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williamnicholls/Downloads/"/>
    </mc:Choice>
  </mc:AlternateContent>
  <xr:revisionPtr revIDLastSave="0" documentId="13_ncr:1_{70120425-E748-CA40-B2AC-06B3844B2B92}" xr6:coauthVersionLast="47" xr6:coauthVersionMax="47" xr10:uidLastSave="{00000000-0000-0000-0000-000000000000}"/>
  <bookViews>
    <workbookView xWindow="0" yWindow="500" windowWidth="51200" windowHeight="26360" activeTab="6" xr2:uid="{00000000-000D-0000-FFFF-FFFF00000000}"/>
  </bookViews>
  <sheets>
    <sheet name="Application Form" sheetId="3" r:id="rId1"/>
    <sheet name="Phone Call (MkIII)" sheetId="4" r:id="rId2"/>
    <sheet name="Report Form" sheetId="5" r:id="rId3"/>
    <sheet name="Report" sheetId="6" r:id="rId4"/>
    <sheet name="Financial Summary (BNG)" sheetId="7" r:id="rId5"/>
    <sheet name="Projected Income" sheetId="8" r:id="rId6"/>
    <sheet name="All Contact Info" sheetId="9" r:id="rId7"/>
    <sheet name="Document Studio Logs" sheetId="10"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243" i="8" l="1"/>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D211" i="8"/>
  <c r="B211" i="8"/>
  <c r="C211" i="8" s="1"/>
  <c r="A211" i="8"/>
  <c r="D210" i="8"/>
  <c r="C210" i="8"/>
  <c r="B210" i="8"/>
  <c r="A210" i="8"/>
  <c r="D209" i="8"/>
  <c r="C209" i="8"/>
  <c r="B209" i="8"/>
  <c r="A209" i="8"/>
  <c r="D208" i="8"/>
  <c r="C208" i="8"/>
  <c r="B208" i="8"/>
  <c r="A208" i="8"/>
  <c r="D207" i="8"/>
  <c r="C207" i="8"/>
  <c r="B207" i="8"/>
  <c r="A207" i="8"/>
  <c r="D206" i="8"/>
  <c r="C206" i="8"/>
  <c r="B206" i="8"/>
  <c r="A206" i="8"/>
  <c r="D205" i="8"/>
  <c r="C205" i="8"/>
  <c r="B205" i="8"/>
  <c r="A205" i="8"/>
  <c r="D204" i="8"/>
  <c r="C204" i="8"/>
  <c r="B204" i="8"/>
  <c r="A204" i="8"/>
  <c r="D203" i="8"/>
  <c r="C203" i="8"/>
  <c r="B203" i="8"/>
  <c r="A203" i="8"/>
  <c r="D202" i="8"/>
  <c r="C202" i="8"/>
  <c r="B202" i="8"/>
  <c r="A202" i="8"/>
  <c r="D201" i="8"/>
  <c r="C201" i="8"/>
  <c r="B201" i="8"/>
  <c r="A201" i="8"/>
  <c r="D200" i="8"/>
  <c r="C200" i="8"/>
  <c r="B200" i="8"/>
  <c r="A200" i="8"/>
  <c r="D199" i="8"/>
  <c r="C199" i="8"/>
  <c r="B199" i="8"/>
  <c r="A199" i="8"/>
  <c r="D198" i="8"/>
  <c r="C198" i="8"/>
  <c r="B198" i="8"/>
  <c r="A198" i="8"/>
  <c r="D197" i="8"/>
  <c r="C197" i="8"/>
  <c r="B197" i="8"/>
  <c r="A197" i="8"/>
  <c r="D196" i="8"/>
  <c r="C196" i="8"/>
  <c r="B196" i="8"/>
  <c r="A196" i="8"/>
  <c r="D195" i="8"/>
  <c r="C195" i="8"/>
  <c r="B195" i="8"/>
  <c r="A195" i="8"/>
  <c r="D194" i="8"/>
  <c r="C194" i="8"/>
  <c r="B194" i="8"/>
  <c r="A194" i="8"/>
  <c r="D193" i="8"/>
  <c r="C193" i="8"/>
  <c r="B193" i="8"/>
  <c r="A193" i="8"/>
  <c r="D192" i="8"/>
  <c r="C192" i="8"/>
  <c r="B192" i="8"/>
  <c r="A192" i="8"/>
  <c r="D191" i="8"/>
  <c r="C191" i="8"/>
  <c r="B191" i="8"/>
  <c r="A191" i="8"/>
  <c r="D190" i="8"/>
  <c r="C190" i="8"/>
  <c r="B190" i="8"/>
  <c r="A190" i="8"/>
  <c r="D189" i="8"/>
  <c r="C189" i="8"/>
  <c r="B189" i="8"/>
  <c r="A189" i="8"/>
  <c r="D188" i="8"/>
  <c r="C188" i="8"/>
  <c r="B188" i="8"/>
  <c r="A188" i="8"/>
  <c r="D187" i="8"/>
  <c r="C187" i="8"/>
  <c r="B187" i="8"/>
  <c r="A187" i="8"/>
  <c r="D186" i="8"/>
  <c r="C186" i="8"/>
  <c r="B186" i="8"/>
  <c r="A186" i="8"/>
  <c r="D185" i="8"/>
  <c r="C185" i="8"/>
  <c r="B185" i="8"/>
  <c r="A185" i="8"/>
  <c r="D184" i="8"/>
  <c r="C184" i="8"/>
  <c r="B184" i="8"/>
  <c r="A184" i="8"/>
  <c r="D183" i="8"/>
  <c r="C183" i="8"/>
  <c r="B183" i="8"/>
  <c r="A183" i="8"/>
  <c r="D182" i="8"/>
  <c r="C182" i="8"/>
  <c r="B182" i="8"/>
  <c r="A182" i="8"/>
  <c r="D181" i="8"/>
  <c r="C181" i="8"/>
  <c r="B181" i="8"/>
  <c r="A181" i="8"/>
  <c r="D180" i="8"/>
  <c r="C180" i="8"/>
  <c r="B180" i="8"/>
  <c r="A180" i="8"/>
  <c r="D179" i="8"/>
  <c r="C179" i="8"/>
  <c r="B179" i="8"/>
  <c r="A179" i="8"/>
  <c r="D178" i="8"/>
  <c r="C178" i="8"/>
  <c r="B178" i="8"/>
  <c r="A178" i="8"/>
  <c r="D177" i="8"/>
  <c r="C177" i="8"/>
  <c r="B177" i="8"/>
  <c r="A177" i="8"/>
  <c r="D176" i="8"/>
  <c r="C176" i="8"/>
  <c r="B176" i="8"/>
  <c r="A176" i="8"/>
  <c r="D175" i="8"/>
  <c r="C175" i="8"/>
  <c r="B175" i="8"/>
  <c r="A175" i="8"/>
  <c r="D174" i="8"/>
  <c r="C174" i="8"/>
  <c r="B174" i="8"/>
  <c r="A174" i="8"/>
  <c r="D173" i="8"/>
  <c r="C173" i="8"/>
  <c r="B173" i="8"/>
  <c r="A173" i="8"/>
  <c r="D172" i="8"/>
  <c r="C172" i="8"/>
  <c r="B172" i="8"/>
  <c r="A172" i="8"/>
  <c r="D171" i="8"/>
  <c r="C171" i="8"/>
  <c r="B171" i="8"/>
  <c r="A171" i="8"/>
  <c r="D170" i="8"/>
  <c r="C170" i="8"/>
  <c r="B170" i="8"/>
  <c r="A170" i="8"/>
  <c r="D169" i="8"/>
  <c r="C169" i="8"/>
  <c r="B169" i="8"/>
  <c r="A169" i="8"/>
  <c r="D168" i="8"/>
  <c r="C168" i="8"/>
  <c r="B168" i="8"/>
  <c r="A168" i="8"/>
  <c r="D167" i="8"/>
  <c r="C167" i="8"/>
  <c r="B167" i="8"/>
  <c r="A167" i="8"/>
  <c r="D166" i="8"/>
  <c r="C166" i="8"/>
  <c r="B166" i="8"/>
  <c r="A166" i="8"/>
  <c r="D165" i="8"/>
  <c r="C165" i="8"/>
  <c r="B165" i="8"/>
  <c r="A165" i="8"/>
  <c r="D164" i="8"/>
  <c r="C164" i="8"/>
  <c r="B164" i="8"/>
  <c r="A164" i="8"/>
  <c r="D163" i="8"/>
  <c r="C163" i="8"/>
  <c r="B163" i="8"/>
  <c r="A163" i="8"/>
  <c r="D162" i="8"/>
  <c r="C162" i="8"/>
  <c r="B162" i="8"/>
  <c r="A162" i="8"/>
  <c r="D161" i="8"/>
  <c r="C161" i="8"/>
  <c r="B161" i="8"/>
  <c r="A161" i="8"/>
  <c r="D160" i="8"/>
  <c r="C160" i="8"/>
  <c r="B160" i="8"/>
  <c r="A160" i="8"/>
  <c r="D159" i="8"/>
  <c r="C159" i="8"/>
  <c r="B159" i="8"/>
  <c r="A159" i="8"/>
  <c r="D158" i="8"/>
  <c r="C158" i="8"/>
  <c r="B158" i="8"/>
  <c r="A158" i="8"/>
  <c r="D157" i="8"/>
  <c r="C157" i="8"/>
  <c r="B157" i="8"/>
  <c r="A157" i="8"/>
  <c r="D156" i="8"/>
  <c r="C156" i="8"/>
  <c r="B156" i="8"/>
  <c r="A156" i="8"/>
  <c r="D155" i="8"/>
  <c r="C155" i="8"/>
  <c r="B155" i="8"/>
  <c r="A155" i="8"/>
  <c r="D154" i="8"/>
  <c r="C154" i="8"/>
  <c r="B154" i="8"/>
  <c r="A154" i="8"/>
  <c r="D153" i="8"/>
  <c r="C153" i="8"/>
  <c r="B153" i="8"/>
  <c r="A153" i="8"/>
  <c r="D152" i="8"/>
  <c r="C152" i="8"/>
  <c r="B152" i="8"/>
  <c r="A152" i="8"/>
  <c r="D151" i="8"/>
  <c r="C151" i="8"/>
  <c r="B151" i="8"/>
  <c r="A151" i="8"/>
  <c r="D150" i="8"/>
  <c r="C150" i="8"/>
  <c r="B150" i="8"/>
  <c r="A150" i="8"/>
  <c r="D149" i="8"/>
  <c r="C149" i="8"/>
  <c r="B149" i="8"/>
  <c r="A149" i="8"/>
  <c r="D148" i="8"/>
  <c r="C148" i="8"/>
  <c r="B148" i="8"/>
  <c r="A148" i="8"/>
  <c r="D147" i="8"/>
  <c r="C147" i="8"/>
  <c r="B147" i="8"/>
  <c r="A147" i="8"/>
  <c r="D146" i="8"/>
  <c r="C146" i="8"/>
  <c r="B146" i="8"/>
  <c r="A146" i="8"/>
  <c r="D145" i="8"/>
  <c r="C145" i="8"/>
  <c r="B145" i="8"/>
  <c r="A145" i="8"/>
  <c r="D144" i="8"/>
  <c r="C144" i="8"/>
  <c r="B144" i="8"/>
  <c r="A144" i="8"/>
  <c r="D143" i="8"/>
  <c r="C143" i="8"/>
  <c r="B143" i="8"/>
  <c r="A143" i="8"/>
  <c r="D142" i="8"/>
  <c r="C142" i="8"/>
  <c r="B142" i="8"/>
  <c r="A142" i="8"/>
  <c r="D141" i="8"/>
  <c r="C141" i="8"/>
  <c r="B141" i="8"/>
  <c r="A141" i="8"/>
  <c r="D140" i="8"/>
  <c r="C140" i="8"/>
  <c r="B140" i="8"/>
  <c r="A140" i="8"/>
  <c r="D139" i="8"/>
  <c r="C139" i="8"/>
  <c r="B139" i="8"/>
  <c r="A139" i="8"/>
  <c r="D138" i="8"/>
  <c r="C138" i="8"/>
  <c r="B138" i="8"/>
  <c r="A138" i="8"/>
  <c r="D137" i="8"/>
  <c r="C137" i="8"/>
  <c r="B137" i="8"/>
  <c r="A137" i="8"/>
  <c r="D136" i="8"/>
  <c r="C136" i="8"/>
  <c r="B136" i="8"/>
  <c r="A136" i="8"/>
  <c r="D135" i="8"/>
  <c r="C135" i="8"/>
  <c r="B135" i="8"/>
  <c r="A135" i="8"/>
  <c r="D134" i="8"/>
  <c r="C134" i="8"/>
  <c r="B134" i="8"/>
  <c r="A134" i="8"/>
  <c r="D133" i="8"/>
  <c r="C133" i="8"/>
  <c r="B133" i="8"/>
  <c r="A133" i="8"/>
  <c r="D132" i="8"/>
  <c r="C132" i="8"/>
  <c r="B132" i="8"/>
  <c r="A132" i="8"/>
  <c r="D131" i="8"/>
  <c r="C131" i="8"/>
  <c r="B131" i="8"/>
  <c r="A131" i="8"/>
  <c r="D130" i="8"/>
  <c r="C130" i="8"/>
  <c r="B130" i="8"/>
  <c r="A130" i="8"/>
  <c r="D129" i="8"/>
  <c r="C129" i="8"/>
  <c r="B129" i="8"/>
  <c r="A129" i="8"/>
  <c r="D128" i="8"/>
  <c r="C128" i="8"/>
  <c r="B128" i="8"/>
  <c r="A128" i="8"/>
  <c r="D127" i="8"/>
  <c r="C127" i="8"/>
  <c r="B127" i="8"/>
  <c r="A127" i="8"/>
  <c r="D126" i="8"/>
  <c r="C126" i="8"/>
  <c r="B126" i="8"/>
  <c r="A126" i="8"/>
  <c r="D125" i="8"/>
  <c r="C125" i="8"/>
  <c r="B125" i="8"/>
  <c r="A125" i="8"/>
  <c r="D124" i="8"/>
  <c r="C124" i="8"/>
  <c r="B124" i="8"/>
  <c r="A124" i="8"/>
  <c r="D123" i="8"/>
  <c r="C123" i="8"/>
  <c r="B123" i="8"/>
  <c r="A123" i="8"/>
  <c r="D122" i="8"/>
  <c r="C122" i="8"/>
  <c r="B122" i="8"/>
  <c r="A122" i="8"/>
  <c r="D121" i="8"/>
  <c r="C121" i="8"/>
  <c r="B121" i="8"/>
  <c r="A121" i="8"/>
  <c r="D120" i="8"/>
  <c r="C120" i="8"/>
  <c r="B120" i="8"/>
  <c r="A120" i="8"/>
  <c r="D119" i="8"/>
  <c r="C119" i="8"/>
  <c r="B119" i="8"/>
  <c r="A119" i="8"/>
  <c r="D118" i="8"/>
  <c r="C118" i="8"/>
  <c r="B118" i="8"/>
  <c r="A118" i="8"/>
  <c r="D117" i="8"/>
  <c r="C117" i="8"/>
  <c r="B117" i="8"/>
  <c r="A117" i="8"/>
  <c r="D116" i="8"/>
  <c r="C116" i="8"/>
  <c r="B116" i="8"/>
  <c r="A116" i="8"/>
  <c r="D115" i="8"/>
  <c r="C115" i="8"/>
  <c r="B115" i="8"/>
  <c r="A115" i="8"/>
  <c r="D114" i="8"/>
  <c r="C114" i="8"/>
  <c r="B114" i="8"/>
  <c r="A114" i="8"/>
  <c r="D113" i="8"/>
  <c r="C113" i="8"/>
  <c r="B113" i="8"/>
  <c r="A113" i="8"/>
  <c r="D112" i="8"/>
  <c r="C112" i="8"/>
  <c r="B112" i="8"/>
  <c r="B111" i="8"/>
  <c r="D111" i="8" s="1"/>
  <c r="A111" i="8"/>
  <c r="B110" i="8"/>
  <c r="D110" i="8" s="1"/>
  <c r="A110" i="8"/>
  <c r="B109" i="8"/>
  <c r="D109" i="8" s="1"/>
  <c r="B108" i="8"/>
  <c r="D108" i="8" s="1"/>
  <c r="D107" i="8"/>
  <c r="C107" i="8"/>
  <c r="B107" i="8"/>
  <c r="A107" i="8"/>
  <c r="D106" i="8"/>
  <c r="C106" i="8"/>
  <c r="B106" i="8"/>
  <c r="D105" i="8"/>
  <c r="C105" i="8"/>
  <c r="B105" i="8"/>
  <c r="B104" i="8"/>
  <c r="D104" i="8" s="1"/>
  <c r="B103" i="8"/>
  <c r="D103" i="8" s="1"/>
  <c r="A103" i="8"/>
  <c r="B102" i="8"/>
  <c r="D102" i="8" s="1"/>
  <c r="A102" i="8"/>
  <c r="B101" i="8"/>
  <c r="D101" i="8" s="1"/>
  <c r="A101" i="8"/>
  <c r="B100" i="8"/>
  <c r="D100" i="8" s="1"/>
  <c r="A100" i="8"/>
  <c r="B99" i="8"/>
  <c r="D99" i="8" s="1"/>
  <c r="A99" i="8"/>
  <c r="B98" i="8"/>
  <c r="D98" i="8" s="1"/>
  <c r="A98" i="8"/>
  <c r="B97" i="8"/>
  <c r="D97" i="8" s="1"/>
  <c r="A97" i="8"/>
  <c r="B96" i="8"/>
  <c r="D96" i="8" s="1"/>
  <c r="A96" i="8"/>
  <c r="B95" i="8"/>
  <c r="D95" i="8" s="1"/>
  <c r="A95" i="8"/>
  <c r="B94" i="8"/>
  <c r="D94" i="8" s="1"/>
  <c r="A94" i="8"/>
  <c r="B93" i="8"/>
  <c r="D93" i="8" s="1"/>
  <c r="D92" i="8"/>
  <c r="C92" i="8"/>
  <c r="B92" i="8"/>
  <c r="D91" i="8"/>
  <c r="C91" i="8"/>
  <c r="B91" i="8"/>
  <c r="A91" i="8"/>
  <c r="D90" i="8"/>
  <c r="C90" i="8"/>
  <c r="B90" i="8"/>
  <c r="B89" i="8"/>
  <c r="D89" i="8" s="1"/>
  <c r="B88" i="8"/>
  <c r="D88" i="8" s="1"/>
  <c r="D87" i="8"/>
  <c r="C87" i="8"/>
  <c r="B87" i="8"/>
  <c r="A87" i="8"/>
  <c r="D86" i="8"/>
  <c r="C86" i="8"/>
  <c r="B86" i="8"/>
  <c r="D85" i="8"/>
  <c r="C85" i="8"/>
  <c r="B85" i="8"/>
  <c r="A85" i="8"/>
  <c r="D84" i="8"/>
  <c r="C84" i="8"/>
  <c r="B84" i="8"/>
  <c r="A84" i="8"/>
  <c r="D83" i="8"/>
  <c r="C83" i="8"/>
  <c r="B83" i="8"/>
  <c r="A83" i="8"/>
  <c r="D82" i="8"/>
  <c r="C82" i="8"/>
  <c r="B82" i="8"/>
  <c r="B81" i="8"/>
  <c r="D81" i="8" s="1"/>
  <c r="B80" i="8"/>
  <c r="D80" i="8" s="1"/>
  <c r="A80" i="8"/>
  <c r="B79" i="8"/>
  <c r="D79" i="8" s="1"/>
  <c r="D78" i="8"/>
  <c r="C78" i="8"/>
  <c r="B78" i="8"/>
  <c r="D77" i="8"/>
  <c r="C77" i="8"/>
  <c r="B77" i="8"/>
  <c r="A77" i="8"/>
  <c r="D76" i="8"/>
  <c r="C76" i="8"/>
  <c r="B76" i="8"/>
  <c r="A76" i="8"/>
  <c r="D75" i="8"/>
  <c r="C75" i="8"/>
  <c r="B75" i="8"/>
  <c r="A75" i="8"/>
  <c r="D74" i="8"/>
  <c r="C74" i="8"/>
  <c r="B74" i="8"/>
  <c r="B73" i="8"/>
  <c r="D73" i="8" s="1"/>
  <c r="B72" i="8"/>
  <c r="D72" i="8" s="1"/>
  <c r="A72" i="8"/>
  <c r="B71" i="8"/>
  <c r="D71" i="8" s="1"/>
  <c r="D70" i="8"/>
  <c r="C70" i="8"/>
  <c r="B70" i="8"/>
  <c r="A70" i="8"/>
  <c r="D69" i="8"/>
  <c r="C69" i="8"/>
  <c r="B69" i="8"/>
  <c r="A69" i="8"/>
  <c r="D68" i="8"/>
  <c r="C68" i="8"/>
  <c r="B68" i="8"/>
  <c r="B66" i="8"/>
  <c r="C66" i="8" s="1"/>
  <c r="D65" i="8"/>
  <c r="B65" i="8"/>
  <c r="C65" i="8" s="1"/>
  <c r="A65" i="8"/>
  <c r="D64" i="8"/>
  <c r="B64" i="8"/>
  <c r="C64" i="8" s="1"/>
  <c r="B63" i="8"/>
  <c r="C63" i="8" s="1"/>
  <c r="D62" i="8"/>
  <c r="B62" i="8"/>
  <c r="C62" i="8" s="1"/>
  <c r="B61" i="8"/>
  <c r="C61" i="8" s="1"/>
  <c r="A61" i="8"/>
  <c r="D60" i="8"/>
  <c r="B60" i="8"/>
  <c r="C60" i="8" s="1"/>
  <c r="B59" i="8"/>
  <c r="C59" i="8" s="1"/>
  <c r="D58" i="8"/>
  <c r="B58" i="8"/>
  <c r="C58" i="8" s="1"/>
  <c r="A58" i="8"/>
  <c r="D57" i="8"/>
  <c r="B57" i="8"/>
  <c r="C57" i="8" s="1"/>
  <c r="B56" i="8"/>
  <c r="C56" i="8" s="1"/>
  <c r="D55" i="8"/>
  <c r="B55" i="8"/>
  <c r="C55" i="8" s="1"/>
  <c r="B54" i="8"/>
  <c r="C54" i="8" s="1"/>
  <c r="D53" i="8"/>
  <c r="B53" i="8"/>
  <c r="C53" i="8" s="1"/>
  <c r="A53" i="8"/>
  <c r="B51" i="8"/>
  <c r="C51" i="8" s="1"/>
  <c r="D50" i="8"/>
  <c r="B50" i="8"/>
  <c r="C50" i="8" s="1"/>
  <c r="A50" i="8"/>
  <c r="D49" i="8"/>
  <c r="B49" i="8"/>
  <c r="C49" i="8" s="1"/>
  <c r="B48" i="8"/>
  <c r="C48" i="8" s="1"/>
  <c r="D47" i="8"/>
  <c r="B47" i="8"/>
  <c r="C47" i="8" s="1"/>
  <c r="A47" i="8"/>
  <c r="B46" i="8"/>
  <c r="C46" i="8" s="1"/>
  <c r="A46" i="8"/>
  <c r="B45" i="8"/>
  <c r="C45" i="8" s="1"/>
  <c r="D44" i="8"/>
  <c r="B44" i="8"/>
  <c r="C44" i="8" s="1"/>
  <c r="A44" i="8"/>
  <c r="B43" i="8"/>
  <c r="C43" i="8" s="1"/>
  <c r="D42" i="8"/>
  <c r="B42" i="8"/>
  <c r="C42" i="8" s="1"/>
  <c r="B41" i="8"/>
  <c r="C41" i="8" s="1"/>
  <c r="D40" i="8"/>
  <c r="B40" i="8"/>
  <c r="C40" i="8" s="1"/>
  <c r="B39" i="8"/>
  <c r="C39" i="8" s="1"/>
  <c r="D38" i="8"/>
  <c r="B38" i="8"/>
  <c r="C38" i="8" s="1"/>
  <c r="B37" i="8"/>
  <c r="C37" i="8" s="1"/>
  <c r="D36" i="8"/>
  <c r="B36" i="8"/>
  <c r="C36" i="8" s="1"/>
  <c r="B35" i="8"/>
  <c r="C35" i="8" s="1"/>
  <c r="D34" i="8"/>
  <c r="B34" i="8"/>
  <c r="C34" i="8" s="1"/>
  <c r="B32" i="8"/>
  <c r="C32" i="8" s="1"/>
  <c r="D30" i="8"/>
  <c r="B30" i="8"/>
  <c r="C30" i="8" s="1"/>
  <c r="B29" i="8"/>
  <c r="C29" i="8" s="1"/>
  <c r="D28" i="8"/>
  <c r="B28" i="8"/>
  <c r="C28" i="8" s="1"/>
  <c r="A28" i="8"/>
  <c r="D27" i="8"/>
  <c r="B27" i="8"/>
  <c r="C27" i="8" s="1"/>
  <c r="A26" i="8"/>
  <c r="B25" i="8"/>
  <c r="C25" i="8" s="1"/>
  <c r="D24" i="8"/>
  <c r="B24" i="8"/>
  <c r="C24" i="8" s="1"/>
  <c r="B22" i="8"/>
  <c r="C22" i="8" s="1"/>
  <c r="D21" i="8"/>
  <c r="B21" i="8"/>
  <c r="C21" i="8" s="1"/>
  <c r="B20" i="8"/>
  <c r="C20" i="8" s="1"/>
  <c r="D19" i="8"/>
  <c r="B19" i="8"/>
  <c r="C19" i="8" s="1"/>
  <c r="B18" i="8"/>
  <c r="C18" i="8" s="1"/>
  <c r="D17" i="8"/>
  <c r="B17" i="8"/>
  <c r="C17" i="8" s="1"/>
  <c r="B15" i="8"/>
  <c r="C15" i="8" s="1"/>
  <c r="D14" i="8"/>
  <c r="B14" i="8"/>
  <c r="C14" i="8" s="1"/>
  <c r="B12" i="8"/>
  <c r="C12" i="8" s="1"/>
  <c r="D11" i="8"/>
  <c r="B11" i="8"/>
  <c r="C11" i="8" s="1"/>
  <c r="B10" i="8"/>
  <c r="C10" i="8" s="1"/>
  <c r="A10" i="8"/>
  <c r="B9" i="8"/>
  <c r="C9" i="8" s="1"/>
  <c r="D7" i="8"/>
  <c r="B7" i="8"/>
  <c r="C7" i="8" s="1"/>
  <c r="B6" i="8"/>
  <c r="C6" i="8" s="1"/>
  <c r="D5" i="8"/>
  <c r="B5" i="8"/>
  <c r="C5" i="8" s="1"/>
  <c r="B4" i="8"/>
  <c r="C4" i="8" s="1"/>
  <c r="D3" i="8"/>
  <c r="B3" i="8"/>
  <c r="C3" i="8" s="1"/>
  <c r="E124" i="7"/>
  <c r="D124" i="7"/>
  <c r="C124" i="7" s="1"/>
  <c r="B124" i="7"/>
  <c r="A124" i="7"/>
  <c r="J123" i="7"/>
  <c r="E123" i="7"/>
  <c r="D123" i="7"/>
  <c r="C123" i="7" s="1"/>
  <c r="B123" i="7"/>
  <c r="A123" i="7"/>
  <c r="E122" i="7"/>
  <c r="D122" i="7"/>
  <c r="C122" i="7"/>
  <c r="B122" i="7"/>
  <c r="A122" i="7"/>
  <c r="E121" i="7"/>
  <c r="D121" i="7"/>
  <c r="C121" i="7" s="1"/>
  <c r="B121" i="7"/>
  <c r="A121" i="7"/>
  <c r="S120" i="7"/>
  <c r="R120" i="7"/>
  <c r="E120" i="7"/>
  <c r="D120" i="7"/>
  <c r="C120" i="7" s="1"/>
  <c r="B120" i="7"/>
  <c r="A120" i="7"/>
  <c r="E119" i="7"/>
  <c r="D119" i="7"/>
  <c r="C119" i="7" s="1"/>
  <c r="B119" i="7"/>
  <c r="A119" i="7"/>
  <c r="J118" i="7"/>
  <c r="E118" i="7"/>
  <c r="D118" i="7"/>
  <c r="C118" i="7"/>
  <c r="B118" i="7"/>
  <c r="A118" i="7"/>
  <c r="E117" i="7"/>
  <c r="D117" i="7"/>
  <c r="C117" i="7" s="1"/>
  <c r="B117" i="7"/>
  <c r="A117" i="7"/>
  <c r="E116" i="7"/>
  <c r="D116" i="7"/>
  <c r="C116" i="7" s="1"/>
  <c r="B116" i="7"/>
  <c r="A116" i="7"/>
  <c r="J115" i="7"/>
  <c r="E115" i="7"/>
  <c r="D115" i="7"/>
  <c r="C115" i="7" s="1"/>
  <c r="B115" i="7"/>
  <c r="A115" i="7"/>
  <c r="E114" i="7"/>
  <c r="D114" i="7"/>
  <c r="C114" i="7"/>
  <c r="B114" i="7"/>
  <c r="A114" i="7"/>
  <c r="E113" i="7"/>
  <c r="D113" i="7"/>
  <c r="C113" i="7"/>
  <c r="R113" i="7" s="1"/>
  <c r="B113" i="7"/>
  <c r="A113" i="7"/>
  <c r="R112" i="7"/>
  <c r="S112" i="7" s="1"/>
  <c r="E112" i="7"/>
  <c r="D112" i="7"/>
  <c r="C112" i="7" s="1"/>
  <c r="B112" i="7"/>
  <c r="A112" i="7"/>
  <c r="A112" i="8" s="1"/>
  <c r="E111" i="7"/>
  <c r="D111" i="7"/>
  <c r="C111" i="7" s="1"/>
  <c r="B111" i="7"/>
  <c r="A111" i="7"/>
  <c r="E110" i="7"/>
  <c r="D110" i="7"/>
  <c r="C110" i="7"/>
  <c r="B110" i="7"/>
  <c r="A110" i="7"/>
  <c r="R109" i="7"/>
  <c r="J109" i="7"/>
  <c r="E109" i="7"/>
  <c r="D109" i="7"/>
  <c r="C109" i="7" s="1"/>
  <c r="B109" i="7"/>
  <c r="A109" i="7"/>
  <c r="A109" i="8" s="1"/>
  <c r="J108" i="7"/>
  <c r="E108" i="7"/>
  <c r="D108" i="7"/>
  <c r="C108" i="7"/>
  <c r="R108" i="7" s="1"/>
  <c r="B108" i="7"/>
  <c r="A108" i="7"/>
  <c r="A108" i="8" s="1"/>
  <c r="J107" i="7"/>
  <c r="E107" i="7"/>
  <c r="D107" i="7"/>
  <c r="C107" i="7"/>
  <c r="R107" i="7" s="1"/>
  <c r="B107" i="7"/>
  <c r="A107" i="7"/>
  <c r="M106" i="7"/>
  <c r="E106" i="7"/>
  <c r="D106" i="7"/>
  <c r="C106" i="7"/>
  <c r="J106" i="7" s="1"/>
  <c r="B106" i="7"/>
  <c r="A106" i="7"/>
  <c r="A106" i="8" s="1"/>
  <c r="R105" i="7"/>
  <c r="J105" i="7"/>
  <c r="E105" i="7"/>
  <c r="D105" i="7"/>
  <c r="C105" i="7" s="1"/>
  <c r="B105" i="7"/>
  <c r="A105" i="7"/>
  <c r="A105" i="8" s="1"/>
  <c r="S104" i="7"/>
  <c r="J104" i="7"/>
  <c r="E104" i="7"/>
  <c r="D104" i="7"/>
  <c r="C104" i="7"/>
  <c r="R104" i="7" s="1"/>
  <c r="B104" i="7"/>
  <c r="A104" i="7"/>
  <c r="A104" i="8" s="1"/>
  <c r="R103" i="7"/>
  <c r="E103" i="7"/>
  <c r="D103" i="7"/>
  <c r="C103" i="7" s="1"/>
  <c r="B103" i="7"/>
  <c r="A103" i="7"/>
  <c r="E102" i="7"/>
  <c r="D102" i="7"/>
  <c r="C102" i="7" s="1"/>
  <c r="B102" i="7"/>
  <c r="A102" i="7"/>
  <c r="E101" i="7"/>
  <c r="D101" i="7"/>
  <c r="C101" i="7" s="1"/>
  <c r="B101" i="7"/>
  <c r="A101" i="7"/>
  <c r="E100" i="7"/>
  <c r="D100" i="7"/>
  <c r="C100" i="7"/>
  <c r="B100" i="7"/>
  <c r="A100" i="7"/>
  <c r="E99" i="7"/>
  <c r="D99" i="7"/>
  <c r="C99" i="7"/>
  <c r="B99" i="7"/>
  <c r="A99" i="7"/>
  <c r="E98" i="7"/>
  <c r="D98" i="7"/>
  <c r="B98" i="7"/>
  <c r="A98" i="7"/>
  <c r="E97" i="7"/>
  <c r="D97" i="7"/>
  <c r="B97" i="7"/>
  <c r="A97" i="7"/>
  <c r="J96" i="7"/>
  <c r="E96" i="7"/>
  <c r="D96" i="7"/>
  <c r="C96" i="7"/>
  <c r="B96" i="7"/>
  <c r="A96" i="7"/>
  <c r="J95" i="7"/>
  <c r="E95" i="7"/>
  <c r="D95" i="7"/>
  <c r="C95" i="7"/>
  <c r="B95" i="7"/>
  <c r="A95" i="7"/>
  <c r="R94" i="7"/>
  <c r="E94" i="7"/>
  <c r="D94" i="7"/>
  <c r="C94" i="7"/>
  <c r="B94" i="7"/>
  <c r="A94" i="7"/>
  <c r="R93" i="7"/>
  <c r="J93" i="7"/>
  <c r="E93" i="7"/>
  <c r="D93" i="7"/>
  <c r="C93" i="7" s="1"/>
  <c r="B93" i="7"/>
  <c r="A93" i="7"/>
  <c r="A93" i="8" s="1"/>
  <c r="J92" i="7"/>
  <c r="E92" i="7"/>
  <c r="D92" i="7"/>
  <c r="C92" i="7"/>
  <c r="R92" i="7" s="1"/>
  <c r="B92" i="7"/>
  <c r="A92" i="7"/>
  <c r="A92" i="8" s="1"/>
  <c r="J91" i="7"/>
  <c r="E91" i="7"/>
  <c r="D91" i="7"/>
  <c r="C91" i="7"/>
  <c r="R91" i="7" s="1"/>
  <c r="B91" i="7"/>
  <c r="A91" i="7"/>
  <c r="M90" i="7"/>
  <c r="E90" i="7"/>
  <c r="D90" i="7"/>
  <c r="C90" i="7"/>
  <c r="J90" i="7" s="1"/>
  <c r="B90" i="7"/>
  <c r="A90" i="7"/>
  <c r="A90" i="8" s="1"/>
  <c r="R89" i="7"/>
  <c r="J89" i="7"/>
  <c r="E89" i="7"/>
  <c r="D89" i="7"/>
  <c r="C89" i="7" s="1"/>
  <c r="B89" i="7"/>
  <c r="A89" i="7"/>
  <c r="A89" i="8" s="1"/>
  <c r="S88" i="7"/>
  <c r="J88" i="7"/>
  <c r="E88" i="7"/>
  <c r="D88" i="7"/>
  <c r="C88" i="7"/>
  <c r="R88" i="7" s="1"/>
  <c r="B88" i="7"/>
  <c r="A88" i="7"/>
  <c r="A88" i="8" s="1"/>
  <c r="R87" i="7"/>
  <c r="E87" i="7"/>
  <c r="D87" i="7"/>
  <c r="C87" i="7" s="1"/>
  <c r="B87" i="7"/>
  <c r="A87" i="7"/>
  <c r="O86" i="7"/>
  <c r="E86" i="7"/>
  <c r="D86" i="7"/>
  <c r="L86" i="7" s="1"/>
  <c r="C86" i="7"/>
  <c r="B86" i="7"/>
  <c r="A86" i="7"/>
  <c r="A86" i="8" s="1"/>
  <c r="I85" i="7"/>
  <c r="E85" i="7"/>
  <c r="F85" i="7" s="1"/>
  <c r="AA84" i="6" s="1"/>
  <c r="D85" i="7"/>
  <c r="B85" i="7"/>
  <c r="A85" i="7"/>
  <c r="L84" i="7"/>
  <c r="K84" i="7"/>
  <c r="G84" i="7"/>
  <c r="E84" i="7"/>
  <c r="D84" i="7"/>
  <c r="C84" i="7"/>
  <c r="B84" i="7"/>
  <c r="A84" i="7"/>
  <c r="L83" i="7"/>
  <c r="K83" i="7"/>
  <c r="J83" i="7"/>
  <c r="AE82" i="6" s="1"/>
  <c r="G83" i="7"/>
  <c r="H83" i="7" s="1"/>
  <c r="F83" i="7"/>
  <c r="E83" i="7"/>
  <c r="I83" i="7" s="1"/>
  <c r="D83" i="7"/>
  <c r="C83" i="7"/>
  <c r="B83" i="7"/>
  <c r="A83" i="7"/>
  <c r="E82" i="7"/>
  <c r="D82" i="7"/>
  <c r="L82" i="7" s="1"/>
  <c r="C82" i="7"/>
  <c r="B82" i="7"/>
  <c r="A82" i="7"/>
  <c r="A82" i="8" s="1"/>
  <c r="E81" i="7"/>
  <c r="D81" i="7"/>
  <c r="C81" i="7" s="1"/>
  <c r="B81" i="7"/>
  <c r="A81" i="7"/>
  <c r="A81" i="8" s="1"/>
  <c r="S80" i="7"/>
  <c r="AN79" i="6" s="1"/>
  <c r="I80" i="7"/>
  <c r="G80" i="7"/>
  <c r="H80" i="7" s="1"/>
  <c r="E80" i="7"/>
  <c r="F80" i="7" s="1"/>
  <c r="D80" i="7"/>
  <c r="L80" i="7" s="1"/>
  <c r="B80" i="7"/>
  <c r="A80" i="7"/>
  <c r="K79" i="7"/>
  <c r="AF78" i="6" s="1"/>
  <c r="E79" i="7"/>
  <c r="D79" i="7"/>
  <c r="L79" i="7" s="1"/>
  <c r="C79" i="7"/>
  <c r="B79" i="7"/>
  <c r="A79" i="7"/>
  <c r="A79" i="8" s="1"/>
  <c r="L78" i="7"/>
  <c r="E78" i="7"/>
  <c r="D78" i="7"/>
  <c r="C78" i="7" s="1"/>
  <c r="B78" i="7"/>
  <c r="A78" i="7"/>
  <c r="A78" i="8" s="1"/>
  <c r="I77" i="7"/>
  <c r="G77" i="7"/>
  <c r="H77" i="7" s="1"/>
  <c r="E77" i="7"/>
  <c r="F77" i="7" s="1"/>
  <c r="D77" i="7"/>
  <c r="C77" i="7" s="1"/>
  <c r="B77" i="7"/>
  <c r="A77" i="7"/>
  <c r="L76" i="7"/>
  <c r="K76" i="7"/>
  <c r="G76" i="7"/>
  <c r="F76" i="7"/>
  <c r="AA75" i="6" s="1"/>
  <c r="E76" i="7"/>
  <c r="I76" i="7" s="1"/>
  <c r="D76" i="7"/>
  <c r="C76" i="7"/>
  <c r="B76" i="7"/>
  <c r="A76" i="7"/>
  <c r="K75" i="7"/>
  <c r="I75" i="7"/>
  <c r="G75" i="7"/>
  <c r="F75" i="7"/>
  <c r="E75" i="7"/>
  <c r="D75" i="7"/>
  <c r="L75" i="7" s="1"/>
  <c r="C75" i="7"/>
  <c r="O75" i="7" s="1"/>
  <c r="B75" i="7"/>
  <c r="A75" i="7"/>
  <c r="L74" i="7"/>
  <c r="F74" i="7"/>
  <c r="AA73" i="6" s="1"/>
  <c r="E74" i="7"/>
  <c r="D74" i="7"/>
  <c r="C74" i="7" s="1"/>
  <c r="B74" i="7"/>
  <c r="A74" i="7"/>
  <c r="A74" i="8" s="1"/>
  <c r="E73" i="7"/>
  <c r="D73" i="7"/>
  <c r="B73" i="7"/>
  <c r="A73" i="7"/>
  <c r="A73" i="8" s="1"/>
  <c r="K72" i="7"/>
  <c r="G72" i="7"/>
  <c r="H72" i="7" s="1"/>
  <c r="F72" i="7"/>
  <c r="E72" i="7"/>
  <c r="I72" i="7" s="1"/>
  <c r="D72" i="7"/>
  <c r="L72" i="7" s="1"/>
  <c r="C72" i="7"/>
  <c r="B72" i="7"/>
  <c r="A72" i="7"/>
  <c r="E71" i="7"/>
  <c r="D71" i="7"/>
  <c r="L71" i="7" s="1"/>
  <c r="AG70" i="6" s="1"/>
  <c r="C71" i="7"/>
  <c r="O71" i="7" s="1"/>
  <c r="B71" i="7"/>
  <c r="A71" i="7"/>
  <c r="A71" i="8" s="1"/>
  <c r="I70" i="7"/>
  <c r="E70" i="7"/>
  <c r="D70" i="7"/>
  <c r="B70" i="7"/>
  <c r="A70" i="7"/>
  <c r="S69" i="7"/>
  <c r="L69" i="7"/>
  <c r="E69" i="7"/>
  <c r="D69" i="7"/>
  <c r="B69" i="7"/>
  <c r="A69" i="7"/>
  <c r="S68" i="7"/>
  <c r="I68" i="7"/>
  <c r="AD67" i="6" s="1"/>
  <c r="E68" i="7"/>
  <c r="D68" i="7"/>
  <c r="L68" i="7" s="1"/>
  <c r="C68" i="7"/>
  <c r="B68" i="7"/>
  <c r="A68" i="7"/>
  <c r="A68" i="8" s="1"/>
  <c r="I67" i="7"/>
  <c r="AD66" i="6" s="1"/>
  <c r="E67" i="7"/>
  <c r="D67" i="7"/>
  <c r="B67" i="7"/>
  <c r="A67" i="7"/>
  <c r="A67" i="8" s="1"/>
  <c r="L66" i="7"/>
  <c r="E66" i="7"/>
  <c r="D66" i="7"/>
  <c r="C66" i="7"/>
  <c r="B66" i="7"/>
  <c r="A66" i="7"/>
  <c r="A66" i="8" s="1"/>
  <c r="O65" i="7"/>
  <c r="L65" i="7"/>
  <c r="K65" i="7"/>
  <c r="J65" i="7"/>
  <c r="AE64" i="6" s="1"/>
  <c r="G65" i="7"/>
  <c r="H65" i="7" s="1"/>
  <c r="F65" i="7"/>
  <c r="E65" i="7"/>
  <c r="I65" i="7" s="1"/>
  <c r="D65" i="7"/>
  <c r="C65" i="7"/>
  <c r="B65" i="7"/>
  <c r="A65" i="7"/>
  <c r="O64" i="7"/>
  <c r="F64" i="7"/>
  <c r="E64" i="7"/>
  <c r="K64" i="7" s="1"/>
  <c r="AF63" i="6" s="1"/>
  <c r="D64" i="7"/>
  <c r="L64" i="7" s="1"/>
  <c r="C64" i="7"/>
  <c r="B64" i="7"/>
  <c r="A64" i="7"/>
  <c r="A64" i="8" s="1"/>
  <c r="I63" i="7"/>
  <c r="E63" i="7"/>
  <c r="D63" i="7"/>
  <c r="B63" i="7"/>
  <c r="A63" i="7"/>
  <c r="A63" i="8" s="1"/>
  <c r="L62" i="7"/>
  <c r="I62" i="7"/>
  <c r="G62" i="7"/>
  <c r="H62" i="7" s="1"/>
  <c r="E62" i="7"/>
  <c r="F62" i="7" s="1"/>
  <c r="D62" i="7"/>
  <c r="C62" i="7"/>
  <c r="B62" i="7"/>
  <c r="A62" i="7"/>
  <c r="A62" i="8" s="1"/>
  <c r="L61" i="7"/>
  <c r="AG61" i="6" s="1"/>
  <c r="K61" i="7"/>
  <c r="G61" i="7"/>
  <c r="F61" i="7"/>
  <c r="E61" i="7"/>
  <c r="I61" i="7" s="1"/>
  <c r="D61" i="7"/>
  <c r="C61" i="7"/>
  <c r="B61" i="7"/>
  <c r="A61" i="7"/>
  <c r="K60" i="7"/>
  <c r="I60" i="7"/>
  <c r="G60" i="7"/>
  <c r="H60" i="7" s="1"/>
  <c r="F60" i="7"/>
  <c r="E60" i="7"/>
  <c r="D60" i="7"/>
  <c r="L60" i="7" s="1"/>
  <c r="C60" i="7"/>
  <c r="B60" i="7"/>
  <c r="A60" i="7"/>
  <c r="A60" i="8" s="1"/>
  <c r="S59" i="7"/>
  <c r="I59" i="7"/>
  <c r="F59" i="7"/>
  <c r="E59" i="7"/>
  <c r="D59" i="7"/>
  <c r="L59" i="7" s="1"/>
  <c r="AG59" i="6" s="1"/>
  <c r="B59" i="7"/>
  <c r="A59" i="7"/>
  <c r="A59" i="8" s="1"/>
  <c r="L58" i="7"/>
  <c r="K58" i="7"/>
  <c r="J58" i="7"/>
  <c r="G58" i="7"/>
  <c r="H58" i="7" s="1"/>
  <c r="F58" i="7"/>
  <c r="E58" i="7"/>
  <c r="I58" i="7" s="1"/>
  <c r="AD58" i="6" s="1"/>
  <c r="D58" i="7"/>
  <c r="C58" i="7"/>
  <c r="B58" i="7"/>
  <c r="A58" i="7"/>
  <c r="K57" i="7"/>
  <c r="AF57" i="6" s="1"/>
  <c r="F57" i="7"/>
  <c r="AA57" i="6" s="1"/>
  <c r="E57" i="7"/>
  <c r="D57" i="7"/>
  <c r="L57" i="7" s="1"/>
  <c r="C57" i="7"/>
  <c r="B57" i="7"/>
  <c r="A57" i="7"/>
  <c r="A57" i="8" s="1"/>
  <c r="L56" i="7"/>
  <c r="AG56" i="6" s="1"/>
  <c r="G56" i="7"/>
  <c r="F56" i="7"/>
  <c r="E56" i="7"/>
  <c r="K56" i="7" s="1"/>
  <c r="D56" i="7"/>
  <c r="C56" i="7"/>
  <c r="B56" i="7"/>
  <c r="A56" i="7"/>
  <c r="A56" i="8" s="1"/>
  <c r="L55" i="7"/>
  <c r="F55" i="7"/>
  <c r="AA55" i="6" s="1"/>
  <c r="E55" i="7"/>
  <c r="D55" i="7"/>
  <c r="C55" i="7" s="1"/>
  <c r="B55" i="7"/>
  <c r="A55" i="7"/>
  <c r="A55" i="8" s="1"/>
  <c r="I54" i="7"/>
  <c r="AD54" i="6" s="1"/>
  <c r="H54" i="7"/>
  <c r="G54" i="7"/>
  <c r="E54" i="7"/>
  <c r="F54" i="7" s="1"/>
  <c r="D54" i="7"/>
  <c r="C54" i="7"/>
  <c r="B54" i="7"/>
  <c r="A54" i="7"/>
  <c r="A54" i="8" s="1"/>
  <c r="K53" i="7"/>
  <c r="H53" i="7"/>
  <c r="G53" i="7"/>
  <c r="F53" i="7"/>
  <c r="E53" i="7"/>
  <c r="I53" i="7" s="1"/>
  <c r="D53" i="7"/>
  <c r="B53" i="7"/>
  <c r="A53" i="7"/>
  <c r="S52" i="7"/>
  <c r="AN52" i="6" s="1"/>
  <c r="K52" i="7"/>
  <c r="I52" i="7"/>
  <c r="G52" i="7"/>
  <c r="H52" i="7" s="1"/>
  <c r="F52" i="7"/>
  <c r="E52" i="7"/>
  <c r="D52" i="7"/>
  <c r="L52" i="7" s="1"/>
  <c r="C52" i="7"/>
  <c r="B52" i="7"/>
  <c r="A52" i="7"/>
  <c r="A52" i="8" s="1"/>
  <c r="S51" i="7"/>
  <c r="I51" i="7"/>
  <c r="F51" i="7"/>
  <c r="E51" i="7"/>
  <c r="D51" i="7"/>
  <c r="L51" i="7" s="1"/>
  <c r="B51" i="7"/>
  <c r="A51" i="7"/>
  <c r="A51" i="8" s="1"/>
  <c r="L50" i="7"/>
  <c r="K50" i="7"/>
  <c r="G50" i="7"/>
  <c r="H50" i="7" s="1"/>
  <c r="F50" i="7"/>
  <c r="E50" i="7"/>
  <c r="I50" i="7" s="1"/>
  <c r="D50" i="7"/>
  <c r="C50" i="7"/>
  <c r="B50" i="7"/>
  <c r="A50" i="7"/>
  <c r="K49" i="7"/>
  <c r="G49" i="7"/>
  <c r="F49" i="7"/>
  <c r="AA49" i="6" s="1"/>
  <c r="E49" i="7"/>
  <c r="I49" i="7" s="1"/>
  <c r="D49" i="7"/>
  <c r="L49" i="7" s="1"/>
  <c r="C49" i="7"/>
  <c r="B49" i="7"/>
  <c r="A49" i="7"/>
  <c r="A49" i="8" s="1"/>
  <c r="L48" i="7"/>
  <c r="AG48" i="6" s="1"/>
  <c r="E48" i="7"/>
  <c r="D48" i="7"/>
  <c r="C48" i="7" s="1"/>
  <c r="B48" i="7"/>
  <c r="A48" i="7"/>
  <c r="A48" i="8" s="1"/>
  <c r="S47" i="7"/>
  <c r="I47" i="7"/>
  <c r="H47" i="7"/>
  <c r="G47" i="7"/>
  <c r="E47" i="7"/>
  <c r="F47" i="7" s="1"/>
  <c r="D47" i="7"/>
  <c r="L47" i="7" s="1"/>
  <c r="C47" i="7"/>
  <c r="B47" i="7"/>
  <c r="A47" i="7"/>
  <c r="K46" i="7"/>
  <c r="G46" i="7"/>
  <c r="F46" i="7"/>
  <c r="E46" i="7"/>
  <c r="I46" i="7" s="1"/>
  <c r="D46" i="7"/>
  <c r="L46" i="7" s="1"/>
  <c r="C46" i="7"/>
  <c r="B46" i="7"/>
  <c r="A46" i="7"/>
  <c r="S45" i="7"/>
  <c r="K45" i="7"/>
  <c r="I45" i="7"/>
  <c r="G45" i="7"/>
  <c r="H45" i="7" s="1"/>
  <c r="F45" i="7"/>
  <c r="E45" i="7"/>
  <c r="D45" i="7"/>
  <c r="L45" i="7" s="1"/>
  <c r="AG45" i="6" s="1"/>
  <c r="C45" i="7"/>
  <c r="B45" i="7"/>
  <c r="A45" i="7"/>
  <c r="A45" i="8" s="1"/>
  <c r="L44" i="7"/>
  <c r="F44" i="7"/>
  <c r="E44" i="7"/>
  <c r="I44" i="7" s="1"/>
  <c r="D44" i="7"/>
  <c r="C44" i="7" s="1"/>
  <c r="B44" i="7"/>
  <c r="A44" i="7"/>
  <c r="K43" i="7"/>
  <c r="AF43" i="6" s="1"/>
  <c r="E43" i="7"/>
  <c r="D43" i="7"/>
  <c r="B43" i="7"/>
  <c r="A43" i="7"/>
  <c r="A43" i="8" s="1"/>
  <c r="K42" i="7"/>
  <c r="H42" i="7"/>
  <c r="G42" i="7"/>
  <c r="F42" i="7"/>
  <c r="E42" i="7"/>
  <c r="I42" i="7" s="1"/>
  <c r="D42" i="7"/>
  <c r="B42" i="7"/>
  <c r="A42" i="7"/>
  <c r="A42" i="8" s="1"/>
  <c r="O41" i="7"/>
  <c r="E41" i="7"/>
  <c r="D41" i="7"/>
  <c r="L41" i="7" s="1"/>
  <c r="AG41" i="6" s="1"/>
  <c r="C41" i="7"/>
  <c r="B41" i="7"/>
  <c r="A41" i="7"/>
  <c r="A41" i="8" s="1"/>
  <c r="I40" i="7"/>
  <c r="F40" i="7"/>
  <c r="E40" i="7"/>
  <c r="D40" i="7"/>
  <c r="B40" i="7"/>
  <c r="A40" i="7"/>
  <c r="A40" i="8" s="1"/>
  <c r="L39" i="7"/>
  <c r="AG39" i="6" s="1"/>
  <c r="E39" i="7"/>
  <c r="D39" i="7"/>
  <c r="C39" i="7" s="1"/>
  <c r="B39" i="7"/>
  <c r="A39" i="7"/>
  <c r="A39" i="8" s="1"/>
  <c r="K38" i="7"/>
  <c r="G38" i="7"/>
  <c r="F38" i="7"/>
  <c r="E38" i="7"/>
  <c r="I38" i="7" s="1"/>
  <c r="D38" i="7"/>
  <c r="L38" i="7" s="1"/>
  <c r="B38" i="7"/>
  <c r="A38" i="7"/>
  <c r="A38" i="8" s="1"/>
  <c r="O37" i="7"/>
  <c r="K37" i="7"/>
  <c r="AF37" i="6" s="1"/>
  <c r="E37" i="7"/>
  <c r="D37" i="7"/>
  <c r="L37" i="7" s="1"/>
  <c r="C37" i="7"/>
  <c r="B37" i="7"/>
  <c r="A37" i="7"/>
  <c r="A37" i="8" s="1"/>
  <c r="E36" i="7"/>
  <c r="D36" i="7"/>
  <c r="B36" i="7"/>
  <c r="A36" i="7"/>
  <c r="A36" i="8" s="1"/>
  <c r="L35" i="7"/>
  <c r="G35" i="7"/>
  <c r="AB35" i="6" s="1"/>
  <c r="E35" i="7"/>
  <c r="F35" i="7" s="1"/>
  <c r="D35" i="7"/>
  <c r="C35" i="7"/>
  <c r="B35" i="7"/>
  <c r="A35" i="7"/>
  <c r="A35" i="8" s="1"/>
  <c r="L34" i="7"/>
  <c r="AG34" i="6" s="1"/>
  <c r="K34" i="7"/>
  <c r="G34" i="7"/>
  <c r="F34" i="7"/>
  <c r="AA34" i="6" s="1"/>
  <c r="E34" i="7"/>
  <c r="I34" i="7" s="1"/>
  <c r="D34" i="7"/>
  <c r="C34" i="7"/>
  <c r="B34" i="7"/>
  <c r="A34" i="7"/>
  <c r="A34" i="8" s="1"/>
  <c r="K33" i="7"/>
  <c r="AF33" i="6" s="1"/>
  <c r="G33" i="7"/>
  <c r="F33" i="7"/>
  <c r="E33" i="7"/>
  <c r="I33" i="7" s="1"/>
  <c r="D33" i="7"/>
  <c r="L33" i="7" s="1"/>
  <c r="C33" i="7"/>
  <c r="B33" i="7"/>
  <c r="A33" i="7"/>
  <c r="A33" i="8" s="1"/>
  <c r="L32" i="7"/>
  <c r="F32" i="7"/>
  <c r="E32" i="7"/>
  <c r="D32" i="7"/>
  <c r="C32" i="7" s="1"/>
  <c r="B32" i="7"/>
  <c r="A32" i="7"/>
  <c r="A32" i="8" s="1"/>
  <c r="I31" i="7"/>
  <c r="H31" i="7"/>
  <c r="G31" i="7"/>
  <c r="E31" i="7"/>
  <c r="F31" i="7" s="1"/>
  <c r="D31" i="7"/>
  <c r="B31" i="7"/>
  <c r="A31" i="7"/>
  <c r="A31" i="8" s="1"/>
  <c r="S30" i="7"/>
  <c r="L30" i="7"/>
  <c r="AG30" i="6" s="1"/>
  <c r="K30" i="7"/>
  <c r="G30" i="7"/>
  <c r="H30" i="7" s="1"/>
  <c r="F30" i="7"/>
  <c r="E30" i="7"/>
  <c r="I30" i="7" s="1"/>
  <c r="D30" i="7"/>
  <c r="B30" i="7"/>
  <c r="A30" i="7"/>
  <c r="A30" i="8" s="1"/>
  <c r="L29" i="7"/>
  <c r="F29" i="7"/>
  <c r="E29" i="7"/>
  <c r="D29" i="7"/>
  <c r="C29" i="7" s="1"/>
  <c r="B29" i="7"/>
  <c r="A29" i="7"/>
  <c r="A29" i="8" s="1"/>
  <c r="I28" i="7"/>
  <c r="AD28" i="6" s="1"/>
  <c r="H28" i="7"/>
  <c r="G28" i="7"/>
  <c r="E28" i="7"/>
  <c r="F28" i="7" s="1"/>
  <c r="D28" i="7"/>
  <c r="B28" i="7"/>
  <c r="A28" i="7"/>
  <c r="S27" i="7"/>
  <c r="AN27" i="6" s="1"/>
  <c r="L27" i="7"/>
  <c r="AG27" i="6" s="1"/>
  <c r="K27" i="7"/>
  <c r="G27" i="7"/>
  <c r="H27" i="7" s="1"/>
  <c r="F27" i="7"/>
  <c r="E27" i="7"/>
  <c r="I27" i="7" s="1"/>
  <c r="D27" i="7"/>
  <c r="C27" i="7"/>
  <c r="B27" i="7"/>
  <c r="A27" i="7"/>
  <c r="A27" i="8" s="1"/>
  <c r="K26" i="7"/>
  <c r="I26" i="7"/>
  <c r="G26" i="7"/>
  <c r="F26" i="7"/>
  <c r="E26" i="7"/>
  <c r="D26" i="7"/>
  <c r="L26" i="7" s="1"/>
  <c r="C26" i="7"/>
  <c r="B26" i="7"/>
  <c r="A26" i="7"/>
  <c r="L25" i="7"/>
  <c r="F25" i="7"/>
  <c r="AA25" i="6" s="1"/>
  <c r="E25" i="7"/>
  <c r="I25" i="7" s="1"/>
  <c r="AD25" i="6" s="1"/>
  <c r="D25" i="7"/>
  <c r="C25" i="7" s="1"/>
  <c r="B25" i="7"/>
  <c r="A25" i="7"/>
  <c r="A25" i="8" s="1"/>
  <c r="E24" i="7"/>
  <c r="D24" i="7"/>
  <c r="B24" i="7"/>
  <c r="A24" i="7"/>
  <c r="A24" i="8" s="1"/>
  <c r="K23" i="7"/>
  <c r="H23" i="7"/>
  <c r="G23" i="7"/>
  <c r="F23" i="7"/>
  <c r="E23" i="7"/>
  <c r="I23" i="7" s="1"/>
  <c r="AD23" i="6" s="1"/>
  <c r="D23" i="7"/>
  <c r="B23" i="7"/>
  <c r="A23" i="7"/>
  <c r="A23" i="8" s="1"/>
  <c r="O22" i="7"/>
  <c r="I22" i="7"/>
  <c r="AD22" i="6" s="1"/>
  <c r="E22" i="7"/>
  <c r="D22" i="7"/>
  <c r="L22" i="7" s="1"/>
  <c r="C22" i="7"/>
  <c r="B22" i="7"/>
  <c r="A22" i="7"/>
  <c r="A22" i="8" s="1"/>
  <c r="S21" i="7"/>
  <c r="E21" i="7"/>
  <c r="D21" i="7"/>
  <c r="L21" i="7" s="1"/>
  <c r="B21" i="7"/>
  <c r="A21" i="7"/>
  <c r="A21" i="8" s="1"/>
  <c r="K20" i="7"/>
  <c r="H20" i="7"/>
  <c r="G20" i="7"/>
  <c r="F20" i="7"/>
  <c r="E20" i="7"/>
  <c r="I20" i="7" s="1"/>
  <c r="D20" i="7"/>
  <c r="B20" i="7"/>
  <c r="A20" i="7"/>
  <c r="A20" i="8" s="1"/>
  <c r="S19" i="7"/>
  <c r="K19" i="7"/>
  <c r="I19" i="7"/>
  <c r="G19" i="7"/>
  <c r="H19" i="7" s="1"/>
  <c r="F19" i="7"/>
  <c r="E19" i="7"/>
  <c r="D19" i="7"/>
  <c r="L19" i="7" s="1"/>
  <c r="C19" i="7"/>
  <c r="B19" i="7"/>
  <c r="A19" i="7"/>
  <c r="A19" i="8" s="1"/>
  <c r="L18" i="7"/>
  <c r="F18" i="7"/>
  <c r="E18" i="7"/>
  <c r="I18" i="7" s="1"/>
  <c r="D18" i="7"/>
  <c r="C18" i="7" s="1"/>
  <c r="B18" i="7"/>
  <c r="A18" i="7"/>
  <c r="A18" i="8" s="1"/>
  <c r="E17" i="7"/>
  <c r="D17" i="7"/>
  <c r="B17" i="7"/>
  <c r="A17" i="7"/>
  <c r="A17" i="8" s="1"/>
  <c r="K16" i="7"/>
  <c r="H16" i="7"/>
  <c r="G16" i="7"/>
  <c r="F16" i="7"/>
  <c r="E16" i="7"/>
  <c r="I16" i="7" s="1"/>
  <c r="D16" i="7"/>
  <c r="B16" i="7"/>
  <c r="A16" i="7"/>
  <c r="A16" i="8" s="1"/>
  <c r="S15" i="7"/>
  <c r="I15" i="7"/>
  <c r="E15" i="7"/>
  <c r="D15" i="7"/>
  <c r="L15" i="7" s="1"/>
  <c r="C15" i="7"/>
  <c r="B15" i="7"/>
  <c r="A15" i="7"/>
  <c r="A15" i="8" s="1"/>
  <c r="I14" i="7"/>
  <c r="F14" i="7"/>
  <c r="E14" i="7"/>
  <c r="D14" i="7"/>
  <c r="B14" i="7"/>
  <c r="A14" i="7"/>
  <c r="A14" i="8" s="1"/>
  <c r="L13" i="7"/>
  <c r="G13" i="7"/>
  <c r="E13" i="7"/>
  <c r="D13" i="7"/>
  <c r="C13" i="7" s="1"/>
  <c r="B13" i="7"/>
  <c r="A13" i="7"/>
  <c r="A13" i="8" s="1"/>
  <c r="K12" i="7"/>
  <c r="G12" i="7"/>
  <c r="F12" i="7"/>
  <c r="H12" i="7" s="1"/>
  <c r="E12" i="7"/>
  <c r="I12" i="7" s="1"/>
  <c r="D12" i="7"/>
  <c r="B12" i="7"/>
  <c r="A12" i="7"/>
  <c r="A12" i="8" s="1"/>
  <c r="O11" i="7"/>
  <c r="I11" i="7"/>
  <c r="AD11" i="6" s="1"/>
  <c r="F11" i="7"/>
  <c r="E11" i="7"/>
  <c r="G11" i="7" s="1"/>
  <c r="D11" i="7"/>
  <c r="L11" i="7" s="1"/>
  <c r="C11" i="7"/>
  <c r="B11" i="7"/>
  <c r="A11" i="7"/>
  <c r="A11" i="8" s="1"/>
  <c r="I10" i="7"/>
  <c r="E10" i="7"/>
  <c r="D10" i="7"/>
  <c r="B10" i="7"/>
  <c r="A10" i="7"/>
  <c r="L9" i="7"/>
  <c r="K9" i="7"/>
  <c r="G9" i="7"/>
  <c r="E9" i="7"/>
  <c r="D9" i="7"/>
  <c r="C9" i="7"/>
  <c r="B9" i="7"/>
  <c r="A9" i="7"/>
  <c r="A9" i="8" s="1"/>
  <c r="L8" i="7"/>
  <c r="K8" i="7"/>
  <c r="G8" i="7"/>
  <c r="H8" i="7" s="1"/>
  <c r="F8" i="7"/>
  <c r="E8" i="7"/>
  <c r="I8" i="7" s="1"/>
  <c r="D8" i="7"/>
  <c r="C8" i="7"/>
  <c r="B8" i="7"/>
  <c r="A8" i="7"/>
  <c r="A8" i="8" s="1"/>
  <c r="K7" i="7"/>
  <c r="E7" i="7"/>
  <c r="D7" i="7"/>
  <c r="L7" i="7" s="1"/>
  <c r="C7" i="7"/>
  <c r="S7" i="7" s="1"/>
  <c r="B7" i="7"/>
  <c r="A7" i="7"/>
  <c r="A7" i="8" s="1"/>
  <c r="L6" i="7"/>
  <c r="AG6" i="6" s="1"/>
  <c r="E6" i="7"/>
  <c r="D6" i="7"/>
  <c r="C6" i="7" s="1"/>
  <c r="B6" i="7"/>
  <c r="A6" i="7"/>
  <c r="A6" i="8" s="1"/>
  <c r="I5" i="7"/>
  <c r="G5" i="7"/>
  <c r="H5" i="7" s="1"/>
  <c r="E5" i="7"/>
  <c r="F5" i="7" s="1"/>
  <c r="D5" i="7"/>
  <c r="C5" i="7" s="1"/>
  <c r="B5" i="7"/>
  <c r="A5" i="7"/>
  <c r="A5" i="8" s="1"/>
  <c r="L4" i="7"/>
  <c r="K4" i="7"/>
  <c r="G4" i="7"/>
  <c r="F4" i="7"/>
  <c r="AA4" i="6" s="1"/>
  <c r="E4" i="7"/>
  <c r="I4" i="7" s="1"/>
  <c r="D4" i="7"/>
  <c r="C4" i="7"/>
  <c r="B4" i="7"/>
  <c r="A4" i="7"/>
  <c r="A4" i="8" s="1"/>
  <c r="E3" i="7"/>
  <c r="D3" i="7"/>
  <c r="C3" i="7" s="1"/>
  <c r="B3" i="7"/>
  <c r="A3" i="7"/>
  <c r="A3" i="8" s="1"/>
  <c r="S2" i="7"/>
  <c r="K2" i="7"/>
  <c r="AF2" i="6" s="1"/>
  <c r="G2" i="7"/>
  <c r="H2" i="7" s="1"/>
  <c r="E2" i="7"/>
  <c r="F2" i="7" s="1"/>
  <c r="D2" i="7"/>
  <c r="L2" i="7" s="1"/>
  <c r="B2" i="7"/>
  <c r="A2" i="7"/>
  <c r="A2" i="8" s="1"/>
  <c r="E1" i="7"/>
  <c r="D1" i="7"/>
  <c r="B1" i="7"/>
  <c r="N110" i="6"/>
  <c r="M110" i="6"/>
  <c r="BI109" i="6"/>
  <c r="BH109" i="6"/>
  <c r="BG109" i="6"/>
  <c r="BF109" i="6"/>
  <c r="BE109" i="6"/>
  <c r="BD109" i="6"/>
  <c r="BC109" i="6"/>
  <c r="BB109" i="6"/>
  <c r="BA109" i="6"/>
  <c r="AZ109" i="6"/>
  <c r="AY109" i="6"/>
  <c r="AX109" i="6"/>
  <c r="AW109" i="6"/>
  <c r="AV109" i="6"/>
  <c r="AU109" i="6"/>
  <c r="AT109" i="6"/>
  <c r="AS109" i="6"/>
  <c r="AR109" i="6"/>
  <c r="AQ109" i="6"/>
  <c r="AP109" i="6"/>
  <c r="AO109" i="6"/>
  <c r="AL109" i="6"/>
  <c r="AK109" i="6"/>
  <c r="AJ109" i="6"/>
  <c r="AI109" i="6"/>
  <c r="AG109" i="6"/>
  <c r="AF109" i="6"/>
  <c r="AD109" i="6"/>
  <c r="AC109" i="6"/>
  <c r="AB109" i="6"/>
  <c r="AA109" i="6"/>
  <c r="Z109" i="6"/>
  <c r="X109" i="6"/>
  <c r="W109" i="6"/>
  <c r="V109" i="6"/>
  <c r="U109" i="6"/>
  <c r="T109" i="6"/>
  <c r="S109" i="6"/>
  <c r="R109" i="6"/>
  <c r="Q109" i="6"/>
  <c r="P109" i="6"/>
  <c r="O109" i="6"/>
  <c r="N109" i="6"/>
  <c r="M109" i="6"/>
  <c r="K109" i="6"/>
  <c r="J109" i="6"/>
  <c r="I109" i="6"/>
  <c r="H109" i="6"/>
  <c r="G109" i="6"/>
  <c r="F109" i="6"/>
  <c r="E109" i="6"/>
  <c r="D109" i="6"/>
  <c r="C109" i="6"/>
  <c r="B109" i="6"/>
  <c r="A109" i="6"/>
  <c r="BI108" i="6"/>
  <c r="BH108" i="6"/>
  <c r="BG108" i="6"/>
  <c r="BF108" i="6"/>
  <c r="BE108" i="6"/>
  <c r="BD108" i="6"/>
  <c r="BC108" i="6"/>
  <c r="BB108" i="6"/>
  <c r="BA108" i="6"/>
  <c r="AZ108" i="6"/>
  <c r="AY108" i="6"/>
  <c r="AX108" i="6"/>
  <c r="AW108" i="6"/>
  <c r="AV108" i="6"/>
  <c r="AU108" i="6"/>
  <c r="AT108" i="6"/>
  <c r="AS108" i="6"/>
  <c r="AR108" i="6"/>
  <c r="AQ108" i="6"/>
  <c r="AP108" i="6"/>
  <c r="AO108" i="6"/>
  <c r="AL108" i="6"/>
  <c r="AK108" i="6"/>
  <c r="AJ108" i="6"/>
  <c r="AI108" i="6"/>
  <c r="AG108" i="6"/>
  <c r="AF108" i="6"/>
  <c r="AE108" i="6"/>
  <c r="AD108" i="6"/>
  <c r="AC108" i="6"/>
  <c r="AB108" i="6"/>
  <c r="AA108" i="6"/>
  <c r="Z108" i="6"/>
  <c r="X108" i="6"/>
  <c r="W108" i="6"/>
  <c r="V108" i="6"/>
  <c r="U108" i="6"/>
  <c r="T108" i="6"/>
  <c r="S108" i="6"/>
  <c r="R108" i="6"/>
  <c r="Q108" i="6"/>
  <c r="P108" i="6"/>
  <c r="O108" i="6"/>
  <c r="N108" i="6"/>
  <c r="M108" i="6"/>
  <c r="K108" i="6"/>
  <c r="J108" i="6"/>
  <c r="I108" i="6"/>
  <c r="H108" i="6"/>
  <c r="G108" i="6"/>
  <c r="F108" i="6"/>
  <c r="E108" i="6"/>
  <c r="D108" i="6"/>
  <c r="C108" i="6"/>
  <c r="B108" i="6"/>
  <c r="A108" i="6"/>
  <c r="BI107" i="6"/>
  <c r="BH107" i="6"/>
  <c r="BG107" i="6"/>
  <c r="BF107" i="6"/>
  <c r="BE107" i="6"/>
  <c r="BD107" i="6"/>
  <c r="BC107" i="6"/>
  <c r="BB107" i="6"/>
  <c r="BA107" i="6"/>
  <c r="AZ107" i="6"/>
  <c r="AY107" i="6"/>
  <c r="AX107" i="6"/>
  <c r="AW107" i="6"/>
  <c r="AV107" i="6"/>
  <c r="AU107" i="6"/>
  <c r="AT107" i="6"/>
  <c r="AS107" i="6"/>
  <c r="AR107" i="6"/>
  <c r="AQ107" i="6"/>
  <c r="AP107" i="6"/>
  <c r="AO107" i="6"/>
  <c r="AL107" i="6"/>
  <c r="AK107" i="6"/>
  <c r="AJ107" i="6"/>
  <c r="AI107" i="6"/>
  <c r="AG107" i="6"/>
  <c r="AF107" i="6"/>
  <c r="AE107" i="6"/>
  <c r="AD107" i="6"/>
  <c r="AC107" i="6"/>
  <c r="AB107" i="6"/>
  <c r="AA107" i="6"/>
  <c r="Z107" i="6"/>
  <c r="X107" i="6"/>
  <c r="W107" i="6"/>
  <c r="V107" i="6"/>
  <c r="U107" i="6"/>
  <c r="T107" i="6"/>
  <c r="S107" i="6"/>
  <c r="R107" i="6"/>
  <c r="Q107" i="6"/>
  <c r="P107" i="6"/>
  <c r="O107" i="6"/>
  <c r="N107" i="6"/>
  <c r="M107" i="6"/>
  <c r="K107" i="6"/>
  <c r="J107" i="6"/>
  <c r="I107" i="6"/>
  <c r="H107" i="6"/>
  <c r="G107" i="6"/>
  <c r="F107" i="6"/>
  <c r="E107" i="6"/>
  <c r="D107" i="6"/>
  <c r="C107" i="6"/>
  <c r="B107" i="6"/>
  <c r="A107" i="6"/>
  <c r="BI106" i="6"/>
  <c r="BH106" i="6"/>
  <c r="BG106" i="6"/>
  <c r="BF106" i="6"/>
  <c r="BE106" i="6"/>
  <c r="BD106" i="6"/>
  <c r="BC106" i="6"/>
  <c r="BB106" i="6"/>
  <c r="BA106" i="6"/>
  <c r="AZ106" i="6"/>
  <c r="AY106" i="6"/>
  <c r="AX106" i="6"/>
  <c r="AW106" i="6"/>
  <c r="AV106" i="6"/>
  <c r="AU106" i="6"/>
  <c r="AT106" i="6"/>
  <c r="AS106" i="6"/>
  <c r="AR106" i="6"/>
  <c r="AQ106" i="6"/>
  <c r="AP106" i="6"/>
  <c r="AO106" i="6"/>
  <c r="AL106" i="6"/>
  <c r="AK106" i="6"/>
  <c r="AJ106" i="6"/>
  <c r="AI106" i="6"/>
  <c r="AG106" i="6"/>
  <c r="AF106" i="6"/>
  <c r="AE106" i="6"/>
  <c r="AD106" i="6"/>
  <c r="AC106" i="6"/>
  <c r="AB106" i="6"/>
  <c r="AA106" i="6"/>
  <c r="Z106" i="6"/>
  <c r="X106" i="6"/>
  <c r="W106" i="6"/>
  <c r="V106" i="6"/>
  <c r="U106" i="6"/>
  <c r="T106" i="6"/>
  <c r="S106" i="6"/>
  <c r="R106" i="6"/>
  <c r="Q106" i="6"/>
  <c r="P106" i="6"/>
  <c r="O106" i="6"/>
  <c r="N106" i="6"/>
  <c r="M106" i="6"/>
  <c r="K106" i="6"/>
  <c r="J106" i="6"/>
  <c r="I106" i="6"/>
  <c r="H106" i="6"/>
  <c r="G106" i="6"/>
  <c r="F106" i="6"/>
  <c r="E106" i="6"/>
  <c r="D106" i="6"/>
  <c r="C106" i="6"/>
  <c r="B106" i="6"/>
  <c r="A106" i="6"/>
  <c r="BI105" i="6"/>
  <c r="BH105" i="6"/>
  <c r="BG105" i="6"/>
  <c r="BF105" i="6"/>
  <c r="BE105" i="6"/>
  <c r="BD105" i="6"/>
  <c r="BC105" i="6"/>
  <c r="BB105" i="6"/>
  <c r="BA105" i="6"/>
  <c r="AZ105" i="6"/>
  <c r="AY105" i="6"/>
  <c r="AX105" i="6"/>
  <c r="AW105" i="6"/>
  <c r="AV105" i="6"/>
  <c r="AU105" i="6"/>
  <c r="AT105" i="6"/>
  <c r="AS105" i="6"/>
  <c r="AR105" i="6"/>
  <c r="AQ105" i="6"/>
  <c r="AP105" i="6"/>
  <c r="AO105" i="6"/>
  <c r="AL105" i="6"/>
  <c r="AK105" i="6"/>
  <c r="AJ105" i="6"/>
  <c r="AI105" i="6"/>
  <c r="AH105" i="6"/>
  <c r="AG105" i="6"/>
  <c r="AF105" i="6"/>
  <c r="AE105" i="6"/>
  <c r="AD105" i="6"/>
  <c r="AC105" i="6"/>
  <c r="AB105" i="6"/>
  <c r="AA105" i="6"/>
  <c r="Z105" i="6"/>
  <c r="Y105" i="6"/>
  <c r="X105" i="6"/>
  <c r="W105" i="6"/>
  <c r="V105" i="6"/>
  <c r="U105" i="6"/>
  <c r="T105" i="6"/>
  <c r="S105" i="6"/>
  <c r="R105" i="6"/>
  <c r="Q105" i="6"/>
  <c r="P105" i="6"/>
  <c r="O105" i="6"/>
  <c r="N105" i="6"/>
  <c r="M105" i="6"/>
  <c r="K105" i="6"/>
  <c r="J105" i="6"/>
  <c r="I105" i="6"/>
  <c r="H105" i="6"/>
  <c r="G105" i="6"/>
  <c r="F105" i="6"/>
  <c r="E105" i="6"/>
  <c r="D105" i="6"/>
  <c r="C105" i="6"/>
  <c r="B105" i="6"/>
  <c r="A105" i="6"/>
  <c r="BI104" i="6"/>
  <c r="BH104" i="6"/>
  <c r="BG104" i="6"/>
  <c r="BF104" i="6"/>
  <c r="BE104" i="6"/>
  <c r="BD104" i="6"/>
  <c r="BC104" i="6"/>
  <c r="BB104" i="6"/>
  <c r="BA104" i="6"/>
  <c r="AZ104" i="6"/>
  <c r="AY104" i="6"/>
  <c r="AX104" i="6"/>
  <c r="AW104" i="6"/>
  <c r="AV104" i="6"/>
  <c r="AU104" i="6"/>
  <c r="AT104" i="6"/>
  <c r="AS104" i="6"/>
  <c r="AR104" i="6"/>
  <c r="AQ104" i="6"/>
  <c r="AP104" i="6"/>
  <c r="AO104" i="6"/>
  <c r="AL104" i="6"/>
  <c r="AK104" i="6"/>
  <c r="AJ104" i="6"/>
  <c r="AI104" i="6"/>
  <c r="AG104" i="6"/>
  <c r="AF104" i="6"/>
  <c r="AE104" i="6"/>
  <c r="AD104" i="6"/>
  <c r="AC104" i="6"/>
  <c r="AB104" i="6"/>
  <c r="AA104" i="6"/>
  <c r="Z104" i="6"/>
  <c r="X104" i="6"/>
  <c r="W104" i="6"/>
  <c r="V104" i="6"/>
  <c r="U104" i="6"/>
  <c r="T104" i="6"/>
  <c r="S104" i="6"/>
  <c r="R104" i="6"/>
  <c r="Q104" i="6"/>
  <c r="P104" i="6"/>
  <c r="O104" i="6"/>
  <c r="N104" i="6"/>
  <c r="M104" i="6"/>
  <c r="K104" i="6"/>
  <c r="J104" i="6"/>
  <c r="I104" i="6"/>
  <c r="H104" i="6"/>
  <c r="G104" i="6"/>
  <c r="F104" i="6"/>
  <c r="E104" i="6"/>
  <c r="D104" i="6"/>
  <c r="C104" i="6"/>
  <c r="B104" i="6"/>
  <c r="A104" i="6"/>
  <c r="BI103" i="6"/>
  <c r="BH103" i="6"/>
  <c r="BG103" i="6"/>
  <c r="BF103" i="6"/>
  <c r="BE103" i="6"/>
  <c r="BD103" i="6"/>
  <c r="BC103" i="6"/>
  <c r="BB103" i="6"/>
  <c r="BA103" i="6"/>
  <c r="AZ103" i="6"/>
  <c r="AY103" i="6"/>
  <c r="AX103" i="6"/>
  <c r="AW103" i="6"/>
  <c r="AV103" i="6"/>
  <c r="AU103" i="6"/>
  <c r="AT103" i="6"/>
  <c r="AS103" i="6"/>
  <c r="AR103" i="6"/>
  <c r="AQ103" i="6"/>
  <c r="AP103" i="6"/>
  <c r="AO103" i="6"/>
  <c r="AN103" i="6"/>
  <c r="AL103" i="6"/>
  <c r="AK103" i="6"/>
  <c r="AJ103" i="6"/>
  <c r="AI103" i="6"/>
  <c r="AG103" i="6"/>
  <c r="AF103" i="6"/>
  <c r="AE103" i="6"/>
  <c r="AD103" i="6"/>
  <c r="AC103" i="6"/>
  <c r="AB103" i="6"/>
  <c r="AA103" i="6"/>
  <c r="Z103" i="6"/>
  <c r="X103" i="6"/>
  <c r="W103" i="6"/>
  <c r="V103" i="6"/>
  <c r="U103" i="6"/>
  <c r="T103" i="6"/>
  <c r="S103" i="6"/>
  <c r="R103" i="6"/>
  <c r="Q103" i="6"/>
  <c r="P103" i="6"/>
  <c r="O103" i="6"/>
  <c r="N103" i="6"/>
  <c r="M103" i="6"/>
  <c r="K103" i="6"/>
  <c r="J103" i="6"/>
  <c r="I103" i="6"/>
  <c r="H103" i="6"/>
  <c r="G103" i="6"/>
  <c r="F103" i="6"/>
  <c r="E103" i="6"/>
  <c r="D103" i="6"/>
  <c r="C103" i="6"/>
  <c r="B103" i="6"/>
  <c r="A103" i="6"/>
  <c r="BI102" i="6"/>
  <c r="BH102" i="6"/>
  <c r="BG102" i="6"/>
  <c r="BF102" i="6"/>
  <c r="BE102" i="6"/>
  <c r="BD102" i="6"/>
  <c r="BC102" i="6"/>
  <c r="BB102" i="6"/>
  <c r="BA102" i="6"/>
  <c r="AZ102" i="6"/>
  <c r="AY102" i="6"/>
  <c r="AX102" i="6"/>
  <c r="AW102" i="6"/>
  <c r="AV102" i="6"/>
  <c r="AU102" i="6"/>
  <c r="AT102" i="6"/>
  <c r="AS102" i="6"/>
  <c r="AR102" i="6"/>
  <c r="AQ102" i="6"/>
  <c r="AP102" i="6"/>
  <c r="AO102" i="6"/>
  <c r="AL102" i="6"/>
  <c r="AK102" i="6"/>
  <c r="AJ102" i="6"/>
  <c r="AI102" i="6"/>
  <c r="AG102" i="6"/>
  <c r="AF102" i="6"/>
  <c r="AD102" i="6"/>
  <c r="AC102" i="6"/>
  <c r="AB102" i="6"/>
  <c r="AA102" i="6"/>
  <c r="Z102" i="6"/>
  <c r="X102" i="6"/>
  <c r="W102" i="6"/>
  <c r="V102" i="6"/>
  <c r="U102" i="6"/>
  <c r="T102" i="6"/>
  <c r="S102" i="6"/>
  <c r="R102" i="6"/>
  <c r="Q102" i="6"/>
  <c r="P102" i="6"/>
  <c r="O102" i="6"/>
  <c r="N102" i="6"/>
  <c r="M102" i="6"/>
  <c r="K102" i="6"/>
  <c r="J102" i="6"/>
  <c r="I102" i="6"/>
  <c r="H102" i="6"/>
  <c r="G102" i="6"/>
  <c r="F102" i="6"/>
  <c r="E102" i="6"/>
  <c r="D102" i="6"/>
  <c r="C102" i="6"/>
  <c r="B102" i="6"/>
  <c r="A102" i="6"/>
  <c r="BI101" i="6"/>
  <c r="BH101" i="6"/>
  <c r="BG101" i="6"/>
  <c r="BF101" i="6"/>
  <c r="BE101" i="6"/>
  <c r="BD101" i="6"/>
  <c r="BC101" i="6"/>
  <c r="BB101" i="6"/>
  <c r="BA101" i="6"/>
  <c r="AZ101" i="6"/>
  <c r="AY101" i="6"/>
  <c r="AX101" i="6"/>
  <c r="AW101" i="6"/>
  <c r="AV101" i="6"/>
  <c r="AU101" i="6"/>
  <c r="AT101" i="6"/>
  <c r="AS101" i="6"/>
  <c r="AR101" i="6"/>
  <c r="AQ101" i="6"/>
  <c r="AP101" i="6"/>
  <c r="AO101" i="6"/>
  <c r="AL101" i="6"/>
  <c r="AK101" i="6"/>
  <c r="AJ101" i="6"/>
  <c r="AI101" i="6"/>
  <c r="AG101" i="6"/>
  <c r="AF101" i="6"/>
  <c r="AD101" i="6"/>
  <c r="AC101" i="6"/>
  <c r="AB101" i="6"/>
  <c r="AA101" i="6"/>
  <c r="Z101" i="6"/>
  <c r="X101" i="6"/>
  <c r="W101" i="6"/>
  <c r="V101" i="6"/>
  <c r="U101" i="6"/>
  <c r="T101" i="6"/>
  <c r="S101" i="6"/>
  <c r="R101" i="6"/>
  <c r="Q101" i="6"/>
  <c r="P101" i="6"/>
  <c r="O101" i="6"/>
  <c r="N101" i="6"/>
  <c r="M101" i="6"/>
  <c r="K101" i="6"/>
  <c r="J101" i="6"/>
  <c r="I101" i="6"/>
  <c r="H101" i="6"/>
  <c r="G101" i="6"/>
  <c r="F101" i="6"/>
  <c r="E101" i="6"/>
  <c r="D101" i="6"/>
  <c r="C101" i="6"/>
  <c r="B101" i="6"/>
  <c r="A101" i="6"/>
  <c r="BI100" i="6"/>
  <c r="BH100" i="6"/>
  <c r="BG100" i="6"/>
  <c r="BF100" i="6"/>
  <c r="BE100" i="6"/>
  <c r="BD100" i="6"/>
  <c r="BC100" i="6"/>
  <c r="BB100" i="6"/>
  <c r="BA100" i="6"/>
  <c r="AZ100" i="6"/>
  <c r="AY100" i="6"/>
  <c r="AX100" i="6"/>
  <c r="AW100" i="6"/>
  <c r="AV100" i="6"/>
  <c r="AU100" i="6"/>
  <c r="AT100" i="6"/>
  <c r="AS100" i="6"/>
  <c r="AR100" i="6"/>
  <c r="AQ100" i="6"/>
  <c r="AP100" i="6"/>
  <c r="AO100" i="6"/>
  <c r="AL100" i="6"/>
  <c r="AK100" i="6"/>
  <c r="AJ100" i="6"/>
  <c r="AI100" i="6"/>
  <c r="AG100" i="6"/>
  <c r="AF100" i="6"/>
  <c r="AD100" i="6"/>
  <c r="AC100" i="6"/>
  <c r="AB100" i="6"/>
  <c r="AA100" i="6"/>
  <c r="Z100" i="6"/>
  <c r="X100" i="6"/>
  <c r="W100" i="6"/>
  <c r="V100" i="6"/>
  <c r="U100" i="6"/>
  <c r="T100" i="6"/>
  <c r="S100" i="6"/>
  <c r="R100" i="6"/>
  <c r="Q100" i="6"/>
  <c r="P100" i="6"/>
  <c r="O100" i="6"/>
  <c r="N100" i="6"/>
  <c r="M100" i="6"/>
  <c r="K100" i="6"/>
  <c r="J100" i="6"/>
  <c r="I100" i="6"/>
  <c r="H100" i="6"/>
  <c r="G100" i="6"/>
  <c r="F100" i="6"/>
  <c r="E100" i="6"/>
  <c r="D100" i="6"/>
  <c r="C100" i="6"/>
  <c r="B100" i="6"/>
  <c r="A100" i="6"/>
  <c r="BI99" i="6"/>
  <c r="BH99" i="6"/>
  <c r="BG99" i="6"/>
  <c r="BF99" i="6"/>
  <c r="BE99" i="6"/>
  <c r="BD99" i="6"/>
  <c r="BC99" i="6"/>
  <c r="BB99" i="6"/>
  <c r="BA99" i="6"/>
  <c r="AZ99" i="6"/>
  <c r="AY99" i="6"/>
  <c r="AX99" i="6"/>
  <c r="AW99" i="6"/>
  <c r="AV99" i="6"/>
  <c r="AU99" i="6"/>
  <c r="AT99" i="6"/>
  <c r="AS99" i="6"/>
  <c r="AR99" i="6"/>
  <c r="AQ99" i="6"/>
  <c r="AP99" i="6"/>
  <c r="AO99" i="6"/>
  <c r="AL99" i="6"/>
  <c r="AK99" i="6"/>
  <c r="AJ99" i="6"/>
  <c r="AI99" i="6"/>
  <c r="AG99" i="6"/>
  <c r="AF99" i="6"/>
  <c r="AD99" i="6"/>
  <c r="AC99" i="6"/>
  <c r="AB99" i="6"/>
  <c r="AA99" i="6"/>
  <c r="Z99" i="6"/>
  <c r="X99" i="6"/>
  <c r="W99" i="6"/>
  <c r="V99" i="6"/>
  <c r="U99" i="6"/>
  <c r="T99" i="6"/>
  <c r="S99" i="6"/>
  <c r="R99" i="6"/>
  <c r="Q99" i="6"/>
  <c r="P99" i="6"/>
  <c r="O99" i="6"/>
  <c r="N99" i="6"/>
  <c r="M99" i="6"/>
  <c r="K99" i="6"/>
  <c r="J99" i="6"/>
  <c r="I99" i="6"/>
  <c r="H99" i="6"/>
  <c r="G99" i="6"/>
  <c r="F99" i="6"/>
  <c r="E99" i="6"/>
  <c r="D99" i="6"/>
  <c r="C99" i="6"/>
  <c r="B99" i="6"/>
  <c r="A99" i="6"/>
  <c r="BI98" i="6"/>
  <c r="BH98" i="6"/>
  <c r="BG98" i="6"/>
  <c r="BF98" i="6"/>
  <c r="BE98" i="6"/>
  <c r="BD98" i="6"/>
  <c r="BC98" i="6"/>
  <c r="BB98" i="6"/>
  <c r="BA98" i="6"/>
  <c r="AZ98" i="6"/>
  <c r="AY98" i="6"/>
  <c r="AX98" i="6"/>
  <c r="AW98" i="6"/>
  <c r="AV98" i="6"/>
  <c r="AU98" i="6"/>
  <c r="AT98" i="6"/>
  <c r="AS98" i="6"/>
  <c r="AR98" i="6"/>
  <c r="AQ98" i="6"/>
  <c r="AP98" i="6"/>
  <c r="AO98" i="6"/>
  <c r="AL98" i="6"/>
  <c r="AK98" i="6"/>
  <c r="AJ98" i="6"/>
  <c r="AI98" i="6"/>
  <c r="AG98" i="6"/>
  <c r="AF98" i="6"/>
  <c r="AD98" i="6"/>
  <c r="AC98" i="6"/>
  <c r="AB98" i="6"/>
  <c r="AA98" i="6"/>
  <c r="Z98" i="6"/>
  <c r="X98" i="6"/>
  <c r="W98" i="6"/>
  <c r="V98" i="6"/>
  <c r="U98" i="6"/>
  <c r="T98" i="6"/>
  <c r="S98" i="6"/>
  <c r="R98" i="6"/>
  <c r="Q98" i="6"/>
  <c r="P98" i="6"/>
  <c r="O98" i="6"/>
  <c r="N98" i="6"/>
  <c r="M98" i="6"/>
  <c r="K98" i="6"/>
  <c r="J98" i="6"/>
  <c r="I98" i="6"/>
  <c r="H98" i="6"/>
  <c r="G98" i="6"/>
  <c r="F98" i="6"/>
  <c r="E98" i="6"/>
  <c r="D98" i="6"/>
  <c r="C98" i="6"/>
  <c r="B98" i="6"/>
  <c r="A98" i="6"/>
  <c r="BI97" i="6"/>
  <c r="BH97" i="6"/>
  <c r="BG97" i="6"/>
  <c r="BF97" i="6"/>
  <c r="BE97" i="6"/>
  <c r="BD97" i="6"/>
  <c r="BC97" i="6"/>
  <c r="BB97" i="6"/>
  <c r="BA97" i="6"/>
  <c r="AZ97" i="6"/>
  <c r="AY97" i="6"/>
  <c r="AX97" i="6"/>
  <c r="AW97" i="6"/>
  <c r="AV97" i="6"/>
  <c r="AU97" i="6"/>
  <c r="AT97" i="6"/>
  <c r="AS97" i="6"/>
  <c r="AR97" i="6"/>
  <c r="AQ97" i="6"/>
  <c r="AP97" i="6"/>
  <c r="AO97" i="6"/>
  <c r="AL97" i="6"/>
  <c r="AK97" i="6"/>
  <c r="AJ97" i="6"/>
  <c r="AI97" i="6"/>
  <c r="AG97" i="6"/>
  <c r="AF97" i="6"/>
  <c r="AD97" i="6"/>
  <c r="AC97" i="6"/>
  <c r="AB97" i="6"/>
  <c r="AA97" i="6"/>
  <c r="Z97" i="6"/>
  <c r="X97" i="6"/>
  <c r="W97" i="6"/>
  <c r="V97" i="6"/>
  <c r="U97" i="6"/>
  <c r="T97" i="6"/>
  <c r="S97" i="6"/>
  <c r="R97" i="6"/>
  <c r="Q97" i="6"/>
  <c r="O97" i="6"/>
  <c r="N97" i="6"/>
  <c r="M97" i="6"/>
  <c r="K97" i="6"/>
  <c r="J97" i="6"/>
  <c r="I97" i="6"/>
  <c r="H97" i="6"/>
  <c r="G97" i="6"/>
  <c r="E97" i="6"/>
  <c r="D97" i="6"/>
  <c r="C97" i="6"/>
  <c r="B97" i="6"/>
  <c r="A97" i="6"/>
  <c r="BI96" i="6"/>
  <c r="BH96" i="6"/>
  <c r="BG96" i="6"/>
  <c r="BF96" i="6"/>
  <c r="BE96" i="6"/>
  <c r="BD96" i="6"/>
  <c r="BC96" i="6"/>
  <c r="BB96" i="6"/>
  <c r="BA96" i="6"/>
  <c r="AZ96" i="6"/>
  <c r="AY96" i="6"/>
  <c r="AX96" i="6"/>
  <c r="AW96" i="6"/>
  <c r="AV96" i="6"/>
  <c r="AU96" i="6"/>
  <c r="AT96" i="6"/>
  <c r="AS96" i="6"/>
  <c r="AR96" i="6"/>
  <c r="AQ96" i="6"/>
  <c r="AP96" i="6"/>
  <c r="AO96" i="6"/>
  <c r="AL96" i="6"/>
  <c r="AK96" i="6"/>
  <c r="AJ96" i="6"/>
  <c r="AI96" i="6"/>
  <c r="AG96" i="6"/>
  <c r="AF96" i="6"/>
  <c r="AD96" i="6"/>
  <c r="AC96" i="6"/>
  <c r="AB96" i="6"/>
  <c r="AA96" i="6"/>
  <c r="Z96" i="6"/>
  <c r="X96" i="6"/>
  <c r="W96" i="6"/>
  <c r="V96" i="6"/>
  <c r="U96" i="6"/>
  <c r="T96" i="6"/>
  <c r="S96" i="6"/>
  <c r="R96" i="6"/>
  <c r="Q96" i="6"/>
  <c r="O96" i="6"/>
  <c r="N96" i="6"/>
  <c r="M96" i="6"/>
  <c r="K96" i="6"/>
  <c r="J96" i="6"/>
  <c r="I96" i="6"/>
  <c r="H96" i="6"/>
  <c r="G96" i="6"/>
  <c r="E96" i="6"/>
  <c r="D96" i="6"/>
  <c r="C96" i="6"/>
  <c r="B96" i="6"/>
  <c r="A96" i="6"/>
  <c r="BI95" i="6"/>
  <c r="BH95" i="6"/>
  <c r="BG95" i="6"/>
  <c r="BF95" i="6"/>
  <c r="BE95" i="6"/>
  <c r="BD95" i="6"/>
  <c r="BC95" i="6"/>
  <c r="BB95" i="6"/>
  <c r="BA95" i="6"/>
  <c r="AZ95" i="6"/>
  <c r="AY95" i="6"/>
  <c r="AX95" i="6"/>
  <c r="AW95" i="6"/>
  <c r="AV95" i="6"/>
  <c r="AU95" i="6"/>
  <c r="AT95" i="6"/>
  <c r="AS95" i="6"/>
  <c r="AR95" i="6"/>
  <c r="AQ95" i="6"/>
  <c r="AP95" i="6"/>
  <c r="AO95" i="6"/>
  <c r="AL95" i="6"/>
  <c r="AK95" i="6"/>
  <c r="AJ95" i="6"/>
  <c r="AI95" i="6"/>
  <c r="AG95" i="6"/>
  <c r="AF95" i="6"/>
  <c r="AE95" i="6"/>
  <c r="AD95" i="6"/>
  <c r="AC95" i="6"/>
  <c r="AB95" i="6"/>
  <c r="AA95" i="6"/>
  <c r="Z95" i="6"/>
  <c r="X95" i="6"/>
  <c r="W95" i="6"/>
  <c r="V95" i="6"/>
  <c r="U95" i="6"/>
  <c r="T95" i="6"/>
  <c r="S95" i="6"/>
  <c r="R95" i="6"/>
  <c r="Q95" i="6"/>
  <c r="P95" i="6"/>
  <c r="O95" i="6"/>
  <c r="N95" i="6"/>
  <c r="M95" i="6"/>
  <c r="K95" i="6"/>
  <c r="J95" i="6"/>
  <c r="I95" i="6"/>
  <c r="H95" i="6"/>
  <c r="G95" i="6"/>
  <c r="F95" i="6"/>
  <c r="E95" i="6"/>
  <c r="D95" i="6"/>
  <c r="C95" i="6"/>
  <c r="B95" i="6"/>
  <c r="A95" i="6"/>
  <c r="BI94" i="6"/>
  <c r="BH94" i="6"/>
  <c r="BG94" i="6"/>
  <c r="BF94" i="6"/>
  <c r="BE94" i="6"/>
  <c r="BD94" i="6"/>
  <c r="BC94" i="6"/>
  <c r="BB94" i="6"/>
  <c r="BA94" i="6"/>
  <c r="AZ94" i="6"/>
  <c r="AY94" i="6"/>
  <c r="AX94" i="6"/>
  <c r="AW94" i="6"/>
  <c r="AV94" i="6"/>
  <c r="AU94" i="6"/>
  <c r="AT94" i="6"/>
  <c r="AS94" i="6"/>
  <c r="AR94" i="6"/>
  <c r="AQ94" i="6"/>
  <c r="AP94" i="6"/>
  <c r="AO94" i="6"/>
  <c r="AL94" i="6"/>
  <c r="AK94" i="6"/>
  <c r="AJ94" i="6"/>
  <c r="AI94" i="6"/>
  <c r="AG94" i="6"/>
  <c r="AF94" i="6"/>
  <c r="AE94" i="6"/>
  <c r="AD94" i="6"/>
  <c r="AC94" i="6"/>
  <c r="AB94" i="6"/>
  <c r="AA94" i="6"/>
  <c r="Z94" i="6"/>
  <c r="X94" i="6"/>
  <c r="W94" i="6"/>
  <c r="V94" i="6"/>
  <c r="U94" i="6"/>
  <c r="T94" i="6"/>
  <c r="S94" i="6"/>
  <c r="R94" i="6"/>
  <c r="Q94" i="6"/>
  <c r="P94" i="6"/>
  <c r="O94" i="6"/>
  <c r="N94" i="6"/>
  <c r="M94" i="6"/>
  <c r="K94" i="6"/>
  <c r="J94" i="6"/>
  <c r="I94" i="6"/>
  <c r="H94" i="6"/>
  <c r="G94" i="6"/>
  <c r="F94" i="6"/>
  <c r="E94" i="6"/>
  <c r="D94" i="6"/>
  <c r="C94" i="6"/>
  <c r="B94" i="6"/>
  <c r="A94" i="6"/>
  <c r="BI93" i="6"/>
  <c r="BH93" i="6"/>
  <c r="BG93" i="6"/>
  <c r="BF93" i="6"/>
  <c r="BE93" i="6"/>
  <c r="BD93" i="6"/>
  <c r="BC93" i="6"/>
  <c r="BB93" i="6"/>
  <c r="BA93" i="6"/>
  <c r="AZ93" i="6"/>
  <c r="AY93" i="6"/>
  <c r="AX93" i="6"/>
  <c r="AW93" i="6"/>
  <c r="AV93" i="6"/>
  <c r="AU93" i="6"/>
  <c r="AT93" i="6"/>
  <c r="AS93" i="6"/>
  <c r="AR93" i="6"/>
  <c r="AQ93" i="6"/>
  <c r="AP93" i="6"/>
  <c r="AO93" i="6"/>
  <c r="AL93" i="6"/>
  <c r="AK93" i="6"/>
  <c r="AJ93" i="6"/>
  <c r="AI93" i="6"/>
  <c r="AG93" i="6"/>
  <c r="AF93" i="6"/>
  <c r="AD93" i="6"/>
  <c r="AC93" i="6"/>
  <c r="AB93" i="6"/>
  <c r="AA93" i="6"/>
  <c r="Z93" i="6"/>
  <c r="X93" i="6"/>
  <c r="W93" i="6"/>
  <c r="V93" i="6"/>
  <c r="U93" i="6"/>
  <c r="T93" i="6"/>
  <c r="S93" i="6"/>
  <c r="R93" i="6"/>
  <c r="Q93" i="6"/>
  <c r="P93" i="6"/>
  <c r="O93" i="6"/>
  <c r="N93" i="6"/>
  <c r="M93" i="6"/>
  <c r="K93" i="6"/>
  <c r="J93" i="6"/>
  <c r="I93" i="6"/>
  <c r="H93" i="6"/>
  <c r="G93" i="6"/>
  <c r="F93" i="6"/>
  <c r="E93" i="6"/>
  <c r="D93" i="6"/>
  <c r="C93" i="6"/>
  <c r="B93" i="6"/>
  <c r="A93" i="6"/>
  <c r="BI92" i="6"/>
  <c r="BH92" i="6"/>
  <c r="BG92" i="6"/>
  <c r="BF92" i="6"/>
  <c r="BE92" i="6"/>
  <c r="BD92" i="6"/>
  <c r="BC92" i="6"/>
  <c r="BB92" i="6"/>
  <c r="BA92" i="6"/>
  <c r="AZ92" i="6"/>
  <c r="AY92" i="6"/>
  <c r="AX92" i="6"/>
  <c r="AW92" i="6"/>
  <c r="AV92" i="6"/>
  <c r="AU92" i="6"/>
  <c r="AT92" i="6"/>
  <c r="AS92" i="6"/>
  <c r="AR92" i="6"/>
  <c r="AQ92" i="6"/>
  <c r="AP92" i="6"/>
  <c r="AO92" i="6"/>
  <c r="AL92" i="6"/>
  <c r="AK92" i="6"/>
  <c r="AJ92" i="6"/>
  <c r="AI92" i="6"/>
  <c r="AG92" i="6"/>
  <c r="AF92" i="6"/>
  <c r="AE92" i="6"/>
  <c r="AD92" i="6"/>
  <c r="AC92" i="6"/>
  <c r="AB92" i="6"/>
  <c r="AA92" i="6"/>
  <c r="Z92" i="6"/>
  <c r="X92" i="6"/>
  <c r="W92" i="6"/>
  <c r="V92" i="6"/>
  <c r="U92" i="6"/>
  <c r="T92" i="6"/>
  <c r="S92" i="6"/>
  <c r="R92" i="6"/>
  <c r="Q92" i="6"/>
  <c r="P92" i="6"/>
  <c r="O92" i="6"/>
  <c r="N92" i="6"/>
  <c r="M92" i="6"/>
  <c r="K92" i="6"/>
  <c r="J92" i="6"/>
  <c r="I92" i="6"/>
  <c r="H92" i="6"/>
  <c r="G92" i="6"/>
  <c r="F92" i="6"/>
  <c r="E92" i="6"/>
  <c r="D92" i="6"/>
  <c r="C92" i="6"/>
  <c r="B92" i="6"/>
  <c r="A92" i="6"/>
  <c r="BI91" i="6"/>
  <c r="BH91" i="6"/>
  <c r="BG91" i="6"/>
  <c r="BF91" i="6"/>
  <c r="BE91" i="6"/>
  <c r="BD91" i="6"/>
  <c r="BC91" i="6"/>
  <c r="BB91" i="6"/>
  <c r="BA91" i="6"/>
  <c r="AZ91" i="6"/>
  <c r="AY91" i="6"/>
  <c r="AX91" i="6"/>
  <c r="AW91" i="6"/>
  <c r="AV91" i="6"/>
  <c r="AU91" i="6"/>
  <c r="AT91" i="6"/>
  <c r="AS91" i="6"/>
  <c r="AR91" i="6"/>
  <c r="AQ91" i="6"/>
  <c r="AP91" i="6"/>
  <c r="AO91" i="6"/>
  <c r="AL91" i="6"/>
  <c r="AK91" i="6"/>
  <c r="AJ91" i="6"/>
  <c r="AI91" i="6"/>
  <c r="AG91" i="6"/>
  <c r="AF91" i="6"/>
  <c r="AE91" i="6"/>
  <c r="AD91" i="6"/>
  <c r="AC91" i="6"/>
  <c r="AB91" i="6"/>
  <c r="AA91" i="6"/>
  <c r="Z91" i="6"/>
  <c r="X91" i="6"/>
  <c r="W91" i="6"/>
  <c r="V91" i="6"/>
  <c r="U91" i="6"/>
  <c r="T91" i="6"/>
  <c r="S91" i="6"/>
  <c r="R91" i="6"/>
  <c r="Q91" i="6"/>
  <c r="P91" i="6"/>
  <c r="O91" i="6"/>
  <c r="N91" i="6"/>
  <c r="M91" i="6"/>
  <c r="L91" i="6"/>
  <c r="K91" i="6"/>
  <c r="J91" i="6"/>
  <c r="I91" i="6"/>
  <c r="H91" i="6"/>
  <c r="G91" i="6"/>
  <c r="F91" i="6"/>
  <c r="E91" i="6"/>
  <c r="D91" i="6"/>
  <c r="C91" i="6"/>
  <c r="B91" i="6"/>
  <c r="A91" i="6"/>
  <c r="BI90" i="6"/>
  <c r="BH90" i="6"/>
  <c r="BG90" i="6"/>
  <c r="BF90" i="6"/>
  <c r="BE90" i="6"/>
  <c r="BD90" i="6"/>
  <c r="BC90" i="6"/>
  <c r="BB90" i="6"/>
  <c r="BA90" i="6"/>
  <c r="AZ90" i="6"/>
  <c r="AY90" i="6"/>
  <c r="AX90" i="6"/>
  <c r="AW90" i="6"/>
  <c r="AV90" i="6"/>
  <c r="AU90" i="6"/>
  <c r="AT90" i="6"/>
  <c r="AS90" i="6"/>
  <c r="AR90" i="6"/>
  <c r="AQ90" i="6"/>
  <c r="AP90" i="6"/>
  <c r="AO90" i="6"/>
  <c r="AL90" i="6"/>
  <c r="AK90" i="6"/>
  <c r="AJ90" i="6"/>
  <c r="AI90" i="6"/>
  <c r="AG90" i="6"/>
  <c r="AF90" i="6"/>
  <c r="AE90" i="6"/>
  <c r="AD90" i="6"/>
  <c r="AC90" i="6"/>
  <c r="AB90" i="6"/>
  <c r="AA90" i="6"/>
  <c r="Z90" i="6"/>
  <c r="X90" i="6"/>
  <c r="W90" i="6"/>
  <c r="V90" i="6"/>
  <c r="U90" i="6"/>
  <c r="T90" i="6"/>
  <c r="S90" i="6"/>
  <c r="R90" i="6"/>
  <c r="Q90" i="6"/>
  <c r="P90" i="6"/>
  <c r="O90" i="6"/>
  <c r="N90" i="6"/>
  <c r="M90" i="6"/>
  <c r="L90" i="6"/>
  <c r="K90" i="6"/>
  <c r="J90" i="6"/>
  <c r="I90" i="6"/>
  <c r="H90" i="6"/>
  <c r="G90" i="6"/>
  <c r="F90" i="6"/>
  <c r="E90" i="6"/>
  <c r="D90" i="6"/>
  <c r="C90" i="6"/>
  <c r="B90" i="6"/>
  <c r="A90" i="6"/>
  <c r="BI89" i="6"/>
  <c r="BH89" i="6"/>
  <c r="BG89" i="6"/>
  <c r="BF89" i="6"/>
  <c r="BE89" i="6"/>
  <c r="BD89" i="6"/>
  <c r="BC89" i="6"/>
  <c r="BB89" i="6"/>
  <c r="BA89" i="6"/>
  <c r="AZ89" i="6"/>
  <c r="AY89" i="6"/>
  <c r="AX89" i="6"/>
  <c r="AW89" i="6"/>
  <c r="AV89" i="6"/>
  <c r="AU89" i="6"/>
  <c r="AT89" i="6"/>
  <c r="AS89" i="6"/>
  <c r="AR89" i="6"/>
  <c r="AQ89" i="6"/>
  <c r="AP89" i="6"/>
  <c r="AO89" i="6"/>
  <c r="AL89" i="6"/>
  <c r="AK89" i="6"/>
  <c r="AJ89" i="6"/>
  <c r="AI89" i="6"/>
  <c r="AH89" i="6"/>
  <c r="AG89" i="6"/>
  <c r="AF89" i="6"/>
  <c r="AE89" i="6"/>
  <c r="AD89" i="6"/>
  <c r="AC89" i="6"/>
  <c r="AB89" i="6"/>
  <c r="AA89" i="6"/>
  <c r="Z89" i="6"/>
  <c r="Y89" i="6"/>
  <c r="X89" i="6"/>
  <c r="W89" i="6"/>
  <c r="V89" i="6"/>
  <c r="U89" i="6"/>
  <c r="T89" i="6"/>
  <c r="S89" i="6"/>
  <c r="R89" i="6"/>
  <c r="Q89" i="6"/>
  <c r="P89" i="6"/>
  <c r="O89" i="6"/>
  <c r="N89" i="6"/>
  <c r="M89" i="6"/>
  <c r="L89" i="6"/>
  <c r="K89" i="6"/>
  <c r="J89" i="6"/>
  <c r="I89" i="6"/>
  <c r="H89" i="6"/>
  <c r="G89" i="6"/>
  <c r="F89" i="6"/>
  <c r="E89" i="6"/>
  <c r="D89" i="6"/>
  <c r="C89" i="6"/>
  <c r="B89" i="6"/>
  <c r="A89" i="6"/>
  <c r="BI88" i="6"/>
  <c r="BH88" i="6"/>
  <c r="BG88" i="6"/>
  <c r="BF88" i="6"/>
  <c r="BE88" i="6"/>
  <c r="BD88" i="6"/>
  <c r="BC88" i="6"/>
  <c r="BB88" i="6"/>
  <c r="BA88" i="6"/>
  <c r="AZ88" i="6"/>
  <c r="AY88" i="6"/>
  <c r="AX88" i="6"/>
  <c r="AW88" i="6"/>
  <c r="AV88" i="6"/>
  <c r="AU88" i="6"/>
  <c r="AT88" i="6"/>
  <c r="AS88" i="6"/>
  <c r="AR88" i="6"/>
  <c r="AQ88" i="6"/>
  <c r="AP88" i="6"/>
  <c r="AO88" i="6"/>
  <c r="AL88" i="6"/>
  <c r="AK88" i="6"/>
  <c r="AJ88" i="6"/>
  <c r="AI88" i="6"/>
  <c r="AG88" i="6"/>
  <c r="AF88" i="6"/>
  <c r="AE88" i="6"/>
  <c r="AD88" i="6"/>
  <c r="AC88" i="6"/>
  <c r="AB88" i="6"/>
  <c r="AA88" i="6"/>
  <c r="Z88" i="6"/>
  <c r="X88" i="6"/>
  <c r="W88" i="6"/>
  <c r="V88" i="6"/>
  <c r="U88" i="6"/>
  <c r="T88" i="6"/>
  <c r="S88" i="6"/>
  <c r="R88" i="6"/>
  <c r="Q88" i="6"/>
  <c r="P88" i="6"/>
  <c r="O88" i="6"/>
  <c r="N88" i="6"/>
  <c r="M88" i="6"/>
  <c r="L88" i="6"/>
  <c r="K88" i="6"/>
  <c r="J88" i="6"/>
  <c r="I88" i="6"/>
  <c r="H88" i="6"/>
  <c r="G88" i="6"/>
  <c r="F88" i="6"/>
  <c r="E88" i="6"/>
  <c r="D88" i="6"/>
  <c r="C88" i="6"/>
  <c r="B88" i="6"/>
  <c r="A88" i="6"/>
  <c r="BI87" i="6"/>
  <c r="BH87" i="6"/>
  <c r="BG87" i="6"/>
  <c r="BF87" i="6"/>
  <c r="BE87" i="6"/>
  <c r="BD87" i="6"/>
  <c r="BC87" i="6"/>
  <c r="BB87" i="6"/>
  <c r="BA87" i="6"/>
  <c r="AZ87" i="6"/>
  <c r="AY87" i="6"/>
  <c r="AX87" i="6"/>
  <c r="AW87" i="6"/>
  <c r="AV87" i="6"/>
  <c r="AU87" i="6"/>
  <c r="AT87" i="6"/>
  <c r="AS87" i="6"/>
  <c r="AR87" i="6"/>
  <c r="AQ87" i="6"/>
  <c r="AP87" i="6"/>
  <c r="AO87" i="6"/>
  <c r="AN87" i="6"/>
  <c r="AL87" i="6"/>
  <c r="AK87" i="6"/>
  <c r="AJ87" i="6"/>
  <c r="AI87" i="6"/>
  <c r="AG87" i="6"/>
  <c r="AF87" i="6"/>
  <c r="AE87" i="6"/>
  <c r="AD87" i="6"/>
  <c r="AC87" i="6"/>
  <c r="AB87" i="6"/>
  <c r="AA87" i="6"/>
  <c r="Z87" i="6"/>
  <c r="X87" i="6"/>
  <c r="W87" i="6"/>
  <c r="V87" i="6"/>
  <c r="U87" i="6"/>
  <c r="T87" i="6"/>
  <c r="S87" i="6"/>
  <c r="R87" i="6"/>
  <c r="Q87" i="6"/>
  <c r="P87" i="6"/>
  <c r="O87" i="6"/>
  <c r="N87" i="6"/>
  <c r="M87" i="6"/>
  <c r="L87" i="6"/>
  <c r="K87" i="6"/>
  <c r="J87" i="6"/>
  <c r="I87" i="6"/>
  <c r="H87" i="6"/>
  <c r="G87" i="6"/>
  <c r="F87" i="6"/>
  <c r="E87" i="6"/>
  <c r="D87" i="6"/>
  <c r="C87" i="6"/>
  <c r="B87" i="6"/>
  <c r="A87" i="6"/>
  <c r="BI86" i="6"/>
  <c r="BH86" i="6"/>
  <c r="BG86" i="6"/>
  <c r="BF86" i="6"/>
  <c r="BE86" i="6"/>
  <c r="BD86" i="6"/>
  <c r="BC86" i="6"/>
  <c r="BB86" i="6"/>
  <c r="BA86" i="6"/>
  <c r="AZ86" i="6"/>
  <c r="AY86" i="6"/>
  <c r="AX86" i="6"/>
  <c r="AW86" i="6"/>
  <c r="AV86" i="6"/>
  <c r="AU86" i="6"/>
  <c r="AT86" i="6"/>
  <c r="AS86" i="6"/>
  <c r="AR86" i="6"/>
  <c r="AQ86" i="6"/>
  <c r="AP86" i="6"/>
  <c r="AO86" i="6"/>
  <c r="AL86" i="6"/>
  <c r="AK86" i="6"/>
  <c r="AJ86" i="6"/>
  <c r="AI86" i="6"/>
  <c r="AG86" i="6"/>
  <c r="AF86" i="6"/>
  <c r="AD86" i="6"/>
  <c r="AC86" i="6"/>
  <c r="AB86" i="6"/>
  <c r="AA86" i="6"/>
  <c r="Z86" i="6"/>
  <c r="X86" i="6"/>
  <c r="W86" i="6"/>
  <c r="V86" i="6"/>
  <c r="U86" i="6"/>
  <c r="T86" i="6"/>
  <c r="S86" i="6"/>
  <c r="R86" i="6"/>
  <c r="Q86" i="6"/>
  <c r="P86" i="6"/>
  <c r="O86" i="6"/>
  <c r="N86" i="6"/>
  <c r="M86" i="6"/>
  <c r="L86" i="6"/>
  <c r="K86" i="6"/>
  <c r="J86" i="6"/>
  <c r="I86" i="6"/>
  <c r="H86" i="6"/>
  <c r="G86" i="6"/>
  <c r="F86" i="6"/>
  <c r="E86" i="6"/>
  <c r="D86" i="6"/>
  <c r="C86" i="6"/>
  <c r="B86" i="6"/>
  <c r="A86" i="6"/>
  <c r="BI85" i="6"/>
  <c r="BH85" i="6"/>
  <c r="BG85" i="6"/>
  <c r="BF85" i="6"/>
  <c r="BE85" i="6"/>
  <c r="BD85" i="6"/>
  <c r="BC85" i="6"/>
  <c r="BB85" i="6"/>
  <c r="BA85" i="6"/>
  <c r="AZ85" i="6"/>
  <c r="AY85" i="6"/>
  <c r="AX85" i="6"/>
  <c r="AW85" i="6"/>
  <c r="AV85" i="6"/>
  <c r="AU85" i="6"/>
  <c r="AT85" i="6"/>
  <c r="AS85" i="6"/>
  <c r="AR85" i="6"/>
  <c r="AQ85" i="6"/>
  <c r="AP85" i="6"/>
  <c r="AO85" i="6"/>
  <c r="AJ85" i="6"/>
  <c r="AG85" i="6"/>
  <c r="W85" i="6"/>
  <c r="V85" i="6"/>
  <c r="U85" i="6"/>
  <c r="T85" i="6"/>
  <c r="S85" i="6"/>
  <c r="R85" i="6"/>
  <c r="Q85" i="6"/>
  <c r="P85" i="6"/>
  <c r="O85" i="6"/>
  <c r="N85" i="6"/>
  <c r="M85" i="6"/>
  <c r="L85" i="6"/>
  <c r="K85" i="6"/>
  <c r="J85" i="6"/>
  <c r="I85" i="6"/>
  <c r="H85" i="6"/>
  <c r="G85" i="6"/>
  <c r="F85" i="6"/>
  <c r="E85" i="6"/>
  <c r="D85" i="6"/>
  <c r="C85" i="6"/>
  <c r="B85" i="6"/>
  <c r="A85" i="6"/>
  <c r="BI84" i="6"/>
  <c r="BH84" i="6"/>
  <c r="BG84" i="6"/>
  <c r="BF84" i="6"/>
  <c r="BE84" i="6"/>
  <c r="BD84" i="6"/>
  <c r="BC84" i="6"/>
  <c r="BB84" i="6"/>
  <c r="BA84" i="6"/>
  <c r="AZ84" i="6"/>
  <c r="AY84" i="6"/>
  <c r="AX84" i="6"/>
  <c r="AW84" i="6"/>
  <c r="AV84" i="6"/>
  <c r="AU84" i="6"/>
  <c r="AT84" i="6"/>
  <c r="AS84" i="6"/>
  <c r="AR84" i="6"/>
  <c r="AQ84" i="6"/>
  <c r="AP84" i="6"/>
  <c r="AO84" i="6"/>
  <c r="AD84" i="6"/>
  <c r="W84" i="6"/>
  <c r="V84" i="6"/>
  <c r="U84" i="6"/>
  <c r="T84" i="6"/>
  <c r="S84" i="6"/>
  <c r="R84" i="6"/>
  <c r="Q84" i="6"/>
  <c r="O84" i="6"/>
  <c r="N84" i="6"/>
  <c r="M84" i="6"/>
  <c r="L84" i="6"/>
  <c r="K84" i="6"/>
  <c r="J84" i="6"/>
  <c r="I84" i="6"/>
  <c r="H84" i="6"/>
  <c r="G84" i="6"/>
  <c r="F84" i="6"/>
  <c r="E84" i="6"/>
  <c r="D84" i="6"/>
  <c r="C84" i="6"/>
  <c r="B84" i="6"/>
  <c r="A84" i="6"/>
  <c r="BJ83" i="6"/>
  <c r="BH83" i="6"/>
  <c r="BG83" i="6"/>
  <c r="BF83" i="6"/>
  <c r="BE83" i="6"/>
  <c r="BD83" i="6"/>
  <c r="BC83" i="6"/>
  <c r="BB83" i="6"/>
  <c r="BA83" i="6"/>
  <c r="AZ83" i="6"/>
  <c r="AY83" i="6"/>
  <c r="AX83" i="6"/>
  <c r="AW83" i="6"/>
  <c r="AV83" i="6"/>
  <c r="AU83" i="6"/>
  <c r="AT83" i="6"/>
  <c r="AS83" i="6"/>
  <c r="AR83" i="6"/>
  <c r="AQ83" i="6"/>
  <c r="AP83" i="6"/>
  <c r="AO83" i="6"/>
  <c r="AG83" i="6"/>
  <c r="AF83" i="6"/>
  <c r="AB83" i="6"/>
  <c r="W83" i="6"/>
  <c r="V83" i="6"/>
  <c r="U83" i="6"/>
  <c r="T83" i="6"/>
  <c r="S83" i="6"/>
  <c r="R83" i="6"/>
  <c r="Q83" i="6"/>
  <c r="P83" i="6"/>
  <c r="O83" i="6"/>
  <c r="N83" i="6"/>
  <c r="M83" i="6"/>
  <c r="L83" i="6"/>
  <c r="K83" i="6"/>
  <c r="J83" i="6"/>
  <c r="I83" i="6"/>
  <c r="H83" i="6"/>
  <c r="G83" i="6"/>
  <c r="F83" i="6"/>
  <c r="E83" i="6"/>
  <c r="D83" i="6"/>
  <c r="C83" i="6"/>
  <c r="B83" i="6"/>
  <c r="A83" i="6"/>
  <c r="BI82" i="6"/>
  <c r="BH82" i="6"/>
  <c r="BG82" i="6"/>
  <c r="BF82" i="6"/>
  <c r="BE82" i="6"/>
  <c r="BD82" i="6"/>
  <c r="BC82" i="6"/>
  <c r="BB82" i="6"/>
  <c r="BA82" i="6"/>
  <c r="AZ82" i="6"/>
  <c r="AY82" i="6"/>
  <c r="AX82" i="6"/>
  <c r="AW82" i="6"/>
  <c r="AV82" i="6"/>
  <c r="AU82" i="6"/>
  <c r="AT82" i="6"/>
  <c r="AS82" i="6"/>
  <c r="AR82" i="6"/>
  <c r="AQ82" i="6"/>
  <c r="AP82" i="6"/>
  <c r="AO82" i="6"/>
  <c r="AG82" i="6"/>
  <c r="AF82" i="6"/>
  <c r="AD82" i="6"/>
  <c r="AC82" i="6"/>
  <c r="AB82" i="6"/>
  <c r="AA82" i="6"/>
  <c r="X82" i="6"/>
  <c r="W82" i="6"/>
  <c r="V82" i="6"/>
  <c r="U82" i="6"/>
  <c r="T82" i="6"/>
  <c r="S82" i="6"/>
  <c r="R82" i="6"/>
  <c r="Q82" i="6"/>
  <c r="P82" i="6"/>
  <c r="O82" i="6"/>
  <c r="N82" i="6"/>
  <c r="M82" i="6"/>
  <c r="L82" i="6"/>
  <c r="K82" i="6"/>
  <c r="J82" i="6"/>
  <c r="I82" i="6"/>
  <c r="H82" i="6"/>
  <c r="G82" i="6"/>
  <c r="F82" i="6"/>
  <c r="E82" i="6"/>
  <c r="D82" i="6"/>
  <c r="C82" i="6"/>
  <c r="B82" i="6"/>
  <c r="A82" i="6"/>
  <c r="BI81" i="6"/>
  <c r="BH81" i="6"/>
  <c r="BG81" i="6"/>
  <c r="BF81" i="6"/>
  <c r="BE81" i="6"/>
  <c r="BD81" i="6"/>
  <c r="BC81" i="6"/>
  <c r="BB81" i="6"/>
  <c r="BA81" i="6"/>
  <c r="AZ81" i="6"/>
  <c r="AY81" i="6"/>
  <c r="AX81" i="6"/>
  <c r="AW81" i="6"/>
  <c r="AV81" i="6"/>
  <c r="AU81" i="6"/>
  <c r="AT81" i="6"/>
  <c r="AS81" i="6"/>
  <c r="AR81" i="6"/>
  <c r="AQ81" i="6"/>
  <c r="AP81" i="6"/>
  <c r="AO81" i="6"/>
  <c r="AG81" i="6"/>
  <c r="W81" i="6"/>
  <c r="V81" i="6"/>
  <c r="U81" i="6"/>
  <c r="T81" i="6"/>
  <c r="S81" i="6"/>
  <c r="R81" i="6"/>
  <c r="Q81" i="6"/>
  <c r="P81" i="6"/>
  <c r="O81" i="6"/>
  <c r="N81" i="6"/>
  <c r="M81" i="6"/>
  <c r="L81" i="6"/>
  <c r="K81" i="6"/>
  <c r="J81" i="6"/>
  <c r="I81" i="6"/>
  <c r="H81" i="6"/>
  <c r="G81" i="6"/>
  <c r="F81" i="6"/>
  <c r="E81" i="6"/>
  <c r="D81" i="6"/>
  <c r="C81" i="6"/>
  <c r="B81" i="6"/>
  <c r="A81" i="6"/>
  <c r="BI80" i="6"/>
  <c r="BH80" i="6"/>
  <c r="BG80" i="6"/>
  <c r="BF80" i="6"/>
  <c r="BE80" i="6"/>
  <c r="BD80" i="6"/>
  <c r="BC80" i="6"/>
  <c r="BB80" i="6"/>
  <c r="BA80" i="6"/>
  <c r="AZ80" i="6"/>
  <c r="AY80" i="6"/>
  <c r="AX80" i="6"/>
  <c r="AW80" i="6"/>
  <c r="AV80" i="6"/>
  <c r="AU80" i="6"/>
  <c r="AT80" i="6"/>
  <c r="AS80" i="6"/>
  <c r="AR80" i="6"/>
  <c r="AQ80" i="6"/>
  <c r="AP80" i="6"/>
  <c r="AO80" i="6"/>
  <c r="W80" i="6"/>
  <c r="V80" i="6"/>
  <c r="U80" i="6"/>
  <c r="T80" i="6"/>
  <c r="S80" i="6"/>
  <c r="R80" i="6"/>
  <c r="Q80" i="6"/>
  <c r="P80" i="6"/>
  <c r="O80" i="6"/>
  <c r="N80" i="6"/>
  <c r="M80" i="6"/>
  <c r="L80" i="6"/>
  <c r="K80" i="6"/>
  <c r="J80" i="6"/>
  <c r="I80" i="6"/>
  <c r="H80" i="6"/>
  <c r="G80" i="6"/>
  <c r="F80" i="6"/>
  <c r="E80" i="6"/>
  <c r="D80" i="6"/>
  <c r="C80" i="6"/>
  <c r="B80" i="6"/>
  <c r="A80" i="6"/>
  <c r="BJ79" i="6"/>
  <c r="BH79" i="6"/>
  <c r="BG79" i="6"/>
  <c r="BF79" i="6"/>
  <c r="BE79" i="6"/>
  <c r="BD79" i="6"/>
  <c r="BC79" i="6"/>
  <c r="BB79" i="6"/>
  <c r="BA79" i="6"/>
  <c r="AZ79" i="6"/>
  <c r="AY79" i="6"/>
  <c r="AX79" i="6"/>
  <c r="AW79" i="6"/>
  <c r="AV79" i="6"/>
  <c r="AU79" i="6"/>
  <c r="AT79" i="6"/>
  <c r="AS79" i="6"/>
  <c r="AR79" i="6"/>
  <c r="AQ79" i="6"/>
  <c r="AP79" i="6"/>
  <c r="AO79" i="6"/>
  <c r="AG79" i="6"/>
  <c r="AD79" i="6"/>
  <c r="AC79" i="6"/>
  <c r="AB79" i="6"/>
  <c r="AA79" i="6"/>
  <c r="X79" i="6"/>
  <c r="W79" i="6"/>
  <c r="V79" i="6"/>
  <c r="U79" i="6"/>
  <c r="T79" i="6"/>
  <c r="S79" i="6"/>
  <c r="R79" i="6"/>
  <c r="Q79" i="6"/>
  <c r="P79" i="6"/>
  <c r="O79" i="6"/>
  <c r="N79" i="6"/>
  <c r="M79" i="6"/>
  <c r="L79" i="6"/>
  <c r="K79" i="6"/>
  <c r="J79" i="6"/>
  <c r="I79" i="6"/>
  <c r="H79" i="6"/>
  <c r="G79" i="6"/>
  <c r="F79" i="6"/>
  <c r="E79" i="6"/>
  <c r="D79" i="6"/>
  <c r="C79" i="6"/>
  <c r="B79" i="6"/>
  <c r="A79" i="6"/>
  <c r="BI78" i="6"/>
  <c r="BH78" i="6"/>
  <c r="BG78" i="6"/>
  <c r="BF78" i="6"/>
  <c r="BE78" i="6"/>
  <c r="BD78" i="6"/>
  <c r="BC78" i="6"/>
  <c r="BB78" i="6"/>
  <c r="BA78" i="6"/>
  <c r="AZ78" i="6"/>
  <c r="AY78" i="6"/>
  <c r="AX78" i="6"/>
  <c r="AW78" i="6"/>
  <c r="AV78" i="6"/>
  <c r="AU78" i="6"/>
  <c r="AT78" i="6"/>
  <c r="AS78" i="6"/>
  <c r="AR78" i="6"/>
  <c r="AQ78" i="6"/>
  <c r="AP78" i="6"/>
  <c r="AO78" i="6"/>
  <c r="AG78" i="6"/>
  <c r="W78" i="6"/>
  <c r="V78" i="6"/>
  <c r="U78" i="6"/>
  <c r="T78" i="6"/>
  <c r="S78" i="6"/>
  <c r="R78" i="6"/>
  <c r="Q78" i="6"/>
  <c r="P78" i="6"/>
  <c r="O78" i="6"/>
  <c r="N78" i="6"/>
  <c r="M78" i="6"/>
  <c r="L78" i="6"/>
  <c r="K78" i="6"/>
  <c r="J78" i="6"/>
  <c r="I78" i="6"/>
  <c r="H78" i="6"/>
  <c r="G78" i="6"/>
  <c r="F78" i="6"/>
  <c r="E78" i="6"/>
  <c r="D78" i="6"/>
  <c r="C78" i="6"/>
  <c r="B78" i="6"/>
  <c r="A78" i="6"/>
  <c r="BI77" i="6"/>
  <c r="BH77" i="6"/>
  <c r="BG77" i="6"/>
  <c r="BF77" i="6"/>
  <c r="BE77" i="6"/>
  <c r="BD77" i="6"/>
  <c r="BC77" i="6"/>
  <c r="BB77" i="6"/>
  <c r="BA77" i="6"/>
  <c r="AZ77" i="6"/>
  <c r="AY77" i="6"/>
  <c r="AX77" i="6"/>
  <c r="AW77" i="6"/>
  <c r="AV77" i="6"/>
  <c r="AU77" i="6"/>
  <c r="AT77" i="6"/>
  <c r="AS77" i="6"/>
  <c r="AR77" i="6"/>
  <c r="AQ77" i="6"/>
  <c r="AP77" i="6"/>
  <c r="AO77" i="6"/>
  <c r="AG77" i="6"/>
  <c r="W77" i="6"/>
  <c r="V77" i="6"/>
  <c r="U77" i="6"/>
  <c r="T77" i="6"/>
  <c r="S77" i="6"/>
  <c r="R77" i="6"/>
  <c r="Q77" i="6"/>
  <c r="P77" i="6"/>
  <c r="O77" i="6"/>
  <c r="N77" i="6"/>
  <c r="M77" i="6"/>
  <c r="L77" i="6"/>
  <c r="K77" i="6"/>
  <c r="J77" i="6"/>
  <c r="I77" i="6"/>
  <c r="H77" i="6"/>
  <c r="G77" i="6"/>
  <c r="F77" i="6"/>
  <c r="E77" i="6"/>
  <c r="D77" i="6"/>
  <c r="C77" i="6"/>
  <c r="B77" i="6"/>
  <c r="A77" i="6"/>
  <c r="BI76" i="6"/>
  <c r="BH76" i="6"/>
  <c r="BG76" i="6"/>
  <c r="BF76" i="6"/>
  <c r="BE76" i="6"/>
  <c r="BD76" i="6"/>
  <c r="BC76" i="6"/>
  <c r="BB76" i="6"/>
  <c r="BA76" i="6"/>
  <c r="AZ76" i="6"/>
  <c r="AY76" i="6"/>
  <c r="AX76" i="6"/>
  <c r="AW76" i="6"/>
  <c r="AV76" i="6"/>
  <c r="AU76" i="6"/>
  <c r="AT76" i="6"/>
  <c r="AS76" i="6"/>
  <c r="AR76" i="6"/>
  <c r="AQ76" i="6"/>
  <c r="AP76" i="6"/>
  <c r="AO76" i="6"/>
  <c r="AD76" i="6"/>
  <c r="AC76" i="6"/>
  <c r="AB76" i="6"/>
  <c r="AA76" i="6"/>
  <c r="X76" i="6"/>
  <c r="W76" i="6"/>
  <c r="V76" i="6"/>
  <c r="U76" i="6"/>
  <c r="T76" i="6"/>
  <c r="S76" i="6"/>
  <c r="R76" i="6"/>
  <c r="Q76" i="6"/>
  <c r="O76" i="6"/>
  <c r="N76" i="6"/>
  <c r="M76" i="6"/>
  <c r="L76" i="6"/>
  <c r="K76" i="6"/>
  <c r="J76" i="6"/>
  <c r="I76" i="6"/>
  <c r="H76" i="6"/>
  <c r="G76" i="6"/>
  <c r="F76" i="6"/>
  <c r="E76" i="6"/>
  <c r="D76" i="6"/>
  <c r="C76" i="6"/>
  <c r="B76" i="6"/>
  <c r="A76" i="6"/>
  <c r="BI75" i="6"/>
  <c r="BH75" i="6"/>
  <c r="BG75" i="6"/>
  <c r="BF75" i="6"/>
  <c r="BE75" i="6"/>
  <c r="BD75" i="6"/>
  <c r="BC75" i="6"/>
  <c r="BB75" i="6"/>
  <c r="BA75" i="6"/>
  <c r="AZ75" i="6"/>
  <c r="AY75" i="6"/>
  <c r="AX75" i="6"/>
  <c r="AW75" i="6"/>
  <c r="AV75" i="6"/>
  <c r="AU75" i="6"/>
  <c r="AT75" i="6"/>
  <c r="AS75" i="6"/>
  <c r="AR75" i="6"/>
  <c r="AQ75" i="6"/>
  <c r="AP75" i="6"/>
  <c r="AO75" i="6"/>
  <c r="AG75" i="6"/>
  <c r="AF75" i="6"/>
  <c r="AD75" i="6"/>
  <c r="AB75" i="6"/>
  <c r="W75" i="6"/>
  <c r="V75" i="6"/>
  <c r="U75" i="6"/>
  <c r="T75" i="6"/>
  <c r="S75" i="6"/>
  <c r="R75" i="6"/>
  <c r="Q75" i="6"/>
  <c r="P75" i="6"/>
  <c r="O75" i="6"/>
  <c r="N75" i="6"/>
  <c r="M75" i="6"/>
  <c r="L75" i="6"/>
  <c r="K75" i="6"/>
  <c r="J75" i="6"/>
  <c r="I75" i="6"/>
  <c r="H75" i="6"/>
  <c r="G75" i="6"/>
  <c r="F75" i="6"/>
  <c r="E75" i="6"/>
  <c r="D75" i="6"/>
  <c r="C75" i="6"/>
  <c r="B75" i="6"/>
  <c r="A75" i="6"/>
  <c r="BI74" i="6"/>
  <c r="BH74" i="6"/>
  <c r="BG74" i="6"/>
  <c r="BF74" i="6"/>
  <c r="BE74" i="6"/>
  <c r="BD74" i="6"/>
  <c r="BC74" i="6"/>
  <c r="BB74" i="6"/>
  <c r="BA74" i="6"/>
  <c r="AZ74" i="6"/>
  <c r="AY74" i="6"/>
  <c r="AX74" i="6"/>
  <c r="AW74" i="6"/>
  <c r="AV74" i="6"/>
  <c r="AU74" i="6"/>
  <c r="AT74" i="6"/>
  <c r="AS74" i="6"/>
  <c r="AR74" i="6"/>
  <c r="AQ74" i="6"/>
  <c r="AP74" i="6"/>
  <c r="AO74" i="6"/>
  <c r="AJ74" i="6"/>
  <c r="AG74" i="6"/>
  <c r="AF74" i="6"/>
  <c r="AD74" i="6"/>
  <c r="AB74" i="6"/>
  <c r="AA74" i="6"/>
  <c r="W74" i="6"/>
  <c r="V74" i="6"/>
  <c r="U74" i="6"/>
  <c r="T74" i="6"/>
  <c r="S74" i="6"/>
  <c r="R74" i="6"/>
  <c r="Q74" i="6"/>
  <c r="P74" i="6"/>
  <c r="O74" i="6"/>
  <c r="N74" i="6"/>
  <c r="M74" i="6"/>
  <c r="L74" i="6"/>
  <c r="K74" i="6"/>
  <c r="J74" i="6"/>
  <c r="I74" i="6"/>
  <c r="H74" i="6"/>
  <c r="G74" i="6"/>
  <c r="F74" i="6"/>
  <c r="E74" i="6"/>
  <c r="D74" i="6"/>
  <c r="C74" i="6"/>
  <c r="B74" i="6"/>
  <c r="A74" i="6"/>
  <c r="BJ73" i="6"/>
  <c r="BI73" i="6"/>
  <c r="BH73" i="6"/>
  <c r="BG73" i="6"/>
  <c r="BF73" i="6"/>
  <c r="BE73" i="6"/>
  <c r="BD73" i="6"/>
  <c r="BC73" i="6"/>
  <c r="BB73" i="6"/>
  <c r="BA73" i="6"/>
  <c r="AZ73" i="6"/>
  <c r="AY73" i="6"/>
  <c r="AX73" i="6"/>
  <c r="AW73" i="6"/>
  <c r="AV73" i="6"/>
  <c r="AU73" i="6"/>
  <c r="AT73" i="6"/>
  <c r="AS73" i="6"/>
  <c r="AR73" i="6"/>
  <c r="AQ73" i="6"/>
  <c r="AP73" i="6"/>
  <c r="AO73" i="6"/>
  <c r="AG73" i="6"/>
  <c r="W73" i="6"/>
  <c r="V73" i="6"/>
  <c r="U73" i="6"/>
  <c r="T73" i="6"/>
  <c r="S73" i="6"/>
  <c r="R73" i="6"/>
  <c r="Q73" i="6"/>
  <c r="P73" i="6"/>
  <c r="O73" i="6"/>
  <c r="N73" i="6"/>
  <c r="M73" i="6"/>
  <c r="L73" i="6"/>
  <c r="K73" i="6"/>
  <c r="J73" i="6"/>
  <c r="I73" i="6"/>
  <c r="H73" i="6"/>
  <c r="G73" i="6"/>
  <c r="F73" i="6"/>
  <c r="E73" i="6"/>
  <c r="D73" i="6"/>
  <c r="C73" i="6"/>
  <c r="B73" i="6"/>
  <c r="A73" i="6"/>
  <c r="BI72" i="6"/>
  <c r="BH72" i="6"/>
  <c r="BG72" i="6"/>
  <c r="BF72" i="6"/>
  <c r="BE72" i="6"/>
  <c r="BD72" i="6"/>
  <c r="BC72" i="6"/>
  <c r="BB72" i="6"/>
  <c r="BA72" i="6"/>
  <c r="AZ72" i="6"/>
  <c r="AY72" i="6"/>
  <c r="AX72" i="6"/>
  <c r="AW72" i="6"/>
  <c r="AV72" i="6"/>
  <c r="AU72" i="6"/>
  <c r="AT72" i="6"/>
  <c r="AS72" i="6"/>
  <c r="AR72" i="6"/>
  <c r="AQ72" i="6"/>
  <c r="AP72" i="6"/>
  <c r="AO72" i="6"/>
  <c r="W72" i="6"/>
  <c r="V72" i="6"/>
  <c r="U72" i="6"/>
  <c r="T72" i="6"/>
  <c r="S72" i="6"/>
  <c r="R72" i="6"/>
  <c r="Q72" i="6"/>
  <c r="O72" i="6"/>
  <c r="N72" i="6"/>
  <c r="M72" i="6"/>
  <c r="L72" i="6"/>
  <c r="K72" i="6"/>
  <c r="J72" i="6"/>
  <c r="I72" i="6"/>
  <c r="H72" i="6"/>
  <c r="G72" i="6"/>
  <c r="F72" i="6"/>
  <c r="E72" i="6"/>
  <c r="D72" i="6"/>
  <c r="C72" i="6"/>
  <c r="B72" i="6"/>
  <c r="A72" i="6"/>
  <c r="BJ71" i="6"/>
  <c r="BH71" i="6"/>
  <c r="BG71" i="6"/>
  <c r="BF71" i="6"/>
  <c r="BE71" i="6"/>
  <c r="BD71" i="6"/>
  <c r="BC71" i="6"/>
  <c r="BB71" i="6"/>
  <c r="BA71" i="6"/>
  <c r="AZ71" i="6"/>
  <c r="AY71" i="6"/>
  <c r="AX71" i="6"/>
  <c r="AW71" i="6"/>
  <c r="AV71" i="6"/>
  <c r="AU71" i="6"/>
  <c r="AT71" i="6"/>
  <c r="AS71" i="6"/>
  <c r="AR71" i="6"/>
  <c r="AQ71" i="6"/>
  <c r="AP71" i="6"/>
  <c r="AO71" i="6"/>
  <c r="AG71" i="6"/>
  <c r="AF71" i="6"/>
  <c r="AD71" i="6"/>
  <c r="AB71" i="6"/>
  <c r="AA71" i="6"/>
  <c r="W71" i="6"/>
  <c r="V71" i="6"/>
  <c r="U71" i="6"/>
  <c r="T71" i="6"/>
  <c r="S71" i="6"/>
  <c r="R71" i="6"/>
  <c r="Q71" i="6"/>
  <c r="P71" i="6"/>
  <c r="O71" i="6"/>
  <c r="N71" i="6"/>
  <c r="M71" i="6"/>
  <c r="L71" i="6"/>
  <c r="K71" i="6"/>
  <c r="J71" i="6"/>
  <c r="I71" i="6"/>
  <c r="H71" i="6"/>
  <c r="G71" i="6"/>
  <c r="F71" i="6"/>
  <c r="E71" i="6"/>
  <c r="D71" i="6"/>
  <c r="C71" i="6"/>
  <c r="B71" i="6"/>
  <c r="A71" i="6"/>
  <c r="BI70" i="6"/>
  <c r="BH70" i="6"/>
  <c r="BG70" i="6"/>
  <c r="BF70" i="6"/>
  <c r="BE70" i="6"/>
  <c r="BD70" i="6"/>
  <c r="BC70" i="6"/>
  <c r="BB70" i="6"/>
  <c r="BA70" i="6"/>
  <c r="AZ70" i="6"/>
  <c r="AY70" i="6"/>
  <c r="AX70" i="6"/>
  <c r="AW70" i="6"/>
  <c r="AV70" i="6"/>
  <c r="AU70" i="6"/>
  <c r="AT70" i="6"/>
  <c r="AS70" i="6"/>
  <c r="AR70" i="6"/>
  <c r="AQ70" i="6"/>
  <c r="AP70" i="6"/>
  <c r="AO70" i="6"/>
  <c r="AJ70" i="6"/>
  <c r="W70" i="6"/>
  <c r="V70" i="6"/>
  <c r="U70" i="6"/>
  <c r="T70" i="6"/>
  <c r="S70" i="6"/>
  <c r="R70" i="6"/>
  <c r="Q70" i="6"/>
  <c r="P70" i="6"/>
  <c r="O70" i="6"/>
  <c r="N70" i="6"/>
  <c r="M70" i="6"/>
  <c r="L70" i="6"/>
  <c r="K70" i="6"/>
  <c r="J70" i="6"/>
  <c r="I70" i="6"/>
  <c r="H70" i="6"/>
  <c r="G70" i="6"/>
  <c r="F70" i="6"/>
  <c r="E70" i="6"/>
  <c r="D70" i="6"/>
  <c r="C70" i="6"/>
  <c r="B70" i="6"/>
  <c r="A70" i="6"/>
  <c r="BJ69" i="6"/>
  <c r="BI69" i="6"/>
  <c r="BH69" i="6"/>
  <c r="BG69" i="6"/>
  <c r="BF69" i="6"/>
  <c r="BE69" i="6"/>
  <c r="BD69" i="6"/>
  <c r="BC69" i="6"/>
  <c r="BB69" i="6"/>
  <c r="BA69" i="6"/>
  <c r="AZ69" i="6"/>
  <c r="AY69" i="6"/>
  <c r="AX69" i="6"/>
  <c r="AW69" i="6"/>
  <c r="AV69" i="6"/>
  <c r="AU69" i="6"/>
  <c r="AT69" i="6"/>
  <c r="AS69" i="6"/>
  <c r="AR69" i="6"/>
  <c r="AQ69" i="6"/>
  <c r="AP69" i="6"/>
  <c r="AO69" i="6"/>
  <c r="AD69" i="6"/>
  <c r="W69" i="6"/>
  <c r="V69" i="6"/>
  <c r="U69" i="6"/>
  <c r="T69" i="6"/>
  <c r="S69" i="6"/>
  <c r="R69" i="6"/>
  <c r="Q69" i="6"/>
  <c r="O69" i="6"/>
  <c r="N69" i="6"/>
  <c r="M69" i="6"/>
  <c r="L69" i="6"/>
  <c r="K69" i="6"/>
  <c r="J69" i="6"/>
  <c r="I69" i="6"/>
  <c r="H69" i="6"/>
  <c r="G69" i="6"/>
  <c r="F69" i="6"/>
  <c r="E69" i="6"/>
  <c r="D69" i="6"/>
  <c r="C69" i="6"/>
  <c r="B69" i="6"/>
  <c r="A69" i="6"/>
  <c r="BJ68" i="6"/>
  <c r="BI68" i="6"/>
  <c r="BH68" i="6"/>
  <c r="BG68" i="6"/>
  <c r="BF68" i="6"/>
  <c r="BE68" i="6"/>
  <c r="BD68" i="6"/>
  <c r="BC68" i="6"/>
  <c r="BB68" i="6"/>
  <c r="BA68" i="6"/>
  <c r="AZ68" i="6"/>
  <c r="AY68" i="6"/>
  <c r="AX68" i="6"/>
  <c r="AW68" i="6"/>
  <c r="AV68" i="6"/>
  <c r="AU68" i="6"/>
  <c r="AT68" i="6"/>
  <c r="AS68" i="6"/>
  <c r="AR68" i="6"/>
  <c r="AQ68" i="6"/>
  <c r="AP68" i="6"/>
  <c r="AO68" i="6"/>
  <c r="AN68" i="6"/>
  <c r="AG68" i="6"/>
  <c r="W68" i="6"/>
  <c r="V68" i="6"/>
  <c r="U68" i="6"/>
  <c r="T68" i="6"/>
  <c r="S68" i="6"/>
  <c r="R68" i="6"/>
  <c r="Q68" i="6"/>
  <c r="O68" i="6"/>
  <c r="N68" i="6"/>
  <c r="M68" i="6"/>
  <c r="L68" i="6"/>
  <c r="K68" i="6"/>
  <c r="J68" i="6"/>
  <c r="I68" i="6"/>
  <c r="H68" i="6"/>
  <c r="G68" i="6"/>
  <c r="F68" i="6"/>
  <c r="E68" i="6"/>
  <c r="D68" i="6"/>
  <c r="C68" i="6"/>
  <c r="B68" i="6"/>
  <c r="A68" i="6"/>
  <c r="BJ67" i="6"/>
  <c r="BI67" i="6"/>
  <c r="BH67" i="6"/>
  <c r="BG67" i="6"/>
  <c r="BF67" i="6"/>
  <c r="BE67" i="6"/>
  <c r="BD67" i="6"/>
  <c r="BC67" i="6"/>
  <c r="BB67" i="6"/>
  <c r="BA67" i="6"/>
  <c r="AZ67" i="6"/>
  <c r="AY67" i="6"/>
  <c r="AX67" i="6"/>
  <c r="AW67" i="6"/>
  <c r="AV67" i="6"/>
  <c r="AU67" i="6"/>
  <c r="AT67" i="6"/>
  <c r="AS67" i="6"/>
  <c r="AR67" i="6"/>
  <c r="AQ67" i="6"/>
  <c r="AP67" i="6"/>
  <c r="AO67" i="6"/>
  <c r="AN67" i="6"/>
  <c r="AG67" i="6"/>
  <c r="W67" i="6"/>
  <c r="V67" i="6"/>
  <c r="U67" i="6"/>
  <c r="T67" i="6"/>
  <c r="S67" i="6"/>
  <c r="R67" i="6"/>
  <c r="Q67" i="6"/>
  <c r="P67" i="6"/>
  <c r="O67" i="6"/>
  <c r="N67" i="6"/>
  <c r="M67" i="6"/>
  <c r="L67" i="6"/>
  <c r="K67" i="6"/>
  <c r="J67" i="6"/>
  <c r="I67" i="6"/>
  <c r="H67" i="6"/>
  <c r="G67" i="6"/>
  <c r="F67" i="6"/>
  <c r="E67" i="6"/>
  <c r="D67" i="6"/>
  <c r="C67" i="6"/>
  <c r="B67" i="6"/>
  <c r="A67" i="6"/>
  <c r="BI66" i="6"/>
  <c r="BH66" i="6"/>
  <c r="BG66" i="6"/>
  <c r="BF66" i="6"/>
  <c r="BE66" i="6"/>
  <c r="BD66" i="6"/>
  <c r="BC66" i="6"/>
  <c r="BB66" i="6"/>
  <c r="BA66" i="6"/>
  <c r="AZ66" i="6"/>
  <c r="AY66" i="6"/>
  <c r="AX66" i="6"/>
  <c r="AW66" i="6"/>
  <c r="AV66" i="6"/>
  <c r="AU66" i="6"/>
  <c r="AT66" i="6"/>
  <c r="AS66" i="6"/>
  <c r="AR66" i="6"/>
  <c r="AQ66" i="6"/>
  <c r="AP66" i="6"/>
  <c r="AO66" i="6"/>
  <c r="W66" i="6"/>
  <c r="V66" i="6"/>
  <c r="U66" i="6"/>
  <c r="T66" i="6"/>
  <c r="S66" i="6"/>
  <c r="R66" i="6"/>
  <c r="Q66" i="6"/>
  <c r="O66" i="6"/>
  <c r="N66" i="6"/>
  <c r="M66" i="6"/>
  <c r="L66" i="6"/>
  <c r="K66" i="6"/>
  <c r="J66" i="6"/>
  <c r="I66" i="6"/>
  <c r="H66" i="6"/>
  <c r="G66" i="6"/>
  <c r="F66" i="6"/>
  <c r="E66" i="6"/>
  <c r="D66" i="6"/>
  <c r="C66" i="6"/>
  <c r="B66" i="6"/>
  <c r="A66" i="6"/>
  <c r="BJ65" i="6"/>
  <c r="BI65" i="6"/>
  <c r="BH65" i="6"/>
  <c r="BG65" i="6"/>
  <c r="BF65" i="6"/>
  <c r="BE65" i="6"/>
  <c r="BD65" i="6"/>
  <c r="BC65" i="6"/>
  <c r="BB65" i="6"/>
  <c r="BA65" i="6"/>
  <c r="AZ65" i="6"/>
  <c r="AY65" i="6"/>
  <c r="AX65" i="6"/>
  <c r="AW65" i="6"/>
  <c r="AV65" i="6"/>
  <c r="AU65" i="6"/>
  <c r="AT65" i="6"/>
  <c r="AS65" i="6"/>
  <c r="AR65" i="6"/>
  <c r="AQ65" i="6"/>
  <c r="AP65" i="6"/>
  <c r="AO65" i="6"/>
  <c r="AG65" i="6"/>
  <c r="W65" i="6"/>
  <c r="V65" i="6"/>
  <c r="U65" i="6"/>
  <c r="T65" i="6"/>
  <c r="S65" i="6"/>
  <c r="R65" i="6"/>
  <c r="Q65" i="6"/>
  <c r="P65" i="6"/>
  <c r="O65" i="6"/>
  <c r="N65" i="6"/>
  <c r="M65" i="6"/>
  <c r="L65" i="6"/>
  <c r="K65" i="6"/>
  <c r="J65" i="6"/>
  <c r="I65" i="6"/>
  <c r="H65" i="6"/>
  <c r="G65" i="6"/>
  <c r="F65" i="6"/>
  <c r="E65" i="6"/>
  <c r="D65" i="6"/>
  <c r="C65" i="6"/>
  <c r="B65" i="6"/>
  <c r="A65" i="6"/>
  <c r="BI64" i="6"/>
  <c r="BH64" i="6"/>
  <c r="BG64" i="6"/>
  <c r="BF64" i="6"/>
  <c r="BE64" i="6"/>
  <c r="BD64" i="6"/>
  <c r="BC64" i="6"/>
  <c r="BB64" i="6"/>
  <c r="BA64" i="6"/>
  <c r="AZ64" i="6"/>
  <c r="AY64" i="6"/>
  <c r="AX64" i="6"/>
  <c r="AW64" i="6"/>
  <c r="AV64" i="6"/>
  <c r="AU64" i="6"/>
  <c r="AT64" i="6"/>
  <c r="AS64" i="6"/>
  <c r="AR64" i="6"/>
  <c r="AQ64" i="6"/>
  <c r="AP64" i="6"/>
  <c r="AO64" i="6"/>
  <c r="AJ64" i="6"/>
  <c r="AG64" i="6"/>
  <c r="AF64" i="6"/>
  <c r="AD64" i="6"/>
  <c r="AC64" i="6"/>
  <c r="AB64" i="6"/>
  <c r="AA64" i="6"/>
  <c r="X64" i="6"/>
  <c r="W64" i="6"/>
  <c r="V64" i="6"/>
  <c r="U64" i="6"/>
  <c r="T64" i="6"/>
  <c r="S64" i="6"/>
  <c r="R64" i="6"/>
  <c r="Q64" i="6"/>
  <c r="P64" i="6"/>
  <c r="O64" i="6"/>
  <c r="N64" i="6"/>
  <c r="M64" i="6"/>
  <c r="L64" i="6"/>
  <c r="K64" i="6"/>
  <c r="J64" i="6"/>
  <c r="I64" i="6"/>
  <c r="H64" i="6"/>
  <c r="G64" i="6"/>
  <c r="F64" i="6"/>
  <c r="E64" i="6"/>
  <c r="D64" i="6"/>
  <c r="C64" i="6"/>
  <c r="B64" i="6"/>
  <c r="A64" i="6"/>
  <c r="BI63" i="6"/>
  <c r="BH63" i="6"/>
  <c r="BG63" i="6"/>
  <c r="BF63" i="6"/>
  <c r="BE63" i="6"/>
  <c r="BD63" i="6"/>
  <c r="BC63" i="6"/>
  <c r="BB63" i="6"/>
  <c r="BA63" i="6"/>
  <c r="AZ63" i="6"/>
  <c r="AY63" i="6"/>
  <c r="AX63" i="6"/>
  <c r="AW63" i="6"/>
  <c r="AV63" i="6"/>
  <c r="AU63" i="6"/>
  <c r="AT63" i="6"/>
  <c r="AS63" i="6"/>
  <c r="AR63" i="6"/>
  <c r="AQ63" i="6"/>
  <c r="AP63" i="6"/>
  <c r="AO63" i="6"/>
  <c r="AJ63" i="6"/>
  <c r="AG63" i="6"/>
  <c r="AA63" i="6"/>
  <c r="W63" i="6"/>
  <c r="V63" i="6"/>
  <c r="U63" i="6"/>
  <c r="T63" i="6"/>
  <c r="S63" i="6"/>
  <c r="R63" i="6"/>
  <c r="Q63" i="6"/>
  <c r="P63" i="6"/>
  <c r="O63" i="6"/>
  <c r="N63" i="6"/>
  <c r="M63" i="6"/>
  <c r="L63" i="6"/>
  <c r="K63" i="6"/>
  <c r="J63" i="6"/>
  <c r="I63" i="6"/>
  <c r="H63" i="6"/>
  <c r="G63" i="6"/>
  <c r="F63" i="6"/>
  <c r="E63" i="6"/>
  <c r="D63" i="6"/>
  <c r="C63" i="6"/>
  <c r="B63" i="6"/>
  <c r="A63" i="6"/>
  <c r="BI62" i="6"/>
  <c r="BH62" i="6"/>
  <c r="BG62" i="6"/>
  <c r="BF62" i="6"/>
  <c r="BE62" i="6"/>
  <c r="BD62" i="6"/>
  <c r="BC62" i="6"/>
  <c r="BB62" i="6"/>
  <c r="BA62" i="6"/>
  <c r="AZ62" i="6"/>
  <c r="AY62" i="6"/>
  <c r="AX62" i="6"/>
  <c r="AW62" i="6"/>
  <c r="AV62" i="6"/>
  <c r="AU62" i="6"/>
  <c r="AT62" i="6"/>
  <c r="AS62" i="6"/>
  <c r="AR62" i="6"/>
  <c r="AQ62" i="6"/>
  <c r="AP62" i="6"/>
  <c r="AO62" i="6"/>
  <c r="AD62" i="6"/>
  <c r="W62" i="6"/>
  <c r="V62" i="6"/>
  <c r="U62" i="6"/>
  <c r="T62" i="6"/>
  <c r="S62" i="6"/>
  <c r="R62" i="6"/>
  <c r="Q62" i="6"/>
  <c r="O62" i="6"/>
  <c r="N62" i="6"/>
  <c r="M62" i="6"/>
  <c r="L62" i="6"/>
  <c r="K62" i="6"/>
  <c r="J62" i="6"/>
  <c r="I62" i="6"/>
  <c r="H62" i="6"/>
  <c r="G62" i="6"/>
  <c r="F62" i="6"/>
  <c r="E62" i="6"/>
  <c r="D62" i="6"/>
  <c r="C62" i="6"/>
  <c r="B62" i="6"/>
  <c r="A62" i="6"/>
  <c r="BJ61" i="6"/>
  <c r="BI61" i="6"/>
  <c r="BH61" i="6"/>
  <c r="BG61" i="6"/>
  <c r="BF61" i="6"/>
  <c r="BE61" i="6"/>
  <c r="BD61" i="6"/>
  <c r="BC61" i="6"/>
  <c r="BB61" i="6"/>
  <c r="BA61" i="6"/>
  <c r="AZ61" i="6"/>
  <c r="AY61" i="6"/>
  <c r="AX61" i="6"/>
  <c r="AW61" i="6"/>
  <c r="AV61" i="6"/>
  <c r="AU61" i="6"/>
  <c r="AT61" i="6"/>
  <c r="AS61" i="6"/>
  <c r="AR61" i="6"/>
  <c r="AQ61" i="6"/>
  <c r="AP61" i="6"/>
  <c r="AO61" i="6"/>
  <c r="AF61" i="6"/>
  <c r="AD61" i="6"/>
  <c r="AB61" i="6"/>
  <c r="AA61" i="6"/>
  <c r="W61" i="6"/>
  <c r="V61" i="6"/>
  <c r="U61" i="6"/>
  <c r="T61" i="6"/>
  <c r="S61" i="6"/>
  <c r="R61" i="6"/>
  <c r="Q61" i="6"/>
  <c r="P61" i="6"/>
  <c r="O61" i="6"/>
  <c r="N61" i="6"/>
  <c r="M61" i="6"/>
  <c r="L61" i="6"/>
  <c r="K61" i="6"/>
  <c r="J61" i="6"/>
  <c r="I61" i="6"/>
  <c r="H61" i="6"/>
  <c r="G61" i="6"/>
  <c r="F61" i="6"/>
  <c r="E61" i="6"/>
  <c r="D61" i="6"/>
  <c r="C61" i="6"/>
  <c r="B61" i="6"/>
  <c r="A61" i="6"/>
  <c r="BI60" i="6"/>
  <c r="BH60" i="6"/>
  <c r="BG60" i="6"/>
  <c r="BF60" i="6"/>
  <c r="BE60" i="6"/>
  <c r="BD60" i="6"/>
  <c r="BC60" i="6"/>
  <c r="BB60" i="6"/>
  <c r="BA60" i="6"/>
  <c r="AZ60" i="6"/>
  <c r="AY60" i="6"/>
  <c r="AX60" i="6"/>
  <c r="AW60" i="6"/>
  <c r="AV60" i="6"/>
  <c r="AU60" i="6"/>
  <c r="AT60" i="6"/>
  <c r="AS60" i="6"/>
  <c r="AR60" i="6"/>
  <c r="AQ60" i="6"/>
  <c r="AP60" i="6"/>
  <c r="AO60" i="6"/>
  <c r="AG60" i="6"/>
  <c r="AF60" i="6"/>
  <c r="AD60" i="6"/>
  <c r="AC60" i="6"/>
  <c r="AB60" i="6"/>
  <c r="AA60" i="6"/>
  <c r="X60" i="6"/>
  <c r="W60" i="6"/>
  <c r="V60" i="6"/>
  <c r="U60" i="6"/>
  <c r="T60" i="6"/>
  <c r="S60" i="6"/>
  <c r="R60" i="6"/>
  <c r="Q60" i="6"/>
  <c r="P60" i="6"/>
  <c r="O60" i="6"/>
  <c r="N60" i="6"/>
  <c r="M60" i="6"/>
  <c r="L60" i="6"/>
  <c r="K60" i="6"/>
  <c r="J60" i="6"/>
  <c r="I60" i="6"/>
  <c r="H60" i="6"/>
  <c r="G60" i="6"/>
  <c r="F60" i="6"/>
  <c r="E60" i="6"/>
  <c r="D60" i="6"/>
  <c r="C60" i="6"/>
  <c r="B60" i="6"/>
  <c r="A60" i="6"/>
  <c r="BJ59" i="6"/>
  <c r="BI59" i="6"/>
  <c r="BH59" i="6"/>
  <c r="BG59" i="6"/>
  <c r="BF59" i="6"/>
  <c r="BE59" i="6"/>
  <c r="BD59" i="6"/>
  <c r="BC59" i="6"/>
  <c r="BB59" i="6"/>
  <c r="BA59" i="6"/>
  <c r="AZ59" i="6"/>
  <c r="AY59" i="6"/>
  <c r="AX59" i="6"/>
  <c r="AW59" i="6"/>
  <c r="AV59" i="6"/>
  <c r="AU59" i="6"/>
  <c r="AT59" i="6"/>
  <c r="AS59" i="6"/>
  <c r="AR59" i="6"/>
  <c r="AQ59" i="6"/>
  <c r="AP59" i="6"/>
  <c r="AO59" i="6"/>
  <c r="AN59" i="6"/>
  <c r="AD59" i="6"/>
  <c r="AA59" i="6"/>
  <c r="W59" i="6"/>
  <c r="V59" i="6"/>
  <c r="U59" i="6"/>
  <c r="T59" i="6"/>
  <c r="S59" i="6"/>
  <c r="R59" i="6"/>
  <c r="Q59" i="6"/>
  <c r="P59" i="6"/>
  <c r="O59" i="6"/>
  <c r="N59" i="6"/>
  <c r="M59" i="6"/>
  <c r="L59" i="6"/>
  <c r="K59" i="6"/>
  <c r="J59" i="6"/>
  <c r="I59" i="6"/>
  <c r="H59" i="6"/>
  <c r="G59" i="6"/>
  <c r="F59" i="6"/>
  <c r="E59" i="6"/>
  <c r="D59" i="6"/>
  <c r="C59" i="6"/>
  <c r="B59" i="6"/>
  <c r="A59" i="6"/>
  <c r="BJ58" i="6"/>
  <c r="BI58" i="6"/>
  <c r="BH58" i="6"/>
  <c r="BG58" i="6"/>
  <c r="BF58" i="6"/>
  <c r="BE58" i="6"/>
  <c r="BD58" i="6"/>
  <c r="BC58" i="6"/>
  <c r="BB58" i="6"/>
  <c r="BA58" i="6"/>
  <c r="AZ58" i="6"/>
  <c r="AY58" i="6"/>
  <c r="AX58" i="6"/>
  <c r="AW58" i="6"/>
  <c r="AV58" i="6"/>
  <c r="AU58" i="6"/>
  <c r="AT58" i="6"/>
  <c r="AS58" i="6"/>
  <c r="AR58" i="6"/>
  <c r="AQ58" i="6"/>
  <c r="AP58" i="6"/>
  <c r="AO58" i="6"/>
  <c r="AG58" i="6"/>
  <c r="AF58" i="6"/>
  <c r="AE58" i="6"/>
  <c r="AC58" i="6"/>
  <c r="AB58" i="6"/>
  <c r="AA58" i="6"/>
  <c r="X58" i="6"/>
  <c r="W58" i="6"/>
  <c r="V58" i="6"/>
  <c r="U58" i="6"/>
  <c r="T58" i="6"/>
  <c r="S58" i="6"/>
  <c r="R58" i="6"/>
  <c r="Q58" i="6"/>
  <c r="P58" i="6"/>
  <c r="O58" i="6"/>
  <c r="N58" i="6"/>
  <c r="M58" i="6"/>
  <c r="L58" i="6"/>
  <c r="K58" i="6"/>
  <c r="J58" i="6"/>
  <c r="I58" i="6"/>
  <c r="H58" i="6"/>
  <c r="G58" i="6"/>
  <c r="F58" i="6"/>
  <c r="E58" i="6"/>
  <c r="D58" i="6"/>
  <c r="C58" i="6"/>
  <c r="B58" i="6"/>
  <c r="A58" i="6"/>
  <c r="BI57" i="6"/>
  <c r="BH57" i="6"/>
  <c r="BG57" i="6"/>
  <c r="BF57" i="6"/>
  <c r="BE57" i="6"/>
  <c r="BD57" i="6"/>
  <c r="BC57" i="6"/>
  <c r="BB57" i="6"/>
  <c r="BA57" i="6"/>
  <c r="AZ57" i="6"/>
  <c r="AY57" i="6"/>
  <c r="AX57" i="6"/>
  <c r="AW57" i="6"/>
  <c r="AV57" i="6"/>
  <c r="AU57" i="6"/>
  <c r="AT57" i="6"/>
  <c r="AS57" i="6"/>
  <c r="AR57" i="6"/>
  <c r="AQ57" i="6"/>
  <c r="AP57" i="6"/>
  <c r="AO57" i="6"/>
  <c r="AG57" i="6"/>
  <c r="W57" i="6"/>
  <c r="V57" i="6"/>
  <c r="U57" i="6"/>
  <c r="T57" i="6"/>
  <c r="S57" i="6"/>
  <c r="R57" i="6"/>
  <c r="Q57" i="6"/>
  <c r="P57" i="6"/>
  <c r="O57" i="6"/>
  <c r="N57" i="6"/>
  <c r="M57" i="6"/>
  <c r="L57" i="6"/>
  <c r="K57" i="6"/>
  <c r="J57" i="6"/>
  <c r="I57" i="6"/>
  <c r="H57" i="6"/>
  <c r="G57" i="6"/>
  <c r="F57" i="6"/>
  <c r="E57" i="6"/>
  <c r="D57" i="6"/>
  <c r="C57" i="6"/>
  <c r="B57" i="6"/>
  <c r="A57" i="6"/>
  <c r="BI56" i="6"/>
  <c r="BH56" i="6"/>
  <c r="BG56" i="6"/>
  <c r="BF56" i="6"/>
  <c r="BE56" i="6"/>
  <c r="BD56" i="6"/>
  <c r="BC56" i="6"/>
  <c r="BB56" i="6"/>
  <c r="BA56" i="6"/>
  <c r="AZ56" i="6"/>
  <c r="AY56" i="6"/>
  <c r="AX56" i="6"/>
  <c r="AW56" i="6"/>
  <c r="AV56" i="6"/>
  <c r="AU56" i="6"/>
  <c r="AT56" i="6"/>
  <c r="AS56" i="6"/>
  <c r="AR56" i="6"/>
  <c r="AQ56" i="6"/>
  <c r="AP56" i="6"/>
  <c r="AO56" i="6"/>
  <c r="AF56" i="6"/>
  <c r="AA56" i="6"/>
  <c r="W56" i="6"/>
  <c r="V56" i="6"/>
  <c r="U56" i="6"/>
  <c r="T56" i="6"/>
  <c r="S56" i="6"/>
  <c r="R56" i="6"/>
  <c r="Q56" i="6"/>
  <c r="O56" i="6"/>
  <c r="N56" i="6"/>
  <c r="M56" i="6"/>
  <c r="L56" i="6"/>
  <c r="K56" i="6"/>
  <c r="J56" i="6"/>
  <c r="I56" i="6"/>
  <c r="H56" i="6"/>
  <c r="G56" i="6"/>
  <c r="F56" i="6"/>
  <c r="E56" i="6"/>
  <c r="D56" i="6"/>
  <c r="C56" i="6"/>
  <c r="B56" i="6"/>
  <c r="A56" i="6"/>
  <c r="BI55" i="6"/>
  <c r="BH55" i="6"/>
  <c r="BG55" i="6"/>
  <c r="BF55" i="6"/>
  <c r="BE55" i="6"/>
  <c r="BD55" i="6"/>
  <c r="BC55" i="6"/>
  <c r="BB55" i="6"/>
  <c r="BA55" i="6"/>
  <c r="AZ55" i="6"/>
  <c r="AY55" i="6"/>
  <c r="AX55" i="6"/>
  <c r="AW55" i="6"/>
  <c r="AV55" i="6"/>
  <c r="AU55" i="6"/>
  <c r="AT55" i="6"/>
  <c r="AS55" i="6"/>
  <c r="AR55" i="6"/>
  <c r="AQ55" i="6"/>
  <c r="AP55" i="6"/>
  <c r="AO55" i="6"/>
  <c r="AG55" i="6"/>
  <c r="W55" i="6"/>
  <c r="V55" i="6"/>
  <c r="U55" i="6"/>
  <c r="T55" i="6"/>
  <c r="S55" i="6"/>
  <c r="R55" i="6"/>
  <c r="Q55" i="6"/>
  <c r="P55" i="6"/>
  <c r="O55" i="6"/>
  <c r="N55" i="6"/>
  <c r="M55" i="6"/>
  <c r="L55" i="6"/>
  <c r="K55" i="6"/>
  <c r="J55" i="6"/>
  <c r="I55" i="6"/>
  <c r="H55" i="6"/>
  <c r="G55" i="6"/>
  <c r="F55" i="6"/>
  <c r="E55" i="6"/>
  <c r="D55" i="6"/>
  <c r="C55" i="6"/>
  <c r="B55" i="6"/>
  <c r="A55" i="6"/>
  <c r="BI54" i="6"/>
  <c r="BH54" i="6"/>
  <c r="BG54" i="6"/>
  <c r="BF54" i="6"/>
  <c r="BE54" i="6"/>
  <c r="BD54" i="6"/>
  <c r="BC54" i="6"/>
  <c r="BB54" i="6"/>
  <c r="BA54" i="6"/>
  <c r="AZ54" i="6"/>
  <c r="AY54" i="6"/>
  <c r="AX54" i="6"/>
  <c r="AW54" i="6"/>
  <c r="AV54" i="6"/>
  <c r="AU54" i="6"/>
  <c r="AT54" i="6"/>
  <c r="AS54" i="6"/>
  <c r="AR54" i="6"/>
  <c r="AQ54" i="6"/>
  <c r="AP54" i="6"/>
  <c r="AO54" i="6"/>
  <c r="AC54" i="6"/>
  <c r="AB54" i="6"/>
  <c r="AA54" i="6"/>
  <c r="X54" i="6"/>
  <c r="W54" i="6"/>
  <c r="V54" i="6"/>
  <c r="U54" i="6"/>
  <c r="T54" i="6"/>
  <c r="S54" i="6"/>
  <c r="R54" i="6"/>
  <c r="Q54" i="6"/>
  <c r="P54" i="6"/>
  <c r="O54" i="6"/>
  <c r="N54" i="6"/>
  <c r="M54" i="6"/>
  <c r="L54" i="6"/>
  <c r="K54" i="6"/>
  <c r="J54" i="6"/>
  <c r="I54" i="6"/>
  <c r="H54" i="6"/>
  <c r="G54" i="6"/>
  <c r="E54" i="6"/>
  <c r="D54" i="6"/>
  <c r="C54" i="6"/>
  <c r="B54" i="6"/>
  <c r="A54" i="6"/>
  <c r="BI53" i="6"/>
  <c r="BH53" i="6"/>
  <c r="BG53" i="6"/>
  <c r="BF53" i="6"/>
  <c r="BE53" i="6"/>
  <c r="BD53" i="6"/>
  <c r="BC53" i="6"/>
  <c r="BB53" i="6"/>
  <c r="BA53" i="6"/>
  <c r="AZ53" i="6"/>
  <c r="AY53" i="6"/>
  <c r="AX53" i="6"/>
  <c r="AW53" i="6"/>
  <c r="AV53" i="6"/>
  <c r="AU53" i="6"/>
  <c r="AT53" i="6"/>
  <c r="AS53" i="6"/>
  <c r="AR53" i="6"/>
  <c r="AQ53" i="6"/>
  <c r="AP53" i="6"/>
  <c r="AO53" i="6"/>
  <c r="AF53" i="6"/>
  <c r="AD53" i="6"/>
  <c r="AC53" i="6"/>
  <c r="AB53" i="6"/>
  <c r="AA53" i="6"/>
  <c r="W53" i="6"/>
  <c r="V53" i="6"/>
  <c r="U53" i="6"/>
  <c r="T53" i="6"/>
  <c r="S53" i="6"/>
  <c r="R53" i="6"/>
  <c r="Q53" i="6"/>
  <c r="O53" i="6"/>
  <c r="N53" i="6"/>
  <c r="M53" i="6"/>
  <c r="L53" i="6"/>
  <c r="K53" i="6"/>
  <c r="J53" i="6"/>
  <c r="I53" i="6"/>
  <c r="H53" i="6"/>
  <c r="G53" i="6"/>
  <c r="F53" i="6"/>
  <c r="E53" i="6"/>
  <c r="D53" i="6"/>
  <c r="C53" i="6"/>
  <c r="B53" i="6"/>
  <c r="A53" i="6"/>
  <c r="BJ52" i="6"/>
  <c r="BI52" i="6"/>
  <c r="BH52" i="6"/>
  <c r="BG52" i="6"/>
  <c r="BF52" i="6"/>
  <c r="BE52" i="6"/>
  <c r="BD52" i="6"/>
  <c r="BC52" i="6"/>
  <c r="BB52" i="6"/>
  <c r="BA52" i="6"/>
  <c r="AZ52" i="6"/>
  <c r="AY52" i="6"/>
  <c r="AX52" i="6"/>
  <c r="AW52" i="6"/>
  <c r="AV52" i="6"/>
  <c r="AU52" i="6"/>
  <c r="AT52" i="6"/>
  <c r="AS52" i="6"/>
  <c r="AR52" i="6"/>
  <c r="AQ52" i="6"/>
  <c r="AP52" i="6"/>
  <c r="AO52" i="6"/>
  <c r="AG52" i="6"/>
  <c r="AF52" i="6"/>
  <c r="AD52" i="6"/>
  <c r="AC52" i="6"/>
  <c r="AB52" i="6"/>
  <c r="AA52" i="6"/>
  <c r="X52" i="6"/>
  <c r="W52" i="6"/>
  <c r="V52" i="6"/>
  <c r="U52" i="6"/>
  <c r="T52" i="6"/>
  <c r="S52" i="6"/>
  <c r="R52" i="6"/>
  <c r="Q52" i="6"/>
  <c r="P52" i="6"/>
  <c r="O52" i="6"/>
  <c r="N52" i="6"/>
  <c r="M52" i="6"/>
  <c r="L52" i="6"/>
  <c r="K52" i="6"/>
  <c r="J52" i="6"/>
  <c r="I52" i="6"/>
  <c r="H52" i="6"/>
  <c r="G52" i="6"/>
  <c r="F52" i="6"/>
  <c r="E52" i="6"/>
  <c r="D52" i="6"/>
  <c r="C52" i="6"/>
  <c r="B52" i="6"/>
  <c r="A52" i="6"/>
  <c r="BJ51" i="6"/>
  <c r="BI51" i="6"/>
  <c r="BH51" i="6"/>
  <c r="BG51" i="6"/>
  <c r="BF51" i="6"/>
  <c r="BE51" i="6"/>
  <c r="BD51" i="6"/>
  <c r="BC51" i="6"/>
  <c r="BB51" i="6"/>
  <c r="BA51" i="6"/>
  <c r="AZ51" i="6"/>
  <c r="AY51" i="6"/>
  <c r="AX51" i="6"/>
  <c r="AW51" i="6"/>
  <c r="AV51" i="6"/>
  <c r="AU51" i="6"/>
  <c r="AT51" i="6"/>
  <c r="AS51" i="6"/>
  <c r="AR51" i="6"/>
  <c r="AQ51" i="6"/>
  <c r="AP51" i="6"/>
  <c r="AO51" i="6"/>
  <c r="AN51" i="6"/>
  <c r="AG51" i="6"/>
  <c r="AD51" i="6"/>
  <c r="AA51" i="6"/>
  <c r="W51" i="6"/>
  <c r="V51" i="6"/>
  <c r="U51" i="6"/>
  <c r="T51" i="6"/>
  <c r="S51" i="6"/>
  <c r="R51" i="6"/>
  <c r="Q51" i="6"/>
  <c r="P51" i="6"/>
  <c r="O51" i="6"/>
  <c r="N51" i="6"/>
  <c r="M51" i="6"/>
  <c r="L51" i="6"/>
  <c r="K51" i="6"/>
  <c r="J51" i="6"/>
  <c r="I51" i="6"/>
  <c r="H51" i="6"/>
  <c r="G51" i="6"/>
  <c r="F51" i="6"/>
  <c r="E51" i="6"/>
  <c r="D51" i="6"/>
  <c r="C51" i="6"/>
  <c r="B51" i="6"/>
  <c r="A51" i="6"/>
  <c r="BJ50" i="6"/>
  <c r="BI50" i="6"/>
  <c r="BH50" i="6"/>
  <c r="BG50" i="6"/>
  <c r="BF50" i="6"/>
  <c r="BE50" i="6"/>
  <c r="BD50" i="6"/>
  <c r="BC50" i="6"/>
  <c r="BB50" i="6"/>
  <c r="BA50" i="6"/>
  <c r="AZ50" i="6"/>
  <c r="AY50" i="6"/>
  <c r="AX50" i="6"/>
  <c r="AW50" i="6"/>
  <c r="AV50" i="6"/>
  <c r="AU50" i="6"/>
  <c r="AT50" i="6"/>
  <c r="AS50" i="6"/>
  <c r="AR50" i="6"/>
  <c r="AQ50" i="6"/>
  <c r="AP50" i="6"/>
  <c r="AO50" i="6"/>
  <c r="AG50" i="6"/>
  <c r="AF50" i="6"/>
  <c r="AD50" i="6"/>
  <c r="AB50" i="6"/>
  <c r="AA50" i="6"/>
  <c r="X50" i="6"/>
  <c r="W50" i="6"/>
  <c r="V50" i="6"/>
  <c r="U50" i="6"/>
  <c r="T50" i="6"/>
  <c r="S50" i="6"/>
  <c r="R50" i="6"/>
  <c r="Q50" i="6"/>
  <c r="P50" i="6"/>
  <c r="O50" i="6"/>
  <c r="N50" i="6"/>
  <c r="M50" i="6"/>
  <c r="L50" i="6"/>
  <c r="K50" i="6"/>
  <c r="J50" i="6"/>
  <c r="I50" i="6"/>
  <c r="H50" i="6"/>
  <c r="G50" i="6"/>
  <c r="F50" i="6"/>
  <c r="E50" i="6"/>
  <c r="D50" i="6"/>
  <c r="C50" i="6"/>
  <c r="B50" i="6"/>
  <c r="A50" i="6"/>
  <c r="BJ49" i="6"/>
  <c r="BI49" i="6"/>
  <c r="BH49" i="6"/>
  <c r="BG49" i="6"/>
  <c r="BF49" i="6"/>
  <c r="BE49" i="6"/>
  <c r="BD49" i="6"/>
  <c r="BC49" i="6"/>
  <c r="BB49" i="6"/>
  <c r="BA49" i="6"/>
  <c r="AZ49" i="6"/>
  <c r="AY49" i="6"/>
  <c r="AX49" i="6"/>
  <c r="AW49" i="6"/>
  <c r="AV49" i="6"/>
  <c r="AU49" i="6"/>
  <c r="AT49" i="6"/>
  <c r="AS49" i="6"/>
  <c r="AR49" i="6"/>
  <c r="AQ49" i="6"/>
  <c r="AP49" i="6"/>
  <c r="AO49" i="6"/>
  <c r="AG49" i="6"/>
  <c r="AF49" i="6"/>
  <c r="AD49" i="6"/>
  <c r="W49" i="6"/>
  <c r="V49" i="6"/>
  <c r="U49" i="6"/>
  <c r="T49" i="6"/>
  <c r="S49" i="6"/>
  <c r="R49" i="6"/>
  <c r="Q49" i="6"/>
  <c r="O49" i="6"/>
  <c r="N49" i="6"/>
  <c r="M49" i="6"/>
  <c r="L49" i="6"/>
  <c r="K49" i="6"/>
  <c r="J49" i="6"/>
  <c r="I49" i="6"/>
  <c r="H49" i="6"/>
  <c r="G49" i="6"/>
  <c r="F49" i="6"/>
  <c r="E49" i="6"/>
  <c r="D49" i="6"/>
  <c r="C49" i="6"/>
  <c r="B49" i="6"/>
  <c r="A49" i="6"/>
  <c r="BI48" i="6"/>
  <c r="BH48" i="6"/>
  <c r="BG48" i="6"/>
  <c r="BF48" i="6"/>
  <c r="BE48" i="6"/>
  <c r="BD48" i="6"/>
  <c r="BC48" i="6"/>
  <c r="BB48" i="6"/>
  <c r="BA48" i="6"/>
  <c r="AZ48" i="6"/>
  <c r="AY48" i="6"/>
  <c r="AX48" i="6"/>
  <c r="AW48" i="6"/>
  <c r="AV48" i="6"/>
  <c r="AU48" i="6"/>
  <c r="AT48" i="6"/>
  <c r="AS48" i="6"/>
  <c r="AR48" i="6"/>
  <c r="AQ48" i="6"/>
  <c r="AP48" i="6"/>
  <c r="AO48" i="6"/>
  <c r="W48" i="6"/>
  <c r="V48" i="6"/>
  <c r="U48" i="6"/>
  <c r="T48" i="6"/>
  <c r="S48" i="6"/>
  <c r="R48" i="6"/>
  <c r="Q48" i="6"/>
  <c r="P48" i="6"/>
  <c r="O48" i="6"/>
  <c r="N48" i="6"/>
  <c r="M48" i="6"/>
  <c r="L48" i="6"/>
  <c r="K48" i="6"/>
  <c r="J48" i="6"/>
  <c r="I48" i="6"/>
  <c r="H48" i="6"/>
  <c r="G48" i="6"/>
  <c r="F48" i="6"/>
  <c r="E48" i="6"/>
  <c r="D48" i="6"/>
  <c r="C48" i="6"/>
  <c r="B48" i="6"/>
  <c r="A48" i="6"/>
  <c r="BJ47" i="6"/>
  <c r="BI47" i="6"/>
  <c r="BH47" i="6"/>
  <c r="BG47" i="6"/>
  <c r="BF47" i="6"/>
  <c r="BE47" i="6"/>
  <c r="BD47" i="6"/>
  <c r="BC47" i="6"/>
  <c r="BB47" i="6"/>
  <c r="BA47" i="6"/>
  <c r="AZ47" i="6"/>
  <c r="AY47" i="6"/>
  <c r="AX47" i="6"/>
  <c r="AW47" i="6"/>
  <c r="AV47" i="6"/>
  <c r="AU47" i="6"/>
  <c r="AT47" i="6"/>
  <c r="AS47" i="6"/>
  <c r="AR47" i="6"/>
  <c r="AQ47" i="6"/>
  <c r="AP47" i="6"/>
  <c r="AO47" i="6"/>
  <c r="AN47" i="6"/>
  <c r="AG47" i="6"/>
  <c r="AD47" i="6"/>
  <c r="AC47" i="6"/>
  <c r="AB47" i="6"/>
  <c r="AA47" i="6"/>
  <c r="X47" i="6"/>
  <c r="W47" i="6"/>
  <c r="V47" i="6"/>
  <c r="U47" i="6"/>
  <c r="T47" i="6"/>
  <c r="S47" i="6"/>
  <c r="R47" i="6"/>
  <c r="Q47" i="6"/>
  <c r="P47" i="6"/>
  <c r="O47" i="6"/>
  <c r="N47" i="6"/>
  <c r="M47" i="6"/>
  <c r="L47" i="6"/>
  <c r="K47" i="6"/>
  <c r="J47" i="6"/>
  <c r="I47" i="6"/>
  <c r="H47" i="6"/>
  <c r="G47" i="6"/>
  <c r="F47" i="6"/>
  <c r="E47" i="6"/>
  <c r="D47" i="6"/>
  <c r="C47" i="6"/>
  <c r="B47" i="6"/>
  <c r="A47" i="6"/>
  <c r="BI46" i="6"/>
  <c r="BH46" i="6"/>
  <c r="BG46" i="6"/>
  <c r="BF46" i="6"/>
  <c r="BE46" i="6"/>
  <c r="BD46" i="6"/>
  <c r="BC46" i="6"/>
  <c r="BB46" i="6"/>
  <c r="BA46" i="6"/>
  <c r="AZ46" i="6"/>
  <c r="AY46" i="6"/>
  <c r="AX46" i="6"/>
  <c r="AW46" i="6"/>
  <c r="AV46" i="6"/>
  <c r="AU46" i="6"/>
  <c r="AT46" i="6"/>
  <c r="AS46" i="6"/>
  <c r="AR46" i="6"/>
  <c r="AQ46" i="6"/>
  <c r="AP46" i="6"/>
  <c r="AO46" i="6"/>
  <c r="AG46" i="6"/>
  <c r="AF46" i="6"/>
  <c r="AD46" i="6"/>
  <c r="AA46" i="6"/>
  <c r="W46" i="6"/>
  <c r="V46" i="6"/>
  <c r="U46" i="6"/>
  <c r="T46" i="6"/>
  <c r="S46" i="6"/>
  <c r="R46" i="6"/>
  <c r="Q46" i="6"/>
  <c r="O46" i="6"/>
  <c r="N46" i="6"/>
  <c r="M46" i="6"/>
  <c r="L46" i="6"/>
  <c r="K46" i="6"/>
  <c r="J46" i="6"/>
  <c r="I46" i="6"/>
  <c r="H46" i="6"/>
  <c r="G46" i="6"/>
  <c r="F46" i="6"/>
  <c r="E46" i="6"/>
  <c r="D46" i="6"/>
  <c r="C46" i="6"/>
  <c r="B46" i="6"/>
  <c r="A46" i="6"/>
  <c r="BJ45" i="6"/>
  <c r="BI45" i="6"/>
  <c r="BH45" i="6"/>
  <c r="BG45" i="6"/>
  <c r="BF45" i="6"/>
  <c r="BE45" i="6"/>
  <c r="BD45" i="6"/>
  <c r="BC45" i="6"/>
  <c r="BB45" i="6"/>
  <c r="BA45" i="6"/>
  <c r="AZ45" i="6"/>
  <c r="AY45" i="6"/>
  <c r="AX45" i="6"/>
  <c r="AW45" i="6"/>
  <c r="AV45" i="6"/>
  <c r="AU45" i="6"/>
  <c r="AT45" i="6"/>
  <c r="AS45" i="6"/>
  <c r="AR45" i="6"/>
  <c r="AQ45" i="6"/>
  <c r="AP45" i="6"/>
  <c r="AO45" i="6"/>
  <c r="AN45" i="6"/>
  <c r="AF45" i="6"/>
  <c r="AC45" i="6"/>
  <c r="AB45" i="6"/>
  <c r="AA45" i="6"/>
  <c r="X45" i="6"/>
  <c r="W45" i="6"/>
  <c r="V45" i="6"/>
  <c r="U45" i="6"/>
  <c r="T45" i="6"/>
  <c r="S45" i="6"/>
  <c r="R45" i="6"/>
  <c r="Q45" i="6"/>
  <c r="P45" i="6"/>
  <c r="O45" i="6"/>
  <c r="N45" i="6"/>
  <c r="M45" i="6"/>
  <c r="L45" i="6"/>
  <c r="K45" i="6"/>
  <c r="J45" i="6"/>
  <c r="I45" i="6"/>
  <c r="H45" i="6"/>
  <c r="G45" i="6"/>
  <c r="F45" i="6"/>
  <c r="E45" i="6"/>
  <c r="D45" i="6"/>
  <c r="C45" i="6"/>
  <c r="B45" i="6"/>
  <c r="A45" i="6"/>
  <c r="BI44" i="6"/>
  <c r="BH44" i="6"/>
  <c r="BG44" i="6"/>
  <c r="BF44" i="6"/>
  <c r="BE44" i="6"/>
  <c r="BD44" i="6"/>
  <c r="BC44" i="6"/>
  <c r="BB44" i="6"/>
  <c r="BA44" i="6"/>
  <c r="AZ44" i="6"/>
  <c r="AY44" i="6"/>
  <c r="AX44" i="6"/>
  <c r="AW44" i="6"/>
  <c r="AV44" i="6"/>
  <c r="AU44" i="6"/>
  <c r="AT44" i="6"/>
  <c r="AS44" i="6"/>
  <c r="AR44" i="6"/>
  <c r="AQ44" i="6"/>
  <c r="AP44" i="6"/>
  <c r="AO44" i="6"/>
  <c r="AG44" i="6"/>
  <c r="AD44" i="6"/>
  <c r="AA44" i="6"/>
  <c r="W44" i="6"/>
  <c r="V44" i="6"/>
  <c r="U44" i="6"/>
  <c r="T44" i="6"/>
  <c r="S44" i="6"/>
  <c r="R44" i="6"/>
  <c r="Q44" i="6"/>
  <c r="P44" i="6"/>
  <c r="O44" i="6"/>
  <c r="N44" i="6"/>
  <c r="M44" i="6"/>
  <c r="L44" i="6"/>
  <c r="K44" i="6"/>
  <c r="J44" i="6"/>
  <c r="I44" i="6"/>
  <c r="H44" i="6"/>
  <c r="G44" i="6"/>
  <c r="F44" i="6"/>
  <c r="E44" i="6"/>
  <c r="D44" i="6"/>
  <c r="C44" i="6"/>
  <c r="B44" i="6"/>
  <c r="A44" i="6"/>
  <c r="BI43" i="6"/>
  <c r="BH43" i="6"/>
  <c r="BG43" i="6"/>
  <c r="BF43" i="6"/>
  <c r="BE43" i="6"/>
  <c r="BD43" i="6"/>
  <c r="BC43" i="6"/>
  <c r="BB43" i="6"/>
  <c r="BA43" i="6"/>
  <c r="AZ43" i="6"/>
  <c r="AY43" i="6"/>
  <c r="AX43" i="6"/>
  <c r="AW43" i="6"/>
  <c r="AV43" i="6"/>
  <c r="AU43" i="6"/>
  <c r="AT43" i="6"/>
  <c r="AS43" i="6"/>
  <c r="AR43" i="6"/>
  <c r="AQ43" i="6"/>
  <c r="AP43" i="6"/>
  <c r="AO43" i="6"/>
  <c r="W43" i="6"/>
  <c r="V43" i="6"/>
  <c r="U43" i="6"/>
  <c r="T43" i="6"/>
  <c r="S43" i="6"/>
  <c r="R43" i="6"/>
  <c r="Q43" i="6"/>
  <c r="O43" i="6"/>
  <c r="N43" i="6"/>
  <c r="M43" i="6"/>
  <c r="L43" i="6"/>
  <c r="K43" i="6"/>
  <c r="J43" i="6"/>
  <c r="I43" i="6"/>
  <c r="H43" i="6"/>
  <c r="G43" i="6"/>
  <c r="F43" i="6"/>
  <c r="E43" i="6"/>
  <c r="D43" i="6"/>
  <c r="C43" i="6"/>
  <c r="B43" i="6"/>
  <c r="A43" i="6"/>
  <c r="BI42" i="6"/>
  <c r="BH42" i="6"/>
  <c r="BG42" i="6"/>
  <c r="BF42" i="6"/>
  <c r="BE42" i="6"/>
  <c r="BD42" i="6"/>
  <c r="BC42" i="6"/>
  <c r="BB42" i="6"/>
  <c r="BA42" i="6"/>
  <c r="AZ42" i="6"/>
  <c r="AY42" i="6"/>
  <c r="AX42" i="6"/>
  <c r="AW42" i="6"/>
  <c r="AV42" i="6"/>
  <c r="AU42" i="6"/>
  <c r="AT42" i="6"/>
  <c r="AS42" i="6"/>
  <c r="AR42" i="6"/>
  <c r="AQ42" i="6"/>
  <c r="AP42" i="6"/>
  <c r="AO42" i="6"/>
  <c r="AF42" i="6"/>
  <c r="AD42" i="6"/>
  <c r="AB42" i="6"/>
  <c r="AA42" i="6"/>
  <c r="W42" i="6"/>
  <c r="V42" i="6"/>
  <c r="U42" i="6"/>
  <c r="T42" i="6"/>
  <c r="S42" i="6"/>
  <c r="R42" i="6"/>
  <c r="Q42" i="6"/>
  <c r="O42" i="6"/>
  <c r="N42" i="6"/>
  <c r="M42" i="6"/>
  <c r="L42" i="6"/>
  <c r="K42" i="6"/>
  <c r="J42" i="6"/>
  <c r="I42" i="6"/>
  <c r="H42" i="6"/>
  <c r="G42" i="6"/>
  <c r="F42" i="6"/>
  <c r="E42" i="6"/>
  <c r="D42" i="6"/>
  <c r="C42" i="6"/>
  <c r="B42" i="6"/>
  <c r="A42" i="6"/>
  <c r="BI41" i="6"/>
  <c r="BH41" i="6"/>
  <c r="BG41" i="6"/>
  <c r="BF41" i="6"/>
  <c r="BE41" i="6"/>
  <c r="BD41" i="6"/>
  <c r="BC41" i="6"/>
  <c r="BB41" i="6"/>
  <c r="BA41" i="6"/>
  <c r="AZ41" i="6"/>
  <c r="AY41" i="6"/>
  <c r="AX41" i="6"/>
  <c r="AW41" i="6"/>
  <c r="AV41" i="6"/>
  <c r="AU41" i="6"/>
  <c r="AT41" i="6"/>
  <c r="AS41" i="6"/>
  <c r="AR41" i="6"/>
  <c r="AQ41" i="6"/>
  <c r="AP41" i="6"/>
  <c r="AO41" i="6"/>
  <c r="AJ41" i="6"/>
  <c r="W41" i="6"/>
  <c r="V41" i="6"/>
  <c r="U41" i="6"/>
  <c r="T41" i="6"/>
  <c r="S41" i="6"/>
  <c r="R41" i="6"/>
  <c r="Q41" i="6"/>
  <c r="P41" i="6"/>
  <c r="O41" i="6"/>
  <c r="N41" i="6"/>
  <c r="M41" i="6"/>
  <c r="L41" i="6"/>
  <c r="K41" i="6"/>
  <c r="J41" i="6"/>
  <c r="I41" i="6"/>
  <c r="H41" i="6"/>
  <c r="G41" i="6"/>
  <c r="F41" i="6"/>
  <c r="E41" i="6"/>
  <c r="D41" i="6"/>
  <c r="C41" i="6"/>
  <c r="B41" i="6"/>
  <c r="A41" i="6"/>
  <c r="BJ40" i="6"/>
  <c r="BI40" i="6"/>
  <c r="BH40" i="6"/>
  <c r="BG40" i="6"/>
  <c r="BF40" i="6"/>
  <c r="BE40" i="6"/>
  <c r="BD40" i="6"/>
  <c r="BC40" i="6"/>
  <c r="BB40" i="6"/>
  <c r="BA40" i="6"/>
  <c r="AZ40" i="6"/>
  <c r="AY40" i="6"/>
  <c r="AX40" i="6"/>
  <c r="AW40" i="6"/>
  <c r="AV40" i="6"/>
  <c r="AU40" i="6"/>
  <c r="AT40" i="6"/>
  <c r="AS40" i="6"/>
  <c r="AR40" i="6"/>
  <c r="AQ40" i="6"/>
  <c r="AP40" i="6"/>
  <c r="AO40" i="6"/>
  <c r="AD40" i="6"/>
  <c r="AA40" i="6"/>
  <c r="W40" i="6"/>
  <c r="V40" i="6"/>
  <c r="U40" i="6"/>
  <c r="T40" i="6"/>
  <c r="S40" i="6"/>
  <c r="R40" i="6"/>
  <c r="Q40" i="6"/>
  <c r="O40" i="6"/>
  <c r="N40" i="6"/>
  <c r="M40" i="6"/>
  <c r="L40" i="6"/>
  <c r="K40" i="6"/>
  <c r="J40" i="6"/>
  <c r="I40" i="6"/>
  <c r="H40" i="6"/>
  <c r="G40" i="6"/>
  <c r="F40" i="6"/>
  <c r="E40" i="6"/>
  <c r="D40" i="6"/>
  <c r="C40" i="6"/>
  <c r="B40" i="6"/>
  <c r="A40" i="6"/>
  <c r="BJ39" i="6"/>
  <c r="BI39" i="6"/>
  <c r="BH39" i="6"/>
  <c r="BG39" i="6"/>
  <c r="BF39" i="6"/>
  <c r="BE39" i="6"/>
  <c r="BD39" i="6"/>
  <c r="BC39" i="6"/>
  <c r="BB39" i="6"/>
  <c r="BA39" i="6"/>
  <c r="AZ39" i="6"/>
  <c r="AY39" i="6"/>
  <c r="AX39" i="6"/>
  <c r="AW39" i="6"/>
  <c r="AV39" i="6"/>
  <c r="AU39" i="6"/>
  <c r="AT39" i="6"/>
  <c r="AS39" i="6"/>
  <c r="AR39" i="6"/>
  <c r="AQ39" i="6"/>
  <c r="AP39" i="6"/>
  <c r="AO39" i="6"/>
  <c r="W39" i="6"/>
  <c r="V39" i="6"/>
  <c r="U39" i="6"/>
  <c r="T39" i="6"/>
  <c r="S39" i="6"/>
  <c r="R39" i="6"/>
  <c r="Q39" i="6"/>
  <c r="O39" i="6"/>
  <c r="N39" i="6"/>
  <c r="M39" i="6"/>
  <c r="L39" i="6"/>
  <c r="K39" i="6"/>
  <c r="J39" i="6"/>
  <c r="I39" i="6"/>
  <c r="H39" i="6"/>
  <c r="G39" i="6"/>
  <c r="F39" i="6"/>
  <c r="E39" i="6"/>
  <c r="D39" i="6"/>
  <c r="C39" i="6"/>
  <c r="B39" i="6"/>
  <c r="A39" i="6"/>
  <c r="BI38" i="6"/>
  <c r="BH38" i="6"/>
  <c r="BG38" i="6"/>
  <c r="BF38" i="6"/>
  <c r="BE38" i="6"/>
  <c r="BD38" i="6"/>
  <c r="BC38" i="6"/>
  <c r="BB38" i="6"/>
  <c r="BA38" i="6"/>
  <c r="AZ38" i="6"/>
  <c r="AY38" i="6"/>
  <c r="AX38" i="6"/>
  <c r="AW38" i="6"/>
  <c r="AV38" i="6"/>
  <c r="AU38" i="6"/>
  <c r="AT38" i="6"/>
  <c r="AS38" i="6"/>
  <c r="AR38" i="6"/>
  <c r="AQ38" i="6"/>
  <c r="AP38" i="6"/>
  <c r="AO38" i="6"/>
  <c r="AG38" i="6"/>
  <c r="AF38" i="6"/>
  <c r="AD38" i="6"/>
  <c r="AB38" i="6"/>
  <c r="W38" i="6"/>
  <c r="V38" i="6"/>
  <c r="U38" i="6"/>
  <c r="T38" i="6"/>
  <c r="S38" i="6"/>
  <c r="R38" i="6"/>
  <c r="Q38" i="6"/>
  <c r="O38" i="6"/>
  <c r="N38" i="6"/>
  <c r="M38" i="6"/>
  <c r="L38" i="6"/>
  <c r="K38" i="6"/>
  <c r="J38" i="6"/>
  <c r="I38" i="6"/>
  <c r="H38" i="6"/>
  <c r="G38" i="6"/>
  <c r="F38" i="6"/>
  <c r="E38" i="6"/>
  <c r="D38" i="6"/>
  <c r="C38" i="6"/>
  <c r="B38" i="6"/>
  <c r="A38" i="6"/>
  <c r="BI37" i="6"/>
  <c r="BH37" i="6"/>
  <c r="BG37" i="6"/>
  <c r="BF37" i="6"/>
  <c r="BE37" i="6"/>
  <c r="BD37" i="6"/>
  <c r="BC37" i="6"/>
  <c r="BB37" i="6"/>
  <c r="BA37" i="6"/>
  <c r="AZ37" i="6"/>
  <c r="AY37" i="6"/>
  <c r="AX37" i="6"/>
  <c r="AW37" i="6"/>
  <c r="AV37" i="6"/>
  <c r="AU37" i="6"/>
  <c r="AT37" i="6"/>
  <c r="AS37" i="6"/>
  <c r="AR37" i="6"/>
  <c r="AQ37" i="6"/>
  <c r="AP37" i="6"/>
  <c r="AO37" i="6"/>
  <c r="AJ37" i="6"/>
  <c r="AG37" i="6"/>
  <c r="W37" i="6"/>
  <c r="V37" i="6"/>
  <c r="U37" i="6"/>
  <c r="T37" i="6"/>
  <c r="S37" i="6"/>
  <c r="R37" i="6"/>
  <c r="Q37" i="6"/>
  <c r="P37" i="6"/>
  <c r="O37" i="6"/>
  <c r="N37" i="6"/>
  <c r="M37" i="6"/>
  <c r="L37" i="6"/>
  <c r="K37" i="6"/>
  <c r="J37" i="6"/>
  <c r="I37" i="6"/>
  <c r="H37" i="6"/>
  <c r="G37" i="6"/>
  <c r="F37" i="6"/>
  <c r="E37" i="6"/>
  <c r="D37" i="6"/>
  <c r="C37" i="6"/>
  <c r="B37" i="6"/>
  <c r="A37" i="6"/>
  <c r="BL36" i="6"/>
  <c r="BI36" i="6"/>
  <c r="BH36" i="6"/>
  <c r="BG36" i="6"/>
  <c r="BF36" i="6"/>
  <c r="BE36" i="6"/>
  <c r="BD36" i="6"/>
  <c r="BC36" i="6"/>
  <c r="BB36" i="6"/>
  <c r="BA36" i="6"/>
  <c r="AZ36" i="6"/>
  <c r="AY36" i="6"/>
  <c r="AX36" i="6"/>
  <c r="AW36" i="6"/>
  <c r="AV36" i="6"/>
  <c r="AU36" i="6"/>
  <c r="AT36" i="6"/>
  <c r="AS36" i="6"/>
  <c r="AR36" i="6"/>
  <c r="AQ36" i="6"/>
  <c r="AP36" i="6"/>
  <c r="AO36" i="6"/>
  <c r="W36" i="6"/>
  <c r="V36" i="6"/>
  <c r="U36" i="6"/>
  <c r="T36" i="6"/>
  <c r="S36" i="6"/>
  <c r="R36" i="6"/>
  <c r="Q36" i="6"/>
  <c r="O36" i="6"/>
  <c r="N36" i="6"/>
  <c r="M36" i="6"/>
  <c r="L36" i="6"/>
  <c r="K36" i="6"/>
  <c r="J36" i="6"/>
  <c r="I36" i="6"/>
  <c r="H36" i="6"/>
  <c r="G36" i="6"/>
  <c r="E36" i="6"/>
  <c r="D36" i="6"/>
  <c r="C36" i="6"/>
  <c r="B36" i="6"/>
  <c r="A36" i="6"/>
  <c r="BL35" i="6"/>
  <c r="BI35" i="6"/>
  <c r="BH35" i="6"/>
  <c r="BG35" i="6"/>
  <c r="BF35" i="6"/>
  <c r="BE35" i="6"/>
  <c r="BD35" i="6"/>
  <c r="BC35" i="6"/>
  <c r="BB35" i="6"/>
  <c r="BA35" i="6"/>
  <c r="AZ35" i="6"/>
  <c r="AY35" i="6"/>
  <c r="AX35" i="6"/>
  <c r="AW35" i="6"/>
  <c r="AV35" i="6"/>
  <c r="AU35" i="6"/>
  <c r="AT35" i="6"/>
  <c r="AS35" i="6"/>
  <c r="AR35" i="6"/>
  <c r="AQ35" i="6"/>
  <c r="AP35" i="6"/>
  <c r="AO35" i="6"/>
  <c r="AG35" i="6"/>
  <c r="AA35" i="6"/>
  <c r="W35" i="6"/>
  <c r="V35" i="6"/>
  <c r="U35" i="6"/>
  <c r="T35" i="6"/>
  <c r="S35" i="6"/>
  <c r="R35" i="6"/>
  <c r="Q35" i="6"/>
  <c r="O35" i="6"/>
  <c r="N35" i="6"/>
  <c r="M35" i="6"/>
  <c r="L35" i="6"/>
  <c r="K35" i="6"/>
  <c r="J35" i="6"/>
  <c r="I35" i="6"/>
  <c r="H35" i="6"/>
  <c r="G35" i="6"/>
  <c r="F35" i="6"/>
  <c r="E35" i="6"/>
  <c r="D35" i="6"/>
  <c r="C35" i="6"/>
  <c r="B35" i="6"/>
  <c r="A35" i="6"/>
  <c r="BJ34" i="6"/>
  <c r="BI34" i="6"/>
  <c r="BH34" i="6"/>
  <c r="BG34" i="6"/>
  <c r="BF34" i="6"/>
  <c r="BE34" i="6"/>
  <c r="BD34" i="6"/>
  <c r="BC34" i="6"/>
  <c r="BB34" i="6"/>
  <c r="BA34" i="6"/>
  <c r="AZ34" i="6"/>
  <c r="AY34" i="6"/>
  <c r="AX34" i="6"/>
  <c r="AW34" i="6"/>
  <c r="AV34" i="6"/>
  <c r="AU34" i="6"/>
  <c r="AT34" i="6"/>
  <c r="AS34" i="6"/>
  <c r="AR34" i="6"/>
  <c r="AQ34" i="6"/>
  <c r="AP34" i="6"/>
  <c r="AO34" i="6"/>
  <c r="AF34" i="6"/>
  <c r="AD34" i="6"/>
  <c r="AB34" i="6"/>
  <c r="W34" i="6"/>
  <c r="V34" i="6"/>
  <c r="U34" i="6"/>
  <c r="T34" i="6"/>
  <c r="S34" i="6"/>
  <c r="R34" i="6"/>
  <c r="Q34" i="6"/>
  <c r="P34" i="6"/>
  <c r="O34" i="6"/>
  <c r="N34" i="6"/>
  <c r="M34" i="6"/>
  <c r="L34" i="6"/>
  <c r="K34" i="6"/>
  <c r="J34" i="6"/>
  <c r="I34" i="6"/>
  <c r="H34" i="6"/>
  <c r="G34" i="6"/>
  <c r="F34" i="6"/>
  <c r="E34" i="6"/>
  <c r="D34" i="6"/>
  <c r="C34" i="6"/>
  <c r="B34" i="6"/>
  <c r="A34" i="6"/>
  <c r="BL33" i="6"/>
  <c r="BI33" i="6"/>
  <c r="BH33" i="6"/>
  <c r="BG33" i="6"/>
  <c r="BF33" i="6"/>
  <c r="BE33" i="6"/>
  <c r="BD33" i="6"/>
  <c r="BC33" i="6"/>
  <c r="BB33" i="6"/>
  <c r="BA33" i="6"/>
  <c r="AZ33" i="6"/>
  <c r="AY33" i="6"/>
  <c r="AX33" i="6"/>
  <c r="AW33" i="6"/>
  <c r="AV33" i="6"/>
  <c r="AU33" i="6"/>
  <c r="AT33" i="6"/>
  <c r="AS33" i="6"/>
  <c r="AR33" i="6"/>
  <c r="AQ33" i="6"/>
  <c r="AP33" i="6"/>
  <c r="AO33" i="6"/>
  <c r="AG33" i="6"/>
  <c r="AD33" i="6"/>
  <c r="AB33" i="6"/>
  <c r="AA33" i="6"/>
  <c r="W33" i="6"/>
  <c r="V33" i="6"/>
  <c r="U33" i="6"/>
  <c r="T33" i="6"/>
  <c r="S33" i="6"/>
  <c r="R33" i="6"/>
  <c r="Q33" i="6"/>
  <c r="P33" i="6"/>
  <c r="O33" i="6"/>
  <c r="N33" i="6"/>
  <c r="M33" i="6"/>
  <c r="L33" i="6"/>
  <c r="K33" i="6"/>
  <c r="J33" i="6"/>
  <c r="I33" i="6"/>
  <c r="H33" i="6"/>
  <c r="G33" i="6"/>
  <c r="F33" i="6"/>
  <c r="E33" i="6"/>
  <c r="D33" i="6"/>
  <c r="C33" i="6"/>
  <c r="B33" i="6"/>
  <c r="A33" i="6"/>
  <c r="BL32" i="6"/>
  <c r="BI32" i="6"/>
  <c r="BH32" i="6"/>
  <c r="BG32" i="6"/>
  <c r="BF32" i="6"/>
  <c r="BE32" i="6"/>
  <c r="BD32" i="6"/>
  <c r="BC32" i="6"/>
  <c r="BB32" i="6"/>
  <c r="BA32" i="6"/>
  <c r="AZ32" i="6"/>
  <c r="AY32" i="6"/>
  <c r="AX32" i="6"/>
  <c r="AW32" i="6"/>
  <c r="AV32" i="6"/>
  <c r="AU32" i="6"/>
  <c r="AT32" i="6"/>
  <c r="AS32" i="6"/>
  <c r="AR32" i="6"/>
  <c r="AQ32" i="6"/>
  <c r="AP32" i="6"/>
  <c r="AO32" i="6"/>
  <c r="AG32" i="6"/>
  <c r="AA32" i="6"/>
  <c r="W32" i="6"/>
  <c r="V32" i="6"/>
  <c r="U32" i="6"/>
  <c r="T32" i="6"/>
  <c r="S32" i="6"/>
  <c r="R32" i="6"/>
  <c r="Q32" i="6"/>
  <c r="P32" i="6"/>
  <c r="O32" i="6"/>
  <c r="N32" i="6"/>
  <c r="M32" i="6"/>
  <c r="L32" i="6"/>
  <c r="K32" i="6"/>
  <c r="J32" i="6"/>
  <c r="I32" i="6"/>
  <c r="H32" i="6"/>
  <c r="G32" i="6"/>
  <c r="F32" i="6"/>
  <c r="E32" i="6"/>
  <c r="D32" i="6"/>
  <c r="C32" i="6"/>
  <c r="B32" i="6"/>
  <c r="A32" i="6"/>
  <c r="BL31" i="6"/>
  <c r="BI31" i="6"/>
  <c r="BH31" i="6"/>
  <c r="BG31" i="6"/>
  <c r="BF31" i="6"/>
  <c r="BE31" i="6"/>
  <c r="BD31" i="6"/>
  <c r="BC31" i="6"/>
  <c r="BB31" i="6"/>
  <c r="BA31" i="6"/>
  <c r="AZ31" i="6"/>
  <c r="AY31" i="6"/>
  <c r="AX31" i="6"/>
  <c r="AW31" i="6"/>
  <c r="AV31" i="6"/>
  <c r="AU31" i="6"/>
  <c r="AT31" i="6"/>
  <c r="AS31" i="6"/>
  <c r="AR31" i="6"/>
  <c r="AQ31" i="6"/>
  <c r="AP31" i="6"/>
  <c r="AO31" i="6"/>
  <c r="AD31" i="6"/>
  <c r="AC31" i="6"/>
  <c r="AB31" i="6"/>
  <c r="AA31" i="6"/>
  <c r="X31" i="6"/>
  <c r="W31" i="6"/>
  <c r="V31" i="6"/>
  <c r="U31" i="6"/>
  <c r="T31" i="6"/>
  <c r="S31" i="6"/>
  <c r="R31" i="6"/>
  <c r="Q31" i="6"/>
  <c r="O31" i="6"/>
  <c r="N31" i="6"/>
  <c r="M31" i="6"/>
  <c r="L31" i="6"/>
  <c r="K31" i="6"/>
  <c r="J31" i="6"/>
  <c r="I31" i="6"/>
  <c r="H31" i="6"/>
  <c r="G31" i="6"/>
  <c r="E31" i="6"/>
  <c r="D31" i="6"/>
  <c r="C31" i="6"/>
  <c r="B31" i="6"/>
  <c r="A31" i="6"/>
  <c r="BL30" i="6"/>
  <c r="BJ30" i="6"/>
  <c r="BI30" i="6"/>
  <c r="BH30" i="6"/>
  <c r="BG30" i="6"/>
  <c r="BF30" i="6"/>
  <c r="BE30" i="6"/>
  <c r="BD30" i="6"/>
  <c r="BC30" i="6"/>
  <c r="BB30" i="6"/>
  <c r="BA30" i="6"/>
  <c r="AZ30" i="6"/>
  <c r="AY30" i="6"/>
  <c r="AX30" i="6"/>
  <c r="AW30" i="6"/>
  <c r="AV30" i="6"/>
  <c r="AU30" i="6"/>
  <c r="AT30" i="6"/>
  <c r="AS30" i="6"/>
  <c r="AR30" i="6"/>
  <c r="AQ30" i="6"/>
  <c r="AP30" i="6"/>
  <c r="AO30" i="6"/>
  <c r="AN30" i="6"/>
  <c r="AF30" i="6"/>
  <c r="AD30" i="6"/>
  <c r="AC30" i="6"/>
  <c r="AB30" i="6"/>
  <c r="AA30" i="6"/>
  <c r="X30" i="6"/>
  <c r="W30" i="6"/>
  <c r="V30" i="6"/>
  <c r="U30" i="6"/>
  <c r="T30" i="6"/>
  <c r="S30" i="6"/>
  <c r="R30" i="6"/>
  <c r="Q30" i="6"/>
  <c r="P30" i="6"/>
  <c r="O30" i="6"/>
  <c r="N30" i="6"/>
  <c r="M30" i="6"/>
  <c r="L30" i="6"/>
  <c r="K30" i="6"/>
  <c r="J30" i="6"/>
  <c r="I30" i="6"/>
  <c r="H30" i="6"/>
  <c r="G30" i="6"/>
  <c r="F30" i="6"/>
  <c r="E30" i="6"/>
  <c r="D30" i="6"/>
  <c r="C30" i="6"/>
  <c r="B30" i="6"/>
  <c r="A30" i="6"/>
  <c r="BL29" i="6"/>
  <c r="BI29" i="6"/>
  <c r="BH29" i="6"/>
  <c r="BG29" i="6"/>
  <c r="BF29" i="6"/>
  <c r="BE29" i="6"/>
  <c r="BD29" i="6"/>
  <c r="BC29" i="6"/>
  <c r="BB29" i="6"/>
  <c r="BA29" i="6"/>
  <c r="AZ29" i="6"/>
  <c r="AY29" i="6"/>
  <c r="AX29" i="6"/>
  <c r="AW29" i="6"/>
  <c r="AV29" i="6"/>
  <c r="AU29" i="6"/>
  <c r="AT29" i="6"/>
  <c r="AS29" i="6"/>
  <c r="AR29" i="6"/>
  <c r="AQ29" i="6"/>
  <c r="AP29" i="6"/>
  <c r="AO29" i="6"/>
  <c r="AG29" i="6"/>
  <c r="AA29" i="6"/>
  <c r="W29" i="6"/>
  <c r="V29" i="6"/>
  <c r="U29" i="6"/>
  <c r="T29" i="6"/>
  <c r="S29" i="6"/>
  <c r="R29" i="6"/>
  <c r="Q29" i="6"/>
  <c r="P29" i="6"/>
  <c r="O29" i="6"/>
  <c r="N29" i="6"/>
  <c r="M29" i="6"/>
  <c r="L29" i="6"/>
  <c r="K29" i="6"/>
  <c r="J29" i="6"/>
  <c r="I29" i="6"/>
  <c r="H29" i="6"/>
  <c r="G29" i="6"/>
  <c r="F29" i="6"/>
  <c r="E29" i="6"/>
  <c r="D29" i="6"/>
  <c r="C29" i="6"/>
  <c r="B29" i="6"/>
  <c r="A29" i="6"/>
  <c r="BJ28" i="6"/>
  <c r="BI28" i="6"/>
  <c r="BH28" i="6"/>
  <c r="BG28" i="6"/>
  <c r="BF28" i="6"/>
  <c r="BE28" i="6"/>
  <c r="BD28" i="6"/>
  <c r="BC28" i="6"/>
  <c r="BB28" i="6"/>
  <c r="BA28" i="6"/>
  <c r="AZ28" i="6"/>
  <c r="AY28" i="6"/>
  <c r="AX28" i="6"/>
  <c r="AW28" i="6"/>
  <c r="AV28" i="6"/>
  <c r="AU28" i="6"/>
  <c r="AT28" i="6"/>
  <c r="AS28" i="6"/>
  <c r="AR28" i="6"/>
  <c r="AQ28" i="6"/>
  <c r="AP28" i="6"/>
  <c r="AO28" i="6"/>
  <c r="AC28" i="6"/>
  <c r="AB28" i="6"/>
  <c r="AA28" i="6"/>
  <c r="X28" i="6"/>
  <c r="W28" i="6"/>
  <c r="V28" i="6"/>
  <c r="U28" i="6"/>
  <c r="T28" i="6"/>
  <c r="S28" i="6"/>
  <c r="R28" i="6"/>
  <c r="Q28" i="6"/>
  <c r="O28" i="6"/>
  <c r="N28" i="6"/>
  <c r="M28" i="6"/>
  <c r="L28" i="6"/>
  <c r="K28" i="6"/>
  <c r="J28" i="6"/>
  <c r="I28" i="6"/>
  <c r="H28" i="6"/>
  <c r="G28" i="6"/>
  <c r="E28" i="6"/>
  <c r="D28" i="6"/>
  <c r="C28" i="6"/>
  <c r="B28" i="6"/>
  <c r="A28" i="6"/>
  <c r="BL27" i="6"/>
  <c r="BJ27" i="6"/>
  <c r="BI27" i="6"/>
  <c r="BH27" i="6"/>
  <c r="BG27" i="6"/>
  <c r="BF27" i="6"/>
  <c r="BE27" i="6"/>
  <c r="BD27" i="6"/>
  <c r="BC27" i="6"/>
  <c r="BB27" i="6"/>
  <c r="BA27" i="6"/>
  <c r="AZ27" i="6"/>
  <c r="AY27" i="6"/>
  <c r="AX27" i="6"/>
  <c r="AW27" i="6"/>
  <c r="AV27" i="6"/>
  <c r="AU27" i="6"/>
  <c r="AT27" i="6"/>
  <c r="AS27" i="6"/>
  <c r="AR27" i="6"/>
  <c r="AQ27" i="6"/>
  <c r="AP27" i="6"/>
  <c r="AO27" i="6"/>
  <c r="AF27" i="6"/>
  <c r="AD27" i="6"/>
  <c r="AB27" i="6"/>
  <c r="AA27" i="6"/>
  <c r="X27" i="6"/>
  <c r="W27" i="6"/>
  <c r="V27" i="6"/>
  <c r="U27" i="6"/>
  <c r="T27" i="6"/>
  <c r="S27" i="6"/>
  <c r="R27" i="6"/>
  <c r="Q27" i="6"/>
  <c r="P27" i="6"/>
  <c r="O27" i="6"/>
  <c r="N27" i="6"/>
  <c r="M27" i="6"/>
  <c r="L27" i="6"/>
  <c r="K27" i="6"/>
  <c r="J27" i="6"/>
  <c r="I27" i="6"/>
  <c r="H27" i="6"/>
  <c r="G27" i="6"/>
  <c r="F27" i="6"/>
  <c r="E27" i="6"/>
  <c r="D27" i="6"/>
  <c r="C27" i="6"/>
  <c r="B27" i="6"/>
  <c r="A27" i="6"/>
  <c r="BL26" i="6"/>
  <c r="BJ26" i="6"/>
  <c r="BI26" i="6"/>
  <c r="BH26" i="6"/>
  <c r="BG26" i="6"/>
  <c r="BF26" i="6"/>
  <c r="BE26" i="6"/>
  <c r="BD26" i="6"/>
  <c r="BC26" i="6"/>
  <c r="BB26" i="6"/>
  <c r="BA26" i="6"/>
  <c r="AZ26" i="6"/>
  <c r="AY26" i="6"/>
  <c r="AX26" i="6"/>
  <c r="AW26" i="6"/>
  <c r="AV26" i="6"/>
  <c r="AU26" i="6"/>
  <c r="AT26" i="6"/>
  <c r="AS26" i="6"/>
  <c r="AR26" i="6"/>
  <c r="AQ26" i="6"/>
  <c r="AP26" i="6"/>
  <c r="AO26" i="6"/>
  <c r="AG26" i="6"/>
  <c r="AF26" i="6"/>
  <c r="AD26" i="6"/>
  <c r="AA26" i="6"/>
  <c r="W26" i="6"/>
  <c r="V26" i="6"/>
  <c r="U26" i="6"/>
  <c r="T26" i="6"/>
  <c r="S26" i="6"/>
  <c r="R26" i="6"/>
  <c r="Q26" i="6"/>
  <c r="O26" i="6"/>
  <c r="N26" i="6"/>
  <c r="M26" i="6"/>
  <c r="L26" i="6"/>
  <c r="K26" i="6"/>
  <c r="J26" i="6"/>
  <c r="I26" i="6"/>
  <c r="H26" i="6"/>
  <c r="G26" i="6"/>
  <c r="F26" i="6"/>
  <c r="E26" i="6"/>
  <c r="D26" i="6"/>
  <c r="C26" i="6"/>
  <c r="B26" i="6"/>
  <c r="A26" i="6"/>
  <c r="BJ25" i="6"/>
  <c r="BI25" i="6"/>
  <c r="BH25" i="6"/>
  <c r="BG25" i="6"/>
  <c r="BF25" i="6"/>
  <c r="BE25" i="6"/>
  <c r="BD25" i="6"/>
  <c r="BC25" i="6"/>
  <c r="BB25" i="6"/>
  <c r="BA25" i="6"/>
  <c r="AZ25" i="6"/>
  <c r="AY25" i="6"/>
  <c r="AX25" i="6"/>
  <c r="AW25" i="6"/>
  <c r="AV25" i="6"/>
  <c r="AU25" i="6"/>
  <c r="AT25" i="6"/>
  <c r="AS25" i="6"/>
  <c r="AR25" i="6"/>
  <c r="AQ25" i="6"/>
  <c r="AP25" i="6"/>
  <c r="AO25" i="6"/>
  <c r="AG25" i="6"/>
  <c r="W25" i="6"/>
  <c r="V25" i="6"/>
  <c r="U25" i="6"/>
  <c r="T25" i="6"/>
  <c r="S25" i="6"/>
  <c r="R25" i="6"/>
  <c r="Q25" i="6"/>
  <c r="P25" i="6"/>
  <c r="O25" i="6"/>
  <c r="N25" i="6"/>
  <c r="M25" i="6"/>
  <c r="L25" i="6"/>
  <c r="K25" i="6"/>
  <c r="J25" i="6"/>
  <c r="I25" i="6"/>
  <c r="H25" i="6"/>
  <c r="G25" i="6"/>
  <c r="F25" i="6"/>
  <c r="E25" i="6"/>
  <c r="D25" i="6"/>
  <c r="C25" i="6"/>
  <c r="B25" i="6"/>
  <c r="A25" i="6"/>
  <c r="BL24" i="6"/>
  <c r="BI24" i="6"/>
  <c r="BH24" i="6"/>
  <c r="BG24" i="6"/>
  <c r="BF24" i="6"/>
  <c r="BE24" i="6"/>
  <c r="BD24" i="6"/>
  <c r="BC24" i="6"/>
  <c r="BB24" i="6"/>
  <c r="BA24" i="6"/>
  <c r="AZ24" i="6"/>
  <c r="AY24" i="6"/>
  <c r="AX24" i="6"/>
  <c r="AW24" i="6"/>
  <c r="AV24" i="6"/>
  <c r="AU24" i="6"/>
  <c r="AT24" i="6"/>
  <c r="AS24" i="6"/>
  <c r="AR24" i="6"/>
  <c r="AQ24" i="6"/>
  <c r="AP24" i="6"/>
  <c r="AO24" i="6"/>
  <c r="W24" i="6"/>
  <c r="V24" i="6"/>
  <c r="U24" i="6"/>
  <c r="T24" i="6"/>
  <c r="S24" i="6"/>
  <c r="R24" i="6"/>
  <c r="Q24" i="6"/>
  <c r="O24" i="6"/>
  <c r="N24" i="6"/>
  <c r="M24" i="6"/>
  <c r="L24" i="6"/>
  <c r="K24" i="6"/>
  <c r="J24" i="6"/>
  <c r="I24" i="6"/>
  <c r="H24" i="6"/>
  <c r="G24" i="6"/>
  <c r="F24" i="6"/>
  <c r="E24" i="6"/>
  <c r="D24" i="6"/>
  <c r="C24" i="6"/>
  <c r="B24" i="6"/>
  <c r="A24" i="6"/>
  <c r="BJ23" i="6"/>
  <c r="BI23" i="6"/>
  <c r="BH23" i="6"/>
  <c r="BG23" i="6"/>
  <c r="BF23" i="6"/>
  <c r="BE23" i="6"/>
  <c r="BD23" i="6"/>
  <c r="BC23" i="6"/>
  <c r="BB23" i="6"/>
  <c r="BA23" i="6"/>
  <c r="AZ23" i="6"/>
  <c r="AY23" i="6"/>
  <c r="AX23" i="6"/>
  <c r="AW23" i="6"/>
  <c r="AV23" i="6"/>
  <c r="AU23" i="6"/>
  <c r="AT23" i="6"/>
  <c r="AS23" i="6"/>
  <c r="AR23" i="6"/>
  <c r="AQ23" i="6"/>
  <c r="AP23" i="6"/>
  <c r="AO23" i="6"/>
  <c r="AF23" i="6"/>
  <c r="AC23" i="6"/>
  <c r="AB23" i="6"/>
  <c r="AA23" i="6"/>
  <c r="X23" i="6"/>
  <c r="W23" i="6"/>
  <c r="V23" i="6"/>
  <c r="U23" i="6"/>
  <c r="T23" i="6"/>
  <c r="S23" i="6"/>
  <c r="R23" i="6"/>
  <c r="Q23" i="6"/>
  <c r="O23" i="6"/>
  <c r="N23" i="6"/>
  <c r="M23" i="6"/>
  <c r="L23" i="6"/>
  <c r="K23" i="6"/>
  <c r="J23" i="6"/>
  <c r="I23" i="6"/>
  <c r="H23" i="6"/>
  <c r="G23" i="6"/>
  <c r="F23" i="6"/>
  <c r="E23" i="6"/>
  <c r="D23" i="6"/>
  <c r="C23" i="6"/>
  <c r="B23" i="6"/>
  <c r="A23" i="6"/>
  <c r="BL22" i="6"/>
  <c r="BI22" i="6"/>
  <c r="BH22" i="6"/>
  <c r="BG22" i="6"/>
  <c r="BF22" i="6"/>
  <c r="BE22" i="6"/>
  <c r="BD22" i="6"/>
  <c r="BC22" i="6"/>
  <c r="BB22" i="6"/>
  <c r="BA22" i="6"/>
  <c r="AZ22" i="6"/>
  <c r="AY22" i="6"/>
  <c r="AX22" i="6"/>
  <c r="AW22" i="6"/>
  <c r="AV22" i="6"/>
  <c r="AU22" i="6"/>
  <c r="AT22" i="6"/>
  <c r="AS22" i="6"/>
  <c r="AR22" i="6"/>
  <c r="AQ22" i="6"/>
  <c r="AP22" i="6"/>
  <c r="AO22" i="6"/>
  <c r="AJ22" i="6"/>
  <c r="AG22" i="6"/>
  <c r="W22" i="6"/>
  <c r="V22" i="6"/>
  <c r="U22" i="6"/>
  <c r="T22" i="6"/>
  <c r="S22" i="6"/>
  <c r="R22" i="6"/>
  <c r="Q22" i="6"/>
  <c r="P22" i="6"/>
  <c r="O22" i="6"/>
  <c r="N22" i="6"/>
  <c r="M22" i="6"/>
  <c r="L22" i="6"/>
  <c r="K22" i="6"/>
  <c r="J22" i="6"/>
  <c r="I22" i="6"/>
  <c r="H22" i="6"/>
  <c r="G22" i="6"/>
  <c r="F22" i="6"/>
  <c r="E22" i="6"/>
  <c r="D22" i="6"/>
  <c r="C22" i="6"/>
  <c r="B22" i="6"/>
  <c r="A22" i="6"/>
  <c r="BJ21" i="6"/>
  <c r="BI21" i="6"/>
  <c r="BH21" i="6"/>
  <c r="BG21" i="6"/>
  <c r="BF21" i="6"/>
  <c r="BE21" i="6"/>
  <c r="BD21" i="6"/>
  <c r="BC21" i="6"/>
  <c r="BB21" i="6"/>
  <c r="BA21" i="6"/>
  <c r="AZ21" i="6"/>
  <c r="AY21" i="6"/>
  <c r="AX21" i="6"/>
  <c r="AW21" i="6"/>
  <c r="AV21" i="6"/>
  <c r="AU21" i="6"/>
  <c r="AT21" i="6"/>
  <c r="AS21" i="6"/>
  <c r="AR21" i="6"/>
  <c r="AQ21" i="6"/>
  <c r="AP21" i="6"/>
  <c r="AO21" i="6"/>
  <c r="AN21" i="6"/>
  <c r="AG21" i="6"/>
  <c r="W21" i="6"/>
  <c r="V21" i="6"/>
  <c r="U21" i="6"/>
  <c r="T21" i="6"/>
  <c r="S21" i="6"/>
  <c r="R21" i="6"/>
  <c r="Q21" i="6"/>
  <c r="P21" i="6"/>
  <c r="O21" i="6"/>
  <c r="N21" i="6"/>
  <c r="M21" i="6"/>
  <c r="L21" i="6"/>
  <c r="K21" i="6"/>
  <c r="J21" i="6"/>
  <c r="I21" i="6"/>
  <c r="H21" i="6"/>
  <c r="G21" i="6"/>
  <c r="F21" i="6"/>
  <c r="E21" i="6"/>
  <c r="D21" i="6"/>
  <c r="C21" i="6"/>
  <c r="B21" i="6"/>
  <c r="A21" i="6"/>
  <c r="BL20" i="6"/>
  <c r="BJ20" i="6"/>
  <c r="BI20" i="6"/>
  <c r="BH20" i="6"/>
  <c r="BG20" i="6"/>
  <c r="BF20" i="6"/>
  <c r="BE20" i="6"/>
  <c r="BD20" i="6"/>
  <c r="BC20" i="6"/>
  <c r="BB20" i="6"/>
  <c r="BA20" i="6"/>
  <c r="AZ20" i="6"/>
  <c r="AY20" i="6"/>
  <c r="AX20" i="6"/>
  <c r="AW20" i="6"/>
  <c r="AV20" i="6"/>
  <c r="AU20" i="6"/>
  <c r="AT20" i="6"/>
  <c r="AS20" i="6"/>
  <c r="AR20" i="6"/>
  <c r="AQ20" i="6"/>
  <c r="AP20" i="6"/>
  <c r="AO20" i="6"/>
  <c r="AF20" i="6"/>
  <c r="AD20" i="6"/>
  <c r="AC20" i="6"/>
  <c r="AB20" i="6"/>
  <c r="AA20" i="6"/>
  <c r="X20" i="6"/>
  <c r="W20" i="6"/>
  <c r="V20" i="6"/>
  <c r="U20" i="6"/>
  <c r="T20" i="6"/>
  <c r="S20" i="6"/>
  <c r="R20" i="6"/>
  <c r="Q20" i="6"/>
  <c r="O20" i="6"/>
  <c r="N20" i="6"/>
  <c r="M20" i="6"/>
  <c r="L20" i="6"/>
  <c r="K20" i="6"/>
  <c r="J20" i="6"/>
  <c r="I20" i="6"/>
  <c r="H20" i="6"/>
  <c r="G20" i="6"/>
  <c r="D20" i="6"/>
  <c r="C20" i="6"/>
  <c r="B20" i="6"/>
  <c r="A20" i="6"/>
  <c r="BL19" i="6"/>
  <c r="BJ19" i="6"/>
  <c r="BI19" i="6"/>
  <c r="BH19" i="6"/>
  <c r="BG19" i="6"/>
  <c r="BF19" i="6"/>
  <c r="BE19" i="6"/>
  <c r="BD19" i="6"/>
  <c r="BC19" i="6"/>
  <c r="BB19" i="6"/>
  <c r="BA19" i="6"/>
  <c r="AZ19" i="6"/>
  <c r="AY19" i="6"/>
  <c r="AX19" i="6"/>
  <c r="AW19" i="6"/>
  <c r="AV19" i="6"/>
  <c r="AU19" i="6"/>
  <c r="AT19" i="6"/>
  <c r="AS19" i="6"/>
  <c r="AR19" i="6"/>
  <c r="AQ19" i="6"/>
  <c r="AP19" i="6"/>
  <c r="AO19" i="6"/>
  <c r="AN19" i="6"/>
  <c r="AG19" i="6"/>
  <c r="AF19" i="6"/>
  <c r="AD19" i="6"/>
  <c r="AC19" i="6"/>
  <c r="AB19" i="6"/>
  <c r="AA19" i="6"/>
  <c r="X19" i="6"/>
  <c r="W19" i="6"/>
  <c r="V19" i="6"/>
  <c r="U19" i="6"/>
  <c r="T19" i="6"/>
  <c r="S19" i="6"/>
  <c r="R19" i="6"/>
  <c r="Q19" i="6"/>
  <c r="P19" i="6"/>
  <c r="O19" i="6"/>
  <c r="N19" i="6"/>
  <c r="M19" i="6"/>
  <c r="L19" i="6"/>
  <c r="K19" i="6"/>
  <c r="J19" i="6"/>
  <c r="I19" i="6"/>
  <c r="H19" i="6"/>
  <c r="G19" i="6"/>
  <c r="F19" i="6"/>
  <c r="D19" i="6"/>
  <c r="C19" i="6"/>
  <c r="B19" i="6"/>
  <c r="A19" i="6"/>
  <c r="BL18" i="6"/>
  <c r="BJ18" i="6"/>
  <c r="BI18" i="6"/>
  <c r="BH18" i="6"/>
  <c r="BG18" i="6"/>
  <c r="BF18" i="6"/>
  <c r="BE18" i="6"/>
  <c r="BD18" i="6"/>
  <c r="BC18" i="6"/>
  <c r="BB18" i="6"/>
  <c r="BA18" i="6"/>
  <c r="AZ18" i="6"/>
  <c r="AY18" i="6"/>
  <c r="AX18" i="6"/>
  <c r="AW18" i="6"/>
  <c r="AV18" i="6"/>
  <c r="AU18" i="6"/>
  <c r="AT18" i="6"/>
  <c r="AS18" i="6"/>
  <c r="AR18" i="6"/>
  <c r="AQ18" i="6"/>
  <c r="AP18" i="6"/>
  <c r="AO18" i="6"/>
  <c r="AG18" i="6"/>
  <c r="AD18" i="6"/>
  <c r="AA18" i="6"/>
  <c r="W18" i="6"/>
  <c r="V18" i="6"/>
  <c r="U18" i="6"/>
  <c r="T18" i="6"/>
  <c r="S18" i="6"/>
  <c r="R18" i="6"/>
  <c r="Q18" i="6"/>
  <c r="P18" i="6"/>
  <c r="O18" i="6"/>
  <c r="N18" i="6"/>
  <c r="M18" i="6"/>
  <c r="L18" i="6"/>
  <c r="K18" i="6"/>
  <c r="J18" i="6"/>
  <c r="I18" i="6"/>
  <c r="H18" i="6"/>
  <c r="G18" i="6"/>
  <c r="F18" i="6"/>
  <c r="E18" i="6"/>
  <c r="D18" i="6"/>
  <c r="C18" i="6"/>
  <c r="B18" i="6"/>
  <c r="A18" i="6"/>
  <c r="BL17" i="6"/>
  <c r="BJ17" i="6"/>
  <c r="BI17" i="6"/>
  <c r="BH17" i="6"/>
  <c r="BG17" i="6"/>
  <c r="BF17" i="6"/>
  <c r="BE17" i="6"/>
  <c r="BD17" i="6"/>
  <c r="BC17" i="6"/>
  <c r="BB17" i="6"/>
  <c r="BA17" i="6"/>
  <c r="AZ17" i="6"/>
  <c r="AY17" i="6"/>
  <c r="AX17" i="6"/>
  <c r="AW17" i="6"/>
  <c r="AV17" i="6"/>
  <c r="AU17" i="6"/>
  <c r="AT17" i="6"/>
  <c r="AS17" i="6"/>
  <c r="AR17" i="6"/>
  <c r="AQ17" i="6"/>
  <c r="AP17" i="6"/>
  <c r="AO17" i="6"/>
  <c r="W17" i="6"/>
  <c r="V17" i="6"/>
  <c r="U17" i="6"/>
  <c r="T17" i="6"/>
  <c r="S17" i="6"/>
  <c r="R17" i="6"/>
  <c r="Q17" i="6"/>
  <c r="O17" i="6"/>
  <c r="N17" i="6"/>
  <c r="M17" i="6"/>
  <c r="L17" i="6"/>
  <c r="K17" i="6"/>
  <c r="J17" i="6"/>
  <c r="I17" i="6"/>
  <c r="H17" i="6"/>
  <c r="G17" i="6"/>
  <c r="E17" i="6"/>
  <c r="D17" i="6"/>
  <c r="C17" i="6"/>
  <c r="B17" i="6"/>
  <c r="A17" i="6"/>
  <c r="BJ16" i="6"/>
  <c r="BI16" i="6"/>
  <c r="BH16" i="6"/>
  <c r="BG16" i="6"/>
  <c r="BF16" i="6"/>
  <c r="BE16" i="6"/>
  <c r="BD16" i="6"/>
  <c r="BC16" i="6"/>
  <c r="BB16" i="6"/>
  <c r="BA16" i="6"/>
  <c r="AZ16" i="6"/>
  <c r="AY16" i="6"/>
  <c r="AX16" i="6"/>
  <c r="AW16" i="6"/>
  <c r="AV16" i="6"/>
  <c r="AU16" i="6"/>
  <c r="AT16" i="6"/>
  <c r="AS16" i="6"/>
  <c r="AR16" i="6"/>
  <c r="AQ16" i="6"/>
  <c r="AP16" i="6"/>
  <c r="AO16" i="6"/>
  <c r="AF16" i="6"/>
  <c r="AD16" i="6"/>
  <c r="AC16" i="6"/>
  <c r="AB16" i="6"/>
  <c r="AA16" i="6"/>
  <c r="X16" i="6"/>
  <c r="W16" i="6"/>
  <c r="V16" i="6"/>
  <c r="U16" i="6"/>
  <c r="T16" i="6"/>
  <c r="S16" i="6"/>
  <c r="R16" i="6"/>
  <c r="Q16" i="6"/>
  <c r="O16" i="6"/>
  <c r="N16" i="6"/>
  <c r="M16" i="6"/>
  <c r="L16" i="6"/>
  <c r="K16" i="6"/>
  <c r="J16" i="6"/>
  <c r="I16" i="6"/>
  <c r="H16" i="6"/>
  <c r="G16" i="6"/>
  <c r="F16" i="6"/>
  <c r="E16" i="6"/>
  <c r="D16" i="6"/>
  <c r="C16" i="6"/>
  <c r="B16" i="6"/>
  <c r="A16" i="6"/>
  <c r="BL15" i="6"/>
  <c r="BJ15" i="6"/>
  <c r="BI15" i="6"/>
  <c r="BH15" i="6"/>
  <c r="BG15" i="6"/>
  <c r="BF15" i="6"/>
  <c r="BE15" i="6"/>
  <c r="BD15" i="6"/>
  <c r="BC15" i="6"/>
  <c r="BB15" i="6"/>
  <c r="BA15" i="6"/>
  <c r="AZ15" i="6"/>
  <c r="AY15" i="6"/>
  <c r="AX15" i="6"/>
  <c r="AW15" i="6"/>
  <c r="AV15" i="6"/>
  <c r="AU15" i="6"/>
  <c r="AT15" i="6"/>
  <c r="AS15" i="6"/>
  <c r="AR15" i="6"/>
  <c r="AQ15" i="6"/>
  <c r="AP15" i="6"/>
  <c r="AO15" i="6"/>
  <c r="AN15" i="6"/>
  <c r="AG15" i="6"/>
  <c r="AD15" i="6"/>
  <c r="W15" i="6"/>
  <c r="V15" i="6"/>
  <c r="U15" i="6"/>
  <c r="T15" i="6"/>
  <c r="S15" i="6"/>
  <c r="R15" i="6"/>
  <c r="Q15" i="6"/>
  <c r="P15" i="6"/>
  <c r="O15" i="6"/>
  <c r="N15" i="6"/>
  <c r="M15" i="6"/>
  <c r="L15" i="6"/>
  <c r="K15" i="6"/>
  <c r="J15" i="6"/>
  <c r="I15" i="6"/>
  <c r="H15" i="6"/>
  <c r="G15" i="6"/>
  <c r="F15" i="6"/>
  <c r="E15" i="6"/>
  <c r="D15" i="6"/>
  <c r="C15" i="6"/>
  <c r="B15" i="6"/>
  <c r="A15" i="6"/>
  <c r="BJ14" i="6"/>
  <c r="BI14" i="6"/>
  <c r="BH14" i="6"/>
  <c r="BG14" i="6"/>
  <c r="BF14" i="6"/>
  <c r="BE14" i="6"/>
  <c r="BD14" i="6"/>
  <c r="BC14" i="6"/>
  <c r="BB14" i="6"/>
  <c r="BA14" i="6"/>
  <c r="AZ14" i="6"/>
  <c r="AY14" i="6"/>
  <c r="AX14" i="6"/>
  <c r="AW14" i="6"/>
  <c r="AV14" i="6"/>
  <c r="AU14" i="6"/>
  <c r="AT14" i="6"/>
  <c r="AS14" i="6"/>
  <c r="AR14" i="6"/>
  <c r="AQ14" i="6"/>
  <c r="AP14" i="6"/>
  <c r="AO14" i="6"/>
  <c r="AD14" i="6"/>
  <c r="AA14" i="6"/>
  <c r="W14" i="6"/>
  <c r="V14" i="6"/>
  <c r="U14" i="6"/>
  <c r="T14" i="6"/>
  <c r="S14" i="6"/>
  <c r="R14" i="6"/>
  <c r="Q14" i="6"/>
  <c r="O14" i="6"/>
  <c r="N14" i="6"/>
  <c r="M14" i="6"/>
  <c r="L14" i="6"/>
  <c r="K14" i="6"/>
  <c r="J14" i="6"/>
  <c r="I14" i="6"/>
  <c r="H14" i="6"/>
  <c r="G14" i="6"/>
  <c r="F14" i="6"/>
  <c r="E14" i="6"/>
  <c r="D14" i="6"/>
  <c r="C14" i="6"/>
  <c r="B14" i="6"/>
  <c r="A14" i="6"/>
  <c r="BL13" i="6"/>
  <c r="BI13" i="6"/>
  <c r="BH13" i="6"/>
  <c r="BG13" i="6"/>
  <c r="BF13" i="6"/>
  <c r="BE13" i="6"/>
  <c r="BD13" i="6"/>
  <c r="BC13" i="6"/>
  <c r="BB13" i="6"/>
  <c r="BA13" i="6"/>
  <c r="AZ13" i="6"/>
  <c r="AY13" i="6"/>
  <c r="AX13" i="6"/>
  <c r="AW13" i="6"/>
  <c r="AV13" i="6"/>
  <c r="AU13" i="6"/>
  <c r="AT13" i="6"/>
  <c r="AS13" i="6"/>
  <c r="AR13" i="6"/>
  <c r="AQ13" i="6"/>
  <c r="AP13" i="6"/>
  <c r="AO13" i="6"/>
  <c r="AG13" i="6"/>
  <c r="AB13" i="6"/>
  <c r="W13" i="6"/>
  <c r="V13" i="6"/>
  <c r="U13" i="6"/>
  <c r="T13" i="6"/>
  <c r="S13" i="6"/>
  <c r="R13" i="6"/>
  <c r="Q13" i="6"/>
  <c r="P13" i="6"/>
  <c r="O13" i="6"/>
  <c r="N13" i="6"/>
  <c r="M13" i="6"/>
  <c r="L13" i="6"/>
  <c r="K13" i="6"/>
  <c r="J13" i="6"/>
  <c r="I13" i="6"/>
  <c r="H13" i="6"/>
  <c r="G13" i="6"/>
  <c r="F13" i="6"/>
  <c r="E13" i="6"/>
  <c r="D13" i="6"/>
  <c r="C13" i="6"/>
  <c r="B13" i="6"/>
  <c r="A13" i="6"/>
  <c r="BL12" i="6"/>
  <c r="BJ12" i="6"/>
  <c r="BI12" i="6"/>
  <c r="BH12" i="6"/>
  <c r="BG12" i="6"/>
  <c r="BF12" i="6"/>
  <c r="BE12" i="6"/>
  <c r="BD12" i="6"/>
  <c r="BC12" i="6"/>
  <c r="BB12" i="6"/>
  <c r="BA12" i="6"/>
  <c r="AZ12" i="6"/>
  <c r="AY12" i="6"/>
  <c r="AX12" i="6"/>
  <c r="AW12" i="6"/>
  <c r="AV12" i="6"/>
  <c r="AU12" i="6"/>
  <c r="AT12" i="6"/>
  <c r="AS12" i="6"/>
  <c r="AR12" i="6"/>
  <c r="AQ12" i="6"/>
  <c r="AP12" i="6"/>
  <c r="AO12" i="6"/>
  <c r="AF12" i="6"/>
  <c r="AD12" i="6"/>
  <c r="AC12" i="6"/>
  <c r="AB12" i="6"/>
  <c r="AA12" i="6"/>
  <c r="X12" i="6"/>
  <c r="W12" i="6"/>
  <c r="V12" i="6"/>
  <c r="U12" i="6"/>
  <c r="T12" i="6"/>
  <c r="S12" i="6"/>
  <c r="R12" i="6"/>
  <c r="Q12" i="6"/>
  <c r="O12" i="6"/>
  <c r="N12" i="6"/>
  <c r="M12" i="6"/>
  <c r="L12" i="6"/>
  <c r="K12" i="6"/>
  <c r="J12" i="6"/>
  <c r="I12" i="6"/>
  <c r="H12" i="6"/>
  <c r="G12" i="6"/>
  <c r="F12" i="6"/>
  <c r="E12" i="6"/>
  <c r="D12" i="6"/>
  <c r="C12" i="6"/>
  <c r="B12" i="6"/>
  <c r="A12" i="6"/>
  <c r="BJ11" i="6"/>
  <c r="BI11" i="6"/>
  <c r="BH11" i="6"/>
  <c r="BG11" i="6"/>
  <c r="BF11" i="6"/>
  <c r="BE11" i="6"/>
  <c r="BD11" i="6"/>
  <c r="BC11" i="6"/>
  <c r="BB11" i="6"/>
  <c r="BA11" i="6"/>
  <c r="AZ11" i="6"/>
  <c r="AY11" i="6"/>
  <c r="AX11" i="6"/>
  <c r="AW11" i="6"/>
  <c r="AV11" i="6"/>
  <c r="AU11" i="6"/>
  <c r="AT11" i="6"/>
  <c r="AS11" i="6"/>
  <c r="AR11" i="6"/>
  <c r="AQ11" i="6"/>
  <c r="AP11" i="6"/>
  <c r="AO11" i="6"/>
  <c r="AJ11" i="6"/>
  <c r="AG11" i="6"/>
  <c r="AB11" i="6"/>
  <c r="AA11" i="6"/>
  <c r="W11" i="6"/>
  <c r="V11" i="6"/>
  <c r="U11" i="6"/>
  <c r="T11" i="6"/>
  <c r="S11" i="6"/>
  <c r="R11" i="6"/>
  <c r="Q11" i="6"/>
  <c r="P11" i="6"/>
  <c r="O11" i="6"/>
  <c r="N11" i="6"/>
  <c r="M11" i="6"/>
  <c r="L11" i="6"/>
  <c r="K11" i="6"/>
  <c r="J11" i="6"/>
  <c r="I11" i="6"/>
  <c r="H11" i="6"/>
  <c r="G11" i="6"/>
  <c r="F11" i="6"/>
  <c r="E11" i="6"/>
  <c r="D11" i="6"/>
  <c r="C11" i="6"/>
  <c r="B11" i="6"/>
  <c r="A11" i="6"/>
  <c r="BL10" i="6"/>
  <c r="BJ10" i="6"/>
  <c r="BI10" i="6"/>
  <c r="BH10" i="6"/>
  <c r="BG10" i="6"/>
  <c r="BF10" i="6"/>
  <c r="BE10" i="6"/>
  <c r="BD10" i="6"/>
  <c r="BC10" i="6"/>
  <c r="BB10" i="6"/>
  <c r="BA10" i="6"/>
  <c r="AZ10" i="6"/>
  <c r="AY10" i="6"/>
  <c r="AX10" i="6"/>
  <c r="AW10" i="6"/>
  <c r="AV10" i="6"/>
  <c r="AU10" i="6"/>
  <c r="AT10" i="6"/>
  <c r="AS10" i="6"/>
  <c r="AR10" i="6"/>
  <c r="AQ10" i="6"/>
  <c r="AP10" i="6"/>
  <c r="AO10" i="6"/>
  <c r="AD10" i="6"/>
  <c r="W10" i="6"/>
  <c r="V10" i="6"/>
  <c r="U10" i="6"/>
  <c r="T10" i="6"/>
  <c r="S10" i="6"/>
  <c r="R10" i="6"/>
  <c r="Q10" i="6"/>
  <c r="O10" i="6"/>
  <c r="N10" i="6"/>
  <c r="M10" i="6"/>
  <c r="L10" i="6"/>
  <c r="K10" i="6"/>
  <c r="J10" i="6"/>
  <c r="I10" i="6"/>
  <c r="H10" i="6"/>
  <c r="G10" i="6"/>
  <c r="F10" i="6"/>
  <c r="E10" i="6"/>
  <c r="D10" i="6"/>
  <c r="C10" i="6"/>
  <c r="B10" i="6"/>
  <c r="A10" i="6"/>
  <c r="BL9" i="6"/>
  <c r="BI9" i="6"/>
  <c r="BH9" i="6"/>
  <c r="BG9" i="6"/>
  <c r="BF9" i="6"/>
  <c r="BE9" i="6"/>
  <c r="BD9" i="6"/>
  <c r="BC9" i="6"/>
  <c r="BB9" i="6"/>
  <c r="BA9" i="6"/>
  <c r="AZ9" i="6"/>
  <c r="AY9" i="6"/>
  <c r="AX9" i="6"/>
  <c r="AW9" i="6"/>
  <c r="AV9" i="6"/>
  <c r="AU9" i="6"/>
  <c r="AT9" i="6"/>
  <c r="AS9" i="6"/>
  <c r="AR9" i="6"/>
  <c r="AQ9" i="6"/>
  <c r="AP9" i="6"/>
  <c r="AO9" i="6"/>
  <c r="AG9" i="6"/>
  <c r="AF9" i="6"/>
  <c r="AB9" i="6"/>
  <c r="W9" i="6"/>
  <c r="V9" i="6"/>
  <c r="U9" i="6"/>
  <c r="T9" i="6"/>
  <c r="S9" i="6"/>
  <c r="R9" i="6"/>
  <c r="Q9" i="6"/>
  <c r="P9" i="6"/>
  <c r="O9" i="6"/>
  <c r="N9" i="6"/>
  <c r="M9" i="6"/>
  <c r="L9" i="6"/>
  <c r="K9" i="6"/>
  <c r="J9" i="6"/>
  <c r="I9" i="6"/>
  <c r="H9" i="6"/>
  <c r="G9" i="6"/>
  <c r="F9" i="6"/>
  <c r="E9" i="6"/>
  <c r="D9" i="6"/>
  <c r="C9" i="6"/>
  <c r="B9" i="6"/>
  <c r="A9" i="6"/>
  <c r="BL8" i="6"/>
  <c r="BJ8" i="6"/>
  <c r="BI8" i="6"/>
  <c r="BH8" i="6"/>
  <c r="BG8" i="6"/>
  <c r="BF8" i="6"/>
  <c r="BE8" i="6"/>
  <c r="BD8" i="6"/>
  <c r="BC8" i="6"/>
  <c r="BB8" i="6"/>
  <c r="BA8" i="6"/>
  <c r="AZ8" i="6"/>
  <c r="AY8" i="6"/>
  <c r="AX8" i="6"/>
  <c r="AW8" i="6"/>
  <c r="AV8" i="6"/>
  <c r="AU8" i="6"/>
  <c r="AT8" i="6"/>
  <c r="AS8" i="6"/>
  <c r="AR8" i="6"/>
  <c r="AQ8" i="6"/>
  <c r="AP8" i="6"/>
  <c r="AO8" i="6"/>
  <c r="AG8" i="6"/>
  <c r="AF8" i="6"/>
  <c r="AD8" i="6"/>
  <c r="AC8" i="6"/>
  <c r="AB8" i="6"/>
  <c r="AA8" i="6"/>
  <c r="X8" i="6"/>
  <c r="W8" i="6"/>
  <c r="V8" i="6"/>
  <c r="U8" i="6"/>
  <c r="T8" i="6"/>
  <c r="S8" i="6"/>
  <c r="R8" i="6"/>
  <c r="Q8" i="6"/>
  <c r="P8" i="6"/>
  <c r="O8" i="6"/>
  <c r="N8" i="6"/>
  <c r="M8" i="6"/>
  <c r="L8" i="6"/>
  <c r="K8" i="6"/>
  <c r="J8" i="6"/>
  <c r="I8" i="6"/>
  <c r="H8" i="6"/>
  <c r="G8" i="6"/>
  <c r="F8" i="6"/>
  <c r="E8" i="6"/>
  <c r="D8" i="6"/>
  <c r="C8" i="6"/>
  <c r="B8" i="6"/>
  <c r="A8" i="6"/>
  <c r="BJ7" i="6"/>
  <c r="BI7" i="6"/>
  <c r="BH7" i="6"/>
  <c r="BG7" i="6"/>
  <c r="BF7" i="6"/>
  <c r="BE7" i="6"/>
  <c r="BD7" i="6"/>
  <c r="BC7" i="6"/>
  <c r="BB7" i="6"/>
  <c r="BA7" i="6"/>
  <c r="AZ7" i="6"/>
  <c r="AY7" i="6"/>
  <c r="AX7" i="6"/>
  <c r="AW7" i="6"/>
  <c r="AV7" i="6"/>
  <c r="AU7" i="6"/>
  <c r="AT7" i="6"/>
  <c r="AS7" i="6"/>
  <c r="AR7" i="6"/>
  <c r="AQ7" i="6"/>
  <c r="AP7" i="6"/>
  <c r="AO7" i="6"/>
  <c r="AN7" i="6"/>
  <c r="AG7" i="6"/>
  <c r="AF7" i="6"/>
  <c r="W7" i="6"/>
  <c r="V7" i="6"/>
  <c r="U7" i="6"/>
  <c r="T7" i="6"/>
  <c r="S7" i="6"/>
  <c r="R7" i="6"/>
  <c r="Q7" i="6"/>
  <c r="P7" i="6"/>
  <c r="O7" i="6"/>
  <c r="N7" i="6"/>
  <c r="M7" i="6"/>
  <c r="L7" i="6"/>
  <c r="K7" i="6"/>
  <c r="J7" i="6"/>
  <c r="I7" i="6"/>
  <c r="H7" i="6"/>
  <c r="G7" i="6"/>
  <c r="F7" i="6"/>
  <c r="E7" i="6"/>
  <c r="D7" i="6"/>
  <c r="C7" i="6"/>
  <c r="B7" i="6"/>
  <c r="A7" i="6"/>
  <c r="BJ6" i="6"/>
  <c r="BI6" i="6"/>
  <c r="BH6" i="6"/>
  <c r="BG6" i="6"/>
  <c r="BF6" i="6"/>
  <c r="BE6" i="6"/>
  <c r="BD6" i="6"/>
  <c r="BC6" i="6"/>
  <c r="BB6" i="6"/>
  <c r="BA6" i="6"/>
  <c r="AZ6" i="6"/>
  <c r="AY6" i="6"/>
  <c r="AX6" i="6"/>
  <c r="AW6" i="6"/>
  <c r="AV6" i="6"/>
  <c r="AU6" i="6"/>
  <c r="AT6" i="6"/>
  <c r="AS6" i="6"/>
  <c r="AR6" i="6"/>
  <c r="AQ6" i="6"/>
  <c r="AP6" i="6"/>
  <c r="AO6" i="6"/>
  <c r="W6" i="6"/>
  <c r="V6" i="6"/>
  <c r="U6" i="6"/>
  <c r="T6" i="6"/>
  <c r="S6" i="6"/>
  <c r="R6" i="6"/>
  <c r="Q6" i="6"/>
  <c r="P6" i="6"/>
  <c r="O6" i="6"/>
  <c r="N6" i="6"/>
  <c r="M6" i="6"/>
  <c r="L6" i="6"/>
  <c r="K6" i="6"/>
  <c r="J6" i="6"/>
  <c r="I6" i="6"/>
  <c r="H6" i="6"/>
  <c r="G6" i="6"/>
  <c r="F6" i="6"/>
  <c r="E6" i="6"/>
  <c r="D6" i="6"/>
  <c r="C6" i="6"/>
  <c r="B6" i="6"/>
  <c r="A6" i="6"/>
  <c r="BJ5" i="6"/>
  <c r="BI5" i="6"/>
  <c r="BH5" i="6"/>
  <c r="BG5" i="6"/>
  <c r="BF5" i="6"/>
  <c r="BE5" i="6"/>
  <c r="BD5" i="6"/>
  <c r="BC5" i="6"/>
  <c r="BB5" i="6"/>
  <c r="BA5" i="6"/>
  <c r="AZ5" i="6"/>
  <c r="AY5" i="6"/>
  <c r="AX5" i="6"/>
  <c r="AW5" i="6"/>
  <c r="AV5" i="6"/>
  <c r="AU5" i="6"/>
  <c r="AT5" i="6"/>
  <c r="AS5" i="6"/>
  <c r="AR5" i="6"/>
  <c r="AQ5" i="6"/>
  <c r="AP5" i="6"/>
  <c r="AO5" i="6"/>
  <c r="AD5" i="6"/>
  <c r="AC5" i="6"/>
  <c r="AB5" i="6"/>
  <c r="AA5" i="6"/>
  <c r="X5" i="6"/>
  <c r="W5" i="6"/>
  <c r="V5" i="6"/>
  <c r="U5" i="6"/>
  <c r="T5" i="6"/>
  <c r="S5" i="6"/>
  <c r="R5" i="6"/>
  <c r="Q5" i="6"/>
  <c r="P5" i="6"/>
  <c r="O5" i="6"/>
  <c r="N5" i="6"/>
  <c r="M5" i="6"/>
  <c r="L5" i="6"/>
  <c r="K5" i="6"/>
  <c r="J5" i="6"/>
  <c r="I5" i="6"/>
  <c r="H5" i="6"/>
  <c r="G5" i="6"/>
  <c r="F5" i="6"/>
  <c r="E5" i="6"/>
  <c r="D5" i="6"/>
  <c r="C5" i="6"/>
  <c r="B5" i="6"/>
  <c r="A5" i="6"/>
  <c r="BL4" i="6"/>
  <c r="BJ4" i="6"/>
  <c r="BI4" i="6"/>
  <c r="BH4" i="6"/>
  <c r="BG4" i="6"/>
  <c r="BF4" i="6"/>
  <c r="BE4" i="6"/>
  <c r="BD4" i="6"/>
  <c r="BC4" i="6"/>
  <c r="BB4" i="6"/>
  <c r="BA4" i="6"/>
  <c r="AZ4" i="6"/>
  <c r="AY4" i="6"/>
  <c r="AX4" i="6"/>
  <c r="AW4" i="6"/>
  <c r="AV4" i="6"/>
  <c r="AU4" i="6"/>
  <c r="AT4" i="6"/>
  <c r="AS4" i="6"/>
  <c r="AR4" i="6"/>
  <c r="AQ4" i="6"/>
  <c r="AP4" i="6"/>
  <c r="AO4" i="6"/>
  <c r="AG4" i="6"/>
  <c r="AF4" i="6"/>
  <c r="AD4" i="6"/>
  <c r="AB4" i="6"/>
  <c r="W4" i="6"/>
  <c r="V4" i="6"/>
  <c r="U4" i="6"/>
  <c r="T4" i="6"/>
  <c r="S4" i="6"/>
  <c r="R4" i="6"/>
  <c r="Q4" i="6"/>
  <c r="P4" i="6"/>
  <c r="O4" i="6"/>
  <c r="N4" i="6"/>
  <c r="M4" i="6"/>
  <c r="L4" i="6"/>
  <c r="K4" i="6"/>
  <c r="J4" i="6"/>
  <c r="I4" i="6"/>
  <c r="H4" i="6"/>
  <c r="G4" i="6"/>
  <c r="F4" i="6"/>
  <c r="E4" i="6"/>
  <c r="D4" i="6"/>
  <c r="C4" i="6"/>
  <c r="B4" i="6"/>
  <c r="A4" i="6"/>
  <c r="BL3" i="6"/>
  <c r="BJ3" i="6"/>
  <c r="BI3" i="6"/>
  <c r="BH3" i="6"/>
  <c r="BG3" i="6"/>
  <c r="BF3" i="6"/>
  <c r="BE3" i="6"/>
  <c r="BD3" i="6"/>
  <c r="BC3" i="6"/>
  <c r="BB3" i="6"/>
  <c r="BA3" i="6"/>
  <c r="AZ3" i="6"/>
  <c r="AY3" i="6"/>
  <c r="AX3" i="6"/>
  <c r="AW3" i="6"/>
  <c r="AV3" i="6"/>
  <c r="AU3" i="6"/>
  <c r="AT3" i="6"/>
  <c r="AS3" i="6"/>
  <c r="AR3" i="6"/>
  <c r="AQ3" i="6"/>
  <c r="AP3" i="6"/>
  <c r="AO3" i="6"/>
  <c r="W3" i="6"/>
  <c r="V3" i="6"/>
  <c r="U3" i="6"/>
  <c r="T3" i="6"/>
  <c r="S3" i="6"/>
  <c r="R3" i="6"/>
  <c r="Q3" i="6"/>
  <c r="P3" i="6"/>
  <c r="O3" i="6"/>
  <c r="N3" i="6"/>
  <c r="M3" i="6"/>
  <c r="L3" i="6"/>
  <c r="K3" i="6"/>
  <c r="J3" i="6"/>
  <c r="I3" i="6"/>
  <c r="H3" i="6"/>
  <c r="G3" i="6"/>
  <c r="F3" i="6"/>
  <c r="E3" i="6"/>
  <c r="D3" i="6"/>
  <c r="C3" i="6"/>
  <c r="B3" i="6"/>
  <c r="A3" i="6"/>
  <c r="BL2" i="6"/>
  <c r="BJ2" i="6"/>
  <c r="BI2" i="6"/>
  <c r="BH2" i="6"/>
  <c r="BG2" i="6"/>
  <c r="BF2" i="6"/>
  <c r="BE2" i="6"/>
  <c r="BD2" i="6"/>
  <c r="BC2" i="6"/>
  <c r="BB2" i="6"/>
  <c r="BA2" i="6"/>
  <c r="AZ2" i="6"/>
  <c r="AY2" i="6"/>
  <c r="AX2" i="6"/>
  <c r="AW2" i="6"/>
  <c r="AV2" i="6"/>
  <c r="AU2" i="6"/>
  <c r="AT2" i="6"/>
  <c r="AS2" i="6"/>
  <c r="AR2" i="6"/>
  <c r="AQ2" i="6"/>
  <c r="AP2" i="6"/>
  <c r="AO2" i="6"/>
  <c r="AN2" i="6"/>
  <c r="AG2" i="6"/>
  <c r="AC2" i="6"/>
  <c r="AB2" i="6"/>
  <c r="AA2" i="6"/>
  <c r="X2" i="6"/>
  <c r="W2" i="6"/>
  <c r="V2" i="6"/>
  <c r="U2" i="6"/>
  <c r="T2" i="6"/>
  <c r="S2" i="6"/>
  <c r="R2" i="6"/>
  <c r="Q2" i="6"/>
  <c r="P2" i="6"/>
  <c r="O2" i="6"/>
  <c r="N2" i="6"/>
  <c r="M2" i="6"/>
  <c r="L2" i="6"/>
  <c r="K2" i="6"/>
  <c r="J2" i="6"/>
  <c r="I2" i="6"/>
  <c r="H2" i="6"/>
  <c r="G2" i="6"/>
  <c r="F2" i="6"/>
  <c r="E2" i="6"/>
  <c r="D2" i="6"/>
  <c r="C2" i="6"/>
  <c r="B2" i="6"/>
  <c r="A2"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1" i="6"/>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1" i="5"/>
  <c r="A20" i="5"/>
  <c r="A19" i="5"/>
  <c r="A18" i="5"/>
  <c r="A17" i="5"/>
  <c r="A16" i="5"/>
  <c r="A15" i="5"/>
  <c r="A14" i="5"/>
  <c r="A13" i="5"/>
  <c r="A12" i="5"/>
  <c r="A8" i="5"/>
  <c r="A7" i="5"/>
  <c r="A6" i="5"/>
  <c r="A5" i="5"/>
  <c r="A4" i="5"/>
  <c r="A3" i="5"/>
  <c r="A2" i="5"/>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S92" i="4"/>
  <c r="A92" i="4"/>
  <c r="S91" i="4"/>
  <c r="A91" i="4"/>
  <c r="S90" i="4"/>
  <c r="A90" i="4"/>
  <c r="S89" i="4"/>
  <c r="A89" i="4"/>
  <c r="S88" i="4"/>
  <c r="A88" i="4"/>
  <c r="S87" i="4"/>
  <c r="A87" i="4"/>
  <c r="S86" i="4"/>
  <c r="A86" i="4"/>
  <c r="S85" i="4"/>
  <c r="A85" i="4"/>
  <c r="S84" i="4"/>
  <c r="A84" i="4"/>
  <c r="S83" i="4"/>
  <c r="A83" i="4"/>
  <c r="S82" i="4"/>
  <c r="A82" i="4"/>
  <c r="S81" i="4"/>
  <c r="A81" i="4"/>
  <c r="S80" i="4"/>
  <c r="A80" i="4"/>
  <c r="S79" i="4"/>
  <c r="A79" i="4"/>
  <c r="S78" i="4"/>
  <c r="A78" i="4"/>
  <c r="S77" i="4"/>
  <c r="A77" i="4"/>
  <c r="S76" i="4"/>
  <c r="A76" i="4"/>
  <c r="S75" i="4"/>
  <c r="A75" i="4"/>
  <c r="S74" i="4"/>
  <c r="A74" i="4"/>
  <c r="S73" i="4"/>
  <c r="A73" i="4"/>
  <c r="S72" i="4"/>
  <c r="A72" i="4"/>
  <c r="S71" i="4"/>
  <c r="A71" i="4"/>
  <c r="S70" i="4"/>
  <c r="A70" i="4"/>
  <c r="S69" i="4"/>
  <c r="A69" i="4"/>
  <c r="S68" i="4"/>
  <c r="S67" i="4"/>
  <c r="A67" i="4"/>
  <c r="S66" i="4"/>
  <c r="S65" i="4"/>
  <c r="A65" i="4"/>
  <c r="S64" i="4"/>
  <c r="S63" i="4"/>
  <c r="S62" i="4"/>
  <c r="S61" i="4"/>
  <c r="A61" i="4"/>
  <c r="S60" i="4"/>
  <c r="A60" i="4"/>
  <c r="S59" i="4"/>
  <c r="A59" i="4"/>
  <c r="S58" i="4"/>
  <c r="A58" i="4"/>
  <c r="S57" i="4"/>
  <c r="A57" i="4"/>
  <c r="S56" i="4"/>
  <c r="A56" i="4"/>
  <c r="S55" i="4"/>
  <c r="A55" i="4"/>
  <c r="S54" i="4"/>
  <c r="A54" i="4"/>
  <c r="S53" i="4"/>
  <c r="A53" i="4"/>
  <c r="S52" i="4"/>
  <c r="A52" i="4"/>
  <c r="S51" i="4"/>
  <c r="A51" i="4"/>
  <c r="S50" i="4"/>
  <c r="A50" i="4"/>
  <c r="S49" i="4"/>
  <c r="A49" i="4"/>
  <c r="S48" i="4"/>
  <c r="A48" i="4"/>
  <c r="S47" i="4"/>
  <c r="A47" i="4"/>
  <c r="S46" i="4"/>
  <c r="A46" i="4"/>
  <c r="S45" i="4"/>
  <c r="A45" i="4"/>
  <c r="S44" i="4"/>
  <c r="A44" i="4"/>
  <c r="S43" i="4"/>
  <c r="A43" i="4"/>
  <c r="S42" i="4"/>
  <c r="A42" i="4"/>
  <c r="S41" i="4"/>
  <c r="A41" i="4"/>
  <c r="S40" i="4"/>
  <c r="A40" i="4"/>
  <c r="S39" i="4"/>
  <c r="A39" i="4"/>
  <c r="S38" i="4"/>
  <c r="A38" i="4"/>
  <c r="S37" i="4"/>
  <c r="A37" i="4"/>
  <c r="S36" i="4"/>
  <c r="A36" i="4"/>
  <c r="S35" i="4"/>
  <c r="A35" i="4"/>
  <c r="S34" i="4"/>
  <c r="A34" i="4"/>
  <c r="S33" i="4"/>
  <c r="A33" i="4"/>
  <c r="S32" i="4"/>
  <c r="A32" i="4"/>
  <c r="S31" i="4"/>
  <c r="A31" i="4"/>
  <c r="S30" i="4"/>
  <c r="A30" i="4"/>
  <c r="S29" i="4"/>
  <c r="A29" i="4"/>
  <c r="S28" i="4"/>
  <c r="A28" i="4"/>
  <c r="S27" i="4"/>
  <c r="A27" i="4"/>
  <c r="S26" i="4"/>
  <c r="A26" i="4"/>
  <c r="S25" i="4"/>
  <c r="A25" i="4"/>
  <c r="S24" i="4"/>
  <c r="A24" i="4"/>
  <c r="S23" i="4"/>
  <c r="A23" i="4"/>
  <c r="S22" i="4"/>
  <c r="A22" i="4"/>
  <c r="S21" i="4"/>
  <c r="A21" i="4"/>
  <c r="S20" i="4"/>
  <c r="A20" i="4"/>
  <c r="S19" i="4"/>
  <c r="A19" i="4"/>
  <c r="S18" i="4"/>
  <c r="A18" i="4"/>
  <c r="S17" i="4"/>
  <c r="A17" i="4"/>
  <c r="S16" i="4"/>
  <c r="A16" i="4"/>
  <c r="S15" i="4"/>
  <c r="A15" i="4"/>
  <c r="S14" i="4"/>
  <c r="A14" i="4"/>
  <c r="S13" i="4"/>
  <c r="A13" i="4"/>
  <c r="S12" i="4"/>
  <c r="S11" i="4"/>
  <c r="A11" i="4"/>
  <c r="S10" i="4"/>
  <c r="A10" i="4"/>
  <c r="S9" i="4"/>
  <c r="A9" i="4"/>
  <c r="S8" i="4"/>
  <c r="S7" i="4"/>
  <c r="A7" i="4"/>
  <c r="S6" i="4"/>
  <c r="A6" i="4"/>
  <c r="S5" i="4"/>
  <c r="A5" i="4"/>
  <c r="S4" i="4"/>
  <c r="A4" i="4"/>
  <c r="S3" i="4"/>
  <c r="A3" i="4"/>
  <c r="S2" i="4"/>
  <c r="A2" i="4"/>
  <c r="S1" i="4"/>
  <c r="AI91" i="3"/>
  <c r="AI90" i="3"/>
  <c r="AI89" i="3"/>
  <c r="AI88" i="3"/>
  <c r="AI87" i="3"/>
  <c r="AI86" i="3"/>
  <c r="AI85" i="3"/>
  <c r="AI84" i="3"/>
  <c r="AI83" i="3"/>
  <c r="AI82" i="3"/>
  <c r="AI81" i="3"/>
  <c r="AI80" i="3"/>
  <c r="AI79" i="3"/>
  <c r="AI78" i="3"/>
  <c r="AI77" i="3"/>
  <c r="AI75" i="3"/>
  <c r="AI74" i="3"/>
  <c r="AI73" i="3"/>
  <c r="AI72" i="3"/>
  <c r="AI71" i="3"/>
  <c r="AI70" i="3"/>
  <c r="AI69" i="3"/>
  <c r="AI68" i="3"/>
  <c r="AI67" i="3"/>
  <c r="AI66" i="3"/>
  <c r="AI65" i="3"/>
  <c r="AI64" i="3"/>
  <c r="AI63" i="3"/>
  <c r="AI62" i="3"/>
  <c r="AI61" i="3"/>
  <c r="AI60" i="3"/>
  <c r="AI59" i="3"/>
  <c r="AI58" i="3"/>
  <c r="AI57" i="3"/>
  <c r="AI56" i="3"/>
  <c r="AI55" i="3"/>
  <c r="AI54" i="3"/>
  <c r="AI53" i="3"/>
  <c r="AI52" i="3"/>
  <c r="AI51" i="3"/>
  <c r="AI50" i="3"/>
  <c r="AI49" i="3"/>
  <c r="AI48" i="3"/>
  <c r="AI47" i="3"/>
  <c r="AI46" i="3"/>
  <c r="AI45" i="3"/>
  <c r="AI44" i="3"/>
  <c r="AI43" i="3"/>
  <c r="AI42" i="3"/>
  <c r="AI41" i="3"/>
  <c r="AI40" i="3"/>
  <c r="AI39" i="3"/>
  <c r="AI38" i="3"/>
  <c r="AI37" i="3"/>
  <c r="AI36" i="3"/>
  <c r="AI35" i="3"/>
  <c r="AI34" i="3"/>
  <c r="AI33" i="3"/>
  <c r="AI32" i="3"/>
  <c r="AI31" i="3"/>
  <c r="AI30" i="3"/>
  <c r="AI29" i="3"/>
  <c r="AI28" i="3"/>
  <c r="AI27" i="3"/>
  <c r="AI26" i="3"/>
  <c r="AI25" i="3"/>
  <c r="AI24" i="3"/>
  <c r="AI23" i="3"/>
  <c r="AI22" i="3"/>
  <c r="AI21" i="3"/>
  <c r="AI20" i="3"/>
  <c r="AI19" i="3"/>
  <c r="AI18" i="3"/>
  <c r="AI17" i="3"/>
  <c r="AI16" i="3"/>
  <c r="AI15" i="3"/>
  <c r="AI14" i="3"/>
  <c r="AI13" i="3"/>
  <c r="AI12" i="3"/>
  <c r="AI11" i="3"/>
  <c r="AI10" i="3"/>
  <c r="AI9" i="3"/>
  <c r="AI8" i="3"/>
  <c r="AI7" i="3"/>
  <c r="AI6" i="3"/>
  <c r="AI5" i="3"/>
  <c r="AI4" i="3"/>
  <c r="AI3" i="3"/>
  <c r="AI2" i="3"/>
  <c r="D10" i="8" l="1"/>
  <c r="D12" i="8"/>
  <c r="D15" i="8"/>
  <c r="D18" i="8"/>
  <c r="D20" i="8"/>
  <c r="D22" i="8"/>
  <c r="D25" i="8"/>
  <c r="D29" i="8"/>
  <c r="D32" i="8"/>
  <c r="D35" i="8"/>
  <c r="D37" i="8"/>
  <c r="D39" i="8"/>
  <c r="D41" i="8"/>
  <c r="D43" i="8"/>
  <c r="D46" i="8"/>
  <c r="D51" i="8"/>
  <c r="D59" i="8"/>
  <c r="D66" i="8"/>
  <c r="C73" i="8"/>
  <c r="C81" i="8"/>
  <c r="C89" i="8"/>
  <c r="C104" i="8"/>
  <c r="C109" i="8"/>
  <c r="C110" i="8"/>
  <c r="C111" i="8"/>
  <c r="D4" i="8"/>
  <c r="D6" i="8"/>
  <c r="D9" i="8"/>
  <c r="D45" i="8"/>
  <c r="D48" i="8"/>
  <c r="D54" i="8"/>
  <c r="D56" i="8"/>
  <c r="D61" i="8"/>
  <c r="D63" i="8"/>
  <c r="C71" i="8"/>
  <c r="C72" i="8"/>
  <c r="C79" i="8"/>
  <c r="C80" i="8"/>
  <c r="C88" i="8"/>
  <c r="C93" i="8"/>
  <c r="C94" i="8"/>
  <c r="C95" i="8"/>
  <c r="C96" i="8"/>
  <c r="C97" i="8"/>
  <c r="C98" i="8"/>
  <c r="C99" i="8"/>
  <c r="C100" i="8"/>
  <c r="C101" i="8"/>
  <c r="C102" i="8"/>
  <c r="C103" i="8"/>
  <c r="C108" i="8"/>
  <c r="C17" i="7"/>
  <c r="L17" i="7"/>
  <c r="AG17" i="6" s="1"/>
  <c r="F17" i="6"/>
  <c r="C97" i="7"/>
  <c r="F96" i="6"/>
  <c r="C98" i="7"/>
  <c r="F97" i="6"/>
  <c r="K3" i="7"/>
  <c r="AF3" i="6" s="1"/>
  <c r="G3" i="7"/>
  <c r="F3" i="7"/>
  <c r="AA3" i="6" s="1"/>
  <c r="I3" i="7"/>
  <c r="C20" i="7"/>
  <c r="L20" i="7"/>
  <c r="AG20" i="6" s="1"/>
  <c r="F20" i="6"/>
  <c r="S39" i="7"/>
  <c r="AN39" i="6" s="1"/>
  <c r="J62" i="7"/>
  <c r="G41" i="7"/>
  <c r="K41" i="7"/>
  <c r="AF41" i="6" s="1"/>
  <c r="F41" i="7"/>
  <c r="AA41" i="6" s="1"/>
  <c r="I41" i="7"/>
  <c r="AD41" i="6" s="1"/>
  <c r="O46" i="7"/>
  <c r="AJ46" i="6" s="1"/>
  <c r="P46" i="6"/>
  <c r="AB46" i="6"/>
  <c r="H46" i="7"/>
  <c r="N72" i="7"/>
  <c r="P39" i="6"/>
  <c r="J2" i="7"/>
  <c r="AE2" i="6" s="1"/>
  <c r="S5" i="7"/>
  <c r="AN5" i="6" s="1"/>
  <c r="L5" i="7"/>
  <c r="AG5" i="6" s="1"/>
  <c r="L31" i="7"/>
  <c r="AG31" i="6" s="1"/>
  <c r="C31" i="7"/>
  <c r="F31" i="6"/>
  <c r="O3" i="7"/>
  <c r="AJ3" i="6" s="1"/>
  <c r="L3" i="7"/>
  <c r="AG3" i="6" s="1"/>
  <c r="J12" i="7"/>
  <c r="AE12" i="6" s="1"/>
  <c r="F13" i="7"/>
  <c r="AA13" i="6" s="1"/>
  <c r="I13" i="7"/>
  <c r="AD13" i="6" s="1"/>
  <c r="K13" i="7"/>
  <c r="AF13" i="6" s="1"/>
  <c r="G15" i="7"/>
  <c r="K15" i="7"/>
  <c r="AF15" i="6" s="1"/>
  <c r="F15" i="7"/>
  <c r="AA15" i="6" s="1"/>
  <c r="K21" i="7"/>
  <c r="AF21" i="6" s="1"/>
  <c r="G21" i="7"/>
  <c r="F21" i="7"/>
  <c r="AA21" i="6" s="1"/>
  <c r="I21" i="7"/>
  <c r="L28" i="7"/>
  <c r="AG28" i="6" s="1"/>
  <c r="C28" i="7"/>
  <c r="F28" i="6"/>
  <c r="O35" i="7"/>
  <c r="AJ35" i="6" s="1"/>
  <c r="P35" i="6"/>
  <c r="H35" i="7"/>
  <c r="C43" i="7"/>
  <c r="L43" i="7"/>
  <c r="AG43" i="6" s="1"/>
  <c r="J47" i="7"/>
  <c r="AE47" i="6" s="1"/>
  <c r="S49" i="7"/>
  <c r="AN49" i="6" s="1"/>
  <c r="P49" i="6"/>
  <c r="H49" i="7"/>
  <c r="AB49" i="6"/>
  <c r="C53" i="7"/>
  <c r="L53" i="7"/>
  <c r="AG53" i="6" s="1"/>
  <c r="X53" i="6"/>
  <c r="K55" i="7"/>
  <c r="AF55" i="6" s="1"/>
  <c r="G55" i="7"/>
  <c r="I55" i="7"/>
  <c r="AD55" i="6" s="1"/>
  <c r="O60" i="7"/>
  <c r="AJ60" i="6" s="1"/>
  <c r="J60" i="7"/>
  <c r="AE60" i="6" s="1"/>
  <c r="O77" i="7"/>
  <c r="AJ76" i="6" s="1"/>
  <c r="P76" i="6"/>
  <c r="L77" i="7"/>
  <c r="AG76" i="6" s="1"/>
  <c r="K81" i="7"/>
  <c r="AF80" i="6" s="1"/>
  <c r="G81" i="7"/>
  <c r="I81" i="7"/>
  <c r="AD80" i="6" s="1"/>
  <c r="F81" i="7"/>
  <c r="AA80" i="6" s="1"/>
  <c r="J121" i="7"/>
  <c r="S121" i="7"/>
  <c r="M121" i="7"/>
  <c r="R121" i="7"/>
  <c r="O4" i="7"/>
  <c r="AJ4" i="6" s="1"/>
  <c r="H4" i="7"/>
  <c r="S6" i="7"/>
  <c r="AN6" i="6" s="1"/>
  <c r="M8" i="7"/>
  <c r="O8" i="7"/>
  <c r="O9" i="7"/>
  <c r="AJ9" i="6" s="1"/>
  <c r="L16" i="7"/>
  <c r="AG16" i="6" s="1"/>
  <c r="C16" i="7"/>
  <c r="F17" i="7"/>
  <c r="AA17" i="6" s="1"/>
  <c r="G17" i="7"/>
  <c r="K17" i="7"/>
  <c r="AF17" i="6" s="1"/>
  <c r="I17" i="7"/>
  <c r="AD17" i="6" s="1"/>
  <c r="F24" i="7"/>
  <c r="AA24" i="6" s="1"/>
  <c r="G24" i="7"/>
  <c r="K24" i="7"/>
  <c r="AF24" i="6" s="1"/>
  <c r="J27" i="7"/>
  <c r="AE27" i="6" s="1"/>
  <c r="AC27" i="6"/>
  <c r="C36" i="7"/>
  <c r="L36" i="7"/>
  <c r="AG36" i="6" s="1"/>
  <c r="F36" i="6"/>
  <c r="H38" i="7"/>
  <c r="AA38" i="6"/>
  <c r="F39" i="7"/>
  <c r="AA39" i="6" s="1"/>
  <c r="I39" i="7"/>
  <c r="AD39" i="6" s="1"/>
  <c r="K39" i="7"/>
  <c r="AF39" i="6" s="1"/>
  <c r="G39" i="7"/>
  <c r="L42" i="7"/>
  <c r="AG42" i="6" s="1"/>
  <c r="C42" i="7"/>
  <c r="AC42" i="6"/>
  <c r="X42" i="6"/>
  <c r="M50" i="7"/>
  <c r="S50" i="7"/>
  <c r="AN50" i="6" s="1"/>
  <c r="J50" i="7"/>
  <c r="AE50" i="6" s="1"/>
  <c r="N50" i="7"/>
  <c r="AC50" i="6"/>
  <c r="O54" i="7"/>
  <c r="AJ54" i="6" s="1"/>
  <c r="M54" i="7"/>
  <c r="J54" i="7"/>
  <c r="AE54" i="6" s="1"/>
  <c r="C63" i="7"/>
  <c r="L63" i="7"/>
  <c r="AG62" i="6" s="1"/>
  <c r="J72" i="7"/>
  <c r="AE71" i="6" s="1"/>
  <c r="AC71" i="6"/>
  <c r="X71" i="6"/>
  <c r="J5" i="7"/>
  <c r="AE5" i="6" s="1"/>
  <c r="K6" i="7"/>
  <c r="AF6" i="6" s="1"/>
  <c r="G6" i="7"/>
  <c r="I6" i="7"/>
  <c r="AD6" i="6" s="1"/>
  <c r="F6" i="7"/>
  <c r="AA6" i="6" s="1"/>
  <c r="I7" i="7"/>
  <c r="G7" i="7"/>
  <c r="F7" i="7"/>
  <c r="AA7" i="6" s="1"/>
  <c r="J8" i="7"/>
  <c r="AE8" i="6" s="1"/>
  <c r="C14" i="7"/>
  <c r="L14" i="7"/>
  <c r="AG14" i="6" s="1"/>
  <c r="J16" i="7"/>
  <c r="AE16" i="6" s="1"/>
  <c r="I24" i="7"/>
  <c r="AD24" i="6" s="1"/>
  <c r="O26" i="7"/>
  <c r="P26" i="6"/>
  <c r="H26" i="7"/>
  <c r="AB26" i="6"/>
  <c r="J30" i="7"/>
  <c r="AE30" i="6" s="1"/>
  <c r="K36" i="7"/>
  <c r="AF36" i="6" s="1"/>
  <c r="G36" i="7"/>
  <c r="F36" i="7"/>
  <c r="AA36" i="6" s="1"/>
  <c r="I36" i="7"/>
  <c r="AD36" i="6" s="1"/>
  <c r="C40" i="7"/>
  <c r="L40" i="7"/>
  <c r="AG40" i="6" s="1"/>
  <c r="AD45" i="6"/>
  <c r="K48" i="7"/>
  <c r="AF48" i="6" s="1"/>
  <c r="G48" i="7"/>
  <c r="I48" i="7"/>
  <c r="AD48" i="6" s="1"/>
  <c r="F48" i="7"/>
  <c r="AA48" i="6" s="1"/>
  <c r="L54" i="7"/>
  <c r="AG54" i="6" s="1"/>
  <c r="F54" i="6"/>
  <c r="O56" i="7"/>
  <c r="AJ56" i="6" s="1"/>
  <c r="P56" i="6"/>
  <c r="H56" i="7"/>
  <c r="AB56" i="6"/>
  <c r="O62" i="7"/>
  <c r="K71" i="7"/>
  <c r="AF70" i="6" s="1"/>
  <c r="F71" i="7"/>
  <c r="AA70" i="6" s="1"/>
  <c r="I71" i="7"/>
  <c r="G71" i="7"/>
  <c r="L73" i="7"/>
  <c r="AG72" i="6" s="1"/>
  <c r="C73" i="7"/>
  <c r="I2" i="7"/>
  <c r="C10" i="7"/>
  <c r="L10" i="7"/>
  <c r="AG10" i="6" s="1"/>
  <c r="L12" i="7"/>
  <c r="AG12" i="6" s="1"/>
  <c r="C12" i="7"/>
  <c r="J19" i="7"/>
  <c r="M27" i="7"/>
  <c r="S34" i="7"/>
  <c r="AN34" i="6" s="1"/>
  <c r="H34" i="7"/>
  <c r="I37" i="7"/>
  <c r="AD37" i="6" s="1"/>
  <c r="G37" i="7"/>
  <c r="F43" i="7"/>
  <c r="AA43" i="6" s="1"/>
  <c r="G43" i="7"/>
  <c r="J52" i="7"/>
  <c r="F66" i="7"/>
  <c r="AA65" i="6" s="1"/>
  <c r="I66" i="7"/>
  <c r="AD65" i="6" s="1"/>
  <c r="K66" i="7"/>
  <c r="AF65" i="6" s="1"/>
  <c r="G66" i="7"/>
  <c r="F69" i="7"/>
  <c r="AA68" i="6" s="1"/>
  <c r="I69" i="7"/>
  <c r="K69" i="7"/>
  <c r="AF68" i="6" s="1"/>
  <c r="G69" i="7"/>
  <c r="M72" i="7"/>
  <c r="S72" i="7"/>
  <c r="AN71" i="6" s="1"/>
  <c r="F73" i="7"/>
  <c r="AA72" i="6" s="1"/>
  <c r="G73" i="7"/>
  <c r="I73" i="7"/>
  <c r="AD72" i="6" s="1"/>
  <c r="K73" i="7"/>
  <c r="AF72" i="6" s="1"/>
  <c r="J80" i="7"/>
  <c r="AE79" i="6" s="1"/>
  <c r="I82" i="7"/>
  <c r="G82" i="7"/>
  <c r="F82" i="7"/>
  <c r="AA81" i="6" s="1"/>
  <c r="K82" i="7"/>
  <c r="AF81" i="6" s="1"/>
  <c r="R110" i="7"/>
  <c r="S110" i="7" s="1"/>
  <c r="AN109" i="6" s="1"/>
  <c r="J110" i="7"/>
  <c r="AE109" i="6" s="1"/>
  <c r="F9" i="7"/>
  <c r="AA9" i="6" s="1"/>
  <c r="I9" i="7"/>
  <c r="K10" i="7"/>
  <c r="AF10" i="6" s="1"/>
  <c r="G10" i="7"/>
  <c r="F10" i="7"/>
  <c r="AA10" i="6" s="1"/>
  <c r="H11" i="7"/>
  <c r="K11" i="7"/>
  <c r="AF11" i="6" s="1"/>
  <c r="S13" i="7"/>
  <c r="AN13" i="6" s="1"/>
  <c r="G22" i="7"/>
  <c r="K22" i="7"/>
  <c r="AF22" i="6" s="1"/>
  <c r="F22" i="7"/>
  <c r="AA22" i="6" s="1"/>
  <c r="L23" i="7"/>
  <c r="AG23" i="6" s="1"/>
  <c r="C23" i="7"/>
  <c r="C24" i="7"/>
  <c r="L24" i="7"/>
  <c r="AG24" i="6" s="1"/>
  <c r="K29" i="7"/>
  <c r="AF29" i="6" s="1"/>
  <c r="G29" i="7"/>
  <c r="I29" i="7"/>
  <c r="AD29" i="6" s="1"/>
  <c r="J31" i="7"/>
  <c r="AE31" i="6" s="1"/>
  <c r="K32" i="7"/>
  <c r="AF32" i="6" s="1"/>
  <c r="G32" i="7"/>
  <c r="I32" i="7"/>
  <c r="AD32" i="6" s="1"/>
  <c r="O33" i="7"/>
  <c r="H33" i="7"/>
  <c r="F37" i="7"/>
  <c r="AA37" i="6" s="1"/>
  <c r="I43" i="7"/>
  <c r="AD43" i="6" s="1"/>
  <c r="J45" i="7"/>
  <c r="AE45" i="6" s="1"/>
  <c r="I57" i="7"/>
  <c r="G57" i="7"/>
  <c r="C67" i="7"/>
  <c r="L67" i="7"/>
  <c r="AG66" i="6" s="1"/>
  <c r="G68" i="7"/>
  <c r="K68" i="7"/>
  <c r="AF67" i="6" s="1"/>
  <c r="F68" i="7"/>
  <c r="AA67" i="6" s="1"/>
  <c r="K74" i="7"/>
  <c r="AF73" i="6" s="1"/>
  <c r="G74" i="7"/>
  <c r="I74" i="7"/>
  <c r="K5" i="7"/>
  <c r="AF5" i="6" s="1"/>
  <c r="K14" i="7"/>
  <c r="AF14" i="6" s="1"/>
  <c r="G14" i="7"/>
  <c r="O18" i="7"/>
  <c r="AJ18" i="6" s="1"/>
  <c r="S25" i="7"/>
  <c r="AN25" i="6" s="1"/>
  <c r="K28" i="7"/>
  <c r="AF28" i="6" s="1"/>
  <c r="K31" i="7"/>
  <c r="AF31" i="6" s="1"/>
  <c r="I35" i="7"/>
  <c r="AD35" i="6" s="1"/>
  <c r="C38" i="7"/>
  <c r="K40" i="7"/>
  <c r="AF40" i="6" s="1"/>
  <c r="G40" i="7"/>
  <c r="O44" i="7"/>
  <c r="AJ44" i="6" s="1"/>
  <c r="K47" i="7"/>
  <c r="AF47" i="6" s="1"/>
  <c r="K51" i="7"/>
  <c r="AF51" i="6" s="1"/>
  <c r="G51" i="7"/>
  <c r="K54" i="7"/>
  <c r="AF54" i="6" s="1"/>
  <c r="I56" i="7"/>
  <c r="AD56" i="6" s="1"/>
  <c r="O57" i="7"/>
  <c r="AJ57" i="6" s="1"/>
  <c r="S61" i="7"/>
  <c r="AN61" i="6" s="1"/>
  <c r="H61" i="7"/>
  <c r="K63" i="7"/>
  <c r="AF62" i="6" s="1"/>
  <c r="G63" i="7"/>
  <c r="F63" i="7"/>
  <c r="AA62" i="6" s="1"/>
  <c r="C70" i="7"/>
  <c r="L70" i="7"/>
  <c r="AG69" i="6" s="1"/>
  <c r="O76" i="7"/>
  <c r="AJ75" i="6" s="1"/>
  <c r="H76" i="7"/>
  <c r="O78" i="7"/>
  <c r="AJ77" i="6" s="1"/>
  <c r="L81" i="7"/>
  <c r="AG80" i="6" s="1"/>
  <c r="J94" i="7"/>
  <c r="AE93" i="6" s="1"/>
  <c r="S94" i="7"/>
  <c r="AN93" i="6" s="1"/>
  <c r="M94" i="7"/>
  <c r="J101" i="7"/>
  <c r="AE100" i="6" s="1"/>
  <c r="R101" i="7"/>
  <c r="S101" i="7"/>
  <c r="AN100" i="6" s="1"/>
  <c r="J102" i="7"/>
  <c r="AE101" i="6" s="1"/>
  <c r="M102" i="7"/>
  <c r="R102" i="7"/>
  <c r="S102" i="7"/>
  <c r="AN101" i="6" s="1"/>
  <c r="K18" i="7"/>
  <c r="AF18" i="6" s="1"/>
  <c r="G18" i="7"/>
  <c r="K25" i="7"/>
  <c r="AF25" i="6" s="1"/>
  <c r="G25" i="7"/>
  <c r="O29" i="7"/>
  <c r="AJ29" i="6" s="1"/>
  <c r="O32" i="7"/>
  <c r="AJ32" i="6" s="1"/>
  <c r="K35" i="7"/>
  <c r="AF35" i="6" s="1"/>
  <c r="K44" i="7"/>
  <c r="AF44" i="6" s="1"/>
  <c r="G44" i="7"/>
  <c r="O48" i="7"/>
  <c r="AJ48" i="6" s="1"/>
  <c r="O55" i="7"/>
  <c r="AJ55" i="6" s="1"/>
  <c r="M58" i="7"/>
  <c r="S58" i="7"/>
  <c r="AN58" i="6" s="1"/>
  <c r="I64" i="7"/>
  <c r="AD63" i="6" s="1"/>
  <c r="G64" i="7"/>
  <c r="J77" i="7"/>
  <c r="AE76" i="6" s="1"/>
  <c r="K78" i="7"/>
  <c r="AF77" i="6" s="1"/>
  <c r="G78" i="7"/>
  <c r="I78" i="7"/>
  <c r="AD77" i="6" s="1"/>
  <c r="F78" i="7"/>
  <c r="AA77" i="6" s="1"/>
  <c r="I79" i="7"/>
  <c r="G79" i="7"/>
  <c r="F79" i="7"/>
  <c r="AA78" i="6" s="1"/>
  <c r="O81" i="7"/>
  <c r="AJ80" i="6" s="1"/>
  <c r="M83" i="7"/>
  <c r="O83" i="7"/>
  <c r="AJ82" i="6" s="1"/>
  <c r="R100" i="7"/>
  <c r="J100" i="7"/>
  <c r="AE99" i="6" s="1"/>
  <c r="S100" i="7"/>
  <c r="AN99" i="6" s="1"/>
  <c r="J113" i="7"/>
  <c r="M113" i="7" s="1"/>
  <c r="S113" i="7"/>
  <c r="M65" i="7"/>
  <c r="S66" i="7"/>
  <c r="AN65" i="6" s="1"/>
  <c r="K67" i="7"/>
  <c r="AF66" i="6" s="1"/>
  <c r="G67" i="7"/>
  <c r="K70" i="7"/>
  <c r="AF69" i="6" s="1"/>
  <c r="G70" i="7"/>
  <c r="K86" i="7"/>
  <c r="AF85" i="6" s="1"/>
  <c r="F86" i="7"/>
  <c r="AA85" i="6" s="1"/>
  <c r="G86" i="7"/>
  <c r="S87" i="7"/>
  <c r="AN86" i="6" s="1"/>
  <c r="J87" i="7"/>
  <c r="AE86" i="6" s="1"/>
  <c r="M87" i="7"/>
  <c r="R96" i="7"/>
  <c r="S96" i="7" s="1"/>
  <c r="AN95" i="6" s="1"/>
  <c r="M96" i="7"/>
  <c r="S99" i="7"/>
  <c r="AN98" i="6" s="1"/>
  <c r="J99" i="7"/>
  <c r="R99" i="7"/>
  <c r="S103" i="7"/>
  <c r="AN102" i="6" s="1"/>
  <c r="J103" i="7"/>
  <c r="AE102" i="6" s="1"/>
  <c r="M103" i="7"/>
  <c r="R119" i="7"/>
  <c r="J119" i="7"/>
  <c r="M119" i="7" s="1"/>
  <c r="S119" i="7"/>
  <c r="K59" i="7"/>
  <c r="AF59" i="6" s="1"/>
  <c r="G59" i="7"/>
  <c r="K62" i="7"/>
  <c r="F67" i="7"/>
  <c r="AA66" i="6" s="1"/>
  <c r="F70" i="7"/>
  <c r="AA69" i="6" s="1"/>
  <c r="H75" i="7"/>
  <c r="O79" i="7"/>
  <c r="AJ78" i="6" s="1"/>
  <c r="O82" i="7"/>
  <c r="AJ81" i="6" s="1"/>
  <c r="F84" i="7"/>
  <c r="AA83" i="6" s="1"/>
  <c r="I84" i="7"/>
  <c r="AD83" i="6" s="1"/>
  <c r="C85" i="7"/>
  <c r="L85" i="7"/>
  <c r="AG84" i="6" s="1"/>
  <c r="I86" i="7"/>
  <c r="AD85" i="6" s="1"/>
  <c r="R95" i="7"/>
  <c r="S95" i="7" s="1"/>
  <c r="AN94" i="6" s="1"/>
  <c r="M95" i="7"/>
  <c r="R111" i="7"/>
  <c r="S111" i="7" s="1"/>
  <c r="J111" i="7"/>
  <c r="M111" i="7" s="1"/>
  <c r="J117" i="7"/>
  <c r="M117" i="7" s="1"/>
  <c r="R117" i="7"/>
  <c r="S117" i="7" s="1"/>
  <c r="R118" i="7"/>
  <c r="S118" i="7" s="1"/>
  <c r="M118" i="7"/>
  <c r="S74" i="7"/>
  <c r="AN73" i="6" s="1"/>
  <c r="K77" i="7"/>
  <c r="AF76" i="6" s="1"/>
  <c r="K80" i="7"/>
  <c r="AF79" i="6" s="1"/>
  <c r="M88" i="7"/>
  <c r="M89" i="7"/>
  <c r="S89" i="7"/>
  <c r="AN88" i="6" s="1"/>
  <c r="S92" i="7"/>
  <c r="AN91" i="6" s="1"/>
  <c r="M104" i="7"/>
  <c r="M105" i="7"/>
  <c r="S105" i="7"/>
  <c r="AN104" i="6" s="1"/>
  <c r="S106" i="7"/>
  <c r="AN105" i="6" s="1"/>
  <c r="S108" i="7"/>
  <c r="AN107" i="6" s="1"/>
  <c r="R114" i="7"/>
  <c r="S114" i="7" s="1"/>
  <c r="J114" i="7"/>
  <c r="M114" i="7" s="1"/>
  <c r="M116" i="7"/>
  <c r="J116" i="7"/>
  <c r="R116" i="7"/>
  <c r="S116" i="7" s="1"/>
  <c r="S84" i="7"/>
  <c r="AN83" i="6" s="1"/>
  <c r="K85" i="7"/>
  <c r="AF84" i="6" s="1"/>
  <c r="G85" i="7"/>
  <c r="R90" i="7"/>
  <c r="S90" i="7" s="1"/>
  <c r="AN89" i="6" s="1"/>
  <c r="S91" i="7"/>
  <c r="AN90" i="6" s="1"/>
  <c r="M91" i="7"/>
  <c r="M92" i="7"/>
  <c r="M93" i="7"/>
  <c r="S93" i="7"/>
  <c r="AN92" i="6" s="1"/>
  <c r="R106" i="7"/>
  <c r="S107" i="7"/>
  <c r="AN106" i="6" s="1"/>
  <c r="M107" i="7"/>
  <c r="M108" i="7"/>
  <c r="M109" i="7"/>
  <c r="S109" i="7"/>
  <c r="AN108" i="6" s="1"/>
  <c r="R122" i="7"/>
  <c r="S122" i="7" s="1"/>
  <c r="J122" i="7"/>
  <c r="M122" i="7" s="1"/>
  <c r="J124" i="7"/>
  <c r="M124" i="7" s="1"/>
  <c r="R124" i="7"/>
  <c r="S124" i="7" s="1"/>
  <c r="J112" i="7"/>
  <c r="M112" i="7" s="1"/>
  <c r="R115" i="7"/>
  <c r="S115" i="7" s="1"/>
  <c r="M115" i="7"/>
  <c r="J120" i="7"/>
  <c r="M120" i="7" s="1"/>
  <c r="R123" i="7"/>
  <c r="S123" i="7" s="1"/>
  <c r="M123" i="7"/>
  <c r="Y107" i="6" l="1"/>
  <c r="AH107" i="6"/>
  <c r="Y103" i="6"/>
  <c r="AH103" i="6"/>
  <c r="Y88" i="6"/>
  <c r="AH88" i="6"/>
  <c r="O85" i="7"/>
  <c r="AJ84" i="6" s="1"/>
  <c r="P84" i="6"/>
  <c r="AH102" i="6"/>
  <c r="Y102" i="6"/>
  <c r="AE98" i="6"/>
  <c r="M99" i="7"/>
  <c r="H86" i="7"/>
  <c r="AB85" i="6"/>
  <c r="AD78" i="6"/>
  <c r="H64" i="7"/>
  <c r="AB63" i="6"/>
  <c r="AH93" i="6"/>
  <c r="Y93" i="6"/>
  <c r="AB40" i="6"/>
  <c r="H40" i="7"/>
  <c r="AD73" i="6"/>
  <c r="J33" i="7"/>
  <c r="X33" i="6"/>
  <c r="AC33" i="6"/>
  <c r="H32" i="7"/>
  <c r="AB32" i="6"/>
  <c r="S23" i="7"/>
  <c r="AN23" i="6" s="1"/>
  <c r="J23" i="7"/>
  <c r="AE23" i="6" s="1"/>
  <c r="P23" i="6"/>
  <c r="H22" i="7"/>
  <c r="AB22" i="6"/>
  <c r="H73" i="7"/>
  <c r="AB72" i="6"/>
  <c r="AD68" i="6"/>
  <c r="H48" i="7"/>
  <c r="AB48" i="6"/>
  <c r="AH54" i="6"/>
  <c r="Y54" i="6"/>
  <c r="P50" i="7"/>
  <c r="AI50" i="6"/>
  <c r="AH50" i="6"/>
  <c r="Y50" i="6"/>
  <c r="J38" i="7"/>
  <c r="AE38" i="6" s="1"/>
  <c r="AC38" i="6"/>
  <c r="X38" i="6"/>
  <c r="H24" i="7"/>
  <c r="AB24" i="6"/>
  <c r="M16" i="7"/>
  <c r="O16" i="7"/>
  <c r="P16" i="6"/>
  <c r="P72" i="7"/>
  <c r="AI71" i="6"/>
  <c r="H41" i="7"/>
  <c r="AB41" i="6"/>
  <c r="AD3" i="6"/>
  <c r="AH106" i="6"/>
  <c r="Y106" i="6"/>
  <c r="Y92" i="6"/>
  <c r="AH92" i="6"/>
  <c r="Y87" i="6"/>
  <c r="AH87" i="6"/>
  <c r="AH86" i="6"/>
  <c r="Y86" i="6"/>
  <c r="H67" i="7"/>
  <c r="AB66" i="6"/>
  <c r="AH82" i="6"/>
  <c r="Y82" i="6"/>
  <c r="AH58" i="6"/>
  <c r="Y58" i="6"/>
  <c r="H18" i="7"/>
  <c r="AB18" i="6"/>
  <c r="J61" i="7"/>
  <c r="AC61" i="6"/>
  <c r="X61" i="6"/>
  <c r="H74" i="7"/>
  <c r="AB73" i="6"/>
  <c r="H68" i="7"/>
  <c r="AB67" i="6"/>
  <c r="H57" i="7"/>
  <c r="AB57" i="6"/>
  <c r="H29" i="7"/>
  <c r="AB29" i="6"/>
  <c r="H10" i="7"/>
  <c r="AB10" i="6"/>
  <c r="H82" i="7"/>
  <c r="AB81" i="6"/>
  <c r="Y71" i="6"/>
  <c r="AH71" i="6"/>
  <c r="H43" i="7"/>
  <c r="AB43" i="6"/>
  <c r="AH27" i="6"/>
  <c r="Y27" i="6"/>
  <c r="S10" i="7"/>
  <c r="AN10" i="6" s="1"/>
  <c r="P10" i="6"/>
  <c r="H71" i="7"/>
  <c r="AB70" i="6"/>
  <c r="H36" i="7"/>
  <c r="AB36" i="6"/>
  <c r="H7" i="7"/>
  <c r="AB7" i="6"/>
  <c r="H6" i="7"/>
  <c r="AB6" i="6"/>
  <c r="O63" i="7"/>
  <c r="AJ62" i="6" s="1"/>
  <c r="P62" i="6"/>
  <c r="M42" i="7"/>
  <c r="P42" i="6"/>
  <c r="O42" i="7"/>
  <c r="AJ42" i="6" s="1"/>
  <c r="N27" i="7"/>
  <c r="H17" i="7"/>
  <c r="AB17" i="6"/>
  <c r="B8" i="8"/>
  <c r="AJ8" i="6"/>
  <c r="AH8" i="6"/>
  <c r="Y8" i="6"/>
  <c r="H81" i="7"/>
  <c r="AB80" i="6"/>
  <c r="M53" i="7"/>
  <c r="O53" i="7"/>
  <c r="AJ53" i="6" s="1"/>
  <c r="P53" i="6"/>
  <c r="P43" i="6"/>
  <c r="O43" i="7"/>
  <c r="AJ43" i="6" s="1"/>
  <c r="M35" i="7"/>
  <c r="S28" i="7"/>
  <c r="AN28" i="6" s="1"/>
  <c r="P28" i="6"/>
  <c r="H21" i="7"/>
  <c r="AB21" i="6"/>
  <c r="H15" i="7"/>
  <c r="AB15" i="6"/>
  <c r="O20" i="7"/>
  <c r="AJ20" i="6" s="1"/>
  <c r="P20" i="6"/>
  <c r="J98" i="7"/>
  <c r="AE97" i="6" s="1"/>
  <c r="R98" i="7"/>
  <c r="S98" i="7" s="1"/>
  <c r="AN97" i="6" s="1"/>
  <c r="P97" i="6"/>
  <c r="AH91" i="6"/>
  <c r="Y91" i="6"/>
  <c r="H85" i="7"/>
  <c r="AB84" i="6"/>
  <c r="H59" i="7"/>
  <c r="AB59" i="6"/>
  <c r="Y95" i="6"/>
  <c r="AH95" i="6"/>
  <c r="N83" i="7"/>
  <c r="H44" i="7"/>
  <c r="AB44" i="6"/>
  <c r="H25" i="7"/>
  <c r="AB25" i="6"/>
  <c r="AH101" i="6"/>
  <c r="Y101" i="6"/>
  <c r="J76" i="7"/>
  <c r="X75" i="6"/>
  <c r="AC75" i="6"/>
  <c r="H63" i="7"/>
  <c r="AB62" i="6"/>
  <c r="AB51" i="6"/>
  <c r="H51" i="7"/>
  <c r="P38" i="6"/>
  <c r="O38" i="7"/>
  <c r="AJ38" i="6" s="1"/>
  <c r="H14" i="7"/>
  <c r="AB14" i="6"/>
  <c r="M100" i="7"/>
  <c r="AD57" i="6"/>
  <c r="B33" i="8"/>
  <c r="AJ33" i="6"/>
  <c r="AD81" i="6"/>
  <c r="H69" i="7"/>
  <c r="AB68" i="6"/>
  <c r="H66" i="7"/>
  <c r="AB65" i="6"/>
  <c r="J34" i="7"/>
  <c r="AC34" i="6"/>
  <c r="X34" i="6"/>
  <c r="M12" i="7"/>
  <c r="O12" i="7"/>
  <c r="AJ12" i="6" s="1"/>
  <c r="P12" i="6"/>
  <c r="M2" i="7"/>
  <c r="AD2" i="6"/>
  <c r="AD70" i="6"/>
  <c r="J56" i="7"/>
  <c r="AC56" i="6"/>
  <c r="X56" i="6"/>
  <c r="M45" i="7"/>
  <c r="S40" i="7"/>
  <c r="AN40" i="6" s="1"/>
  <c r="P40" i="6"/>
  <c r="J26" i="7"/>
  <c r="AC26" i="6"/>
  <c r="X26" i="6"/>
  <c r="B26" i="8"/>
  <c r="AJ26" i="6"/>
  <c r="O14" i="7"/>
  <c r="AJ14" i="6" s="1"/>
  <c r="P14" i="6"/>
  <c r="AD7" i="6"/>
  <c r="N8" i="7"/>
  <c r="M77" i="7"/>
  <c r="M60" i="7"/>
  <c r="M47" i="7"/>
  <c r="P31" i="6"/>
  <c r="O31" i="7"/>
  <c r="M31" i="7"/>
  <c r="M5" i="7"/>
  <c r="J46" i="7"/>
  <c r="X46" i="6"/>
  <c r="AC46" i="6"/>
  <c r="H13" i="7"/>
  <c r="J20" i="7"/>
  <c r="AE20" i="6" s="1"/>
  <c r="H3" i="7"/>
  <c r="AB3" i="6"/>
  <c r="O17" i="7"/>
  <c r="AJ17" i="6" s="1"/>
  <c r="P17" i="6"/>
  <c r="Y108" i="6"/>
  <c r="AH108" i="6"/>
  <c r="AH90" i="6"/>
  <c r="Y90" i="6"/>
  <c r="Y104" i="6"/>
  <c r="AH104" i="6"/>
  <c r="AH94" i="6"/>
  <c r="Y94" i="6"/>
  <c r="J75" i="7"/>
  <c r="X74" i="6"/>
  <c r="AC74" i="6"/>
  <c r="H70" i="7"/>
  <c r="AB69" i="6"/>
  <c r="AH64" i="6"/>
  <c r="Y64" i="6"/>
  <c r="H79" i="7"/>
  <c r="AB78" i="6"/>
  <c r="H78" i="7"/>
  <c r="AB77" i="6"/>
  <c r="N65" i="7"/>
  <c r="N58" i="7"/>
  <c r="M101" i="7"/>
  <c r="H84" i="7"/>
  <c r="O70" i="7"/>
  <c r="AJ69" i="6" s="1"/>
  <c r="P69" i="6"/>
  <c r="M30" i="7"/>
  <c r="M80" i="7"/>
  <c r="O67" i="7"/>
  <c r="P66" i="6"/>
  <c r="J28" i="7"/>
  <c r="AE28" i="6" s="1"/>
  <c r="O24" i="7"/>
  <c r="AJ24" i="6" s="1"/>
  <c r="P24" i="6"/>
  <c r="J11" i="7"/>
  <c r="AC11" i="6"/>
  <c r="X11" i="6"/>
  <c r="AD9" i="6"/>
  <c r="M110" i="7"/>
  <c r="O72" i="7"/>
  <c r="M52" i="7"/>
  <c r="AE52" i="6"/>
  <c r="H37" i="7"/>
  <c r="AB37" i="6"/>
  <c r="M19" i="7"/>
  <c r="AE19" i="6"/>
  <c r="O73" i="7"/>
  <c r="AJ72" i="6" s="1"/>
  <c r="P72" i="6"/>
  <c r="N54" i="7"/>
  <c r="O50" i="7"/>
  <c r="J42" i="7"/>
  <c r="AE42" i="6" s="1"/>
  <c r="H39" i="7"/>
  <c r="AB39" i="6"/>
  <c r="O36" i="7"/>
  <c r="AJ36" i="6" s="1"/>
  <c r="P36" i="6"/>
  <c r="J4" i="7"/>
  <c r="AC4" i="6"/>
  <c r="X4" i="6"/>
  <c r="H55" i="7"/>
  <c r="AB55" i="6"/>
  <c r="J53" i="7"/>
  <c r="AE53" i="6" s="1"/>
  <c r="J49" i="7"/>
  <c r="X49" i="6"/>
  <c r="AC49" i="6"/>
  <c r="J35" i="7"/>
  <c r="AE35" i="6" s="1"/>
  <c r="X35" i="6"/>
  <c r="AC35" i="6"/>
  <c r="AD21" i="6"/>
  <c r="M62" i="7"/>
  <c r="N62" i="7" s="1"/>
  <c r="P62" i="7" s="1"/>
  <c r="H9" i="7"/>
  <c r="J97" i="7"/>
  <c r="AE96" i="6" s="1"/>
  <c r="R97" i="7"/>
  <c r="S97" i="7" s="1"/>
  <c r="AN96" i="6" s="1"/>
  <c r="P96" i="6"/>
  <c r="Q62" i="7" l="1"/>
  <c r="R62" i="7"/>
  <c r="S62" i="7"/>
  <c r="J39" i="7"/>
  <c r="AC39" i="6"/>
  <c r="X39" i="6"/>
  <c r="X37" i="6"/>
  <c r="J37" i="7"/>
  <c r="AC37" i="6"/>
  <c r="AH109" i="6"/>
  <c r="Y109" i="6"/>
  <c r="B67" i="8"/>
  <c r="AJ66" i="6"/>
  <c r="AI58" i="6"/>
  <c r="O58" i="7"/>
  <c r="J3" i="7"/>
  <c r="AC3" i="6"/>
  <c r="X3" i="6"/>
  <c r="AH31" i="6"/>
  <c r="Y31" i="6"/>
  <c r="N31" i="7"/>
  <c r="AH45" i="6"/>
  <c r="Y45" i="6"/>
  <c r="N45" i="7"/>
  <c r="AE56" i="6"/>
  <c r="M56" i="7"/>
  <c r="Y2" i="6"/>
  <c r="AH2" i="6"/>
  <c r="N2" i="7"/>
  <c r="AH99" i="6"/>
  <c r="Y99" i="6"/>
  <c r="J51" i="7"/>
  <c r="X51" i="6"/>
  <c r="AC51" i="6"/>
  <c r="J15" i="7"/>
  <c r="AC15" i="6"/>
  <c r="X15" i="6"/>
  <c r="Y35" i="6"/>
  <c r="AH35" i="6"/>
  <c r="X80" i="6"/>
  <c r="J81" i="7"/>
  <c r="AC80" i="6"/>
  <c r="C8" i="8"/>
  <c r="D8" i="8"/>
  <c r="Y42" i="6"/>
  <c r="AH42" i="6"/>
  <c r="N42" i="7"/>
  <c r="J10" i="7"/>
  <c r="AC10" i="6"/>
  <c r="X10" i="6"/>
  <c r="J57" i="7"/>
  <c r="X57" i="6"/>
  <c r="AC57" i="6"/>
  <c r="J74" i="7"/>
  <c r="AC73" i="6"/>
  <c r="X73" i="6"/>
  <c r="AE61" i="6"/>
  <c r="M61" i="7"/>
  <c r="J67" i="7"/>
  <c r="AC66" i="6"/>
  <c r="X66" i="6"/>
  <c r="J41" i="7"/>
  <c r="AC41" i="6"/>
  <c r="X41" i="6"/>
  <c r="B16" i="8"/>
  <c r="AJ16" i="6"/>
  <c r="AH98" i="6"/>
  <c r="Y98" i="6"/>
  <c r="J55" i="7"/>
  <c r="AC55" i="6"/>
  <c r="X55" i="6"/>
  <c r="AE4" i="6"/>
  <c r="M4" i="7"/>
  <c r="AI64" i="6"/>
  <c r="P65" i="7"/>
  <c r="X78" i="6"/>
  <c r="AC78" i="6"/>
  <c r="J79" i="7"/>
  <c r="J70" i="7"/>
  <c r="AC69" i="6"/>
  <c r="X69" i="6"/>
  <c r="AE74" i="6"/>
  <c r="M75" i="7"/>
  <c r="B31" i="8"/>
  <c r="AJ31" i="6"/>
  <c r="AH47" i="6"/>
  <c r="Y47" i="6"/>
  <c r="N47" i="7"/>
  <c r="P8" i="7"/>
  <c r="AI8" i="6"/>
  <c r="N12" i="7"/>
  <c r="AH12" i="6"/>
  <c r="Y12" i="6"/>
  <c r="AE34" i="6"/>
  <c r="M34" i="7"/>
  <c r="J69" i="7"/>
  <c r="X68" i="6"/>
  <c r="AC68" i="6"/>
  <c r="C33" i="8"/>
  <c r="D33" i="8"/>
  <c r="J44" i="7"/>
  <c r="X44" i="6"/>
  <c r="AC44" i="6"/>
  <c r="J85" i="7"/>
  <c r="X84" i="6"/>
  <c r="AC84" i="6"/>
  <c r="M20" i="7"/>
  <c r="J7" i="7"/>
  <c r="X7" i="6"/>
  <c r="AC7" i="6"/>
  <c r="J71" i="7"/>
  <c r="AC70" i="6"/>
  <c r="X70" i="6"/>
  <c r="J24" i="7"/>
  <c r="AC24" i="6"/>
  <c r="X24" i="6"/>
  <c r="Q50" i="7"/>
  <c r="AK50" i="6"/>
  <c r="J48" i="7"/>
  <c r="AC48" i="6"/>
  <c r="X48" i="6"/>
  <c r="J73" i="7"/>
  <c r="AC72" i="6"/>
  <c r="X72" i="6"/>
  <c r="M23" i="7"/>
  <c r="M97" i="7"/>
  <c r="N35" i="7"/>
  <c r="AE49" i="6"/>
  <c r="M49" i="7"/>
  <c r="R50" i="7"/>
  <c r="AM50" i="6" s="1"/>
  <c r="AJ50" i="6"/>
  <c r="AH19" i="6"/>
  <c r="Y19" i="6"/>
  <c r="N19" i="7"/>
  <c r="AH52" i="6"/>
  <c r="Y52" i="6"/>
  <c r="N52" i="7"/>
  <c r="AE11" i="6"/>
  <c r="M11" i="7"/>
  <c r="AH79" i="6"/>
  <c r="Y79" i="6"/>
  <c r="N80" i="7"/>
  <c r="J84" i="7"/>
  <c r="X83" i="6"/>
  <c r="AC83" i="6"/>
  <c r="J13" i="7"/>
  <c r="AC13" i="6"/>
  <c r="X13" i="6"/>
  <c r="AE46" i="6"/>
  <c r="M46" i="7"/>
  <c r="AH60" i="6"/>
  <c r="N60" i="7"/>
  <c r="Y60" i="6"/>
  <c r="C26" i="8"/>
  <c r="D26" i="8"/>
  <c r="AE26" i="6"/>
  <c r="M26" i="7"/>
  <c r="J14" i="7"/>
  <c r="AC14" i="6"/>
  <c r="X14" i="6"/>
  <c r="J21" i="7"/>
  <c r="X21" i="6"/>
  <c r="AC21" i="6"/>
  <c r="Y53" i="6"/>
  <c r="AH53" i="6"/>
  <c r="N53" i="7"/>
  <c r="J17" i="7"/>
  <c r="X17" i="6"/>
  <c r="AC17" i="6"/>
  <c r="J43" i="7"/>
  <c r="X43" i="6"/>
  <c r="AC43" i="6"/>
  <c r="J82" i="7"/>
  <c r="X81" i="6"/>
  <c r="AC81" i="6"/>
  <c r="AC29" i="6"/>
  <c r="X29" i="6"/>
  <c r="J29" i="7"/>
  <c r="J68" i="7"/>
  <c r="X67" i="6"/>
  <c r="AC67" i="6"/>
  <c r="J18" i="7"/>
  <c r="AC18" i="6"/>
  <c r="X18" i="6"/>
  <c r="Q72" i="7"/>
  <c r="AK71" i="6"/>
  <c r="J40" i="7"/>
  <c r="X40" i="6"/>
  <c r="AC40" i="6"/>
  <c r="J9" i="7"/>
  <c r="X9" i="6"/>
  <c r="AC9" i="6"/>
  <c r="P54" i="7"/>
  <c r="AI54" i="6"/>
  <c r="AJ71" i="6"/>
  <c r="R72" i="7"/>
  <c r="AH30" i="6"/>
  <c r="Y30" i="6"/>
  <c r="N30" i="7"/>
  <c r="Y100" i="6"/>
  <c r="AH100" i="6"/>
  <c r="X77" i="6"/>
  <c r="AC77" i="6"/>
  <c r="J78" i="7"/>
  <c r="Y5" i="6"/>
  <c r="AH5" i="6"/>
  <c r="N5" i="7"/>
  <c r="Y76" i="6"/>
  <c r="AH76" i="6"/>
  <c r="N77" i="7"/>
  <c r="J66" i="7"/>
  <c r="X65" i="6"/>
  <c r="AC65" i="6"/>
  <c r="M38" i="7"/>
  <c r="J63" i="7"/>
  <c r="X62" i="6"/>
  <c r="AC62" i="6"/>
  <c r="AE75" i="6"/>
  <c r="M76" i="7"/>
  <c r="J25" i="7"/>
  <c r="X25" i="6"/>
  <c r="AC25" i="6"/>
  <c r="P83" i="7"/>
  <c r="AI82" i="6"/>
  <c r="J59" i="7"/>
  <c r="AC59" i="6"/>
  <c r="X59" i="6"/>
  <c r="M98" i="7"/>
  <c r="M28" i="7"/>
  <c r="P27" i="7"/>
  <c r="AI27" i="6"/>
  <c r="O27" i="7"/>
  <c r="J6" i="7"/>
  <c r="AC6" i="6"/>
  <c r="X6" i="6"/>
  <c r="J36" i="7"/>
  <c r="AC36" i="6"/>
  <c r="X36" i="6"/>
  <c r="AH16" i="6"/>
  <c r="Y16" i="6"/>
  <c r="N16" i="7"/>
  <c r="AC22" i="6"/>
  <c r="J22" i="7"/>
  <c r="X22" i="6"/>
  <c r="AC32" i="6"/>
  <c r="J32" i="7"/>
  <c r="X32" i="6"/>
  <c r="AE33" i="6"/>
  <c r="M33" i="7"/>
  <c r="J64" i="7"/>
  <c r="X63" i="6"/>
  <c r="AC63" i="6"/>
  <c r="J86" i="7"/>
  <c r="X85" i="6"/>
  <c r="AC85" i="6"/>
  <c r="P16" i="7" l="1"/>
  <c r="AI16" i="6"/>
  <c r="AH38" i="6"/>
  <c r="Y38" i="6"/>
  <c r="N38" i="7"/>
  <c r="AE81" i="6"/>
  <c r="M82" i="7"/>
  <c r="AE17" i="6"/>
  <c r="M17" i="7"/>
  <c r="AE21" i="6"/>
  <c r="M21" i="7"/>
  <c r="AE14" i="6"/>
  <c r="M14" i="7"/>
  <c r="Y46" i="6"/>
  <c r="AH46" i="6"/>
  <c r="N46" i="7"/>
  <c r="AE83" i="6"/>
  <c r="M84" i="7"/>
  <c r="AE70" i="6"/>
  <c r="M71" i="7"/>
  <c r="C31" i="8"/>
  <c r="D31" i="8"/>
  <c r="AE10" i="6"/>
  <c r="M10" i="7"/>
  <c r="AE32" i="6"/>
  <c r="M32" i="7"/>
  <c r="AE6" i="6"/>
  <c r="M6" i="7"/>
  <c r="Q27" i="7"/>
  <c r="AK27" i="6"/>
  <c r="Q83" i="7"/>
  <c r="AK82" i="6"/>
  <c r="R83" i="7"/>
  <c r="S83" i="7"/>
  <c r="AN82" i="6" s="1"/>
  <c r="P77" i="7"/>
  <c r="AI76" i="6"/>
  <c r="O30" i="7"/>
  <c r="AI30" i="6"/>
  <c r="Z71" i="6"/>
  <c r="AL71" i="6"/>
  <c r="Y26" i="6"/>
  <c r="AH26" i="6"/>
  <c r="N26" i="7"/>
  <c r="P35" i="7"/>
  <c r="AI35" i="6"/>
  <c r="AE55" i="6"/>
  <c r="M55" i="7"/>
  <c r="Y56" i="6"/>
  <c r="AH56" i="6"/>
  <c r="N56" i="7"/>
  <c r="R58" i="7"/>
  <c r="AM58" i="6" s="1"/>
  <c r="AJ58" i="6"/>
  <c r="AE37" i="6"/>
  <c r="M37" i="7"/>
  <c r="Y33" i="6"/>
  <c r="AH33" i="6"/>
  <c r="N33" i="7"/>
  <c r="AE36" i="6"/>
  <c r="M36" i="7"/>
  <c r="AH28" i="6"/>
  <c r="Y28" i="6"/>
  <c r="N28" i="7"/>
  <c r="AH75" i="6"/>
  <c r="Y75" i="6"/>
  <c r="N76" i="7"/>
  <c r="AE9" i="6"/>
  <c r="M9" i="7"/>
  <c r="AE29" i="6"/>
  <c r="M29" i="7"/>
  <c r="P53" i="7"/>
  <c r="AI53" i="6"/>
  <c r="P60" i="7"/>
  <c r="AI60" i="6"/>
  <c r="O80" i="7"/>
  <c r="AI79" i="6"/>
  <c r="AI19" i="6"/>
  <c r="O19" i="7"/>
  <c r="Y96" i="6"/>
  <c r="AH96" i="6"/>
  <c r="AE72" i="6"/>
  <c r="M73" i="7"/>
  <c r="AE48" i="6"/>
  <c r="M48" i="7"/>
  <c r="AH20" i="6"/>
  <c r="Y20" i="6"/>
  <c r="N20" i="7"/>
  <c r="AE84" i="6"/>
  <c r="M85" i="7"/>
  <c r="AE44" i="6"/>
  <c r="M44" i="7"/>
  <c r="AE69" i="6"/>
  <c r="M70" i="7"/>
  <c r="C16" i="8"/>
  <c r="D16" i="8"/>
  <c r="AE41" i="6"/>
  <c r="M41" i="7"/>
  <c r="AE66" i="6"/>
  <c r="M67" i="7"/>
  <c r="AE15" i="6"/>
  <c r="M15" i="7"/>
  <c r="O2" i="7"/>
  <c r="AI2" i="6"/>
  <c r="P31" i="7"/>
  <c r="AI31" i="6"/>
  <c r="P58" i="7"/>
  <c r="AE39" i="6"/>
  <c r="M39" i="7"/>
  <c r="AJ27" i="6"/>
  <c r="R27" i="7"/>
  <c r="AM27" i="6" s="1"/>
  <c r="AH97" i="6"/>
  <c r="Y97" i="6"/>
  <c r="AE59" i="6"/>
  <c r="M59" i="7"/>
  <c r="AE62" i="6"/>
  <c r="M63" i="7"/>
  <c r="AE65" i="6"/>
  <c r="M66" i="7"/>
  <c r="AE77" i="6"/>
  <c r="M78" i="7"/>
  <c r="Q54" i="7"/>
  <c r="AK54" i="6"/>
  <c r="R54" i="7"/>
  <c r="AM54" i="6" s="1"/>
  <c r="S54" i="7"/>
  <c r="AN54" i="6" s="1"/>
  <c r="AE40" i="6"/>
  <c r="M40" i="7"/>
  <c r="AI52" i="6"/>
  <c r="O52" i="7"/>
  <c r="Y49" i="6"/>
  <c r="AH49" i="6"/>
  <c r="N49" i="7"/>
  <c r="N23" i="7"/>
  <c r="AH23" i="6"/>
  <c r="Y23" i="6"/>
  <c r="AE68" i="6"/>
  <c r="M69" i="7"/>
  <c r="Q8" i="7"/>
  <c r="AK8" i="6"/>
  <c r="R8" i="7"/>
  <c r="AM8" i="6" s="1"/>
  <c r="S8" i="7"/>
  <c r="AN8" i="6" s="1"/>
  <c r="AE78" i="6"/>
  <c r="M79" i="7"/>
  <c r="Q65" i="7"/>
  <c r="AK64" i="6"/>
  <c r="R65" i="7"/>
  <c r="S65" i="7"/>
  <c r="AN64" i="6" s="1"/>
  <c r="AH61" i="6"/>
  <c r="Y61" i="6"/>
  <c r="N61" i="7"/>
  <c r="AE73" i="6"/>
  <c r="M74" i="7"/>
  <c r="AE57" i="6"/>
  <c r="M57" i="7"/>
  <c r="AE80" i="6"/>
  <c r="M81" i="7"/>
  <c r="AE51" i="6"/>
  <c r="M51" i="7"/>
  <c r="AI45" i="6"/>
  <c r="O45" i="7"/>
  <c r="AE3" i="6"/>
  <c r="M3" i="7"/>
  <c r="AE63" i="6"/>
  <c r="M64" i="7"/>
  <c r="AI5" i="6"/>
  <c r="O5" i="7"/>
  <c r="AE67" i="6"/>
  <c r="M68" i="7"/>
  <c r="AE43" i="6"/>
  <c r="M43" i="7"/>
  <c r="AE13" i="6"/>
  <c r="M13" i="7"/>
  <c r="AE24" i="6"/>
  <c r="M24" i="7"/>
  <c r="AE7" i="6"/>
  <c r="M7" i="7"/>
  <c r="AI47" i="6"/>
  <c r="O47" i="7"/>
  <c r="AE85" i="6"/>
  <c r="M86" i="7"/>
  <c r="AE22" i="6"/>
  <c r="M22" i="7"/>
  <c r="AE25" i="6"/>
  <c r="M25" i="7"/>
  <c r="M18" i="7"/>
  <c r="AE18" i="6"/>
  <c r="AH11" i="6"/>
  <c r="Y11" i="6"/>
  <c r="N11" i="7"/>
  <c r="AL50" i="6"/>
  <c r="Z50" i="6"/>
  <c r="AH34" i="6"/>
  <c r="Y34" i="6"/>
  <c r="N34" i="7"/>
  <c r="P12" i="7"/>
  <c r="AI12" i="6"/>
  <c r="AH74" i="6"/>
  <c r="Y74" i="6"/>
  <c r="N75" i="7"/>
  <c r="AH4" i="6"/>
  <c r="Y4" i="6"/>
  <c r="N4" i="7"/>
  <c r="P42" i="7"/>
  <c r="AI42" i="6"/>
  <c r="C67" i="8"/>
  <c r="D67" i="8"/>
  <c r="Y22" i="6" l="1"/>
  <c r="AH22" i="6"/>
  <c r="N22" i="7"/>
  <c r="AJ45" i="6"/>
  <c r="R45" i="7"/>
  <c r="AM45" i="6" s="1"/>
  <c r="AL54" i="6"/>
  <c r="Z54" i="6"/>
  <c r="B2" i="8"/>
  <c r="R2" i="7"/>
  <c r="AJ2" i="6"/>
  <c r="AI34" i="6"/>
  <c r="P34" i="7"/>
  <c r="O34" i="7"/>
  <c r="Y72" i="6"/>
  <c r="AH72" i="6"/>
  <c r="N73" i="7"/>
  <c r="Y70" i="6"/>
  <c r="AH70" i="6"/>
  <c r="N71" i="7"/>
  <c r="P11" i="7"/>
  <c r="AI11" i="6"/>
  <c r="Y24" i="6"/>
  <c r="AH24" i="6"/>
  <c r="N24" i="7"/>
  <c r="AI49" i="6"/>
  <c r="O49" i="7"/>
  <c r="Y77" i="6"/>
  <c r="AH77" i="6"/>
  <c r="N78" i="7"/>
  <c r="AH41" i="6"/>
  <c r="Y41" i="6"/>
  <c r="N41" i="7"/>
  <c r="Q53" i="7"/>
  <c r="AK53" i="6"/>
  <c r="S53" i="7"/>
  <c r="AN53" i="6" s="1"/>
  <c r="R53" i="7"/>
  <c r="AM53" i="6" s="1"/>
  <c r="Y37" i="6"/>
  <c r="AH37" i="6"/>
  <c r="N37" i="7"/>
  <c r="Q77" i="7"/>
  <c r="AK76" i="6"/>
  <c r="R77" i="7"/>
  <c r="S77" i="7" s="1"/>
  <c r="AN76" i="6" s="1"/>
  <c r="Y81" i="6"/>
  <c r="AH81" i="6"/>
  <c r="N82" i="7"/>
  <c r="P4" i="7"/>
  <c r="AI4" i="6"/>
  <c r="AJ47" i="6"/>
  <c r="R47" i="7"/>
  <c r="AM47" i="6" s="1"/>
  <c r="AH63" i="6"/>
  <c r="Y63" i="6"/>
  <c r="N64" i="7"/>
  <c r="AH68" i="6"/>
  <c r="Y68" i="6"/>
  <c r="N69" i="7"/>
  <c r="AI23" i="6"/>
  <c r="O23" i="7"/>
  <c r="P23" i="7" s="1"/>
  <c r="B52" i="8"/>
  <c r="AJ52" i="6"/>
  <c r="R52" i="7"/>
  <c r="AM52" i="6" s="1"/>
  <c r="AJ19" i="6"/>
  <c r="R19" i="7"/>
  <c r="AM19" i="6" s="1"/>
  <c r="R80" i="7"/>
  <c r="AJ79" i="6"/>
  <c r="AH9" i="6"/>
  <c r="Y9" i="6"/>
  <c r="N9" i="7"/>
  <c r="AH36" i="6"/>
  <c r="Y36" i="6"/>
  <c r="N36" i="7"/>
  <c r="AH55" i="6"/>
  <c r="Y55" i="6"/>
  <c r="N55" i="7"/>
  <c r="P26" i="7"/>
  <c r="AI26" i="6"/>
  <c r="AH18" i="6"/>
  <c r="Y18" i="6"/>
  <c r="N18" i="7"/>
  <c r="AJ5" i="6"/>
  <c r="R5" i="7"/>
  <c r="AM5" i="6" s="1"/>
  <c r="Y80" i="6"/>
  <c r="AH80" i="6"/>
  <c r="N81" i="7"/>
  <c r="Q31" i="7"/>
  <c r="AK31" i="6"/>
  <c r="S31" i="7"/>
  <c r="AN31" i="6" s="1"/>
  <c r="R31" i="7"/>
  <c r="AM31" i="6" s="1"/>
  <c r="AH69" i="6"/>
  <c r="Y69" i="6"/>
  <c r="N70" i="7"/>
  <c r="P80" i="7"/>
  <c r="AI28" i="6"/>
  <c r="O28" i="7"/>
  <c r="P28" i="7" s="1"/>
  <c r="P56" i="7"/>
  <c r="AI56" i="6"/>
  <c r="AL82" i="6"/>
  <c r="Z82" i="6"/>
  <c r="AH25" i="6"/>
  <c r="Y25" i="6"/>
  <c r="N25" i="7"/>
  <c r="AH3" i="6"/>
  <c r="Y3" i="6"/>
  <c r="N3" i="7"/>
  <c r="Y78" i="6"/>
  <c r="AH78" i="6"/>
  <c r="N79" i="7"/>
  <c r="P52" i="7"/>
  <c r="Y48" i="6"/>
  <c r="AH48" i="6"/>
  <c r="N48" i="7"/>
  <c r="P19" i="7"/>
  <c r="Y29" i="6"/>
  <c r="AH29" i="6"/>
  <c r="N29" i="7"/>
  <c r="P76" i="7"/>
  <c r="AI75" i="6"/>
  <c r="P33" i="7"/>
  <c r="AI33" i="6"/>
  <c r="R30" i="7"/>
  <c r="AM30" i="6" s="1"/>
  <c r="AJ30" i="6"/>
  <c r="AH32" i="6"/>
  <c r="Y32" i="6"/>
  <c r="N32" i="7"/>
  <c r="Y83" i="6"/>
  <c r="AH83" i="6"/>
  <c r="N84" i="7"/>
  <c r="AH6" i="6"/>
  <c r="Y6" i="6"/>
  <c r="N6" i="7"/>
  <c r="Y10" i="6"/>
  <c r="AH10" i="6"/>
  <c r="N10" i="7"/>
  <c r="P46" i="7"/>
  <c r="AI46" i="6"/>
  <c r="AH43" i="6"/>
  <c r="Y43" i="6"/>
  <c r="N43" i="7"/>
  <c r="Y73" i="6"/>
  <c r="AH73" i="6"/>
  <c r="N74" i="7"/>
  <c r="AL64" i="6"/>
  <c r="Z64" i="6"/>
  <c r="AH62" i="6"/>
  <c r="Y62" i="6"/>
  <c r="N63" i="7"/>
  <c r="AH39" i="6"/>
  <c r="Y39" i="6"/>
  <c r="N39" i="7"/>
  <c r="Y15" i="6"/>
  <c r="AH15" i="6"/>
  <c r="N15" i="7"/>
  <c r="Y84" i="6"/>
  <c r="AH84" i="6"/>
  <c r="N85" i="7"/>
  <c r="AH21" i="6"/>
  <c r="Y21" i="6"/>
  <c r="N21" i="7"/>
  <c r="Y85" i="6"/>
  <c r="AH85" i="6"/>
  <c r="N86" i="7"/>
  <c r="P47" i="7"/>
  <c r="P45" i="7"/>
  <c r="Q42" i="7"/>
  <c r="AK42" i="6"/>
  <c r="R42" i="7"/>
  <c r="AM42" i="6" s="1"/>
  <c r="P75" i="7"/>
  <c r="AI74" i="6"/>
  <c r="Q12" i="7"/>
  <c r="AK12" i="6"/>
  <c r="R12" i="7"/>
  <c r="AM12" i="6" s="1"/>
  <c r="Y7" i="6"/>
  <c r="AH7" i="6"/>
  <c r="N7" i="7"/>
  <c r="Y13" i="6"/>
  <c r="AH13" i="6"/>
  <c r="N13" i="7"/>
  <c r="AH67" i="6"/>
  <c r="Y67" i="6"/>
  <c r="N68" i="7"/>
  <c r="P5" i="7"/>
  <c r="AH51" i="6"/>
  <c r="Y51" i="6"/>
  <c r="N51" i="7"/>
  <c r="Y57" i="6"/>
  <c r="AH57" i="6"/>
  <c r="N57" i="7"/>
  <c r="P61" i="7"/>
  <c r="AI61" i="6"/>
  <c r="O61" i="7"/>
  <c r="AL8" i="6"/>
  <c r="Z8" i="6"/>
  <c r="Y40" i="6"/>
  <c r="AH40" i="6"/>
  <c r="N40" i="7"/>
  <c r="Y65" i="6"/>
  <c r="AH65" i="6"/>
  <c r="N66" i="7"/>
  <c r="Y59" i="6"/>
  <c r="AH59" i="6"/>
  <c r="N59" i="7"/>
  <c r="Q58" i="7"/>
  <c r="AK58" i="6"/>
  <c r="P2" i="7"/>
  <c r="AH66" i="6"/>
  <c r="Y66" i="6"/>
  <c r="N67" i="7"/>
  <c r="AH44" i="6"/>
  <c r="Y44" i="6"/>
  <c r="N44" i="7"/>
  <c r="P20" i="7"/>
  <c r="AI20" i="6"/>
  <c r="Q60" i="7"/>
  <c r="AK60" i="6"/>
  <c r="R60" i="7"/>
  <c r="AM60" i="6" s="1"/>
  <c r="AK35" i="6"/>
  <c r="Q35" i="7"/>
  <c r="R35" i="7"/>
  <c r="AM35" i="6" s="1"/>
  <c r="P30" i="7"/>
  <c r="AL27" i="6"/>
  <c r="Z27" i="6"/>
  <c r="AH14" i="6"/>
  <c r="Y14" i="6"/>
  <c r="N14" i="7"/>
  <c r="AH17" i="6"/>
  <c r="Y17" i="6"/>
  <c r="N17" i="7"/>
  <c r="AI38" i="6"/>
  <c r="P38" i="7"/>
  <c r="Q16" i="7"/>
  <c r="AK16" i="6"/>
  <c r="R16" i="7"/>
  <c r="AM16" i="6" s="1"/>
  <c r="S16" i="7"/>
  <c r="AN16" i="6" s="1"/>
  <c r="Q28" i="7" l="1"/>
  <c r="AK28" i="6"/>
  <c r="Q23" i="7"/>
  <c r="AK23" i="6"/>
  <c r="Q20" i="7"/>
  <c r="AK20" i="6"/>
  <c r="R20" i="7"/>
  <c r="AM20" i="6" s="1"/>
  <c r="S20" i="7"/>
  <c r="AN20" i="6" s="1"/>
  <c r="P57" i="7"/>
  <c r="AI57" i="6"/>
  <c r="P74" i="7"/>
  <c r="AI73" i="6"/>
  <c r="O74" i="7"/>
  <c r="Q4" i="7"/>
  <c r="AK4" i="6"/>
  <c r="S4" i="7"/>
  <c r="AN4" i="6" s="1"/>
  <c r="R4" i="7"/>
  <c r="AM4" i="6" s="1"/>
  <c r="P37" i="7"/>
  <c r="AI37" i="6"/>
  <c r="AI24" i="6"/>
  <c r="P24" i="7"/>
  <c r="S11" i="7"/>
  <c r="AN11" i="6" s="1"/>
  <c r="Q11" i="7"/>
  <c r="AK11" i="6"/>
  <c r="R11" i="7"/>
  <c r="AM11" i="6" s="1"/>
  <c r="P73" i="7"/>
  <c r="AI72" i="6"/>
  <c r="Q34" i="7"/>
  <c r="AK34" i="6"/>
  <c r="P14" i="7"/>
  <c r="AI14" i="6"/>
  <c r="P44" i="7"/>
  <c r="AI44" i="6"/>
  <c r="AI65" i="6"/>
  <c r="P66" i="7"/>
  <c r="O66" i="7"/>
  <c r="S12" i="7"/>
  <c r="AN12" i="6" s="1"/>
  <c r="Z42" i="6"/>
  <c r="AL42" i="6"/>
  <c r="Q76" i="7"/>
  <c r="AK75" i="6"/>
  <c r="R76" i="7"/>
  <c r="S76" i="7" s="1"/>
  <c r="AN75" i="6" s="1"/>
  <c r="Q19" i="7"/>
  <c r="AK19" i="6"/>
  <c r="Q52" i="7"/>
  <c r="AK52" i="6"/>
  <c r="P3" i="7"/>
  <c r="AI3" i="6"/>
  <c r="AL31" i="6"/>
  <c r="Z31" i="6"/>
  <c r="P82" i="7"/>
  <c r="AI81" i="6"/>
  <c r="AJ49" i="6"/>
  <c r="R49" i="7"/>
  <c r="AM49" i="6" s="1"/>
  <c r="P71" i="7"/>
  <c r="AI70" i="6"/>
  <c r="P22" i="7"/>
  <c r="AI22" i="6"/>
  <c r="P86" i="7"/>
  <c r="AI85" i="6"/>
  <c r="AI39" i="6"/>
  <c r="P39" i="7"/>
  <c r="O39" i="7"/>
  <c r="AI10" i="6"/>
  <c r="O10" i="7"/>
  <c r="P55" i="7"/>
  <c r="AI55" i="6"/>
  <c r="D2" i="8"/>
  <c r="C2" i="8"/>
  <c r="AL58" i="6"/>
  <c r="Z58" i="6"/>
  <c r="AJ61" i="6"/>
  <c r="R61" i="7"/>
  <c r="AM61" i="6" s="1"/>
  <c r="AI7" i="6"/>
  <c r="O7" i="7"/>
  <c r="S75" i="7"/>
  <c r="AN74" i="6" s="1"/>
  <c r="R75" i="7"/>
  <c r="Q75" i="7"/>
  <c r="AK74" i="6"/>
  <c r="P15" i="7"/>
  <c r="O15" i="7"/>
  <c r="AI15" i="6"/>
  <c r="P32" i="7"/>
  <c r="AI32" i="6"/>
  <c r="P17" i="7"/>
  <c r="AI17" i="6"/>
  <c r="Q30" i="7"/>
  <c r="AK30" i="6"/>
  <c r="S35" i="7"/>
  <c r="AN35" i="6" s="1"/>
  <c r="AL60" i="6"/>
  <c r="Z60" i="6"/>
  <c r="O59" i="7"/>
  <c r="AI59" i="6"/>
  <c r="Q5" i="7"/>
  <c r="AK5" i="6"/>
  <c r="AI13" i="6"/>
  <c r="O13" i="7"/>
  <c r="S42" i="7"/>
  <c r="AN42" i="6" s="1"/>
  <c r="Q45" i="7"/>
  <c r="AK45" i="6"/>
  <c r="P85" i="7"/>
  <c r="AI84" i="6"/>
  <c r="AI83" i="6"/>
  <c r="O84" i="7"/>
  <c r="P29" i="7"/>
  <c r="AI29" i="6"/>
  <c r="P48" i="7"/>
  <c r="AI48" i="6"/>
  <c r="P79" i="7"/>
  <c r="AI78" i="6"/>
  <c r="Q56" i="7"/>
  <c r="AK56" i="6"/>
  <c r="S56" i="7"/>
  <c r="AN56" i="6" s="1"/>
  <c r="R56" i="7"/>
  <c r="AM56" i="6" s="1"/>
  <c r="Q80" i="7"/>
  <c r="AK79" i="6"/>
  <c r="P81" i="7"/>
  <c r="AI80" i="6"/>
  <c r="P9" i="7"/>
  <c r="AI9" i="6"/>
  <c r="P64" i="7"/>
  <c r="AI63" i="6"/>
  <c r="AL53" i="6"/>
  <c r="Z53" i="6"/>
  <c r="P78" i="7"/>
  <c r="AI77" i="6"/>
  <c r="Q38" i="7"/>
  <c r="AK38" i="6"/>
  <c r="S38" i="7"/>
  <c r="AN38" i="6" s="1"/>
  <c r="R38" i="7"/>
  <c r="AM38" i="6" s="1"/>
  <c r="AL35" i="6"/>
  <c r="Z35" i="6"/>
  <c r="P67" i="7"/>
  <c r="AI66" i="6"/>
  <c r="P40" i="7"/>
  <c r="AI40" i="6"/>
  <c r="O40" i="7"/>
  <c r="AI25" i="6"/>
  <c r="O25" i="7"/>
  <c r="B23" i="8"/>
  <c r="AJ23" i="6"/>
  <c r="R23" i="7"/>
  <c r="AM23" i="6" s="1"/>
  <c r="AL16" i="6"/>
  <c r="Z16" i="6"/>
  <c r="S60" i="7"/>
  <c r="AN60" i="6" s="1"/>
  <c r="Q2" i="7"/>
  <c r="AK2" i="6"/>
  <c r="Q61" i="7"/>
  <c r="AK61" i="6"/>
  <c r="O51" i="7"/>
  <c r="P51" i="7" s="1"/>
  <c r="AI51" i="6"/>
  <c r="AI67" i="6"/>
  <c r="O68" i="7"/>
  <c r="AL12" i="6"/>
  <c r="Z12" i="6"/>
  <c r="Q47" i="7"/>
  <c r="AK47" i="6"/>
  <c r="O21" i="7"/>
  <c r="AI21" i="6"/>
  <c r="P21" i="7"/>
  <c r="P63" i="7"/>
  <c r="AI62" i="6"/>
  <c r="P43" i="7"/>
  <c r="AI43" i="6"/>
  <c r="Q46" i="7"/>
  <c r="AK46" i="6"/>
  <c r="R46" i="7"/>
  <c r="AM46" i="6" s="1"/>
  <c r="S46" i="7"/>
  <c r="AN46" i="6" s="1"/>
  <c r="P6" i="7"/>
  <c r="AI6" i="6"/>
  <c r="O6" i="7"/>
  <c r="Q33" i="7"/>
  <c r="AK33" i="6"/>
  <c r="R33" i="7"/>
  <c r="AM33" i="6" s="1"/>
  <c r="AJ28" i="6"/>
  <c r="R28" i="7"/>
  <c r="AM28" i="6" s="1"/>
  <c r="P70" i="7"/>
  <c r="AI69" i="6"/>
  <c r="P18" i="7"/>
  <c r="AI18" i="6"/>
  <c r="Q26" i="7"/>
  <c r="AK26" i="6"/>
  <c r="S26" i="7"/>
  <c r="AN26" i="6" s="1"/>
  <c r="R26" i="7"/>
  <c r="AM26" i="6" s="1"/>
  <c r="P36" i="7"/>
  <c r="AI36" i="6"/>
  <c r="C52" i="8"/>
  <c r="D52" i="8"/>
  <c r="O69" i="7"/>
  <c r="AI68" i="6"/>
  <c r="P69" i="7"/>
  <c r="AL76" i="6"/>
  <c r="Z76" i="6"/>
  <c r="P41" i="7"/>
  <c r="AI41" i="6"/>
  <c r="P49" i="7"/>
  <c r="AJ34" i="6"/>
  <c r="R34" i="7"/>
  <c r="AM34" i="6" s="1"/>
  <c r="AM2" i="6"/>
  <c r="Q51" i="7" l="1"/>
  <c r="AK51" i="6"/>
  <c r="Q69" i="7"/>
  <c r="AK68" i="6"/>
  <c r="R18" i="7"/>
  <c r="AM18" i="6" s="1"/>
  <c r="Q18" i="7"/>
  <c r="AK18" i="6"/>
  <c r="S18" i="7"/>
  <c r="AN18" i="6" s="1"/>
  <c r="AL33" i="6"/>
  <c r="Z33" i="6"/>
  <c r="Q21" i="7"/>
  <c r="AK21" i="6"/>
  <c r="AL47" i="6"/>
  <c r="Z47" i="6"/>
  <c r="R69" i="7"/>
  <c r="AJ68" i="6"/>
  <c r="Q36" i="7"/>
  <c r="AK36" i="6"/>
  <c r="R36" i="7"/>
  <c r="AM36" i="6" s="1"/>
  <c r="AL26" i="6"/>
  <c r="Z26" i="6"/>
  <c r="Q70" i="7"/>
  <c r="AK69" i="6"/>
  <c r="R70" i="7"/>
  <c r="S70" i="7"/>
  <c r="AN69" i="6" s="1"/>
  <c r="R21" i="7"/>
  <c r="AM21" i="6" s="1"/>
  <c r="AJ21" i="6"/>
  <c r="AL61" i="6"/>
  <c r="Z61" i="6"/>
  <c r="C23" i="8"/>
  <c r="D23" i="8"/>
  <c r="AJ40" i="6"/>
  <c r="R40" i="7"/>
  <c r="AM40" i="6" s="1"/>
  <c r="Q67" i="7"/>
  <c r="AK66" i="6"/>
  <c r="R67" i="7"/>
  <c r="S67" i="7"/>
  <c r="AN66" i="6" s="1"/>
  <c r="Q78" i="7"/>
  <c r="AK77" i="6"/>
  <c r="R78" i="7"/>
  <c r="S78" i="7"/>
  <c r="AN77" i="6" s="1"/>
  <c r="Q64" i="7"/>
  <c r="AK63" i="6"/>
  <c r="R64" i="7"/>
  <c r="S64" i="7" s="1"/>
  <c r="AN63" i="6" s="1"/>
  <c r="Q81" i="7"/>
  <c r="AK80" i="6"/>
  <c r="R81" i="7"/>
  <c r="S81" i="7"/>
  <c r="AN80" i="6" s="1"/>
  <c r="R79" i="7"/>
  <c r="S79" i="7" s="1"/>
  <c r="AN78" i="6" s="1"/>
  <c r="Q79" i="7"/>
  <c r="AK78" i="6"/>
  <c r="AK29" i="6"/>
  <c r="Q29" i="7"/>
  <c r="R29" i="7"/>
  <c r="AM29" i="6" s="1"/>
  <c r="S29" i="7"/>
  <c r="AN29" i="6" s="1"/>
  <c r="AJ59" i="6"/>
  <c r="R59" i="7"/>
  <c r="AM59" i="6" s="1"/>
  <c r="Q15" i="7"/>
  <c r="AK15" i="6"/>
  <c r="AK55" i="6"/>
  <c r="Q55" i="7"/>
  <c r="R55" i="7"/>
  <c r="AM55" i="6" s="1"/>
  <c r="S55" i="7"/>
  <c r="AN55" i="6" s="1"/>
  <c r="AJ39" i="6"/>
  <c r="R39" i="7"/>
  <c r="AM39" i="6" s="1"/>
  <c r="Q86" i="7"/>
  <c r="S86" i="7"/>
  <c r="AN85" i="6" s="1"/>
  <c r="AK85" i="6"/>
  <c r="R86" i="7"/>
  <c r="Q71" i="7"/>
  <c r="S71" i="7"/>
  <c r="AN70" i="6" s="1"/>
  <c r="AK70" i="6"/>
  <c r="R71" i="7"/>
  <c r="Q82" i="7"/>
  <c r="R82" i="7"/>
  <c r="S82" i="7" s="1"/>
  <c r="AN81" i="6" s="1"/>
  <c r="AK81" i="6"/>
  <c r="R3" i="7"/>
  <c r="Q3" i="7"/>
  <c r="AK3" i="6"/>
  <c r="Z19" i="6"/>
  <c r="AL19" i="6"/>
  <c r="AL75" i="6"/>
  <c r="Z75" i="6"/>
  <c r="AJ65" i="6"/>
  <c r="R66" i="7"/>
  <c r="Q44" i="7"/>
  <c r="R44" i="7"/>
  <c r="AM44" i="6" s="1"/>
  <c r="AK44" i="6"/>
  <c r="S44" i="7"/>
  <c r="AN44" i="6" s="1"/>
  <c r="AL34" i="6"/>
  <c r="Z34" i="6"/>
  <c r="AK49" i="6"/>
  <c r="Q49" i="7"/>
  <c r="Q6" i="7"/>
  <c r="AK6" i="6"/>
  <c r="AL46" i="6"/>
  <c r="Z46" i="6"/>
  <c r="Q63" i="7"/>
  <c r="AK62" i="6"/>
  <c r="R63" i="7"/>
  <c r="S63" i="7"/>
  <c r="AN62" i="6" s="1"/>
  <c r="AJ67" i="6"/>
  <c r="R68" i="7"/>
  <c r="R25" i="7"/>
  <c r="AM25" i="6" s="1"/>
  <c r="AJ25" i="6"/>
  <c r="AJ83" i="6"/>
  <c r="R84" i="7"/>
  <c r="Q85" i="7"/>
  <c r="AK84" i="6"/>
  <c r="R85" i="7"/>
  <c r="S85" i="7" s="1"/>
  <c r="AN84" i="6" s="1"/>
  <c r="B13" i="8"/>
  <c r="AJ13" i="6"/>
  <c r="R13" i="7"/>
  <c r="AM13" i="6" s="1"/>
  <c r="AL5" i="6"/>
  <c r="Z5" i="6"/>
  <c r="AL30" i="6"/>
  <c r="Z30" i="6"/>
  <c r="AK32" i="6"/>
  <c r="Q32" i="7"/>
  <c r="R32" i="7"/>
  <c r="AM32" i="6" s="1"/>
  <c r="R7" i="7"/>
  <c r="AM7" i="6" s="1"/>
  <c r="AJ7" i="6"/>
  <c r="AJ10" i="6"/>
  <c r="R10" i="7"/>
  <c r="AM10" i="6" s="1"/>
  <c r="Q39" i="7"/>
  <c r="AK39" i="6"/>
  <c r="Q66" i="7"/>
  <c r="AK65" i="6"/>
  <c r="AL11" i="6"/>
  <c r="Z11" i="6"/>
  <c r="Q74" i="7"/>
  <c r="AK73" i="6"/>
  <c r="AL23" i="6"/>
  <c r="Z23" i="6"/>
  <c r="Q14" i="7"/>
  <c r="AK14" i="6"/>
  <c r="R14" i="7"/>
  <c r="AM14" i="6" s="1"/>
  <c r="S14" i="7"/>
  <c r="AN14" i="6" s="1"/>
  <c r="Q73" i="7"/>
  <c r="AK72" i="6"/>
  <c r="R73" i="7"/>
  <c r="S73" i="7" s="1"/>
  <c r="AN72" i="6" s="1"/>
  <c r="S37" i="7"/>
  <c r="AN37" i="6" s="1"/>
  <c r="Q37" i="7"/>
  <c r="AK37" i="6"/>
  <c r="R37" i="7"/>
  <c r="AM37" i="6" s="1"/>
  <c r="AL4" i="6"/>
  <c r="Z4" i="6"/>
  <c r="AJ51" i="6"/>
  <c r="R51" i="7"/>
  <c r="AM51" i="6" s="1"/>
  <c r="Z2" i="6"/>
  <c r="AL2" i="6"/>
  <c r="Q40" i="7"/>
  <c r="AK40" i="6"/>
  <c r="AL38" i="6"/>
  <c r="Z38" i="6"/>
  <c r="Q9" i="7"/>
  <c r="AK9" i="6"/>
  <c r="S9" i="7"/>
  <c r="AN9" i="6" s="1"/>
  <c r="R9" i="7"/>
  <c r="AM9" i="6" s="1"/>
  <c r="AL79" i="6"/>
  <c r="Z79" i="6"/>
  <c r="Z56" i="6"/>
  <c r="AL56" i="6"/>
  <c r="AK48" i="6"/>
  <c r="Q48" i="7"/>
  <c r="R48" i="7"/>
  <c r="AM48" i="6" s="1"/>
  <c r="AL74" i="6"/>
  <c r="Z74" i="6"/>
  <c r="Q22" i="7"/>
  <c r="AK22" i="6"/>
  <c r="R22" i="7"/>
  <c r="AM22" i="6" s="1"/>
  <c r="AL52" i="6"/>
  <c r="Z52" i="6"/>
  <c r="Q41" i="7"/>
  <c r="S41" i="7"/>
  <c r="AN41" i="6" s="1"/>
  <c r="AK41" i="6"/>
  <c r="R41" i="7"/>
  <c r="AM41" i="6" s="1"/>
  <c r="S33" i="7"/>
  <c r="AN33" i="6" s="1"/>
  <c r="AJ6" i="6"/>
  <c r="R6" i="7"/>
  <c r="AM6" i="6" s="1"/>
  <c r="Q43" i="7"/>
  <c r="AK43" i="6"/>
  <c r="R43" i="7"/>
  <c r="AM43" i="6" s="1"/>
  <c r="S43" i="7"/>
  <c r="AN43" i="6" s="1"/>
  <c r="P68" i="7"/>
  <c r="P25" i="7"/>
  <c r="P84" i="7"/>
  <c r="AL45" i="6"/>
  <c r="Z45" i="6"/>
  <c r="P13" i="7"/>
  <c r="P59" i="7"/>
  <c r="Q17" i="7"/>
  <c r="AK17" i="6"/>
  <c r="R17" i="7"/>
  <c r="AM17" i="6" s="1"/>
  <c r="S17" i="7"/>
  <c r="AN17" i="6" s="1"/>
  <c r="AJ15" i="6"/>
  <c r="R15" i="7"/>
  <c r="AM15" i="6" s="1"/>
  <c r="P7" i="7"/>
  <c r="P10" i="7"/>
  <c r="Q24" i="7"/>
  <c r="AK24" i="6"/>
  <c r="R24" i="7"/>
  <c r="AM24" i="6" s="1"/>
  <c r="S24" i="7"/>
  <c r="AN24" i="6" s="1"/>
  <c r="R74" i="7"/>
  <c r="AJ73" i="6"/>
  <c r="Q57" i="7"/>
  <c r="R57" i="7"/>
  <c r="AM57" i="6" s="1"/>
  <c r="AK57" i="6"/>
  <c r="AL20" i="6"/>
  <c r="Z20" i="6"/>
  <c r="AL28" i="6"/>
  <c r="Z28" i="6"/>
  <c r="AL17" i="6" l="1"/>
  <c r="Z17" i="6"/>
  <c r="AL22" i="6"/>
  <c r="Z22" i="6"/>
  <c r="Z72" i="6"/>
  <c r="AL72" i="6"/>
  <c r="Z73" i="6"/>
  <c r="AL73" i="6"/>
  <c r="AL65" i="6"/>
  <c r="Z65" i="6"/>
  <c r="AL29" i="6"/>
  <c r="Z29" i="6"/>
  <c r="Q59" i="7"/>
  <c r="AK59" i="6"/>
  <c r="AK83" i="6"/>
  <c r="Q84" i="7"/>
  <c r="S32" i="7"/>
  <c r="AN32" i="6" s="1"/>
  <c r="AL49" i="6"/>
  <c r="Z49" i="6"/>
  <c r="AL3" i="6"/>
  <c r="Z3" i="6"/>
  <c r="AL80" i="6"/>
  <c r="Z80" i="6"/>
  <c r="AL63" i="6"/>
  <c r="Z63" i="6"/>
  <c r="AL77" i="6"/>
  <c r="Z77" i="6"/>
  <c r="AL66" i="6"/>
  <c r="Z66" i="6"/>
  <c r="AL69" i="6"/>
  <c r="Z69" i="6"/>
  <c r="S36" i="7"/>
  <c r="AN36" i="6" s="1"/>
  <c r="Z21" i="6"/>
  <c r="AL21" i="6"/>
  <c r="AL68" i="6"/>
  <c r="Z68" i="6"/>
  <c r="AL14" i="6"/>
  <c r="Z14" i="6"/>
  <c r="Z62" i="6"/>
  <c r="AL62" i="6"/>
  <c r="AL6" i="6"/>
  <c r="Z6" i="6"/>
  <c r="AL44" i="6"/>
  <c r="Z44" i="6"/>
  <c r="AL78" i="6"/>
  <c r="Z78" i="6"/>
  <c r="Q10" i="7"/>
  <c r="AK10" i="6"/>
  <c r="AL48" i="6"/>
  <c r="Z48" i="6"/>
  <c r="Q7" i="7"/>
  <c r="AK7" i="6"/>
  <c r="Q13" i="7"/>
  <c r="AK13" i="6"/>
  <c r="AL41" i="6"/>
  <c r="Z41" i="6"/>
  <c r="AL9" i="6"/>
  <c r="Z9" i="6"/>
  <c r="AL40" i="6"/>
  <c r="Z40" i="6"/>
  <c r="AL39" i="6"/>
  <c r="Z39" i="6"/>
  <c r="AL32" i="6"/>
  <c r="Z32" i="6"/>
  <c r="C13" i="8"/>
  <c r="H2" i="8" s="1"/>
  <c r="D13" i="8"/>
  <c r="F2" i="8" s="1"/>
  <c r="G2" i="8"/>
  <c r="AL84" i="6"/>
  <c r="Z84" i="6"/>
  <c r="AM3" i="6"/>
  <c r="AL81" i="6"/>
  <c r="Z81" i="6"/>
  <c r="Z70" i="6"/>
  <c r="AL70" i="6"/>
  <c r="AL85" i="6"/>
  <c r="Z85" i="6"/>
  <c r="AL18" i="6"/>
  <c r="Z18" i="6"/>
  <c r="AL24" i="6"/>
  <c r="Z24" i="6"/>
  <c r="Z57" i="6"/>
  <c r="AL57" i="6"/>
  <c r="Q25" i="7"/>
  <c r="AK25" i="6"/>
  <c r="S22" i="7"/>
  <c r="AN22" i="6" s="1"/>
  <c r="S57" i="7"/>
  <c r="AN57" i="6" s="1"/>
  <c r="Q68" i="7"/>
  <c r="AK67" i="6"/>
  <c r="Z43" i="6"/>
  <c r="AL43" i="6"/>
  <c r="S48" i="7"/>
  <c r="AN48" i="6" s="1"/>
  <c r="AL37" i="6"/>
  <c r="Z37" i="6"/>
  <c r="S3" i="7"/>
  <c r="AN3" i="6" s="1"/>
  <c r="AL55" i="6"/>
  <c r="Z55" i="6"/>
  <c r="AL15" i="6"/>
  <c r="Z15" i="6"/>
  <c r="AL36" i="6"/>
  <c r="Z36" i="6"/>
  <c r="Z51" i="6"/>
  <c r="AL51" i="6"/>
  <c r="Z7" i="6" l="1"/>
  <c r="AL7" i="6"/>
  <c r="AL10" i="6"/>
  <c r="Z10" i="6"/>
  <c r="AL67" i="6"/>
  <c r="Z67" i="6"/>
  <c r="AL83" i="6"/>
  <c r="Z83" i="6"/>
  <c r="AL25" i="6"/>
  <c r="Z25" i="6"/>
  <c r="AL13" i="6"/>
  <c r="Z13" i="6"/>
  <c r="Z59" i="6"/>
  <c r="AL5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I1" authorId="0" shapeId="0" xr:uid="{00000000-0006-0000-0200-000001000000}">
      <text>
        <r>
          <rPr>
            <sz val="12"/>
            <color theme="1"/>
            <rFont val="Calibri"/>
            <scheme val="minor"/>
          </rPr>
          <t>Create PDF file from Overview Template 
Workflow #loioo7bb Application Form
Created by will@upacre.co.uk on 03-Nov-2023 07:05 AM</t>
        </r>
      </text>
    </comment>
    <comment ref="AJ1" authorId="0" shapeId="0" xr:uid="{00000000-0006-0000-0200-000002000000}">
      <text>
        <r>
          <rPr>
            <sz val="12"/>
            <color theme="1"/>
            <rFont val="Calibri"/>
            <scheme val="minor"/>
          </rPr>
          <t>Create PDF file from Overview Template 
Workflow #loioo7bb Application Form
Created by will@upacre.co.uk on 03-Nov-2023 07:05 AM</t>
        </r>
      </text>
    </comment>
    <comment ref="AI2" authorId="0" shapeId="0" xr:uid="{00000000-0006-0000-0200-000003000000}">
      <text>
        <r>
          <rPr>
            <sz val="12"/>
            <color theme="1"/>
            <rFont val="Calibri"/>
            <scheme val="minor"/>
          </rPr>
          <t>Updated on 03-Nov-2023 02:05 PM</t>
        </r>
      </text>
    </comment>
    <comment ref="AJ2" authorId="0" shapeId="0" xr:uid="{00000000-0006-0000-0200-000004000000}">
      <text>
        <r>
          <rPr>
            <sz val="12"/>
            <color theme="1"/>
            <rFont val="Calibri"/>
            <scheme val="minor"/>
          </rPr>
          <t>Updated on 03-Nov-2023 02:05 PM</t>
        </r>
      </text>
    </comment>
    <comment ref="AI3" authorId="0" shapeId="0" xr:uid="{00000000-0006-0000-0200-000005000000}">
      <text>
        <r>
          <rPr>
            <sz val="12"/>
            <color theme="1"/>
            <rFont val="Calibri"/>
            <scheme val="minor"/>
          </rPr>
          <t>Updated on 14-Nov-2023 10:41 AM</t>
        </r>
      </text>
    </comment>
    <comment ref="AJ3" authorId="0" shapeId="0" xr:uid="{00000000-0006-0000-0200-000006000000}">
      <text>
        <r>
          <rPr>
            <sz val="12"/>
            <color theme="1"/>
            <rFont val="Calibri"/>
            <scheme val="minor"/>
          </rPr>
          <t>Updated on 14-Nov-2023 10:41 AM</t>
        </r>
      </text>
    </comment>
    <comment ref="AI4" authorId="0" shapeId="0" xr:uid="{00000000-0006-0000-0200-000007000000}">
      <text>
        <r>
          <rPr>
            <sz val="12"/>
            <color theme="1"/>
            <rFont val="Calibri"/>
            <scheme val="minor"/>
          </rPr>
          <t>Updated on 14-Nov-2023 10:41 AM</t>
        </r>
      </text>
    </comment>
    <comment ref="AJ4" authorId="0" shapeId="0" xr:uid="{00000000-0006-0000-0200-000008000000}">
      <text>
        <r>
          <rPr>
            <sz val="12"/>
            <color theme="1"/>
            <rFont val="Calibri"/>
            <scheme val="minor"/>
          </rPr>
          <t>Updated on 14-Nov-2023 10:41 AM</t>
        </r>
      </text>
    </comment>
    <comment ref="AI5" authorId="0" shapeId="0" xr:uid="{00000000-0006-0000-0200-000009000000}">
      <text>
        <r>
          <rPr>
            <sz val="12"/>
            <color theme="1"/>
            <rFont val="Calibri"/>
            <scheme val="minor"/>
          </rPr>
          <t>Updated on 14-Nov-2023 10:42 AM</t>
        </r>
      </text>
    </comment>
    <comment ref="AJ5" authorId="0" shapeId="0" xr:uid="{00000000-0006-0000-0200-00000A000000}">
      <text>
        <r>
          <rPr>
            <sz val="12"/>
            <color theme="1"/>
            <rFont val="Calibri"/>
            <scheme val="minor"/>
          </rPr>
          <t>Updated on 14-Nov-2023 10:42 AM</t>
        </r>
      </text>
    </comment>
    <comment ref="AI6" authorId="0" shapeId="0" xr:uid="{00000000-0006-0000-0200-00000B000000}">
      <text>
        <r>
          <rPr>
            <sz val="12"/>
            <color theme="1"/>
            <rFont val="Calibri"/>
            <scheme val="minor"/>
          </rPr>
          <t>Updated on 14-Nov-2023 10:42 AM</t>
        </r>
      </text>
    </comment>
    <comment ref="AJ6" authorId="0" shapeId="0" xr:uid="{00000000-0006-0000-0200-00000C000000}">
      <text>
        <r>
          <rPr>
            <sz val="12"/>
            <color theme="1"/>
            <rFont val="Calibri"/>
            <scheme val="minor"/>
          </rPr>
          <t>Updated on 14-Nov-2023 10:42 AM</t>
        </r>
      </text>
    </comment>
    <comment ref="AI7" authorId="0" shapeId="0" xr:uid="{00000000-0006-0000-0200-00000D000000}">
      <text>
        <r>
          <rPr>
            <sz val="12"/>
            <color theme="1"/>
            <rFont val="Calibri"/>
            <scheme val="minor"/>
          </rPr>
          <t>Updated on 14-Nov-2023 10:42 AM</t>
        </r>
      </text>
    </comment>
    <comment ref="AJ7" authorId="0" shapeId="0" xr:uid="{00000000-0006-0000-0200-00000E000000}">
      <text>
        <r>
          <rPr>
            <sz val="12"/>
            <color theme="1"/>
            <rFont val="Calibri"/>
            <scheme val="minor"/>
          </rPr>
          <t>Updated on 14-Nov-2023 10:42 AM</t>
        </r>
      </text>
    </comment>
    <comment ref="AI8" authorId="0" shapeId="0" xr:uid="{00000000-0006-0000-0200-00000F000000}">
      <text>
        <r>
          <rPr>
            <sz val="12"/>
            <color theme="1"/>
            <rFont val="Calibri"/>
            <scheme val="minor"/>
          </rPr>
          <t>Updated on 14-Nov-2023 10:42 AM</t>
        </r>
      </text>
    </comment>
    <comment ref="AJ8" authorId="0" shapeId="0" xr:uid="{00000000-0006-0000-0200-000010000000}">
      <text>
        <r>
          <rPr>
            <sz val="12"/>
            <color theme="1"/>
            <rFont val="Calibri"/>
            <scheme val="minor"/>
          </rPr>
          <t>Updated on 14-Nov-2023 10:42 AM</t>
        </r>
      </text>
    </comment>
    <comment ref="AI9" authorId="0" shapeId="0" xr:uid="{00000000-0006-0000-0200-000011000000}">
      <text>
        <r>
          <rPr>
            <sz val="12"/>
            <color theme="1"/>
            <rFont val="Calibri"/>
            <scheme val="minor"/>
          </rPr>
          <t>Updated on 14-Nov-2023 10:43 AM</t>
        </r>
      </text>
    </comment>
    <comment ref="AJ9" authorId="0" shapeId="0" xr:uid="{00000000-0006-0000-0200-000012000000}">
      <text>
        <r>
          <rPr>
            <sz val="12"/>
            <color theme="1"/>
            <rFont val="Calibri"/>
            <scheme val="minor"/>
          </rPr>
          <t>Updated on 14-Nov-2023 10:43 AM</t>
        </r>
      </text>
    </comment>
    <comment ref="AI10" authorId="0" shapeId="0" xr:uid="{00000000-0006-0000-0200-000013000000}">
      <text>
        <r>
          <rPr>
            <sz val="12"/>
            <color theme="1"/>
            <rFont val="Calibri"/>
            <scheme val="minor"/>
          </rPr>
          <t>Updated on 14-Nov-2023 10:43 AM</t>
        </r>
      </text>
    </comment>
    <comment ref="AJ10" authorId="0" shapeId="0" xr:uid="{00000000-0006-0000-0200-000014000000}">
      <text>
        <r>
          <rPr>
            <sz val="12"/>
            <color theme="1"/>
            <rFont val="Calibri"/>
            <scheme val="minor"/>
          </rPr>
          <t>Updated on 14-Nov-2023 10:43 AM</t>
        </r>
      </text>
    </comment>
    <comment ref="AI11" authorId="0" shapeId="0" xr:uid="{00000000-0006-0000-0200-000015000000}">
      <text>
        <r>
          <rPr>
            <sz val="12"/>
            <color theme="1"/>
            <rFont val="Calibri"/>
            <scheme val="minor"/>
          </rPr>
          <t>Updated on 14-Nov-2023 10:43 AM</t>
        </r>
      </text>
    </comment>
    <comment ref="AJ11" authorId="0" shapeId="0" xr:uid="{00000000-0006-0000-0200-000016000000}">
      <text>
        <r>
          <rPr>
            <sz val="12"/>
            <color theme="1"/>
            <rFont val="Calibri"/>
            <scheme val="minor"/>
          </rPr>
          <t>Updated on 14-Nov-2023 10:43 AM</t>
        </r>
      </text>
    </comment>
    <comment ref="AI12" authorId="0" shapeId="0" xr:uid="{00000000-0006-0000-0200-000017000000}">
      <text>
        <r>
          <rPr>
            <sz val="12"/>
            <color theme="1"/>
            <rFont val="Calibri"/>
            <scheme val="minor"/>
          </rPr>
          <t>Updated on 14-Nov-2023 10:43 AM</t>
        </r>
      </text>
    </comment>
    <comment ref="AJ12" authorId="0" shapeId="0" xr:uid="{00000000-0006-0000-0200-000018000000}">
      <text>
        <r>
          <rPr>
            <sz val="12"/>
            <color theme="1"/>
            <rFont val="Calibri"/>
            <scheme val="minor"/>
          </rPr>
          <t>Updated on 14-Nov-2023 10:43 AM</t>
        </r>
      </text>
    </comment>
    <comment ref="AI13" authorId="0" shapeId="0" xr:uid="{00000000-0006-0000-0200-000019000000}">
      <text>
        <r>
          <rPr>
            <sz val="12"/>
            <color theme="1"/>
            <rFont val="Calibri"/>
            <scheme val="minor"/>
          </rPr>
          <t>Updated on 06-Nov-2023 09:39 AM</t>
        </r>
      </text>
    </comment>
    <comment ref="AJ13" authorId="0" shapeId="0" xr:uid="{00000000-0006-0000-0200-00001A000000}">
      <text>
        <r>
          <rPr>
            <sz val="12"/>
            <color theme="1"/>
            <rFont val="Calibri"/>
            <scheme val="minor"/>
          </rPr>
          <t>Updated on 06-Nov-2023 09:39 AM</t>
        </r>
      </text>
    </comment>
    <comment ref="AI14" authorId="0" shapeId="0" xr:uid="{00000000-0006-0000-0200-00001B000000}">
      <text>
        <r>
          <rPr>
            <sz val="12"/>
            <color theme="1"/>
            <rFont val="Calibri"/>
            <scheme val="minor"/>
          </rPr>
          <t>Updated on 14-Nov-2023 10:44 AM</t>
        </r>
      </text>
    </comment>
    <comment ref="AJ14" authorId="0" shapeId="0" xr:uid="{00000000-0006-0000-0200-00001C000000}">
      <text>
        <r>
          <rPr>
            <sz val="12"/>
            <color theme="1"/>
            <rFont val="Calibri"/>
            <scheme val="minor"/>
          </rPr>
          <t>Updated on 14-Nov-2023 10:44 AM</t>
        </r>
      </text>
    </comment>
    <comment ref="AI15" authorId="0" shapeId="0" xr:uid="{00000000-0006-0000-0200-00001D000000}">
      <text>
        <r>
          <rPr>
            <sz val="12"/>
            <color theme="1"/>
            <rFont val="Calibri"/>
            <scheme val="minor"/>
          </rPr>
          <t>Updated on 14-Nov-2023 10:44 AM</t>
        </r>
      </text>
    </comment>
    <comment ref="AJ15" authorId="0" shapeId="0" xr:uid="{00000000-0006-0000-0200-00001E000000}">
      <text>
        <r>
          <rPr>
            <sz val="12"/>
            <color theme="1"/>
            <rFont val="Calibri"/>
            <scheme val="minor"/>
          </rPr>
          <t>Updated on 14-Nov-2023 10:44 AM</t>
        </r>
      </text>
    </comment>
    <comment ref="AI16" authorId="0" shapeId="0" xr:uid="{00000000-0006-0000-0200-00001F000000}">
      <text>
        <r>
          <rPr>
            <sz val="12"/>
            <color theme="1"/>
            <rFont val="Calibri"/>
            <scheme val="minor"/>
          </rPr>
          <t>Updated on 14-Nov-2023 10:44 AM</t>
        </r>
      </text>
    </comment>
    <comment ref="AJ16" authorId="0" shapeId="0" xr:uid="{00000000-0006-0000-0200-000020000000}">
      <text>
        <r>
          <rPr>
            <sz val="12"/>
            <color theme="1"/>
            <rFont val="Calibri"/>
            <scheme val="minor"/>
          </rPr>
          <t>Updated on 14-Nov-2023 10:44 AM</t>
        </r>
      </text>
    </comment>
    <comment ref="AI17" authorId="0" shapeId="0" xr:uid="{00000000-0006-0000-0200-000021000000}">
      <text>
        <r>
          <rPr>
            <sz val="12"/>
            <color theme="1"/>
            <rFont val="Calibri"/>
            <scheme val="minor"/>
          </rPr>
          <t>Updated on 14-Nov-2023 10:44 AM</t>
        </r>
      </text>
    </comment>
    <comment ref="AJ17" authorId="0" shapeId="0" xr:uid="{00000000-0006-0000-0200-000022000000}">
      <text>
        <r>
          <rPr>
            <sz val="12"/>
            <color theme="1"/>
            <rFont val="Calibri"/>
            <scheme val="minor"/>
          </rPr>
          <t>Updated on 14-Nov-2023 10:44 AM</t>
        </r>
      </text>
    </comment>
    <comment ref="AI18" authorId="0" shapeId="0" xr:uid="{00000000-0006-0000-0200-000023000000}">
      <text>
        <r>
          <rPr>
            <sz val="12"/>
            <color theme="1"/>
            <rFont val="Calibri"/>
            <scheme val="minor"/>
          </rPr>
          <t>Updated on 14-Nov-2023 10:45 AM</t>
        </r>
      </text>
    </comment>
    <comment ref="AJ18" authorId="0" shapeId="0" xr:uid="{00000000-0006-0000-0200-000024000000}">
      <text>
        <r>
          <rPr>
            <sz val="12"/>
            <color theme="1"/>
            <rFont val="Calibri"/>
            <scheme val="minor"/>
          </rPr>
          <t>Updated on 14-Nov-2023 10:45 AM</t>
        </r>
      </text>
    </comment>
    <comment ref="AI19" authorId="0" shapeId="0" xr:uid="{00000000-0006-0000-0200-000025000000}">
      <text>
        <r>
          <rPr>
            <sz val="12"/>
            <color theme="1"/>
            <rFont val="Calibri"/>
            <scheme val="minor"/>
          </rPr>
          <t>Updated on 14-Nov-2023 10:45 AM</t>
        </r>
      </text>
    </comment>
    <comment ref="AJ19" authorId="0" shapeId="0" xr:uid="{00000000-0006-0000-0200-000026000000}">
      <text>
        <r>
          <rPr>
            <sz val="12"/>
            <color theme="1"/>
            <rFont val="Calibri"/>
            <scheme val="minor"/>
          </rPr>
          <t>Updated on 14-Nov-2023 10:45 AM</t>
        </r>
      </text>
    </comment>
    <comment ref="AI20" authorId="0" shapeId="0" xr:uid="{00000000-0006-0000-0200-000027000000}">
      <text>
        <r>
          <rPr>
            <sz val="12"/>
            <color theme="1"/>
            <rFont val="Calibri"/>
            <scheme val="minor"/>
          </rPr>
          <t>Updated on 14-Nov-2023 10:45 AM</t>
        </r>
      </text>
    </comment>
    <comment ref="AJ20" authorId="0" shapeId="0" xr:uid="{00000000-0006-0000-0200-000028000000}">
      <text>
        <r>
          <rPr>
            <sz val="12"/>
            <color theme="1"/>
            <rFont val="Calibri"/>
            <scheme val="minor"/>
          </rPr>
          <t>Updated on 14-Nov-2023 10:45 AM</t>
        </r>
      </text>
    </comment>
    <comment ref="AI21" authorId="0" shapeId="0" xr:uid="{00000000-0006-0000-0200-000029000000}">
      <text>
        <r>
          <rPr>
            <sz val="12"/>
            <color theme="1"/>
            <rFont val="Calibri"/>
            <scheme val="minor"/>
          </rPr>
          <t>Updated on 16-Nov-2023 02:09 PM</t>
        </r>
      </text>
    </comment>
    <comment ref="AJ21" authorId="0" shapeId="0" xr:uid="{00000000-0006-0000-0200-00002A000000}">
      <text>
        <r>
          <rPr>
            <sz val="12"/>
            <color theme="1"/>
            <rFont val="Calibri"/>
            <scheme val="minor"/>
          </rPr>
          <t>Updated on 16-Nov-2023 02:09 PM</t>
        </r>
      </text>
    </comment>
    <comment ref="AI22" authorId="0" shapeId="0" xr:uid="{00000000-0006-0000-0200-00002B000000}">
      <text>
        <r>
          <rPr>
            <sz val="12"/>
            <color theme="1"/>
            <rFont val="Calibri"/>
            <scheme val="minor"/>
          </rPr>
          <t>Updated on 16-Nov-2023 02:09 PM</t>
        </r>
      </text>
    </comment>
    <comment ref="AJ22" authorId="0" shapeId="0" xr:uid="{00000000-0006-0000-0200-00002C000000}">
      <text>
        <r>
          <rPr>
            <sz val="12"/>
            <color theme="1"/>
            <rFont val="Calibri"/>
            <scheme val="minor"/>
          </rPr>
          <t>Updated on 16-Nov-2023 02:09 PM</t>
        </r>
      </text>
    </comment>
    <comment ref="AI23" authorId="0" shapeId="0" xr:uid="{00000000-0006-0000-0200-00002D000000}">
      <text>
        <r>
          <rPr>
            <sz val="12"/>
            <color theme="1"/>
            <rFont val="Calibri"/>
            <scheme val="minor"/>
          </rPr>
          <t>Updated on 06-Nov-2023 09:39 AM</t>
        </r>
      </text>
    </comment>
    <comment ref="AJ23" authorId="0" shapeId="0" xr:uid="{00000000-0006-0000-0200-00002E000000}">
      <text>
        <r>
          <rPr>
            <sz val="12"/>
            <color theme="1"/>
            <rFont val="Calibri"/>
            <scheme val="minor"/>
          </rPr>
          <t>Updated on 06-Nov-2023 09:39 AM</t>
        </r>
      </text>
    </comment>
    <comment ref="AI24" authorId="0" shapeId="0" xr:uid="{00000000-0006-0000-0200-00002F000000}">
      <text>
        <r>
          <rPr>
            <sz val="12"/>
            <color theme="1"/>
            <rFont val="Calibri"/>
            <scheme val="minor"/>
          </rPr>
          <t>Updated on 07-Nov-2023 10:26 AM</t>
        </r>
      </text>
    </comment>
    <comment ref="AJ24" authorId="0" shapeId="0" xr:uid="{00000000-0006-0000-0200-000030000000}">
      <text>
        <r>
          <rPr>
            <sz val="12"/>
            <color theme="1"/>
            <rFont val="Calibri"/>
            <scheme val="minor"/>
          </rPr>
          <t>Updated on 07-Nov-2023 10:26 AM</t>
        </r>
      </text>
    </comment>
    <comment ref="AI25" authorId="0" shapeId="0" xr:uid="{00000000-0006-0000-0200-000031000000}">
      <text>
        <r>
          <rPr>
            <sz val="12"/>
            <color theme="1"/>
            <rFont val="Calibri"/>
            <scheme val="minor"/>
          </rPr>
          <t>Updated on 14-Nov-2023 09:32 AM</t>
        </r>
      </text>
    </comment>
    <comment ref="AJ25" authorId="0" shapeId="0" xr:uid="{00000000-0006-0000-0200-000032000000}">
      <text>
        <r>
          <rPr>
            <sz val="12"/>
            <color theme="1"/>
            <rFont val="Calibri"/>
            <scheme val="minor"/>
          </rPr>
          <t>Updated on 14-Nov-2023 09:32 AM</t>
        </r>
      </text>
    </comment>
    <comment ref="AI26" authorId="0" shapeId="0" xr:uid="{00000000-0006-0000-0200-000033000000}">
      <text>
        <r>
          <rPr>
            <sz val="12"/>
            <color theme="1"/>
            <rFont val="Calibri"/>
            <scheme val="minor"/>
          </rPr>
          <t>Updated on 16-Nov-2023 02:09 PM</t>
        </r>
      </text>
    </comment>
    <comment ref="AJ26" authorId="0" shapeId="0" xr:uid="{00000000-0006-0000-0200-000034000000}">
      <text>
        <r>
          <rPr>
            <sz val="12"/>
            <color theme="1"/>
            <rFont val="Calibri"/>
            <scheme val="minor"/>
          </rPr>
          <t>Updated on 16-Nov-2023 02:09 PM</t>
        </r>
      </text>
    </comment>
    <comment ref="AI27" authorId="0" shapeId="0" xr:uid="{00000000-0006-0000-0200-000035000000}">
      <text>
        <r>
          <rPr>
            <sz val="12"/>
            <color theme="1"/>
            <rFont val="Calibri"/>
            <scheme val="minor"/>
          </rPr>
          <t>Updated on 16-Nov-2023 02:09 PM</t>
        </r>
      </text>
    </comment>
    <comment ref="AJ27" authorId="0" shapeId="0" xr:uid="{00000000-0006-0000-0200-000036000000}">
      <text>
        <r>
          <rPr>
            <sz val="12"/>
            <color theme="1"/>
            <rFont val="Calibri"/>
            <scheme val="minor"/>
          </rPr>
          <t>Updated on 16-Nov-2023 02:09 PM</t>
        </r>
      </text>
    </comment>
    <comment ref="AI28" authorId="0" shapeId="0" xr:uid="{00000000-0006-0000-0200-000037000000}">
      <text>
        <r>
          <rPr>
            <sz val="12"/>
            <color theme="1"/>
            <rFont val="Calibri"/>
            <scheme val="minor"/>
          </rPr>
          <t>Updated on 16-Nov-2023 02:10 PM</t>
        </r>
      </text>
    </comment>
    <comment ref="AJ28" authorId="0" shapeId="0" xr:uid="{00000000-0006-0000-0200-000038000000}">
      <text>
        <r>
          <rPr>
            <sz val="12"/>
            <color theme="1"/>
            <rFont val="Calibri"/>
            <scheme val="minor"/>
          </rPr>
          <t>Updated on 16-Nov-2023 02:10 PM</t>
        </r>
      </text>
    </comment>
    <comment ref="AI29" authorId="0" shapeId="0" xr:uid="{00000000-0006-0000-0200-000039000000}">
      <text>
        <r>
          <rPr>
            <sz val="12"/>
            <color theme="1"/>
            <rFont val="Calibri"/>
            <scheme val="minor"/>
          </rPr>
          <t>Updated on 16-Nov-2023 02:10 PM</t>
        </r>
      </text>
    </comment>
    <comment ref="AJ29" authorId="0" shapeId="0" xr:uid="{00000000-0006-0000-0200-00003A000000}">
      <text>
        <r>
          <rPr>
            <sz val="12"/>
            <color theme="1"/>
            <rFont val="Calibri"/>
            <scheme val="minor"/>
          </rPr>
          <t>Updated on 16-Nov-2023 02:10 PM</t>
        </r>
      </text>
    </comment>
    <comment ref="AI30" authorId="0" shapeId="0" xr:uid="{00000000-0006-0000-0200-00003B000000}">
      <text>
        <r>
          <rPr>
            <sz val="12"/>
            <color theme="1"/>
            <rFont val="Calibri"/>
            <scheme val="minor"/>
          </rPr>
          <t>Updated on 16-Nov-2023 02:10 PM</t>
        </r>
      </text>
    </comment>
    <comment ref="AJ30" authorId="0" shapeId="0" xr:uid="{00000000-0006-0000-0200-00003C000000}">
      <text>
        <r>
          <rPr>
            <sz val="12"/>
            <color theme="1"/>
            <rFont val="Calibri"/>
            <scheme val="minor"/>
          </rPr>
          <t>Updated on 16-Nov-2023 02:10 PM</t>
        </r>
      </text>
    </comment>
    <comment ref="AI31" authorId="0" shapeId="0" xr:uid="{00000000-0006-0000-0200-00003D000000}">
      <text>
        <r>
          <rPr>
            <sz val="12"/>
            <color theme="1"/>
            <rFont val="Calibri"/>
            <scheme val="minor"/>
          </rPr>
          <t>Updated on 16-Nov-2023 02:10 PM</t>
        </r>
      </text>
    </comment>
    <comment ref="AJ31" authorId="0" shapeId="0" xr:uid="{00000000-0006-0000-0200-00003E000000}">
      <text>
        <r>
          <rPr>
            <sz val="12"/>
            <color theme="1"/>
            <rFont val="Calibri"/>
            <scheme val="minor"/>
          </rPr>
          <t>Updated on 16-Nov-2023 02:10 PM</t>
        </r>
      </text>
    </comment>
    <comment ref="AI32" authorId="0" shapeId="0" xr:uid="{00000000-0006-0000-0200-00003F000000}">
      <text>
        <r>
          <rPr>
            <sz val="12"/>
            <color theme="1"/>
            <rFont val="Calibri"/>
            <scheme val="minor"/>
          </rPr>
          <t>Updated on 05-Dec-2023 10:35 AM</t>
        </r>
      </text>
    </comment>
    <comment ref="AJ32" authorId="0" shapeId="0" xr:uid="{00000000-0006-0000-0200-000040000000}">
      <text>
        <r>
          <rPr>
            <sz val="12"/>
            <color theme="1"/>
            <rFont val="Calibri"/>
            <scheme val="minor"/>
          </rPr>
          <t>Updated on 05-Dec-2023 10:35 AM</t>
        </r>
      </text>
    </comment>
    <comment ref="AI33" authorId="0" shapeId="0" xr:uid="{00000000-0006-0000-0200-000041000000}">
      <text>
        <r>
          <rPr>
            <sz val="12"/>
            <color theme="1"/>
            <rFont val="Calibri"/>
            <scheme val="minor"/>
          </rPr>
          <t>Updated on 16-Nov-2023 02:11 PM</t>
        </r>
      </text>
    </comment>
    <comment ref="AJ33" authorId="0" shapeId="0" xr:uid="{00000000-0006-0000-0200-000042000000}">
      <text>
        <r>
          <rPr>
            <sz val="12"/>
            <color theme="1"/>
            <rFont val="Calibri"/>
            <scheme val="minor"/>
          </rPr>
          <t>Updated on 16-Nov-2023 02:11 PM</t>
        </r>
      </text>
    </comment>
    <comment ref="AI34" authorId="0" shapeId="0" xr:uid="{00000000-0006-0000-0200-000043000000}">
      <text>
        <r>
          <rPr>
            <sz val="12"/>
            <color theme="1"/>
            <rFont val="Calibri"/>
            <scheme val="minor"/>
          </rPr>
          <t>Updated on 16-Nov-2023 02:11 PM</t>
        </r>
      </text>
    </comment>
    <comment ref="AJ34" authorId="0" shapeId="0" xr:uid="{00000000-0006-0000-0200-000044000000}">
      <text>
        <r>
          <rPr>
            <sz val="12"/>
            <color theme="1"/>
            <rFont val="Calibri"/>
            <scheme val="minor"/>
          </rPr>
          <t>Updated on 16-Nov-2023 02:11 PM</t>
        </r>
      </text>
    </comment>
    <comment ref="AI35" authorId="0" shapeId="0" xr:uid="{00000000-0006-0000-0200-000045000000}">
      <text>
        <r>
          <rPr>
            <sz val="12"/>
            <color theme="1"/>
            <rFont val="Calibri"/>
            <scheme val="minor"/>
          </rPr>
          <t>Updated on 16-Nov-2023 02:11 PM</t>
        </r>
      </text>
    </comment>
    <comment ref="AJ35" authorId="0" shapeId="0" xr:uid="{00000000-0006-0000-0200-000046000000}">
      <text>
        <r>
          <rPr>
            <sz val="12"/>
            <color theme="1"/>
            <rFont val="Calibri"/>
            <scheme val="minor"/>
          </rPr>
          <t>Updated on 16-Nov-2023 02:11 PM</t>
        </r>
      </text>
    </comment>
    <comment ref="AI36" authorId="0" shapeId="0" xr:uid="{00000000-0006-0000-0200-000047000000}">
      <text>
        <r>
          <rPr>
            <sz val="12"/>
            <color theme="1"/>
            <rFont val="Calibri"/>
            <scheme val="minor"/>
          </rPr>
          <t>Updated on 16-Nov-2023 02:11 PM</t>
        </r>
      </text>
    </comment>
    <comment ref="AJ36" authorId="0" shapeId="0" xr:uid="{00000000-0006-0000-0200-000048000000}">
      <text>
        <r>
          <rPr>
            <sz val="12"/>
            <color theme="1"/>
            <rFont val="Calibri"/>
            <scheme val="minor"/>
          </rPr>
          <t>Updated on 16-Nov-2023 02:11 PM</t>
        </r>
      </text>
    </comment>
    <comment ref="AI37" authorId="0" shapeId="0" xr:uid="{00000000-0006-0000-0200-000049000000}">
      <text>
        <r>
          <rPr>
            <sz val="12"/>
            <color theme="1"/>
            <rFont val="Calibri"/>
            <scheme val="minor"/>
          </rPr>
          <t>Updated on 16-Nov-2023 02:12 PM</t>
        </r>
      </text>
    </comment>
    <comment ref="AJ37" authorId="0" shapeId="0" xr:uid="{00000000-0006-0000-0200-00004A000000}">
      <text>
        <r>
          <rPr>
            <sz val="12"/>
            <color theme="1"/>
            <rFont val="Calibri"/>
            <scheme val="minor"/>
          </rPr>
          <t>Updated on 16-Nov-2023 02:12 PM</t>
        </r>
      </text>
    </comment>
    <comment ref="AI38" authorId="0" shapeId="0" xr:uid="{00000000-0006-0000-0200-00004B000000}">
      <text>
        <r>
          <rPr>
            <sz val="12"/>
            <color theme="1"/>
            <rFont val="Calibri"/>
            <scheme val="minor"/>
          </rPr>
          <t>Updated on 16-Nov-2023 02:12 PM</t>
        </r>
      </text>
    </comment>
    <comment ref="AJ38" authorId="0" shapeId="0" xr:uid="{00000000-0006-0000-0200-00004C000000}">
      <text>
        <r>
          <rPr>
            <sz val="12"/>
            <color theme="1"/>
            <rFont val="Calibri"/>
            <scheme val="minor"/>
          </rPr>
          <t>Updated on 16-Nov-2023 02:12 PM</t>
        </r>
      </text>
    </comment>
    <comment ref="AI39" authorId="0" shapeId="0" xr:uid="{00000000-0006-0000-0200-00004D000000}">
      <text>
        <r>
          <rPr>
            <sz val="12"/>
            <color theme="1"/>
            <rFont val="Calibri"/>
            <scheme val="minor"/>
          </rPr>
          <t>Updated on 16-Nov-2023 02:12 PM</t>
        </r>
      </text>
    </comment>
    <comment ref="AJ39" authorId="0" shapeId="0" xr:uid="{00000000-0006-0000-0200-00004E000000}">
      <text>
        <r>
          <rPr>
            <sz val="12"/>
            <color theme="1"/>
            <rFont val="Calibri"/>
            <scheme val="minor"/>
          </rPr>
          <t>Updated on 16-Nov-2023 02:12 PM</t>
        </r>
      </text>
    </comment>
    <comment ref="AI40" authorId="0" shapeId="0" xr:uid="{00000000-0006-0000-0200-00004F000000}">
      <text>
        <r>
          <rPr>
            <sz val="12"/>
            <color theme="1"/>
            <rFont val="Calibri"/>
            <scheme val="minor"/>
          </rPr>
          <t>Updated on 16-Nov-2023 02:12 PM</t>
        </r>
      </text>
    </comment>
    <comment ref="AJ40" authorId="0" shapeId="0" xr:uid="{00000000-0006-0000-0200-000050000000}">
      <text>
        <r>
          <rPr>
            <sz val="12"/>
            <color theme="1"/>
            <rFont val="Calibri"/>
            <scheme val="minor"/>
          </rPr>
          <t>Updated on 16-Nov-2023 02:12 PM</t>
        </r>
      </text>
    </comment>
    <comment ref="AI41" authorId="0" shapeId="0" xr:uid="{00000000-0006-0000-0200-000051000000}">
      <text>
        <r>
          <rPr>
            <sz val="12"/>
            <color theme="1"/>
            <rFont val="Calibri"/>
            <scheme val="minor"/>
          </rPr>
          <t>Updated on 16-Nov-2023 02:13 PM</t>
        </r>
      </text>
    </comment>
    <comment ref="AJ41" authorId="0" shapeId="0" xr:uid="{00000000-0006-0000-0200-000052000000}">
      <text>
        <r>
          <rPr>
            <sz val="12"/>
            <color theme="1"/>
            <rFont val="Calibri"/>
            <scheme val="minor"/>
          </rPr>
          <t>Updated on 16-Nov-2023 02:13 PM</t>
        </r>
      </text>
    </comment>
    <comment ref="AI42" authorId="0" shapeId="0" xr:uid="{00000000-0006-0000-0200-000053000000}">
      <text>
        <r>
          <rPr>
            <sz val="12"/>
            <color theme="1"/>
            <rFont val="Calibri"/>
            <scheme val="minor"/>
          </rPr>
          <t>Updated on 16-Nov-2023 02:13 PM</t>
        </r>
      </text>
    </comment>
    <comment ref="AJ42" authorId="0" shapeId="0" xr:uid="{00000000-0006-0000-0200-000054000000}">
      <text>
        <r>
          <rPr>
            <sz val="12"/>
            <color theme="1"/>
            <rFont val="Calibri"/>
            <scheme val="minor"/>
          </rPr>
          <t>Updated on 16-Nov-2023 02:13 PM</t>
        </r>
      </text>
    </comment>
    <comment ref="AI43" authorId="0" shapeId="0" xr:uid="{00000000-0006-0000-0200-000055000000}">
      <text>
        <r>
          <rPr>
            <sz val="12"/>
            <color theme="1"/>
            <rFont val="Calibri"/>
            <scheme val="minor"/>
          </rPr>
          <t>Updated on 16-Nov-2023 02:14 PM</t>
        </r>
      </text>
    </comment>
    <comment ref="AJ43" authorId="0" shapeId="0" xr:uid="{00000000-0006-0000-0200-000056000000}">
      <text>
        <r>
          <rPr>
            <sz val="12"/>
            <color theme="1"/>
            <rFont val="Calibri"/>
            <scheme val="minor"/>
          </rPr>
          <t>Updated on 16-Nov-2023 02:14 PM</t>
        </r>
      </text>
    </comment>
    <comment ref="AI44" authorId="0" shapeId="0" xr:uid="{00000000-0006-0000-0200-000057000000}">
      <text>
        <r>
          <rPr>
            <sz val="12"/>
            <color theme="1"/>
            <rFont val="Calibri"/>
            <scheme val="minor"/>
          </rPr>
          <t>Updated on 16-Nov-2023 02:14 PM</t>
        </r>
      </text>
    </comment>
    <comment ref="AJ44" authorId="0" shapeId="0" xr:uid="{00000000-0006-0000-0200-000058000000}">
      <text>
        <r>
          <rPr>
            <sz val="12"/>
            <color theme="1"/>
            <rFont val="Calibri"/>
            <scheme val="minor"/>
          </rPr>
          <t>Updated on 16-Nov-2023 02:14 PM</t>
        </r>
      </text>
    </comment>
    <comment ref="AI45" authorId="0" shapeId="0" xr:uid="{00000000-0006-0000-0200-000059000000}">
      <text>
        <r>
          <rPr>
            <sz val="12"/>
            <color theme="1"/>
            <rFont val="Calibri"/>
            <scheme val="minor"/>
          </rPr>
          <t>Updated on 17-Nov-2023 12:58 PM</t>
        </r>
      </text>
    </comment>
    <comment ref="AJ45" authorId="0" shapeId="0" xr:uid="{00000000-0006-0000-0200-00005A000000}">
      <text>
        <r>
          <rPr>
            <sz val="12"/>
            <color theme="1"/>
            <rFont val="Calibri"/>
            <scheme val="minor"/>
          </rPr>
          <t>Updated on 17-Nov-2023 12:58 PM</t>
        </r>
      </text>
    </comment>
    <comment ref="AI46" authorId="0" shapeId="0" xr:uid="{00000000-0006-0000-0200-00005B000000}">
      <text>
        <r>
          <rPr>
            <sz val="12"/>
            <color theme="1"/>
            <rFont val="Calibri"/>
            <scheme val="minor"/>
          </rPr>
          <t>Updated on 17-Nov-2023 12:59 PM</t>
        </r>
      </text>
    </comment>
    <comment ref="AJ46" authorId="0" shapeId="0" xr:uid="{00000000-0006-0000-0200-00005C000000}">
      <text>
        <r>
          <rPr>
            <sz val="12"/>
            <color theme="1"/>
            <rFont val="Calibri"/>
            <scheme val="minor"/>
          </rPr>
          <t>Updated on 17-Nov-2023 12:59 PM</t>
        </r>
      </text>
    </comment>
    <comment ref="AI47" authorId="0" shapeId="0" xr:uid="{00000000-0006-0000-0200-00005D000000}">
      <text>
        <r>
          <rPr>
            <sz val="12"/>
            <color theme="1"/>
            <rFont val="Calibri"/>
            <scheme val="minor"/>
          </rPr>
          <t>Updated on 17-Nov-2023 12:59 PM</t>
        </r>
      </text>
    </comment>
    <comment ref="AJ47" authorId="0" shapeId="0" xr:uid="{00000000-0006-0000-0200-00005E000000}">
      <text>
        <r>
          <rPr>
            <sz val="12"/>
            <color theme="1"/>
            <rFont val="Calibri"/>
            <scheme val="minor"/>
          </rPr>
          <t>Updated on 17-Nov-2023 12:59 PM</t>
        </r>
      </text>
    </comment>
    <comment ref="AI48" authorId="0" shapeId="0" xr:uid="{00000000-0006-0000-0200-00005F000000}">
      <text>
        <r>
          <rPr>
            <sz val="12"/>
            <color theme="1"/>
            <rFont val="Calibri"/>
            <scheme val="minor"/>
          </rPr>
          <t>Updated on 17-Nov-2023 12:59 PM</t>
        </r>
      </text>
    </comment>
    <comment ref="AJ48" authorId="0" shapeId="0" xr:uid="{00000000-0006-0000-0200-000060000000}">
      <text>
        <r>
          <rPr>
            <sz val="12"/>
            <color theme="1"/>
            <rFont val="Calibri"/>
            <scheme val="minor"/>
          </rPr>
          <t>Updated on 17-Nov-2023 12:59 PM</t>
        </r>
      </text>
    </comment>
    <comment ref="AI49" authorId="0" shapeId="0" xr:uid="{00000000-0006-0000-0200-000061000000}">
      <text>
        <r>
          <rPr>
            <sz val="12"/>
            <color theme="1"/>
            <rFont val="Calibri"/>
            <scheme val="minor"/>
          </rPr>
          <t>Updated on 28-Nov-2023 12:20 PM</t>
        </r>
      </text>
    </comment>
    <comment ref="AJ49" authorId="0" shapeId="0" xr:uid="{00000000-0006-0000-0200-000062000000}">
      <text>
        <r>
          <rPr>
            <sz val="12"/>
            <color theme="1"/>
            <rFont val="Calibri"/>
            <scheme val="minor"/>
          </rPr>
          <t>Updated on 28-Nov-2023 12:20 PM</t>
        </r>
      </text>
    </comment>
    <comment ref="AI50" authorId="0" shapeId="0" xr:uid="{00000000-0006-0000-0200-000063000000}">
      <text>
        <r>
          <rPr>
            <sz val="12"/>
            <color theme="1"/>
            <rFont val="Calibri"/>
            <scheme val="minor"/>
          </rPr>
          <t>Updated on 21-Nov-2023 01:31 PM</t>
        </r>
      </text>
    </comment>
    <comment ref="AJ50" authorId="0" shapeId="0" xr:uid="{00000000-0006-0000-0200-000064000000}">
      <text>
        <r>
          <rPr>
            <sz val="12"/>
            <color theme="1"/>
            <rFont val="Calibri"/>
            <scheme val="minor"/>
          </rPr>
          <t>Updated on 21-Nov-2023 01:31 PM</t>
        </r>
      </text>
    </comment>
    <comment ref="AI51" authorId="0" shapeId="0" xr:uid="{00000000-0006-0000-0200-000065000000}">
      <text>
        <r>
          <rPr>
            <sz val="12"/>
            <color theme="1"/>
            <rFont val="Calibri"/>
            <scheme val="minor"/>
          </rPr>
          <t>Updated on 28-Nov-2023 12:20 PM</t>
        </r>
      </text>
    </comment>
    <comment ref="AJ51" authorId="0" shapeId="0" xr:uid="{00000000-0006-0000-0200-000066000000}">
      <text>
        <r>
          <rPr>
            <sz val="12"/>
            <color theme="1"/>
            <rFont val="Calibri"/>
            <scheme val="minor"/>
          </rPr>
          <t>Updated on 28-Nov-2023 12:20 PM</t>
        </r>
      </text>
    </comment>
    <comment ref="AI52" authorId="0" shapeId="0" xr:uid="{00000000-0006-0000-0200-000067000000}">
      <text>
        <r>
          <rPr>
            <sz val="12"/>
            <color theme="1"/>
            <rFont val="Calibri"/>
            <scheme val="minor"/>
          </rPr>
          <t>Updated on 28-Nov-2023 12:21 PM</t>
        </r>
      </text>
    </comment>
    <comment ref="AJ52" authorId="0" shapeId="0" xr:uid="{00000000-0006-0000-0200-000068000000}">
      <text>
        <r>
          <rPr>
            <sz val="12"/>
            <color theme="1"/>
            <rFont val="Calibri"/>
            <scheme val="minor"/>
          </rPr>
          <t>Updated on 28-Nov-2023 12:21 PM</t>
        </r>
      </text>
    </comment>
    <comment ref="AI53" authorId="0" shapeId="0" xr:uid="{00000000-0006-0000-0200-000069000000}">
      <text>
        <r>
          <rPr>
            <sz val="12"/>
            <color theme="1"/>
            <rFont val="Calibri"/>
            <scheme val="minor"/>
          </rPr>
          <t>Updated on 28-Nov-2023 12:21 PM</t>
        </r>
      </text>
    </comment>
    <comment ref="AJ53" authorId="0" shapeId="0" xr:uid="{00000000-0006-0000-0200-00006A000000}">
      <text>
        <r>
          <rPr>
            <sz val="12"/>
            <color theme="1"/>
            <rFont val="Calibri"/>
            <scheme val="minor"/>
          </rPr>
          <t>Updated on 28-Nov-2023 12:21 PM</t>
        </r>
      </text>
    </comment>
    <comment ref="AI54" authorId="0" shapeId="0" xr:uid="{00000000-0006-0000-0200-00006B000000}">
      <text>
        <r>
          <rPr>
            <sz val="12"/>
            <color theme="1"/>
            <rFont val="Calibri"/>
            <scheme val="minor"/>
          </rPr>
          <t>Updated on 28-Nov-2023 12:21 PM</t>
        </r>
      </text>
    </comment>
    <comment ref="AJ54" authorId="0" shapeId="0" xr:uid="{00000000-0006-0000-0200-00006C000000}">
      <text>
        <r>
          <rPr>
            <sz val="12"/>
            <color theme="1"/>
            <rFont val="Calibri"/>
            <scheme val="minor"/>
          </rPr>
          <t>Updated on 28-Nov-2023 12:21 PM</t>
        </r>
      </text>
    </comment>
    <comment ref="AI55" authorId="0" shapeId="0" xr:uid="{00000000-0006-0000-0200-00006D000000}">
      <text>
        <r>
          <rPr>
            <sz val="12"/>
            <color theme="1"/>
            <rFont val="Calibri"/>
            <scheme val="minor"/>
          </rPr>
          <t>Updated on 28-Nov-2023 12:21 PM</t>
        </r>
      </text>
    </comment>
    <comment ref="AJ55" authorId="0" shapeId="0" xr:uid="{00000000-0006-0000-0200-00006E000000}">
      <text>
        <r>
          <rPr>
            <sz val="12"/>
            <color theme="1"/>
            <rFont val="Calibri"/>
            <scheme val="minor"/>
          </rPr>
          <t>Updated on 28-Nov-2023 12:21 PM</t>
        </r>
      </text>
    </comment>
    <comment ref="AI56" authorId="0" shapeId="0" xr:uid="{00000000-0006-0000-0200-00006F000000}">
      <text>
        <r>
          <rPr>
            <sz val="12"/>
            <color theme="1"/>
            <rFont val="Calibri"/>
            <scheme val="minor"/>
          </rPr>
          <t>Updated on 30-Nov-2023 03:00 PM</t>
        </r>
      </text>
    </comment>
    <comment ref="AJ56" authorId="0" shapeId="0" xr:uid="{00000000-0006-0000-0200-000070000000}">
      <text>
        <r>
          <rPr>
            <sz val="12"/>
            <color theme="1"/>
            <rFont val="Calibri"/>
            <scheme val="minor"/>
          </rPr>
          <t>Updated on 30-Nov-2023 03:00 PM</t>
        </r>
      </text>
    </comment>
    <comment ref="AI57" authorId="0" shapeId="0" xr:uid="{00000000-0006-0000-0200-000071000000}">
      <text>
        <r>
          <rPr>
            <sz val="12"/>
            <color theme="1"/>
            <rFont val="Calibri"/>
            <scheme val="minor"/>
          </rPr>
          <t>Updated on 30-Nov-2023 03:00 PM</t>
        </r>
      </text>
    </comment>
    <comment ref="AJ57" authorId="0" shapeId="0" xr:uid="{00000000-0006-0000-0200-000072000000}">
      <text>
        <r>
          <rPr>
            <sz val="12"/>
            <color theme="1"/>
            <rFont val="Calibri"/>
            <scheme val="minor"/>
          </rPr>
          <t>Updated on 30-Nov-2023 03:00 PM</t>
        </r>
      </text>
    </comment>
    <comment ref="AI58" authorId="0" shapeId="0" xr:uid="{00000000-0006-0000-0200-000073000000}">
      <text>
        <r>
          <rPr>
            <sz val="12"/>
            <color theme="1"/>
            <rFont val="Calibri"/>
            <scheme val="minor"/>
          </rPr>
          <t>Updated on 04-Dec-2023 09:47 AM</t>
        </r>
      </text>
    </comment>
    <comment ref="AJ58" authorId="0" shapeId="0" xr:uid="{00000000-0006-0000-0200-000074000000}">
      <text>
        <r>
          <rPr>
            <sz val="12"/>
            <color theme="1"/>
            <rFont val="Calibri"/>
            <scheme val="minor"/>
          </rPr>
          <t>Updated on 04-Dec-2023 09:47 AM</t>
        </r>
      </text>
    </comment>
    <comment ref="AI59" authorId="0" shapeId="0" xr:uid="{00000000-0006-0000-0200-000075000000}">
      <text>
        <r>
          <rPr>
            <sz val="12"/>
            <color theme="1"/>
            <rFont val="Calibri"/>
            <scheme val="minor"/>
          </rPr>
          <t>Updated on 04-Dec-2023 09:48 AM</t>
        </r>
      </text>
    </comment>
    <comment ref="AJ59" authorId="0" shapeId="0" xr:uid="{00000000-0006-0000-0200-000076000000}">
      <text>
        <r>
          <rPr>
            <sz val="12"/>
            <color theme="1"/>
            <rFont val="Calibri"/>
            <scheme val="minor"/>
          </rPr>
          <t>Updated on 04-Dec-2023 09:48 AM</t>
        </r>
      </text>
    </comment>
    <comment ref="AI60" authorId="0" shapeId="0" xr:uid="{00000000-0006-0000-0200-000077000000}">
      <text>
        <r>
          <rPr>
            <sz val="12"/>
            <color theme="1"/>
            <rFont val="Calibri"/>
            <scheme val="minor"/>
          </rPr>
          <t>Updated on 05-Dec-2023 12:38 PM</t>
        </r>
      </text>
    </comment>
    <comment ref="AJ60" authorId="0" shapeId="0" xr:uid="{00000000-0006-0000-0200-000078000000}">
      <text>
        <r>
          <rPr>
            <sz val="12"/>
            <color theme="1"/>
            <rFont val="Calibri"/>
            <scheme val="minor"/>
          </rPr>
          <t>Updated on 05-Dec-2023 12:38 PM</t>
        </r>
      </text>
    </comment>
    <comment ref="AI61" authorId="0" shapeId="0" xr:uid="{00000000-0006-0000-0200-000079000000}">
      <text>
        <r>
          <rPr>
            <sz val="12"/>
            <color theme="1"/>
            <rFont val="Calibri"/>
            <scheme val="minor"/>
          </rPr>
          <t>Updated on 11-Jan-2024 10:44 AM</t>
        </r>
      </text>
    </comment>
    <comment ref="AJ61" authorId="0" shapeId="0" xr:uid="{00000000-0006-0000-0200-00007A000000}">
      <text>
        <r>
          <rPr>
            <sz val="12"/>
            <color theme="1"/>
            <rFont val="Calibri"/>
            <scheme val="minor"/>
          </rPr>
          <t>Updated on 11-Jan-2024 10:44 AM</t>
        </r>
      </text>
    </comment>
    <comment ref="AI62" authorId="0" shapeId="0" xr:uid="{00000000-0006-0000-0200-00007B000000}">
      <text>
        <r>
          <rPr>
            <sz val="12"/>
            <color theme="1"/>
            <rFont val="Calibri"/>
            <scheme val="minor"/>
          </rPr>
          <t>Updated on 24-Jan-2024 02:51 PM</t>
        </r>
      </text>
    </comment>
    <comment ref="AJ62" authorId="0" shapeId="0" xr:uid="{00000000-0006-0000-0200-00007C000000}">
      <text>
        <r>
          <rPr>
            <sz val="12"/>
            <color theme="1"/>
            <rFont val="Calibri"/>
            <scheme val="minor"/>
          </rPr>
          <t>Updated on 24-Jan-2024 02:51 PM</t>
        </r>
      </text>
    </comment>
    <comment ref="AI63" authorId="0" shapeId="0" xr:uid="{00000000-0006-0000-0200-00007D000000}">
      <text>
        <r>
          <rPr>
            <sz val="12"/>
            <color theme="1"/>
            <rFont val="Calibri"/>
            <scheme val="minor"/>
          </rPr>
          <t>Updated on 11-Jan-2024 10:27 AM</t>
        </r>
      </text>
    </comment>
    <comment ref="AJ63" authorId="0" shapeId="0" xr:uid="{00000000-0006-0000-0200-00007E000000}">
      <text>
        <r>
          <rPr>
            <sz val="12"/>
            <color theme="1"/>
            <rFont val="Calibri"/>
            <scheme val="minor"/>
          </rPr>
          <t>Updated on 11-Jan-2024 10:27 AM</t>
        </r>
      </text>
    </comment>
    <comment ref="AI64" authorId="0" shapeId="0" xr:uid="{00000000-0006-0000-0200-00007F000000}">
      <text>
        <r>
          <rPr>
            <sz val="12"/>
            <color theme="1"/>
            <rFont val="Calibri"/>
            <scheme val="minor"/>
          </rPr>
          <t>Updated on 11-Jan-2024 10:14 AM</t>
        </r>
      </text>
    </comment>
    <comment ref="AJ64" authorId="0" shapeId="0" xr:uid="{00000000-0006-0000-0200-000080000000}">
      <text>
        <r>
          <rPr>
            <sz val="12"/>
            <color theme="1"/>
            <rFont val="Calibri"/>
            <scheme val="minor"/>
          </rPr>
          <t>Updated on 11-Jan-2024 10:14 AM</t>
        </r>
      </text>
    </comment>
    <comment ref="AI65" authorId="0" shapeId="0" xr:uid="{00000000-0006-0000-0200-000081000000}">
      <text>
        <r>
          <rPr>
            <sz val="12"/>
            <color theme="1"/>
            <rFont val="Calibri"/>
            <scheme val="minor"/>
          </rPr>
          <t>Updated on 11-Jan-2024 10:47 AM</t>
        </r>
      </text>
    </comment>
    <comment ref="AJ65" authorId="0" shapeId="0" xr:uid="{00000000-0006-0000-0200-000082000000}">
      <text>
        <r>
          <rPr>
            <sz val="12"/>
            <color theme="1"/>
            <rFont val="Calibri"/>
            <scheme val="minor"/>
          </rPr>
          <t>Updated on 11-Jan-2024 10:47 AM</t>
        </r>
      </text>
    </comment>
    <comment ref="AI66" authorId="0" shapeId="0" xr:uid="{00000000-0006-0000-0200-000083000000}">
      <text>
        <r>
          <rPr>
            <sz val="12"/>
            <color theme="1"/>
            <rFont val="Calibri"/>
            <scheme val="minor"/>
          </rPr>
          <t>Updated on 11-Jan-2024 09:57 AM</t>
        </r>
      </text>
    </comment>
    <comment ref="AJ66" authorId="0" shapeId="0" xr:uid="{00000000-0006-0000-0200-000084000000}">
      <text>
        <r>
          <rPr>
            <sz val="12"/>
            <color theme="1"/>
            <rFont val="Calibri"/>
            <scheme val="minor"/>
          </rPr>
          <t>Updated on 11-Jan-2024 09:57 AM</t>
        </r>
      </text>
    </comment>
    <comment ref="AI67" authorId="0" shapeId="0" xr:uid="{00000000-0006-0000-0200-000085000000}">
      <text>
        <r>
          <rPr>
            <sz val="12"/>
            <color theme="1"/>
            <rFont val="Calibri"/>
            <scheme val="minor"/>
          </rPr>
          <t>Updated on 11-Jan-2024 09:42 AM</t>
        </r>
      </text>
    </comment>
    <comment ref="AJ67" authorId="0" shapeId="0" xr:uid="{00000000-0006-0000-0200-000086000000}">
      <text>
        <r>
          <rPr>
            <sz val="12"/>
            <color theme="1"/>
            <rFont val="Calibri"/>
            <scheme val="minor"/>
          </rPr>
          <t>Updated on 11-Jan-2024 09:42 AM</t>
        </r>
      </text>
    </comment>
    <comment ref="AI68" authorId="0" shapeId="0" xr:uid="{00000000-0006-0000-0200-000087000000}">
      <text>
        <r>
          <rPr>
            <sz val="12"/>
            <color theme="1"/>
            <rFont val="Calibri"/>
            <scheme val="minor"/>
          </rPr>
          <t>Updated on 11-Jan-2024 11:14 AM</t>
        </r>
      </text>
    </comment>
    <comment ref="AJ68" authorId="0" shapeId="0" xr:uid="{00000000-0006-0000-0200-000088000000}">
      <text>
        <r>
          <rPr>
            <sz val="12"/>
            <color theme="1"/>
            <rFont val="Calibri"/>
            <scheme val="minor"/>
          </rPr>
          <t>Updated on 11-Jan-2024 11:14 AM</t>
        </r>
      </text>
    </comment>
    <comment ref="AI69" authorId="0" shapeId="0" xr:uid="{00000000-0006-0000-0200-000089000000}">
      <text>
        <r>
          <rPr>
            <sz val="12"/>
            <color theme="1"/>
            <rFont val="Calibri"/>
            <scheme val="minor"/>
          </rPr>
          <t>Updated on 11-Jan-2024 03:29 PM</t>
        </r>
      </text>
    </comment>
    <comment ref="AJ69" authorId="0" shapeId="0" xr:uid="{00000000-0006-0000-0200-00008A000000}">
      <text>
        <r>
          <rPr>
            <sz val="12"/>
            <color theme="1"/>
            <rFont val="Calibri"/>
            <scheme val="minor"/>
          </rPr>
          <t>Updated on 11-Jan-2024 03:29 PM</t>
        </r>
      </text>
    </comment>
    <comment ref="AI70" authorId="0" shapeId="0" xr:uid="{00000000-0006-0000-0200-00008B000000}">
      <text>
        <r>
          <rPr>
            <sz val="12"/>
            <color theme="1"/>
            <rFont val="Calibri"/>
            <scheme val="minor"/>
          </rPr>
          <t>Updated on 16-Jan-2024 03:13 PM</t>
        </r>
      </text>
    </comment>
    <comment ref="AJ70" authorId="0" shapeId="0" xr:uid="{00000000-0006-0000-0200-00008C000000}">
      <text>
        <r>
          <rPr>
            <sz val="12"/>
            <color theme="1"/>
            <rFont val="Calibri"/>
            <scheme val="minor"/>
          </rPr>
          <t>Updated on 16-Jan-2024 03:13 PM</t>
        </r>
      </text>
    </comment>
    <comment ref="AI71" authorId="0" shapeId="0" xr:uid="{00000000-0006-0000-0200-00008D000000}">
      <text>
        <r>
          <rPr>
            <sz val="12"/>
            <color theme="1"/>
            <rFont val="Calibri"/>
            <scheme val="minor"/>
          </rPr>
          <t>Updated on 25-Jan-2024 02:13 PM</t>
        </r>
      </text>
    </comment>
    <comment ref="AJ71" authorId="0" shapeId="0" xr:uid="{00000000-0006-0000-0200-00008E000000}">
      <text>
        <r>
          <rPr>
            <sz val="12"/>
            <color theme="1"/>
            <rFont val="Calibri"/>
            <scheme val="minor"/>
          </rPr>
          <t>Updated on 25-Jan-2024 02:13 PM</t>
        </r>
      </text>
    </comment>
    <comment ref="AI72" authorId="0" shapeId="0" xr:uid="{00000000-0006-0000-0200-00008F000000}">
      <text>
        <r>
          <rPr>
            <sz val="12"/>
            <color theme="1"/>
            <rFont val="Calibri"/>
            <scheme val="minor"/>
          </rPr>
          <t>Updated on 22-Jan-2024 11:47 AM</t>
        </r>
      </text>
    </comment>
    <comment ref="AJ72" authorId="0" shapeId="0" xr:uid="{00000000-0006-0000-0200-000090000000}">
      <text>
        <r>
          <rPr>
            <sz val="12"/>
            <color theme="1"/>
            <rFont val="Calibri"/>
            <scheme val="minor"/>
          </rPr>
          <t>Updated on 22-Jan-2024 11:47 AM</t>
        </r>
      </text>
    </comment>
    <comment ref="AI73" authorId="0" shapeId="0" xr:uid="{00000000-0006-0000-0200-000091000000}">
      <text>
        <r>
          <rPr>
            <sz val="12"/>
            <color theme="1"/>
            <rFont val="Calibri"/>
            <scheme val="minor"/>
          </rPr>
          <t>Updated on 22-Jan-2024 11:47 AM</t>
        </r>
      </text>
    </comment>
    <comment ref="AJ73" authorId="0" shapeId="0" xr:uid="{00000000-0006-0000-0200-000092000000}">
      <text>
        <r>
          <rPr>
            <sz val="12"/>
            <color theme="1"/>
            <rFont val="Calibri"/>
            <scheme val="minor"/>
          </rPr>
          <t>Updated on 22-Jan-2024 11:47 AM</t>
        </r>
      </text>
    </comment>
    <comment ref="AI74" authorId="0" shapeId="0" xr:uid="{00000000-0006-0000-0200-000093000000}">
      <text>
        <r>
          <rPr>
            <sz val="12"/>
            <color theme="1"/>
            <rFont val="Calibri"/>
            <scheme val="minor"/>
          </rPr>
          <t>Updated on 23-Jan-2024 09:05 AM</t>
        </r>
      </text>
    </comment>
    <comment ref="AJ74" authorId="0" shapeId="0" xr:uid="{00000000-0006-0000-0200-000094000000}">
      <text>
        <r>
          <rPr>
            <sz val="12"/>
            <color theme="1"/>
            <rFont val="Calibri"/>
            <scheme val="minor"/>
          </rPr>
          <t>Updated on 23-Jan-2024 09:05 AM</t>
        </r>
      </text>
    </comment>
    <comment ref="AI75" authorId="0" shapeId="0" xr:uid="{00000000-0006-0000-0200-000095000000}">
      <text>
        <r>
          <rPr>
            <sz val="12"/>
            <color theme="1"/>
            <rFont val="Calibri"/>
            <scheme val="minor"/>
          </rPr>
          <t>Updated on 23-Jan-2024 12:24 PM</t>
        </r>
      </text>
    </comment>
    <comment ref="AJ75" authorId="0" shapeId="0" xr:uid="{00000000-0006-0000-0200-000096000000}">
      <text>
        <r>
          <rPr>
            <sz val="12"/>
            <color theme="1"/>
            <rFont val="Calibri"/>
            <scheme val="minor"/>
          </rPr>
          <t>Updated on 23-Jan-2024 12:24 PM</t>
        </r>
      </text>
    </comment>
    <comment ref="AI77" authorId="0" shapeId="0" xr:uid="{00000000-0006-0000-0200-000097000000}">
      <text>
        <r>
          <rPr>
            <sz val="12"/>
            <color theme="1"/>
            <rFont val="Calibri"/>
            <scheme val="minor"/>
          </rPr>
          <t>Updated on 23-Jan-2024 03:30 PM</t>
        </r>
      </text>
    </comment>
    <comment ref="AJ77" authorId="0" shapeId="0" xr:uid="{00000000-0006-0000-0200-000098000000}">
      <text>
        <r>
          <rPr>
            <sz val="12"/>
            <color theme="1"/>
            <rFont val="Calibri"/>
            <scheme val="minor"/>
          </rPr>
          <t>Updated on 23-Jan-2024 03:30 PM</t>
        </r>
      </text>
    </comment>
    <comment ref="AI78" authorId="0" shapeId="0" xr:uid="{00000000-0006-0000-0200-000099000000}">
      <text>
        <r>
          <rPr>
            <sz val="12"/>
            <color theme="1"/>
            <rFont val="Calibri"/>
            <scheme val="minor"/>
          </rPr>
          <t>Updated on 23-Jan-2024 03:30 PM</t>
        </r>
      </text>
    </comment>
    <comment ref="AJ78" authorId="0" shapeId="0" xr:uid="{00000000-0006-0000-0200-00009A000000}">
      <text>
        <r>
          <rPr>
            <sz val="12"/>
            <color theme="1"/>
            <rFont val="Calibri"/>
            <scheme val="minor"/>
          </rPr>
          <t>Updated on 23-Jan-2024 03:30 PM</t>
        </r>
      </text>
    </comment>
    <comment ref="AI79" authorId="0" shapeId="0" xr:uid="{00000000-0006-0000-0200-00009B000000}">
      <text>
        <r>
          <rPr>
            <sz val="12"/>
            <color theme="1"/>
            <rFont val="Calibri"/>
            <scheme val="minor"/>
          </rPr>
          <t>Updated on 24-Jan-2024 02:05 PM</t>
        </r>
      </text>
    </comment>
    <comment ref="AJ79" authorId="0" shapeId="0" xr:uid="{00000000-0006-0000-0200-00009C000000}">
      <text>
        <r>
          <rPr>
            <sz val="12"/>
            <color theme="1"/>
            <rFont val="Calibri"/>
            <scheme val="minor"/>
          </rPr>
          <t>Updated on 24-Jan-2024 02:05 PM</t>
        </r>
      </text>
    </comment>
    <comment ref="AI80" authorId="0" shapeId="0" xr:uid="{00000000-0006-0000-0200-00009D000000}">
      <text>
        <r>
          <rPr>
            <sz val="12"/>
            <color theme="1"/>
            <rFont val="Calibri"/>
            <scheme val="minor"/>
          </rPr>
          <t>Updated on 25-Jan-2024 09:42 AM</t>
        </r>
      </text>
    </comment>
    <comment ref="AJ80" authorId="0" shapeId="0" xr:uid="{00000000-0006-0000-0200-00009E000000}">
      <text>
        <r>
          <rPr>
            <sz val="12"/>
            <color theme="1"/>
            <rFont val="Calibri"/>
            <scheme val="minor"/>
          </rPr>
          <t>Updated on 25-Jan-2024 09:42 AM</t>
        </r>
      </text>
    </comment>
    <comment ref="AI81" authorId="0" shapeId="0" xr:uid="{00000000-0006-0000-0200-00009F000000}">
      <text>
        <r>
          <rPr>
            <sz val="12"/>
            <color theme="1"/>
            <rFont val="Calibri"/>
            <scheme val="minor"/>
          </rPr>
          <t>Updated on 25-Jan-2024 09:42 AM</t>
        </r>
      </text>
    </comment>
    <comment ref="AJ81" authorId="0" shapeId="0" xr:uid="{00000000-0006-0000-0200-0000A0000000}">
      <text>
        <r>
          <rPr>
            <sz val="12"/>
            <color theme="1"/>
            <rFont val="Calibri"/>
            <scheme val="minor"/>
          </rPr>
          <t>Updated on 25-Jan-2024 09:42 AM</t>
        </r>
      </text>
    </comment>
    <comment ref="AI82" authorId="0" shapeId="0" xr:uid="{00000000-0006-0000-0200-0000A1000000}">
      <text>
        <r>
          <rPr>
            <sz val="12"/>
            <color theme="1"/>
            <rFont val="Calibri"/>
            <scheme val="minor"/>
          </rPr>
          <t>Updated on 25-Jan-2024 09:42 AM</t>
        </r>
      </text>
    </comment>
    <comment ref="AJ82" authorId="0" shapeId="0" xr:uid="{00000000-0006-0000-0200-0000A2000000}">
      <text>
        <r>
          <rPr>
            <sz val="12"/>
            <color theme="1"/>
            <rFont val="Calibri"/>
            <scheme val="minor"/>
          </rPr>
          <t>Updated on 25-Jan-2024 09:42 AM</t>
        </r>
      </text>
    </comment>
    <comment ref="AI83" authorId="0" shapeId="0" xr:uid="{00000000-0006-0000-0200-0000A3000000}">
      <text>
        <r>
          <rPr>
            <sz val="12"/>
            <color theme="1"/>
            <rFont val="Calibri"/>
            <scheme val="minor"/>
          </rPr>
          <t>Updated on 30-Jan-2024 01:52 PM</t>
        </r>
      </text>
    </comment>
    <comment ref="AJ83" authorId="0" shapeId="0" xr:uid="{00000000-0006-0000-0200-0000A4000000}">
      <text>
        <r>
          <rPr>
            <sz val="12"/>
            <color theme="1"/>
            <rFont val="Calibri"/>
            <scheme val="minor"/>
          </rPr>
          <t>Updated on 30-Jan-2024 01:52 PM</t>
        </r>
      </text>
    </comment>
    <comment ref="AI84" authorId="0" shapeId="0" xr:uid="{00000000-0006-0000-0200-0000A5000000}">
      <text>
        <r>
          <rPr>
            <sz val="12"/>
            <color theme="1"/>
            <rFont val="Calibri"/>
            <scheme val="minor"/>
          </rPr>
          <t>Updated on 08-Feb-2024 04:49 PM</t>
        </r>
      </text>
    </comment>
    <comment ref="AJ84" authorId="0" shapeId="0" xr:uid="{00000000-0006-0000-0200-0000A6000000}">
      <text>
        <r>
          <rPr>
            <sz val="12"/>
            <color theme="1"/>
            <rFont val="Calibri"/>
            <scheme val="minor"/>
          </rPr>
          <t>Updated on 08-Feb-2024 04:49 PM</t>
        </r>
      </text>
    </comment>
    <comment ref="AI85" authorId="0" shapeId="0" xr:uid="{00000000-0006-0000-0200-0000A7000000}">
      <text>
        <r>
          <rPr>
            <sz val="12"/>
            <color theme="1"/>
            <rFont val="Calibri"/>
            <scheme val="minor"/>
          </rPr>
          <t>Updated on 05-Feb-2024 03:43 PM</t>
        </r>
      </text>
    </comment>
    <comment ref="AJ85" authorId="0" shapeId="0" xr:uid="{00000000-0006-0000-0200-0000A8000000}">
      <text>
        <r>
          <rPr>
            <sz val="12"/>
            <color theme="1"/>
            <rFont val="Calibri"/>
            <scheme val="minor"/>
          </rPr>
          <t>Updated on 05-Feb-2024 03:43 PM</t>
        </r>
      </text>
    </comment>
    <comment ref="AI86" authorId="0" shapeId="0" xr:uid="{00000000-0006-0000-0200-0000A9000000}">
      <text>
        <r>
          <rPr>
            <sz val="12"/>
            <color theme="1"/>
            <rFont val="Calibri"/>
            <scheme val="minor"/>
          </rPr>
          <t>Updated on 05-Feb-2024 04:54 PM</t>
        </r>
      </text>
    </comment>
    <comment ref="AJ86" authorId="0" shapeId="0" xr:uid="{00000000-0006-0000-0200-0000AA000000}">
      <text>
        <r>
          <rPr>
            <sz val="12"/>
            <color theme="1"/>
            <rFont val="Calibri"/>
            <scheme val="minor"/>
          </rPr>
          <t>Updated on 05-Feb-2024 04:54 PM</t>
        </r>
      </text>
    </comment>
    <comment ref="AI87" authorId="0" shapeId="0" xr:uid="{00000000-0006-0000-0200-0000AB000000}">
      <text>
        <r>
          <rPr>
            <sz val="12"/>
            <color theme="1"/>
            <rFont val="Calibri"/>
            <scheme val="minor"/>
          </rPr>
          <t>Updated on 05-Feb-2024 05:31 PM</t>
        </r>
      </text>
    </comment>
    <comment ref="AJ87" authorId="0" shapeId="0" xr:uid="{00000000-0006-0000-0200-0000AC000000}">
      <text>
        <r>
          <rPr>
            <sz val="12"/>
            <color theme="1"/>
            <rFont val="Calibri"/>
            <scheme val="minor"/>
          </rPr>
          <t>Updated on 05-Feb-2024 05:31 PM</t>
        </r>
      </text>
    </comment>
    <comment ref="AI88" authorId="0" shapeId="0" xr:uid="{00000000-0006-0000-0200-0000AD000000}">
      <text>
        <r>
          <rPr>
            <sz val="12"/>
            <color theme="1"/>
            <rFont val="Calibri"/>
            <scheme val="minor"/>
          </rPr>
          <t>Updated on 05-Feb-2024 05:38 PM</t>
        </r>
      </text>
    </comment>
    <comment ref="AJ88" authorId="0" shapeId="0" xr:uid="{00000000-0006-0000-0200-0000AE000000}">
      <text>
        <r>
          <rPr>
            <sz val="12"/>
            <color theme="1"/>
            <rFont val="Calibri"/>
            <scheme val="minor"/>
          </rPr>
          <t>Updated on 05-Feb-2024 05:38 PM</t>
        </r>
      </text>
    </comment>
    <comment ref="AI89" authorId="0" shapeId="0" xr:uid="{00000000-0006-0000-0200-0000AF000000}">
      <text>
        <r>
          <rPr>
            <sz val="12"/>
            <color theme="1"/>
            <rFont val="Calibri"/>
            <scheme val="minor"/>
          </rPr>
          <t>Updated on 07-Feb-2024 09:25 AM</t>
        </r>
      </text>
    </comment>
    <comment ref="AJ89" authorId="0" shapeId="0" xr:uid="{00000000-0006-0000-0200-0000B0000000}">
      <text>
        <r>
          <rPr>
            <sz val="12"/>
            <color theme="1"/>
            <rFont val="Calibri"/>
            <scheme val="minor"/>
          </rPr>
          <t>Updated on 07-Feb-2024 09:25 AM</t>
        </r>
      </text>
    </comment>
    <comment ref="AI90" authorId="0" shapeId="0" xr:uid="{00000000-0006-0000-0200-0000B1000000}">
      <text>
        <r>
          <rPr>
            <sz val="12"/>
            <color theme="1"/>
            <rFont val="Calibri"/>
            <scheme val="minor"/>
          </rPr>
          <t>Updated on 08-Feb-2024 10:20 AM</t>
        </r>
      </text>
    </comment>
    <comment ref="AJ90" authorId="0" shapeId="0" xr:uid="{00000000-0006-0000-0200-0000B2000000}">
      <text>
        <r>
          <rPr>
            <sz val="12"/>
            <color theme="1"/>
            <rFont val="Calibri"/>
            <scheme val="minor"/>
          </rPr>
          <t>Updated on 08-Feb-2024 10:20 AM</t>
        </r>
      </text>
    </comment>
    <comment ref="AI91" authorId="0" shapeId="0" xr:uid="{00000000-0006-0000-0200-0000B3000000}">
      <text>
        <r>
          <rPr>
            <sz val="12"/>
            <color theme="1"/>
            <rFont val="Calibri"/>
            <scheme val="minor"/>
          </rPr>
          <t>Updated on 08-Feb-2024 04:15 PM</t>
        </r>
      </text>
    </comment>
    <comment ref="AJ91" authorId="0" shapeId="0" xr:uid="{00000000-0006-0000-0200-0000B4000000}">
      <text>
        <r>
          <rPr>
            <sz val="12"/>
            <color theme="1"/>
            <rFont val="Calibri"/>
            <scheme val="minor"/>
          </rPr>
          <t>Updated on 08-Feb-2024 04:15 PM</t>
        </r>
      </text>
    </comment>
    <comment ref="AJ94" authorId="0" shapeId="0" xr:uid="{00000000-0006-0000-0200-0000B5000000}">
      <text>
        <r>
          <rPr>
            <sz val="12"/>
            <color theme="1"/>
            <rFont val="Calibri"/>
            <scheme val="minor"/>
          </rPr>
          <t>Updated on 06-Nov-2023 09:39 AM</t>
        </r>
      </text>
    </comment>
    <comment ref="AK94" authorId="0" shapeId="0" xr:uid="{00000000-0006-0000-0200-0000B6000000}">
      <text>
        <r>
          <rPr>
            <sz val="12"/>
            <color theme="1"/>
            <rFont val="Calibri"/>
            <scheme val="minor"/>
          </rPr>
          <t>Updated on 06-Nov-2023 09:39 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U1" authorId="0" shapeId="0" xr:uid="{00000000-0006-0000-0300-000001000000}">
      <text>
        <r>
          <rPr>
            <sz val="12"/>
            <color theme="1"/>
            <rFont val="Calibri"/>
            <scheme val="minor"/>
          </rPr>
          <t>Create PDF file from Call question list 
Workflow #loipecic Call Form
Created by will@upacre.co.uk on 03-Nov-2023 07:22 AM</t>
        </r>
      </text>
    </comment>
    <comment ref="V1" authorId="0" shapeId="0" xr:uid="{00000000-0006-0000-0300-000002000000}">
      <text>
        <r>
          <rPr>
            <sz val="12"/>
            <color theme="1"/>
            <rFont val="Calibri"/>
            <scheme val="minor"/>
          </rPr>
          <t>Create PDF file from Call question list 
Workflow #loipecic Call Form
Created by will@upacre.co.uk on 03-Nov-2023 07:22 AM</t>
        </r>
      </text>
    </comment>
    <comment ref="U2" authorId="0" shapeId="0" xr:uid="{00000000-0006-0000-0300-000003000000}">
      <text>
        <r>
          <rPr>
            <sz val="12"/>
            <color theme="1"/>
            <rFont val="Calibri"/>
            <scheme val="minor"/>
          </rPr>
          <t>Updated on 05-Dec-2023 11:40 AM</t>
        </r>
      </text>
    </comment>
    <comment ref="V2" authorId="0" shapeId="0" xr:uid="{00000000-0006-0000-0300-000004000000}">
      <text>
        <r>
          <rPr>
            <sz val="12"/>
            <color theme="1"/>
            <rFont val="Calibri"/>
            <scheme val="minor"/>
          </rPr>
          <t>Updated on 05-Dec-2023 11:40 AM</t>
        </r>
      </text>
    </comment>
    <comment ref="U3" authorId="0" shapeId="0" xr:uid="{00000000-0006-0000-0300-000005000000}">
      <text>
        <r>
          <rPr>
            <sz val="12"/>
            <color theme="1"/>
            <rFont val="Calibri"/>
            <scheme val="minor"/>
          </rPr>
          <t>Updated on 08-Nov-2023 11:10 AM</t>
        </r>
      </text>
    </comment>
    <comment ref="V3" authorId="0" shapeId="0" xr:uid="{00000000-0006-0000-0300-000006000000}">
      <text>
        <r>
          <rPr>
            <sz val="12"/>
            <color theme="1"/>
            <rFont val="Calibri"/>
            <scheme val="minor"/>
          </rPr>
          <t>Updated on 08-Nov-2023 11:10 AM</t>
        </r>
      </text>
    </comment>
    <comment ref="U4" authorId="0" shapeId="0" xr:uid="{00000000-0006-0000-0300-000007000000}">
      <text>
        <r>
          <rPr>
            <sz val="12"/>
            <color theme="1"/>
            <rFont val="Calibri"/>
            <scheme val="minor"/>
          </rPr>
          <t>Updated on 08-Nov-2023 11:10 AM</t>
        </r>
      </text>
    </comment>
    <comment ref="V4" authorId="0" shapeId="0" xr:uid="{00000000-0006-0000-0300-000008000000}">
      <text>
        <r>
          <rPr>
            <sz val="12"/>
            <color theme="1"/>
            <rFont val="Calibri"/>
            <scheme val="minor"/>
          </rPr>
          <t>Updated on 08-Nov-2023 11:10 AM</t>
        </r>
      </text>
    </comment>
    <comment ref="U5" authorId="0" shapeId="0" xr:uid="{00000000-0006-0000-0300-000009000000}">
      <text>
        <r>
          <rPr>
            <sz val="12"/>
            <color theme="1"/>
            <rFont val="Calibri"/>
            <scheme val="minor"/>
          </rPr>
          <t>Updated on 08-Nov-2023 11:11 AM</t>
        </r>
      </text>
    </comment>
    <comment ref="V5" authorId="0" shapeId="0" xr:uid="{00000000-0006-0000-0300-00000A000000}">
      <text>
        <r>
          <rPr>
            <sz val="12"/>
            <color theme="1"/>
            <rFont val="Calibri"/>
            <scheme val="minor"/>
          </rPr>
          <t>Updated on 08-Nov-2023 11:11 AM</t>
        </r>
      </text>
    </comment>
    <comment ref="U6" authorId="0" shapeId="0" xr:uid="{00000000-0006-0000-0300-00000B000000}">
      <text>
        <r>
          <rPr>
            <sz val="12"/>
            <color theme="1"/>
            <rFont val="Calibri"/>
            <scheme val="minor"/>
          </rPr>
          <t>Updated on 08-Nov-2023 11:11 AM</t>
        </r>
      </text>
    </comment>
    <comment ref="V6" authorId="0" shapeId="0" xr:uid="{00000000-0006-0000-0300-00000C000000}">
      <text>
        <r>
          <rPr>
            <sz val="12"/>
            <color theme="1"/>
            <rFont val="Calibri"/>
            <scheme val="minor"/>
          </rPr>
          <t>Updated on 08-Nov-2023 11:11 AM</t>
        </r>
      </text>
    </comment>
    <comment ref="U7" authorId="0" shapeId="0" xr:uid="{00000000-0006-0000-0300-00000D000000}">
      <text>
        <r>
          <rPr>
            <sz val="12"/>
            <color theme="1"/>
            <rFont val="Calibri"/>
            <scheme val="minor"/>
          </rPr>
          <t>Updated on 08-Nov-2023 11:11 AM</t>
        </r>
      </text>
    </comment>
    <comment ref="V7" authorId="0" shapeId="0" xr:uid="{00000000-0006-0000-0300-00000E000000}">
      <text>
        <r>
          <rPr>
            <sz val="12"/>
            <color theme="1"/>
            <rFont val="Calibri"/>
            <scheme val="minor"/>
          </rPr>
          <t>Updated on 08-Nov-2023 11:11 AM</t>
        </r>
      </text>
    </comment>
    <comment ref="U8" authorId="0" shapeId="0" xr:uid="{00000000-0006-0000-0300-00000F000000}">
      <text>
        <r>
          <rPr>
            <sz val="12"/>
            <color theme="1"/>
            <rFont val="Calibri"/>
            <scheme val="minor"/>
          </rPr>
          <t>Updated on 18-Jan-2024 10:50 AM</t>
        </r>
      </text>
    </comment>
    <comment ref="V8" authorId="0" shapeId="0" xr:uid="{00000000-0006-0000-0300-000010000000}">
      <text>
        <r>
          <rPr>
            <sz val="12"/>
            <color theme="1"/>
            <rFont val="Calibri"/>
            <scheme val="minor"/>
          </rPr>
          <t>Updated on 18-Jan-2024 10:50 AM</t>
        </r>
      </text>
    </comment>
    <comment ref="U9" authorId="0" shapeId="0" xr:uid="{00000000-0006-0000-0300-000011000000}">
      <text>
        <r>
          <rPr>
            <sz val="12"/>
            <color theme="1"/>
            <rFont val="Calibri"/>
            <scheme val="minor"/>
          </rPr>
          <t>Updated on 08-Nov-2023 11:11 AM</t>
        </r>
      </text>
    </comment>
    <comment ref="V9" authorId="0" shapeId="0" xr:uid="{00000000-0006-0000-0300-000012000000}">
      <text>
        <r>
          <rPr>
            <sz val="12"/>
            <color theme="1"/>
            <rFont val="Calibri"/>
            <scheme val="minor"/>
          </rPr>
          <t>Updated on 08-Nov-2023 11:11 AM</t>
        </r>
      </text>
    </comment>
    <comment ref="U10" authorId="0" shapeId="0" xr:uid="{00000000-0006-0000-0300-000013000000}">
      <text>
        <r>
          <rPr>
            <sz val="12"/>
            <color theme="1"/>
            <rFont val="Calibri"/>
            <scheme val="minor"/>
          </rPr>
          <t>Updated on 08-Nov-2023 11:11 AM</t>
        </r>
      </text>
    </comment>
    <comment ref="V10" authorId="0" shapeId="0" xr:uid="{00000000-0006-0000-0300-000014000000}">
      <text>
        <r>
          <rPr>
            <sz val="12"/>
            <color theme="1"/>
            <rFont val="Calibri"/>
            <scheme val="minor"/>
          </rPr>
          <t>Updated on 08-Nov-2023 11:11 AM</t>
        </r>
      </text>
    </comment>
    <comment ref="U11" authorId="0" shapeId="0" xr:uid="{00000000-0006-0000-0300-000015000000}">
      <text>
        <r>
          <rPr>
            <sz val="12"/>
            <color theme="1"/>
            <rFont val="Calibri"/>
            <scheme val="minor"/>
          </rPr>
          <t>Updated on 08-Nov-2023 11:11 AM</t>
        </r>
      </text>
    </comment>
    <comment ref="V11" authorId="0" shapeId="0" xr:uid="{00000000-0006-0000-0300-000016000000}">
      <text>
        <r>
          <rPr>
            <sz val="12"/>
            <color theme="1"/>
            <rFont val="Calibri"/>
            <scheme val="minor"/>
          </rPr>
          <t>Updated on 08-Nov-2023 11:11 AM</t>
        </r>
      </text>
    </comment>
    <comment ref="U12" authorId="0" shapeId="0" xr:uid="{00000000-0006-0000-0300-000017000000}">
      <text>
        <r>
          <rPr>
            <sz val="12"/>
            <color theme="1"/>
            <rFont val="Calibri"/>
            <scheme val="minor"/>
          </rPr>
          <t>Updated on 15-Jan-2024 12:39 PM</t>
        </r>
      </text>
    </comment>
    <comment ref="V12" authorId="0" shapeId="0" xr:uid="{00000000-0006-0000-0300-000018000000}">
      <text>
        <r>
          <rPr>
            <sz val="12"/>
            <color theme="1"/>
            <rFont val="Calibri"/>
            <scheme val="minor"/>
          </rPr>
          <t>Updated on 15-Jan-2024 12:39 PM</t>
        </r>
      </text>
    </comment>
    <comment ref="U13" authorId="0" shapeId="0" xr:uid="{00000000-0006-0000-0300-000019000000}">
      <text>
        <r>
          <rPr>
            <sz val="12"/>
            <color theme="1"/>
            <rFont val="Calibri"/>
            <scheme val="minor"/>
          </rPr>
          <t>Updated on 08-Nov-2023 11:12 AM</t>
        </r>
      </text>
    </comment>
    <comment ref="V13" authorId="0" shapeId="0" xr:uid="{00000000-0006-0000-0300-00001A000000}">
      <text>
        <r>
          <rPr>
            <sz val="12"/>
            <color theme="1"/>
            <rFont val="Calibri"/>
            <scheme val="minor"/>
          </rPr>
          <t>Updated on 08-Nov-2023 11:12 AM</t>
        </r>
      </text>
    </comment>
    <comment ref="U14" authorId="0" shapeId="0" xr:uid="{00000000-0006-0000-0300-00001B000000}">
      <text>
        <r>
          <rPr>
            <sz val="12"/>
            <color theme="1"/>
            <rFont val="Calibri"/>
            <scheme val="minor"/>
          </rPr>
          <t>Updated on 08-Nov-2023 11:12 AM</t>
        </r>
      </text>
    </comment>
    <comment ref="V14" authorId="0" shapeId="0" xr:uid="{00000000-0006-0000-0300-00001C000000}">
      <text>
        <r>
          <rPr>
            <sz val="12"/>
            <color theme="1"/>
            <rFont val="Calibri"/>
            <scheme val="minor"/>
          </rPr>
          <t>Updated on 08-Nov-2023 11:12 AM</t>
        </r>
      </text>
    </comment>
    <comment ref="U15" authorId="0" shapeId="0" xr:uid="{00000000-0006-0000-0300-00001D000000}">
      <text>
        <r>
          <rPr>
            <sz val="12"/>
            <color theme="1"/>
            <rFont val="Calibri"/>
            <scheme val="minor"/>
          </rPr>
          <t>Updated on 08-Nov-2023 11:12 AM</t>
        </r>
      </text>
    </comment>
    <comment ref="V15" authorId="0" shapeId="0" xr:uid="{00000000-0006-0000-0300-00001E000000}">
      <text>
        <r>
          <rPr>
            <sz val="12"/>
            <color theme="1"/>
            <rFont val="Calibri"/>
            <scheme val="minor"/>
          </rPr>
          <t>Updated on 08-Nov-2023 11:12 AM</t>
        </r>
      </text>
    </comment>
    <comment ref="U16" authorId="0" shapeId="0" xr:uid="{00000000-0006-0000-0300-00001F000000}">
      <text>
        <r>
          <rPr>
            <sz val="12"/>
            <color theme="1"/>
            <rFont val="Calibri"/>
            <scheme val="minor"/>
          </rPr>
          <t>Updated on 08-Nov-2023 11:12 AM</t>
        </r>
      </text>
    </comment>
    <comment ref="V16" authorId="0" shapeId="0" xr:uid="{00000000-0006-0000-0300-000020000000}">
      <text>
        <r>
          <rPr>
            <sz val="12"/>
            <color theme="1"/>
            <rFont val="Calibri"/>
            <scheme val="minor"/>
          </rPr>
          <t>Updated on 08-Nov-2023 11:12 AM</t>
        </r>
      </text>
    </comment>
    <comment ref="U17" authorId="0" shapeId="0" xr:uid="{00000000-0006-0000-0300-000021000000}">
      <text>
        <r>
          <rPr>
            <sz val="12"/>
            <color theme="1"/>
            <rFont val="Calibri"/>
            <scheme val="minor"/>
          </rPr>
          <t>Updated on 08-Nov-2023 11:12 AM</t>
        </r>
      </text>
    </comment>
    <comment ref="V17" authorId="0" shapeId="0" xr:uid="{00000000-0006-0000-0300-000022000000}">
      <text>
        <r>
          <rPr>
            <sz val="12"/>
            <color theme="1"/>
            <rFont val="Calibri"/>
            <scheme val="minor"/>
          </rPr>
          <t>Updated on 08-Nov-2023 11:12 AM</t>
        </r>
      </text>
    </comment>
    <comment ref="U18" authorId="0" shapeId="0" xr:uid="{00000000-0006-0000-0300-000023000000}">
      <text>
        <r>
          <rPr>
            <sz val="12"/>
            <color theme="1"/>
            <rFont val="Calibri"/>
            <scheme val="minor"/>
          </rPr>
          <t>Updated on 08-Nov-2023 11:12 AM</t>
        </r>
      </text>
    </comment>
    <comment ref="V18" authorId="0" shapeId="0" xr:uid="{00000000-0006-0000-0300-000024000000}">
      <text>
        <r>
          <rPr>
            <sz val="12"/>
            <color theme="1"/>
            <rFont val="Calibri"/>
            <scheme val="minor"/>
          </rPr>
          <t>Updated on 08-Nov-2023 11:12 AM</t>
        </r>
      </text>
    </comment>
    <comment ref="U19" authorId="0" shapeId="0" xr:uid="{00000000-0006-0000-0300-000025000000}">
      <text>
        <r>
          <rPr>
            <sz val="12"/>
            <color theme="1"/>
            <rFont val="Calibri"/>
            <scheme val="minor"/>
          </rPr>
          <t>Updated on 20-Nov-2023 02:45 PM</t>
        </r>
      </text>
    </comment>
    <comment ref="V19" authorId="0" shapeId="0" xr:uid="{00000000-0006-0000-0300-000026000000}">
      <text>
        <r>
          <rPr>
            <sz val="12"/>
            <color theme="1"/>
            <rFont val="Calibri"/>
            <scheme val="minor"/>
          </rPr>
          <t>Updated on 20-Nov-2023 02:45 PM</t>
        </r>
      </text>
    </comment>
    <comment ref="U20" authorId="0" shapeId="0" xr:uid="{00000000-0006-0000-0300-000027000000}">
      <text>
        <r>
          <rPr>
            <sz val="12"/>
            <color theme="1"/>
            <rFont val="Calibri"/>
            <scheme val="minor"/>
          </rPr>
          <t>Updated on 20-Nov-2023 02:45 PM</t>
        </r>
      </text>
    </comment>
    <comment ref="V20" authorId="0" shapeId="0" xr:uid="{00000000-0006-0000-0300-000028000000}">
      <text>
        <r>
          <rPr>
            <sz val="12"/>
            <color theme="1"/>
            <rFont val="Calibri"/>
            <scheme val="minor"/>
          </rPr>
          <t>Updated on 20-Nov-2023 02:45 PM</t>
        </r>
      </text>
    </comment>
    <comment ref="U21" authorId="0" shapeId="0" xr:uid="{00000000-0006-0000-0300-000029000000}">
      <text>
        <r>
          <rPr>
            <sz val="12"/>
            <color theme="1"/>
            <rFont val="Calibri"/>
            <scheme val="minor"/>
          </rPr>
          <t>Updated on 05-Dec-2023 10:54 AM</t>
        </r>
      </text>
    </comment>
    <comment ref="V21" authorId="0" shapeId="0" xr:uid="{00000000-0006-0000-0300-00002A000000}">
      <text>
        <r>
          <rPr>
            <sz val="12"/>
            <color theme="1"/>
            <rFont val="Calibri"/>
            <scheme val="minor"/>
          </rPr>
          <t>Updated on 05-Dec-2023 10:54 AM</t>
        </r>
      </text>
    </comment>
    <comment ref="U22" authorId="0" shapeId="0" xr:uid="{00000000-0006-0000-0300-00002B000000}">
      <text>
        <r>
          <rPr>
            <sz val="12"/>
            <color theme="1"/>
            <rFont val="Calibri"/>
            <scheme val="minor"/>
          </rPr>
          <t>Updated on 06-Nov-2023 10:31 AM</t>
        </r>
      </text>
    </comment>
    <comment ref="V22" authorId="0" shapeId="0" xr:uid="{00000000-0006-0000-0300-00002C000000}">
      <text>
        <r>
          <rPr>
            <sz val="12"/>
            <color theme="1"/>
            <rFont val="Calibri"/>
            <scheme val="minor"/>
          </rPr>
          <t>Updated on 06-Nov-2023 10:31 AM</t>
        </r>
      </text>
    </comment>
    <comment ref="U23" authorId="0" shapeId="0" xr:uid="{00000000-0006-0000-0300-00002D000000}">
      <text>
        <r>
          <rPr>
            <sz val="12"/>
            <color theme="1"/>
            <rFont val="Calibri"/>
            <scheme val="minor"/>
          </rPr>
          <t>Updated on 08-Nov-2023 11:22 AM</t>
        </r>
      </text>
    </comment>
    <comment ref="V23" authorId="0" shapeId="0" xr:uid="{00000000-0006-0000-0300-00002E000000}">
      <text>
        <r>
          <rPr>
            <sz val="12"/>
            <color theme="1"/>
            <rFont val="Calibri"/>
            <scheme val="minor"/>
          </rPr>
          <t>Updated on 08-Nov-2023 11:22 AM</t>
        </r>
      </text>
    </comment>
    <comment ref="U24" authorId="0" shapeId="0" xr:uid="{00000000-0006-0000-0300-00002F000000}">
      <text>
        <r>
          <rPr>
            <sz val="12"/>
            <color theme="1"/>
            <rFont val="Calibri"/>
            <scheme val="minor"/>
          </rPr>
          <t>Updated on 20-Nov-2023 02:45 PM</t>
        </r>
      </text>
    </comment>
    <comment ref="V24" authorId="0" shapeId="0" xr:uid="{00000000-0006-0000-0300-000030000000}">
      <text>
        <r>
          <rPr>
            <sz val="12"/>
            <color theme="1"/>
            <rFont val="Calibri"/>
            <scheme val="minor"/>
          </rPr>
          <t>Updated on 20-Nov-2023 02:45 PM</t>
        </r>
      </text>
    </comment>
    <comment ref="U25" authorId="0" shapeId="0" xr:uid="{00000000-0006-0000-0300-000031000000}">
      <text>
        <r>
          <rPr>
            <sz val="12"/>
            <color theme="1"/>
            <rFont val="Calibri"/>
            <scheme val="minor"/>
          </rPr>
          <t>Updated on 23-Nov-2023 11:38 AM</t>
        </r>
      </text>
    </comment>
    <comment ref="V25" authorId="0" shapeId="0" xr:uid="{00000000-0006-0000-0300-000032000000}">
      <text>
        <r>
          <rPr>
            <sz val="12"/>
            <color theme="1"/>
            <rFont val="Calibri"/>
            <scheme val="minor"/>
          </rPr>
          <t>Updated on 23-Nov-2023 11:38 AM</t>
        </r>
      </text>
    </comment>
    <comment ref="U26" authorId="0" shapeId="0" xr:uid="{00000000-0006-0000-0300-000033000000}">
      <text>
        <r>
          <rPr>
            <sz val="12"/>
            <color theme="1"/>
            <rFont val="Calibri"/>
            <scheme val="minor"/>
          </rPr>
          <t>Updated on 23-Nov-2023 10:59 AM</t>
        </r>
      </text>
    </comment>
    <comment ref="V26" authorId="0" shapeId="0" xr:uid="{00000000-0006-0000-0300-000034000000}">
      <text>
        <r>
          <rPr>
            <sz val="12"/>
            <color theme="1"/>
            <rFont val="Calibri"/>
            <scheme val="minor"/>
          </rPr>
          <t>Updated on 23-Nov-2023 10:59 AM</t>
        </r>
      </text>
    </comment>
    <comment ref="U27" authorId="0" shapeId="0" xr:uid="{00000000-0006-0000-0300-000035000000}">
      <text>
        <r>
          <rPr>
            <sz val="12"/>
            <color theme="1"/>
            <rFont val="Calibri"/>
            <scheme val="minor"/>
          </rPr>
          <t>Updated on 06-Dec-2023 12:21 PM</t>
        </r>
      </text>
    </comment>
    <comment ref="V27" authorId="0" shapeId="0" xr:uid="{00000000-0006-0000-0300-000036000000}">
      <text>
        <r>
          <rPr>
            <sz val="12"/>
            <color theme="1"/>
            <rFont val="Calibri"/>
            <scheme val="minor"/>
          </rPr>
          <t>Updated on 06-Dec-2023 12:21 PM</t>
        </r>
      </text>
    </comment>
    <comment ref="U28" authorId="0" shapeId="0" xr:uid="{00000000-0006-0000-0300-000037000000}">
      <text>
        <r>
          <rPr>
            <sz val="12"/>
            <color theme="1"/>
            <rFont val="Calibri"/>
            <scheme val="minor"/>
          </rPr>
          <t>Updated on 20-Nov-2023 02:29 PM</t>
        </r>
      </text>
    </comment>
    <comment ref="V28" authorId="0" shapeId="0" xr:uid="{00000000-0006-0000-0300-000038000000}">
      <text>
        <r>
          <rPr>
            <sz val="12"/>
            <color theme="1"/>
            <rFont val="Calibri"/>
            <scheme val="minor"/>
          </rPr>
          <t>Updated on 20-Nov-2023 02:29 PM</t>
        </r>
      </text>
    </comment>
    <comment ref="U29" authorId="0" shapeId="0" xr:uid="{00000000-0006-0000-0300-000039000000}">
      <text>
        <r>
          <rPr>
            <sz val="12"/>
            <color theme="1"/>
            <rFont val="Calibri"/>
            <scheme val="minor"/>
          </rPr>
          <t>Updated on 20-Nov-2023 02:46 PM</t>
        </r>
      </text>
    </comment>
    <comment ref="V29" authorId="0" shapeId="0" xr:uid="{00000000-0006-0000-0300-00003A000000}">
      <text>
        <r>
          <rPr>
            <sz val="12"/>
            <color theme="1"/>
            <rFont val="Calibri"/>
            <scheme val="minor"/>
          </rPr>
          <t>Updated on 20-Nov-2023 02:46 PM</t>
        </r>
      </text>
    </comment>
    <comment ref="U30" authorId="0" shapeId="0" xr:uid="{00000000-0006-0000-0300-00003B000000}">
      <text>
        <r>
          <rPr>
            <sz val="12"/>
            <color theme="1"/>
            <rFont val="Calibri"/>
            <scheme val="minor"/>
          </rPr>
          <t>Updated on 20-Nov-2023 02:29 PM</t>
        </r>
      </text>
    </comment>
    <comment ref="V30" authorId="0" shapeId="0" xr:uid="{00000000-0006-0000-0300-00003C000000}">
      <text>
        <r>
          <rPr>
            <sz val="12"/>
            <color theme="1"/>
            <rFont val="Calibri"/>
            <scheme val="minor"/>
          </rPr>
          <t>Updated on 20-Nov-2023 02:29 PM</t>
        </r>
      </text>
    </comment>
    <comment ref="U31" authorId="0" shapeId="0" xr:uid="{00000000-0006-0000-0300-00003D000000}">
      <text>
        <r>
          <rPr>
            <sz val="12"/>
            <color theme="1"/>
            <rFont val="Calibri"/>
            <scheme val="minor"/>
          </rPr>
          <t>Updated on 20-Nov-2023 02:46 PM</t>
        </r>
      </text>
    </comment>
    <comment ref="V31" authorId="0" shapeId="0" xr:uid="{00000000-0006-0000-0300-00003E000000}">
      <text>
        <r>
          <rPr>
            <sz val="12"/>
            <color theme="1"/>
            <rFont val="Calibri"/>
            <scheme val="minor"/>
          </rPr>
          <t>Updated on 20-Nov-2023 02:46 PM</t>
        </r>
      </text>
    </comment>
    <comment ref="U32" authorId="0" shapeId="0" xr:uid="{00000000-0006-0000-0300-00003F000000}">
      <text>
        <r>
          <rPr>
            <sz val="12"/>
            <color theme="1"/>
            <rFont val="Calibri"/>
            <scheme val="minor"/>
          </rPr>
          <t>Updated on 20-Nov-2023 02:51 PM</t>
        </r>
      </text>
    </comment>
    <comment ref="V32" authorId="0" shapeId="0" xr:uid="{00000000-0006-0000-0300-000040000000}">
      <text>
        <r>
          <rPr>
            <sz val="12"/>
            <color theme="1"/>
            <rFont val="Calibri"/>
            <scheme val="minor"/>
          </rPr>
          <t>Updated on 20-Nov-2023 02:51 PM</t>
        </r>
      </text>
    </comment>
    <comment ref="U33" authorId="0" shapeId="0" xr:uid="{00000000-0006-0000-0300-000041000000}">
      <text>
        <r>
          <rPr>
            <sz val="12"/>
            <color theme="1"/>
            <rFont val="Calibri"/>
            <scheme val="minor"/>
          </rPr>
          <t>Updated on 23-Nov-2023 04:14 PM</t>
        </r>
      </text>
    </comment>
    <comment ref="V33" authorId="0" shapeId="0" xr:uid="{00000000-0006-0000-0300-000042000000}">
      <text>
        <r>
          <rPr>
            <sz val="12"/>
            <color theme="1"/>
            <rFont val="Calibri"/>
            <scheme val="minor"/>
          </rPr>
          <t>Updated on 23-Nov-2023 04:14 PM</t>
        </r>
      </text>
    </comment>
    <comment ref="U34" authorId="0" shapeId="0" xr:uid="{00000000-0006-0000-0300-000043000000}">
      <text>
        <r>
          <rPr>
            <sz val="12"/>
            <color theme="1"/>
            <rFont val="Calibri"/>
            <scheme val="minor"/>
          </rPr>
          <t>Updated on 20-Nov-2023 02:29 PM</t>
        </r>
      </text>
    </comment>
    <comment ref="V34" authorId="0" shapeId="0" xr:uid="{00000000-0006-0000-0300-000044000000}">
      <text>
        <r>
          <rPr>
            <sz val="12"/>
            <color theme="1"/>
            <rFont val="Calibri"/>
            <scheme val="minor"/>
          </rPr>
          <t>Updated on 20-Nov-2023 02:29 PM</t>
        </r>
      </text>
    </comment>
    <comment ref="U35" authorId="0" shapeId="0" xr:uid="{00000000-0006-0000-0300-000045000000}">
      <text>
        <r>
          <rPr>
            <sz val="12"/>
            <color theme="1"/>
            <rFont val="Calibri"/>
            <scheme val="minor"/>
          </rPr>
          <t>Updated on 20-Nov-2023 02:46 PM</t>
        </r>
      </text>
    </comment>
    <comment ref="V35" authorId="0" shapeId="0" xr:uid="{00000000-0006-0000-0300-000046000000}">
      <text>
        <r>
          <rPr>
            <sz val="12"/>
            <color theme="1"/>
            <rFont val="Calibri"/>
            <scheme val="minor"/>
          </rPr>
          <t>Updated on 20-Nov-2023 02:46 PM</t>
        </r>
      </text>
    </comment>
    <comment ref="U36" authorId="0" shapeId="0" xr:uid="{00000000-0006-0000-0300-000047000000}">
      <text>
        <r>
          <rPr>
            <sz val="12"/>
            <color theme="1"/>
            <rFont val="Calibri"/>
            <scheme val="minor"/>
          </rPr>
          <t>Updated on 20-Nov-2023 02:46 PM</t>
        </r>
      </text>
    </comment>
    <comment ref="V36" authorId="0" shapeId="0" xr:uid="{00000000-0006-0000-0300-000048000000}">
      <text>
        <r>
          <rPr>
            <sz val="12"/>
            <color theme="1"/>
            <rFont val="Calibri"/>
            <scheme val="minor"/>
          </rPr>
          <t>Updated on 20-Nov-2023 02:46 PM</t>
        </r>
      </text>
    </comment>
    <comment ref="U37" authorId="0" shapeId="0" xr:uid="{00000000-0006-0000-0300-000049000000}">
      <text>
        <r>
          <rPr>
            <sz val="12"/>
            <color theme="1"/>
            <rFont val="Calibri"/>
            <scheme val="minor"/>
          </rPr>
          <t>Updated on 20-Nov-2023 02:47 PM</t>
        </r>
      </text>
    </comment>
    <comment ref="V37" authorId="0" shapeId="0" xr:uid="{00000000-0006-0000-0300-00004A000000}">
      <text>
        <r>
          <rPr>
            <sz val="12"/>
            <color theme="1"/>
            <rFont val="Calibri"/>
            <scheme val="minor"/>
          </rPr>
          <t>Updated on 20-Nov-2023 02:47 PM</t>
        </r>
      </text>
    </comment>
    <comment ref="U38" authorId="0" shapeId="0" xr:uid="{00000000-0006-0000-0300-00004B000000}">
      <text>
        <r>
          <rPr>
            <sz val="12"/>
            <color theme="1"/>
            <rFont val="Calibri"/>
            <scheme val="minor"/>
          </rPr>
          <t>Updated on 21-Nov-2023 11:45 AM</t>
        </r>
      </text>
    </comment>
    <comment ref="V38" authorId="0" shapeId="0" xr:uid="{00000000-0006-0000-0300-00004C000000}">
      <text>
        <r>
          <rPr>
            <sz val="12"/>
            <color theme="1"/>
            <rFont val="Calibri"/>
            <scheme val="minor"/>
          </rPr>
          <t>Updated on 21-Nov-2023 11:45 AM</t>
        </r>
      </text>
    </comment>
    <comment ref="U39" authorId="0" shapeId="0" xr:uid="{00000000-0006-0000-0300-00004D000000}">
      <text>
        <r>
          <rPr>
            <sz val="12"/>
            <color theme="1"/>
            <rFont val="Calibri"/>
            <scheme val="minor"/>
          </rPr>
          <t>Updated on 20-Nov-2023 02:30 PM</t>
        </r>
      </text>
    </comment>
    <comment ref="V39" authorId="0" shapeId="0" xr:uid="{00000000-0006-0000-0300-00004E000000}">
      <text>
        <r>
          <rPr>
            <sz val="12"/>
            <color theme="1"/>
            <rFont val="Calibri"/>
            <scheme val="minor"/>
          </rPr>
          <t>Updated on 20-Nov-2023 02:30 PM</t>
        </r>
      </text>
    </comment>
    <comment ref="U40" authorId="0" shapeId="0" xr:uid="{00000000-0006-0000-0300-00004F000000}">
      <text>
        <r>
          <rPr>
            <sz val="12"/>
            <color theme="1"/>
            <rFont val="Calibri"/>
            <scheme val="minor"/>
          </rPr>
          <t>Updated on 20-Nov-2023 02:30 PM</t>
        </r>
      </text>
    </comment>
    <comment ref="V40" authorId="0" shapeId="0" xr:uid="{00000000-0006-0000-0300-000050000000}">
      <text>
        <r>
          <rPr>
            <sz val="12"/>
            <color theme="1"/>
            <rFont val="Calibri"/>
            <scheme val="minor"/>
          </rPr>
          <t>Updated on 20-Nov-2023 02:30 PM</t>
        </r>
      </text>
    </comment>
    <comment ref="U41" authorId="0" shapeId="0" xr:uid="{00000000-0006-0000-0300-000051000000}">
      <text>
        <r>
          <rPr>
            <sz val="12"/>
            <color theme="1"/>
            <rFont val="Calibri"/>
            <scheme val="minor"/>
          </rPr>
          <t>Updated on 05-Dec-2023 03:59 PM</t>
        </r>
      </text>
    </comment>
    <comment ref="V41" authorId="0" shapeId="0" xr:uid="{00000000-0006-0000-0300-000052000000}">
      <text>
        <r>
          <rPr>
            <sz val="12"/>
            <color theme="1"/>
            <rFont val="Calibri"/>
            <scheme val="minor"/>
          </rPr>
          <t>Updated on 05-Dec-2023 03:59 PM</t>
        </r>
      </text>
    </comment>
    <comment ref="U42" authorId="0" shapeId="0" xr:uid="{00000000-0006-0000-0300-000053000000}">
      <text>
        <r>
          <rPr>
            <sz val="12"/>
            <color theme="1"/>
            <rFont val="Calibri"/>
            <scheme val="minor"/>
          </rPr>
          <t>Updated on 20-Nov-2023 02:47 PM</t>
        </r>
      </text>
    </comment>
    <comment ref="V42" authorId="0" shapeId="0" xr:uid="{00000000-0006-0000-0300-000054000000}">
      <text>
        <r>
          <rPr>
            <sz val="12"/>
            <color theme="1"/>
            <rFont val="Calibri"/>
            <scheme val="minor"/>
          </rPr>
          <t>Updated on 20-Nov-2023 02:47 PM</t>
        </r>
      </text>
    </comment>
    <comment ref="U43" authorId="0" shapeId="0" xr:uid="{00000000-0006-0000-0300-000055000000}">
      <text>
        <r>
          <rPr>
            <sz val="12"/>
            <color theme="1"/>
            <rFont val="Calibri"/>
            <scheme val="minor"/>
          </rPr>
          <t>Updated on 20-Nov-2023 02:47 PM</t>
        </r>
      </text>
    </comment>
    <comment ref="V43" authorId="0" shapeId="0" xr:uid="{00000000-0006-0000-0300-000056000000}">
      <text>
        <r>
          <rPr>
            <sz val="12"/>
            <color theme="1"/>
            <rFont val="Calibri"/>
            <scheme val="minor"/>
          </rPr>
          <t>Updated on 20-Nov-2023 02:47 PM</t>
        </r>
      </text>
    </comment>
    <comment ref="U44" authorId="0" shapeId="0" xr:uid="{00000000-0006-0000-0300-000057000000}">
      <text>
        <r>
          <rPr>
            <sz val="12"/>
            <color theme="1"/>
            <rFont val="Calibri"/>
            <scheme val="minor"/>
          </rPr>
          <t>Updated on 24-Nov-2023 12:36 PM</t>
        </r>
      </text>
    </comment>
    <comment ref="V44" authorId="0" shapeId="0" xr:uid="{00000000-0006-0000-0300-000058000000}">
      <text>
        <r>
          <rPr>
            <sz val="12"/>
            <color theme="1"/>
            <rFont val="Calibri"/>
            <scheme val="minor"/>
          </rPr>
          <t>Updated on 24-Nov-2023 12:36 PM</t>
        </r>
      </text>
    </comment>
    <comment ref="U45" authorId="0" shapeId="0" xr:uid="{00000000-0006-0000-0300-000059000000}">
      <text>
        <r>
          <rPr>
            <sz val="12"/>
            <color theme="1"/>
            <rFont val="Calibri"/>
            <scheme val="minor"/>
          </rPr>
          <t>Updated on 24-Nov-2023 03:56 PM</t>
        </r>
      </text>
    </comment>
    <comment ref="V45" authorId="0" shapeId="0" xr:uid="{00000000-0006-0000-0300-00005A000000}">
      <text>
        <r>
          <rPr>
            <sz val="12"/>
            <color theme="1"/>
            <rFont val="Calibri"/>
            <scheme val="minor"/>
          </rPr>
          <t>Updated on 24-Nov-2023 03:56 PM</t>
        </r>
      </text>
    </comment>
    <comment ref="U46" authorId="0" shapeId="0" xr:uid="{00000000-0006-0000-0300-00005B000000}">
      <text>
        <r>
          <rPr>
            <sz val="12"/>
            <color theme="1"/>
            <rFont val="Calibri"/>
            <scheme val="minor"/>
          </rPr>
          <t>Updated on 20-Nov-2023 02:48 PM</t>
        </r>
      </text>
    </comment>
    <comment ref="V46" authorId="0" shapeId="0" xr:uid="{00000000-0006-0000-0300-00005C000000}">
      <text>
        <r>
          <rPr>
            <sz val="12"/>
            <color theme="1"/>
            <rFont val="Calibri"/>
            <scheme val="minor"/>
          </rPr>
          <t>Updated on 20-Nov-2023 02:48 PM</t>
        </r>
      </text>
    </comment>
    <comment ref="U47" authorId="0" shapeId="0" xr:uid="{00000000-0006-0000-0300-00005D000000}">
      <text>
        <r>
          <rPr>
            <sz val="12"/>
            <color theme="1"/>
            <rFont val="Calibri"/>
            <scheme val="minor"/>
          </rPr>
          <t>Updated on 23-Nov-2023 09:57 AM</t>
        </r>
      </text>
    </comment>
    <comment ref="V47" authorId="0" shapeId="0" xr:uid="{00000000-0006-0000-0300-00005E000000}">
      <text>
        <r>
          <rPr>
            <sz val="12"/>
            <color theme="1"/>
            <rFont val="Calibri"/>
            <scheme val="minor"/>
          </rPr>
          <t>Updated on 23-Nov-2023 09:57 AM</t>
        </r>
      </text>
    </comment>
    <comment ref="U48" authorId="0" shapeId="0" xr:uid="{00000000-0006-0000-0300-00005F000000}">
      <text>
        <r>
          <rPr>
            <sz val="12"/>
            <color theme="1"/>
            <rFont val="Calibri"/>
            <scheme val="minor"/>
          </rPr>
          <t>Updated on 05-Dec-2023 09:16 AM</t>
        </r>
      </text>
    </comment>
    <comment ref="V48" authorId="0" shapeId="0" xr:uid="{00000000-0006-0000-0300-000060000000}">
      <text>
        <r>
          <rPr>
            <sz val="12"/>
            <color theme="1"/>
            <rFont val="Calibri"/>
            <scheme val="minor"/>
          </rPr>
          <t>Updated on 05-Dec-2023 09:16 AM</t>
        </r>
      </text>
    </comment>
    <comment ref="V49" authorId="0" shapeId="0" xr:uid="{00000000-0006-0000-0300-000061000000}">
      <text>
        <r>
          <rPr>
            <sz val="12"/>
            <color theme="1"/>
            <rFont val="Calibri"/>
            <scheme val="minor"/>
          </rPr>
          <t>Updated on 05-Dec-2023 09:16 AM</t>
        </r>
      </text>
    </comment>
    <comment ref="U50" authorId="0" shapeId="0" xr:uid="{00000000-0006-0000-0300-000062000000}">
      <text>
        <r>
          <rPr>
            <sz val="12"/>
            <color theme="1"/>
            <rFont val="Calibri"/>
            <scheme val="minor"/>
          </rPr>
          <t>Updated on 24-Nov-2023 03:56 PM</t>
        </r>
      </text>
    </comment>
    <comment ref="V50" authorId="0" shapeId="0" xr:uid="{00000000-0006-0000-0300-000063000000}">
      <text>
        <r>
          <rPr>
            <sz val="12"/>
            <color theme="1"/>
            <rFont val="Calibri"/>
            <scheme val="minor"/>
          </rPr>
          <t>Updated on 24-Nov-2023 03:56 PM</t>
        </r>
      </text>
    </comment>
    <comment ref="U51" authorId="0" shapeId="0" xr:uid="{00000000-0006-0000-0300-000064000000}">
      <text>
        <r>
          <rPr>
            <sz val="12"/>
            <color theme="1"/>
            <rFont val="Calibri"/>
            <scheme val="minor"/>
          </rPr>
          <t>Updated on 17-Jan-2024 09:39 AM</t>
        </r>
      </text>
    </comment>
    <comment ref="V51" authorId="0" shapeId="0" xr:uid="{00000000-0006-0000-0300-000065000000}">
      <text>
        <r>
          <rPr>
            <sz val="12"/>
            <color theme="1"/>
            <rFont val="Calibri"/>
            <scheme val="minor"/>
          </rPr>
          <t>Updated on 17-Jan-2024 09:39 AM</t>
        </r>
      </text>
    </comment>
    <comment ref="U52" authorId="0" shapeId="0" xr:uid="{00000000-0006-0000-0300-000066000000}">
      <text>
        <r>
          <rPr>
            <sz val="12"/>
            <color theme="1"/>
            <rFont val="Calibri"/>
            <scheme val="minor"/>
          </rPr>
          <t>Updated on 30-Nov-2023 02:02 PM</t>
        </r>
      </text>
    </comment>
    <comment ref="V52" authorId="0" shapeId="0" xr:uid="{00000000-0006-0000-0300-000067000000}">
      <text>
        <r>
          <rPr>
            <sz val="12"/>
            <color theme="1"/>
            <rFont val="Calibri"/>
            <scheme val="minor"/>
          </rPr>
          <t>Updated on 30-Nov-2023 02:02 PM</t>
        </r>
      </text>
    </comment>
    <comment ref="U53" authorId="0" shapeId="0" xr:uid="{00000000-0006-0000-0300-000068000000}">
      <text>
        <r>
          <rPr>
            <sz val="12"/>
            <color theme="1"/>
            <rFont val="Calibri"/>
            <scheme val="minor"/>
          </rPr>
          <t>Updated on 30-Nov-2023 02:02 PM</t>
        </r>
      </text>
    </comment>
    <comment ref="V53" authorId="0" shapeId="0" xr:uid="{00000000-0006-0000-0300-000069000000}">
      <text>
        <r>
          <rPr>
            <sz val="12"/>
            <color theme="1"/>
            <rFont val="Calibri"/>
            <scheme val="minor"/>
          </rPr>
          <t>Updated on 30-Nov-2023 02:02 PM</t>
        </r>
      </text>
    </comment>
    <comment ref="U54" authorId="0" shapeId="0" xr:uid="{00000000-0006-0000-0300-00006A000000}">
      <text>
        <r>
          <rPr>
            <sz val="12"/>
            <color theme="1"/>
            <rFont val="Calibri"/>
            <scheme val="minor"/>
          </rPr>
          <t>Updated on 17-Jan-2024 09:40 AM</t>
        </r>
      </text>
    </comment>
    <comment ref="V54" authorId="0" shapeId="0" xr:uid="{00000000-0006-0000-0300-00006B000000}">
      <text>
        <r>
          <rPr>
            <sz val="12"/>
            <color theme="1"/>
            <rFont val="Calibri"/>
            <scheme val="minor"/>
          </rPr>
          <t>Updated on 17-Jan-2024 09:40 AM</t>
        </r>
      </text>
    </comment>
    <comment ref="U58" authorId="0" shapeId="0" xr:uid="{00000000-0006-0000-0300-00006C000000}">
      <text>
        <r>
          <rPr>
            <sz val="12"/>
            <color theme="1"/>
            <rFont val="Calibri"/>
            <scheme val="minor"/>
          </rPr>
          <t>Updated on 11-Dec-2023 03:32 PM</t>
        </r>
      </text>
    </comment>
    <comment ref="V58" authorId="0" shapeId="0" xr:uid="{00000000-0006-0000-0300-00006D000000}">
      <text>
        <r>
          <rPr>
            <sz val="12"/>
            <color theme="1"/>
            <rFont val="Calibri"/>
            <scheme val="minor"/>
          </rPr>
          <t>Updated on 11-Dec-2023 03:32 PM</t>
        </r>
      </text>
    </comment>
    <comment ref="U59" authorId="0" shapeId="0" xr:uid="{00000000-0006-0000-0300-00006E000000}">
      <text>
        <r>
          <rPr>
            <sz val="12"/>
            <color theme="1"/>
            <rFont val="Calibri"/>
            <scheme val="minor"/>
          </rPr>
          <t>Updated on 11-Dec-2023 03:32 PM</t>
        </r>
      </text>
    </comment>
    <comment ref="V59" authorId="0" shapeId="0" xr:uid="{00000000-0006-0000-0300-00006F000000}">
      <text>
        <r>
          <rPr>
            <sz val="12"/>
            <color theme="1"/>
            <rFont val="Calibri"/>
            <scheme val="minor"/>
          </rPr>
          <t>Updated on 11-Dec-2023 03:32 PM</t>
        </r>
      </text>
    </comment>
    <comment ref="U60" authorId="0" shapeId="0" xr:uid="{00000000-0006-0000-0300-000070000000}">
      <text>
        <r>
          <rPr>
            <sz val="12"/>
            <color theme="1"/>
            <rFont val="Calibri"/>
            <scheme val="minor"/>
          </rPr>
          <t>Updated on 17-Jan-2024 09:40 AM</t>
        </r>
      </text>
    </comment>
    <comment ref="V60" authorId="0" shapeId="0" xr:uid="{00000000-0006-0000-0300-000071000000}">
      <text>
        <r>
          <rPr>
            <sz val="12"/>
            <color theme="1"/>
            <rFont val="Calibri"/>
            <scheme val="minor"/>
          </rPr>
          <t>Updated on 17-Jan-2024 09:40 AM</t>
        </r>
      </text>
    </comment>
    <comment ref="U61" authorId="0" shapeId="0" xr:uid="{00000000-0006-0000-0300-000072000000}">
      <text>
        <r>
          <rPr>
            <sz val="12"/>
            <color theme="1"/>
            <rFont val="Calibri"/>
            <scheme val="minor"/>
          </rPr>
          <t>Updated on 15-Jan-2024 01:25 PM</t>
        </r>
      </text>
    </comment>
    <comment ref="V61" authorId="0" shapeId="0" xr:uid="{00000000-0006-0000-0300-000073000000}">
      <text>
        <r>
          <rPr>
            <sz val="12"/>
            <color theme="1"/>
            <rFont val="Calibri"/>
            <scheme val="minor"/>
          </rPr>
          <t>Updated on 15-Jan-2024 01:25 PM</t>
        </r>
      </text>
    </comment>
    <comment ref="U65" authorId="0" shapeId="0" xr:uid="{00000000-0006-0000-0300-000074000000}">
      <text>
        <r>
          <rPr>
            <sz val="12"/>
            <color theme="1"/>
            <rFont val="Calibri"/>
            <scheme val="minor"/>
          </rPr>
          <t>Updated on 11-Dec-2023 03:32 PM</t>
        </r>
      </text>
    </comment>
    <comment ref="V65" authorId="0" shapeId="0" xr:uid="{00000000-0006-0000-0300-000075000000}">
      <text>
        <r>
          <rPr>
            <sz val="12"/>
            <color theme="1"/>
            <rFont val="Calibri"/>
            <scheme val="minor"/>
          </rPr>
          <t>Updated on 11-Dec-2023 03:32 PM</t>
        </r>
      </text>
    </comment>
    <comment ref="U66" authorId="0" shapeId="0" xr:uid="{00000000-0006-0000-0300-000076000000}">
      <text>
        <r>
          <rPr>
            <sz val="12"/>
            <color theme="1"/>
            <rFont val="Calibri"/>
            <scheme val="minor"/>
          </rPr>
          <t>Updated on 24-Jan-2024 02:35 PM</t>
        </r>
      </text>
    </comment>
    <comment ref="V66" authorId="0" shapeId="0" xr:uid="{00000000-0006-0000-0300-000077000000}">
      <text>
        <r>
          <rPr>
            <sz val="12"/>
            <color theme="1"/>
            <rFont val="Calibri"/>
            <scheme val="minor"/>
          </rPr>
          <t>Updated on 24-Jan-2024 02:35 PM</t>
        </r>
      </text>
    </comment>
    <comment ref="U67" authorId="0" shapeId="0" xr:uid="{00000000-0006-0000-0300-000078000000}">
      <text>
        <r>
          <rPr>
            <sz val="12"/>
            <color theme="1"/>
            <rFont val="Calibri"/>
            <scheme val="minor"/>
          </rPr>
          <t>Updated on 17-Jan-2024 09:40 AM</t>
        </r>
      </text>
    </comment>
    <comment ref="V67" authorId="0" shapeId="0" xr:uid="{00000000-0006-0000-0300-000079000000}">
      <text>
        <r>
          <rPr>
            <sz val="12"/>
            <color theme="1"/>
            <rFont val="Calibri"/>
            <scheme val="minor"/>
          </rPr>
          <t>Updated on 17-Jan-2024 09:40 AM</t>
        </r>
      </text>
    </comment>
    <comment ref="U68" authorId="0" shapeId="0" xr:uid="{00000000-0006-0000-0300-00007A000000}">
      <text>
        <r>
          <rPr>
            <sz val="12"/>
            <color theme="1"/>
            <rFont val="Calibri"/>
            <scheme val="minor"/>
          </rPr>
          <t>Updated on 19-Jan-2024 04:21 PM</t>
        </r>
      </text>
    </comment>
    <comment ref="V68" authorId="0" shapeId="0" xr:uid="{00000000-0006-0000-0300-00007B000000}">
      <text>
        <r>
          <rPr>
            <sz val="12"/>
            <color theme="1"/>
            <rFont val="Calibri"/>
            <scheme val="minor"/>
          </rPr>
          <t>Updated on 19-Jan-2024 04:21 PM</t>
        </r>
      </text>
    </comment>
    <comment ref="U69" authorId="0" shapeId="0" xr:uid="{00000000-0006-0000-0300-00007C000000}">
      <text>
        <r>
          <rPr>
            <sz val="12"/>
            <color theme="1"/>
            <rFont val="Calibri"/>
            <scheme val="minor"/>
          </rPr>
          <t>Updated on 15-Jan-2024 11:01 AM</t>
        </r>
      </text>
    </comment>
    <comment ref="V69" authorId="0" shapeId="0" xr:uid="{00000000-0006-0000-0300-00007D000000}">
      <text>
        <r>
          <rPr>
            <sz val="12"/>
            <color theme="1"/>
            <rFont val="Calibri"/>
            <scheme val="minor"/>
          </rPr>
          <t>Updated on 15-Jan-2024 11:01 AM</t>
        </r>
      </text>
    </comment>
    <comment ref="U71" authorId="0" shapeId="0" xr:uid="{00000000-0006-0000-0300-00007E000000}">
      <text>
        <r>
          <rPr>
            <sz val="12"/>
            <color theme="1"/>
            <rFont val="Calibri"/>
            <scheme val="minor"/>
          </rPr>
          <t>Updated on 17-Jan-2024 09:40 AM</t>
        </r>
      </text>
    </comment>
    <comment ref="V71" authorId="0" shapeId="0" xr:uid="{00000000-0006-0000-0300-00007F000000}">
      <text>
        <r>
          <rPr>
            <sz val="12"/>
            <color theme="1"/>
            <rFont val="Calibri"/>
            <scheme val="minor"/>
          </rPr>
          <t>Updated on 17-Jan-2024 09:40 AM</t>
        </r>
      </text>
    </comment>
    <comment ref="U72" authorId="0" shapeId="0" xr:uid="{00000000-0006-0000-0300-000080000000}">
      <text>
        <r>
          <rPr>
            <sz val="12"/>
            <color theme="1"/>
            <rFont val="Calibri"/>
            <scheme val="minor"/>
          </rPr>
          <t>Updated on 16-Jan-2024 11:05 AM</t>
        </r>
      </text>
    </comment>
    <comment ref="V72" authorId="0" shapeId="0" xr:uid="{00000000-0006-0000-0300-000081000000}">
      <text>
        <r>
          <rPr>
            <sz val="12"/>
            <color theme="1"/>
            <rFont val="Calibri"/>
            <scheme val="minor"/>
          </rPr>
          <t>Updated on 16-Jan-2024 11:05 AM</t>
        </r>
      </text>
    </comment>
    <comment ref="U73" authorId="0" shapeId="0" xr:uid="{00000000-0006-0000-0300-000082000000}">
      <text>
        <r>
          <rPr>
            <sz val="12"/>
            <color theme="1"/>
            <rFont val="Calibri"/>
            <scheme val="minor"/>
          </rPr>
          <t>Updated on 16-Jan-2024 12:43 PM</t>
        </r>
      </text>
    </comment>
    <comment ref="V73" authorId="0" shapeId="0" xr:uid="{00000000-0006-0000-0300-000083000000}">
      <text>
        <r>
          <rPr>
            <sz val="12"/>
            <color theme="1"/>
            <rFont val="Calibri"/>
            <scheme val="minor"/>
          </rPr>
          <t>Updated on 16-Jan-2024 12:43 PM</t>
        </r>
      </text>
    </comment>
    <comment ref="U75" authorId="0" shapeId="0" xr:uid="{00000000-0006-0000-0300-000084000000}">
      <text>
        <r>
          <rPr>
            <sz val="12"/>
            <color theme="1"/>
            <rFont val="Calibri"/>
            <scheme val="minor"/>
          </rPr>
          <t>Updated on 25-Jan-2024 02:22 PM</t>
        </r>
      </text>
    </comment>
    <comment ref="V75" authorId="0" shapeId="0" xr:uid="{00000000-0006-0000-0300-000085000000}">
      <text>
        <r>
          <rPr>
            <sz val="12"/>
            <color theme="1"/>
            <rFont val="Calibri"/>
            <scheme val="minor"/>
          </rPr>
          <t>Updated on 25-Jan-2024 02:22 PM</t>
        </r>
      </text>
    </comment>
    <comment ref="U76" authorId="0" shapeId="0" xr:uid="{00000000-0006-0000-0300-000086000000}">
      <text>
        <r>
          <rPr>
            <sz val="12"/>
            <color theme="1"/>
            <rFont val="Calibri"/>
            <scheme val="minor"/>
          </rPr>
          <t>Updated on 25-Jan-2024 02:41 PM</t>
        </r>
      </text>
    </comment>
    <comment ref="V76" authorId="0" shapeId="0" xr:uid="{00000000-0006-0000-0300-000087000000}">
      <text>
        <r>
          <rPr>
            <sz val="12"/>
            <color theme="1"/>
            <rFont val="Calibri"/>
            <scheme val="minor"/>
          </rPr>
          <t>Updated on 25-Jan-2024 02:41 PM</t>
        </r>
      </text>
    </comment>
    <comment ref="U77" authorId="0" shapeId="0" xr:uid="{00000000-0006-0000-0300-000088000000}">
      <text>
        <r>
          <rPr>
            <sz val="12"/>
            <color theme="1"/>
            <rFont val="Calibri"/>
            <scheme val="minor"/>
          </rPr>
          <t>Updated on 25-Jan-2024 03:09 PM</t>
        </r>
      </text>
    </comment>
    <comment ref="V77" authorId="0" shapeId="0" xr:uid="{00000000-0006-0000-0300-000089000000}">
      <text>
        <r>
          <rPr>
            <sz val="12"/>
            <color theme="1"/>
            <rFont val="Calibri"/>
            <scheme val="minor"/>
          </rPr>
          <t>Updated on 25-Jan-2024 03:09 PM</t>
        </r>
      </text>
    </comment>
    <comment ref="U78" authorId="0" shapeId="0" xr:uid="{00000000-0006-0000-0300-00008A000000}">
      <text>
        <r>
          <rPr>
            <sz val="12"/>
            <color theme="1"/>
            <rFont val="Calibri"/>
            <scheme val="minor"/>
          </rPr>
          <t>Updated on 25-Jan-2024 03:37 PM</t>
        </r>
      </text>
    </comment>
    <comment ref="V78" authorId="0" shapeId="0" xr:uid="{00000000-0006-0000-0300-00008B000000}">
      <text>
        <r>
          <rPr>
            <sz val="12"/>
            <color theme="1"/>
            <rFont val="Calibri"/>
            <scheme val="minor"/>
          </rPr>
          <t>Updated on 25-Jan-2024 03:37 PM</t>
        </r>
      </text>
    </comment>
    <comment ref="U79" authorId="0" shapeId="0" xr:uid="{00000000-0006-0000-0300-00008C000000}">
      <text>
        <r>
          <rPr>
            <sz val="12"/>
            <color theme="1"/>
            <rFont val="Calibri"/>
            <scheme val="minor"/>
          </rPr>
          <t>Updated on 23-Jan-2024 05:06 PM</t>
        </r>
      </text>
    </comment>
    <comment ref="V79" authorId="0" shapeId="0" xr:uid="{00000000-0006-0000-0300-00008D000000}">
      <text>
        <r>
          <rPr>
            <sz val="12"/>
            <color theme="1"/>
            <rFont val="Calibri"/>
            <scheme val="minor"/>
          </rPr>
          <t>Updated on 23-Jan-2024 05:06 PM</t>
        </r>
      </text>
    </comment>
    <comment ref="U80" authorId="0" shapeId="0" xr:uid="{00000000-0006-0000-0300-00008E000000}">
      <text>
        <r>
          <rPr>
            <sz val="12"/>
            <color theme="1"/>
            <rFont val="Calibri"/>
            <scheme val="minor"/>
          </rPr>
          <t>Updated on 08-Feb-2024 12:42 PM</t>
        </r>
      </text>
    </comment>
    <comment ref="V80" authorId="0" shapeId="0" xr:uid="{00000000-0006-0000-0300-00008F000000}">
      <text>
        <r>
          <rPr>
            <sz val="12"/>
            <color theme="1"/>
            <rFont val="Calibri"/>
            <scheme val="minor"/>
          </rPr>
          <t>Updated on 08-Feb-2024 12:42 PM</t>
        </r>
      </text>
    </comment>
    <comment ref="U81" authorId="0" shapeId="0" xr:uid="{00000000-0006-0000-0300-000090000000}">
      <text>
        <r>
          <rPr>
            <sz val="12"/>
            <color theme="1"/>
            <rFont val="Calibri"/>
            <scheme val="minor"/>
          </rPr>
          <t>Updated on 23-Jan-2024 05:15 PM</t>
        </r>
      </text>
    </comment>
    <comment ref="V81" authorId="0" shapeId="0" xr:uid="{00000000-0006-0000-0300-000091000000}">
      <text>
        <r>
          <rPr>
            <sz val="12"/>
            <color theme="1"/>
            <rFont val="Calibri"/>
            <scheme val="minor"/>
          </rPr>
          <t>Updated on 23-Jan-2024 05:15 PM</t>
        </r>
      </text>
    </comment>
    <comment ref="U82" authorId="0" shapeId="0" xr:uid="{00000000-0006-0000-0300-000092000000}">
      <text>
        <r>
          <rPr>
            <sz val="12"/>
            <color theme="1"/>
            <rFont val="Calibri"/>
            <scheme val="minor"/>
          </rPr>
          <t>Updated on 29-Jan-2024 11:44 AM</t>
        </r>
      </text>
    </comment>
    <comment ref="V82" authorId="0" shapeId="0" xr:uid="{00000000-0006-0000-0300-000093000000}">
      <text>
        <r>
          <rPr>
            <sz val="12"/>
            <color theme="1"/>
            <rFont val="Calibri"/>
            <scheme val="minor"/>
          </rPr>
          <t>Updated on 29-Jan-2024 11:44 AM</t>
        </r>
      </text>
    </comment>
    <comment ref="U84" authorId="0" shapeId="0" xr:uid="{00000000-0006-0000-0300-000094000000}">
      <text>
        <r>
          <rPr>
            <sz val="12"/>
            <color theme="1"/>
            <rFont val="Calibri"/>
            <scheme val="minor"/>
          </rPr>
          <t>Updated on 05-Feb-2024 02:39 PM</t>
        </r>
      </text>
    </comment>
    <comment ref="V84" authorId="0" shapeId="0" xr:uid="{00000000-0006-0000-0300-000095000000}">
      <text>
        <r>
          <rPr>
            <sz val="12"/>
            <color theme="1"/>
            <rFont val="Calibri"/>
            <scheme val="minor"/>
          </rPr>
          <t>Updated on 05-Feb-2024 02:39 PM</t>
        </r>
      </text>
    </comment>
    <comment ref="U86" authorId="0" shapeId="0" xr:uid="{00000000-0006-0000-0300-000096000000}">
      <text>
        <r>
          <rPr>
            <sz val="12"/>
            <color theme="1"/>
            <rFont val="Calibri"/>
            <scheme val="minor"/>
          </rPr>
          <t>Updated on 05-Feb-2024 12:29 PM</t>
        </r>
      </text>
    </comment>
    <comment ref="V86" authorId="0" shapeId="0" xr:uid="{00000000-0006-0000-0300-000097000000}">
      <text>
        <r>
          <rPr>
            <sz val="12"/>
            <color theme="1"/>
            <rFont val="Calibri"/>
            <scheme val="minor"/>
          </rPr>
          <t>Updated on 05-Feb-2024 12:29 PM</t>
        </r>
      </text>
    </comment>
    <comment ref="U87" authorId="0" shapeId="0" xr:uid="{00000000-0006-0000-0300-000098000000}">
      <text>
        <r>
          <rPr>
            <sz val="12"/>
            <color theme="1"/>
            <rFont val="Calibri"/>
            <scheme val="minor"/>
          </rPr>
          <t>Updated on 07-Feb-2024 03:03 PM</t>
        </r>
      </text>
    </comment>
    <comment ref="V87" authorId="0" shapeId="0" xr:uid="{00000000-0006-0000-0300-000099000000}">
      <text>
        <r>
          <rPr>
            <sz val="12"/>
            <color theme="1"/>
            <rFont val="Calibri"/>
            <scheme val="minor"/>
          </rPr>
          <t>Updated on 07-Feb-2024 03:03 PM</t>
        </r>
      </text>
    </comment>
    <comment ref="U90" authorId="0" shapeId="0" xr:uid="{00000000-0006-0000-0300-00009A000000}">
      <text>
        <r>
          <rPr>
            <sz val="12"/>
            <color theme="1"/>
            <rFont val="Calibri"/>
            <scheme val="minor"/>
          </rPr>
          <t>Updated on 08-Feb-2024 11:03 AM</t>
        </r>
      </text>
    </comment>
    <comment ref="V90" authorId="0" shapeId="0" xr:uid="{00000000-0006-0000-0300-00009B000000}">
      <text>
        <r>
          <rPr>
            <sz val="12"/>
            <color theme="1"/>
            <rFont val="Calibri"/>
            <scheme val="minor"/>
          </rPr>
          <t>Updated on 08-Feb-2024 11:03 AM</t>
        </r>
      </text>
    </comment>
    <comment ref="U91" authorId="0" shapeId="0" xr:uid="{00000000-0006-0000-0300-00009C000000}">
      <text>
        <r>
          <rPr>
            <sz val="12"/>
            <color theme="1"/>
            <rFont val="Calibri"/>
            <scheme val="minor"/>
          </rPr>
          <t>Updated on 08-Feb-2024 11:16 AM</t>
        </r>
      </text>
    </comment>
    <comment ref="V91" authorId="0" shapeId="0" xr:uid="{00000000-0006-0000-0300-00009D000000}">
      <text>
        <r>
          <rPr>
            <sz val="12"/>
            <color theme="1"/>
            <rFont val="Calibri"/>
            <scheme val="minor"/>
          </rPr>
          <t>Updated on 08-Feb-2024 11:16 AM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J1" authorId="0" shapeId="0" xr:uid="{00000000-0006-0000-0500-000001000000}">
      <text>
        <r>
          <rPr>
            <sz val="12"/>
            <color theme="1"/>
            <rFont val="Calibri"/>
            <scheme val="minor"/>
          </rPr>
          <t>Create PDF file from Report Mk III 
Workflow #lpwoa66f Report Mk III
Created by will@upacre.co.uk on 08-Dec-2023 05:43 AM</t>
        </r>
      </text>
    </comment>
    <comment ref="BK1" authorId="0" shapeId="0" xr:uid="{00000000-0006-0000-0500-000002000000}">
      <text>
        <r>
          <rPr>
            <sz val="12"/>
            <color theme="1"/>
            <rFont val="Calibri"/>
            <scheme val="minor"/>
          </rPr>
          <t>Create PDF file from Report Mk III 
Workflow #lpwoa66f Report Mk III
Created by will@upacre.co.uk on 08-Dec-2023 05:43 AM</t>
        </r>
      </text>
    </comment>
    <comment ref="BL1" authorId="0" shapeId="0" xr:uid="{00000000-0006-0000-0500-000003000000}">
      <text>
        <r>
          <rPr>
            <sz val="12"/>
            <color theme="1"/>
            <rFont val="Calibri"/>
            <scheme val="minor"/>
          </rPr>
          <t>Create Google Docs file from Report  - CTF - 10/11 /23 
Workflow #losh3466 CTF Report Sheet
Created by will@upacre.co.uk on 19-Dec-2023 05:25 AM</t>
        </r>
      </text>
    </comment>
    <comment ref="BM1" authorId="0" shapeId="0" xr:uid="{00000000-0006-0000-0500-000004000000}">
      <text>
        <r>
          <rPr>
            <sz val="12"/>
            <color theme="1"/>
            <rFont val="Calibri"/>
            <scheme val="minor"/>
          </rPr>
          <t>Create Google Docs file from Report  - CTF - 10/11 /23 
Workflow #losh3466 CTF Report Sheet
Created by will@upacre.co.uk on 19-Dec-2023 05:25 AM</t>
        </r>
      </text>
    </comment>
    <comment ref="BW1" authorId="0" shapeId="0" xr:uid="{00000000-0006-0000-0500-000005000000}">
      <text>
        <r>
          <rPr>
            <sz val="12"/>
            <color theme="1"/>
            <rFont val="Calibri"/>
            <scheme val="minor"/>
          </rPr>
          <t>Create PDF file from Report Template 
Workflow #loipr5rn Report
Created by will@upacre.co.uk on 03-Nov-2023 07:33 AM</t>
        </r>
      </text>
    </comment>
    <comment ref="BX1" authorId="0" shapeId="0" xr:uid="{00000000-0006-0000-0500-000006000000}">
      <text>
        <r>
          <rPr>
            <sz val="12"/>
            <color theme="1"/>
            <rFont val="Calibri"/>
            <scheme val="minor"/>
          </rPr>
          <t>Create PDF file from Report Template 
Workflow #loipr5rn Report
Created by will@upacre.co.uk on 03-Nov-2023 07:33 AM</t>
        </r>
      </text>
    </comment>
    <comment ref="BY1" authorId="0" shapeId="0" xr:uid="{00000000-0006-0000-0500-000007000000}">
      <text>
        <r>
          <rPr>
            <sz val="12"/>
            <color theme="1"/>
            <rFont val="Calibri"/>
            <scheme val="minor"/>
          </rPr>
          <t>Send Email with Gmail 
Workflow #loipr5rn Report
Created by will@upacre.co.uk on 03-Nov-2023 08:08 AM</t>
        </r>
      </text>
    </comment>
    <comment ref="BZ1" authorId="0" shapeId="0" xr:uid="{00000000-0006-0000-0500-000008000000}">
      <text>
        <r>
          <rPr>
            <sz val="12"/>
            <color theme="1"/>
            <rFont val="Calibri"/>
            <scheme val="minor"/>
          </rPr>
          <t>Create Google Docs file from Report Template - CTF  
Workflow #losh3466 CTF Report Sheet
Created by will@upacre.co.uk on 10-Nov-2023 02:28 AM</t>
        </r>
      </text>
    </comment>
    <comment ref="CA1" authorId="0" shapeId="0" xr:uid="{00000000-0006-0000-0500-000009000000}">
      <text>
        <r>
          <rPr>
            <sz val="12"/>
            <color theme="1"/>
            <rFont val="Calibri"/>
            <scheme val="minor"/>
          </rPr>
          <t>Create Google Docs file from Report Template - CTF  
Workflow #losh3466 CTF Report Sheet
Created by will@upacre.co.uk on 10-Nov-2023 02:28 AM</t>
        </r>
      </text>
    </comment>
    <comment ref="BJ2" authorId="0" shapeId="0" xr:uid="{00000000-0006-0000-0500-00000A000000}">
      <text>
        <r>
          <rPr>
            <sz val="12"/>
            <color theme="1"/>
            <rFont val="Calibri"/>
            <scheme val="minor"/>
          </rPr>
          <t>Updated on 08-Dec-2023 01:45 PM</t>
        </r>
      </text>
    </comment>
    <comment ref="BK2" authorId="0" shapeId="0" xr:uid="{00000000-0006-0000-0500-00000B000000}">
      <text>
        <r>
          <rPr>
            <sz val="12"/>
            <color theme="1"/>
            <rFont val="Calibri"/>
            <scheme val="minor"/>
          </rPr>
          <t>Updated on 08-Dec-2023 01:45 PM</t>
        </r>
      </text>
    </comment>
    <comment ref="BL2" authorId="0" shapeId="0" xr:uid="{00000000-0006-0000-0500-00000C000000}">
      <text>
        <r>
          <rPr>
            <sz val="12"/>
            <color theme="1"/>
            <rFont val="Calibri"/>
            <scheme val="minor"/>
          </rPr>
          <t>Updated on 19-Dec-2023 02:52 PM</t>
        </r>
      </text>
    </comment>
    <comment ref="BM2" authorId="0" shapeId="0" xr:uid="{00000000-0006-0000-0500-00000D000000}">
      <text>
        <r>
          <rPr>
            <sz val="12"/>
            <color theme="1"/>
            <rFont val="Calibri"/>
            <scheme val="minor"/>
          </rPr>
          <t>Updated on 19-Dec-2023 02:52 PM</t>
        </r>
      </text>
    </comment>
    <comment ref="BW2" authorId="0" shapeId="0" xr:uid="{00000000-0006-0000-0500-00000E000000}">
      <text>
        <r>
          <rPr>
            <sz val="12"/>
            <color theme="1"/>
            <rFont val="Calibri"/>
            <scheme val="minor"/>
          </rPr>
          <t>Updated on 15-Nov-2023 11:59 AM</t>
        </r>
      </text>
    </comment>
    <comment ref="BX2" authorId="0" shapeId="0" xr:uid="{00000000-0006-0000-0500-00000F000000}">
      <text>
        <r>
          <rPr>
            <sz val="12"/>
            <color theme="1"/>
            <rFont val="Calibri"/>
            <scheme val="minor"/>
          </rPr>
          <t>Updated on 15-Nov-2023 11:59 AM</t>
        </r>
      </text>
    </comment>
    <comment ref="BY2" authorId="0" shapeId="0" xr:uid="{00000000-0006-0000-0500-000010000000}">
      <text>
        <r>
          <rPr>
            <sz val="12"/>
            <color theme="1"/>
            <rFont val="Calibri"/>
            <scheme val="minor"/>
          </rPr>
          <t>Updated on 15-Nov-2023 12:00 PM</t>
        </r>
      </text>
    </comment>
    <comment ref="BZ2" authorId="0" shapeId="0" xr:uid="{00000000-0006-0000-0500-000011000000}">
      <text>
        <r>
          <rPr>
            <sz val="12"/>
            <color theme="1"/>
            <rFont val="Calibri"/>
            <scheme val="minor"/>
          </rPr>
          <t>Updated on 10-Nov-2023 10:29 AM</t>
        </r>
      </text>
    </comment>
    <comment ref="CA2" authorId="0" shapeId="0" xr:uid="{00000000-0006-0000-0500-000012000000}">
      <text>
        <r>
          <rPr>
            <sz val="12"/>
            <color theme="1"/>
            <rFont val="Calibri"/>
            <scheme val="minor"/>
          </rPr>
          <t>Updated on 10-Nov-2023 10:29 AM</t>
        </r>
      </text>
    </comment>
    <comment ref="BJ3" authorId="0" shapeId="0" xr:uid="{00000000-0006-0000-0500-000013000000}">
      <text>
        <r>
          <rPr>
            <sz val="12"/>
            <color theme="1"/>
            <rFont val="Calibri"/>
            <scheme val="minor"/>
          </rPr>
          <t>Updated on 08-Dec-2023 01:45 PM</t>
        </r>
      </text>
    </comment>
    <comment ref="BK3" authorId="0" shapeId="0" xr:uid="{00000000-0006-0000-0500-000014000000}">
      <text>
        <r>
          <rPr>
            <sz val="12"/>
            <color theme="1"/>
            <rFont val="Calibri"/>
            <scheme val="minor"/>
          </rPr>
          <t>Updated on 08-Dec-2023 01:45 PM</t>
        </r>
      </text>
    </comment>
    <comment ref="BL3" authorId="0" shapeId="0" xr:uid="{00000000-0006-0000-0500-000015000000}">
      <text>
        <r>
          <rPr>
            <sz val="12"/>
            <color theme="1"/>
            <rFont val="Calibri"/>
            <scheme val="minor"/>
          </rPr>
          <t>Updated on 19-Dec-2023 02:52 PM</t>
        </r>
      </text>
    </comment>
    <comment ref="BM3" authorId="0" shapeId="0" xr:uid="{00000000-0006-0000-0500-000016000000}">
      <text>
        <r>
          <rPr>
            <sz val="12"/>
            <color theme="1"/>
            <rFont val="Calibri"/>
            <scheme val="minor"/>
          </rPr>
          <t>Updated on 19-Dec-2023 02:52 PM</t>
        </r>
      </text>
    </comment>
    <comment ref="BW3" authorId="0" shapeId="0" xr:uid="{00000000-0006-0000-0500-000017000000}">
      <text>
        <r>
          <rPr>
            <sz val="12"/>
            <color theme="1"/>
            <rFont val="Calibri"/>
            <scheme val="minor"/>
          </rPr>
          <t>Updated on 15-Nov-2023 12:00 PM</t>
        </r>
      </text>
    </comment>
    <comment ref="BX3" authorId="0" shapeId="0" xr:uid="{00000000-0006-0000-0500-000018000000}">
      <text>
        <r>
          <rPr>
            <sz val="12"/>
            <color theme="1"/>
            <rFont val="Calibri"/>
            <scheme val="minor"/>
          </rPr>
          <t>Updated on 15-Nov-2023 12:00 PM</t>
        </r>
      </text>
    </comment>
    <comment ref="BY3" authorId="0" shapeId="0" xr:uid="{00000000-0006-0000-0500-000019000000}">
      <text>
        <r>
          <rPr>
            <sz val="12"/>
            <color theme="1"/>
            <rFont val="Calibri"/>
            <scheme val="minor"/>
          </rPr>
          <t>Updated on 15-Nov-2023 12:01 PM</t>
        </r>
      </text>
    </comment>
    <comment ref="BZ3" authorId="0" shapeId="0" xr:uid="{00000000-0006-0000-0500-00001A000000}">
      <text>
        <r>
          <rPr>
            <sz val="12"/>
            <color theme="1"/>
            <rFont val="Calibri"/>
            <scheme val="minor"/>
          </rPr>
          <t>Updated on 10-Nov-2023 10:29 AM</t>
        </r>
      </text>
    </comment>
    <comment ref="CA3" authorId="0" shapeId="0" xr:uid="{00000000-0006-0000-0500-00001B000000}">
      <text>
        <r>
          <rPr>
            <sz val="12"/>
            <color theme="1"/>
            <rFont val="Calibri"/>
            <scheme val="minor"/>
          </rPr>
          <t>Updated on 10-Nov-2023 10:29 AM</t>
        </r>
      </text>
    </comment>
    <comment ref="BJ4" authorId="0" shapeId="0" xr:uid="{00000000-0006-0000-0500-00001C000000}">
      <text>
        <r>
          <rPr>
            <sz val="12"/>
            <color theme="1"/>
            <rFont val="Calibri"/>
            <scheme val="minor"/>
          </rPr>
          <t>Updated on 08-Dec-2023 01:45 PM</t>
        </r>
      </text>
    </comment>
    <comment ref="BK4" authorId="0" shapeId="0" xr:uid="{00000000-0006-0000-0500-00001D000000}">
      <text>
        <r>
          <rPr>
            <sz val="12"/>
            <color theme="1"/>
            <rFont val="Calibri"/>
            <scheme val="minor"/>
          </rPr>
          <t>Updated on 08-Dec-2023 01:45 PM</t>
        </r>
      </text>
    </comment>
    <comment ref="BL4" authorId="0" shapeId="0" xr:uid="{00000000-0006-0000-0500-00001E000000}">
      <text>
        <r>
          <rPr>
            <sz val="12"/>
            <color theme="1"/>
            <rFont val="Calibri"/>
            <scheme val="minor"/>
          </rPr>
          <t>Updated on 19-Dec-2023 02:52 PM</t>
        </r>
      </text>
    </comment>
    <comment ref="BM4" authorId="0" shapeId="0" xr:uid="{00000000-0006-0000-0500-00001F000000}">
      <text>
        <r>
          <rPr>
            <sz val="12"/>
            <color theme="1"/>
            <rFont val="Calibri"/>
            <scheme val="minor"/>
          </rPr>
          <t>Updated on 19-Dec-2023 02:52 PM</t>
        </r>
      </text>
    </comment>
    <comment ref="BW4" authorId="0" shapeId="0" xr:uid="{00000000-0006-0000-0500-000020000000}">
      <text>
        <r>
          <rPr>
            <sz val="12"/>
            <color theme="1"/>
            <rFont val="Calibri"/>
            <scheme val="minor"/>
          </rPr>
          <t>Updated on 15-Nov-2023 12:01 PM</t>
        </r>
      </text>
    </comment>
    <comment ref="BX4" authorId="0" shapeId="0" xr:uid="{00000000-0006-0000-0500-000021000000}">
      <text>
        <r>
          <rPr>
            <sz val="12"/>
            <color theme="1"/>
            <rFont val="Calibri"/>
            <scheme val="minor"/>
          </rPr>
          <t>Updated on 15-Nov-2023 12:01 PM</t>
        </r>
      </text>
    </comment>
    <comment ref="BY4" authorId="0" shapeId="0" xr:uid="{00000000-0006-0000-0500-000022000000}">
      <text>
        <r>
          <rPr>
            <sz val="12"/>
            <color theme="1"/>
            <rFont val="Calibri"/>
            <scheme val="minor"/>
          </rPr>
          <t>Updated on 15-Nov-2023 12:02 PM</t>
        </r>
      </text>
    </comment>
    <comment ref="BZ4" authorId="0" shapeId="0" xr:uid="{00000000-0006-0000-0500-000023000000}">
      <text>
        <r>
          <rPr>
            <sz val="12"/>
            <color theme="1"/>
            <rFont val="Calibri"/>
            <scheme val="minor"/>
          </rPr>
          <t>Updated on 10-Nov-2023 10:30 AM</t>
        </r>
      </text>
    </comment>
    <comment ref="CA4" authorId="0" shapeId="0" xr:uid="{00000000-0006-0000-0500-000024000000}">
      <text>
        <r>
          <rPr>
            <sz val="12"/>
            <color theme="1"/>
            <rFont val="Calibri"/>
            <scheme val="minor"/>
          </rPr>
          <t>Updated on 10-Nov-2023 10:30 AM</t>
        </r>
      </text>
    </comment>
    <comment ref="BJ5" authorId="0" shapeId="0" xr:uid="{00000000-0006-0000-0500-000025000000}">
      <text>
        <r>
          <rPr>
            <sz val="12"/>
            <color theme="1"/>
            <rFont val="Calibri"/>
            <scheme val="minor"/>
          </rPr>
          <t>Updated on 08-Dec-2023 01:46 PM</t>
        </r>
      </text>
    </comment>
    <comment ref="BK5" authorId="0" shapeId="0" xr:uid="{00000000-0006-0000-0500-000026000000}">
      <text>
        <r>
          <rPr>
            <sz val="12"/>
            <color theme="1"/>
            <rFont val="Calibri"/>
            <scheme val="minor"/>
          </rPr>
          <t>Updated on 08-Dec-2023 01:46 PM</t>
        </r>
      </text>
    </comment>
    <comment ref="BW5" authorId="0" shapeId="0" xr:uid="{00000000-0006-0000-0500-000027000000}">
      <text>
        <r>
          <rPr>
            <sz val="12"/>
            <color theme="1"/>
            <rFont val="Calibri"/>
            <scheme val="minor"/>
          </rPr>
          <t>Updated on 15-Nov-2023 12:02 PM</t>
        </r>
      </text>
    </comment>
    <comment ref="BX5" authorId="0" shapeId="0" xr:uid="{00000000-0006-0000-0500-000028000000}">
      <text>
        <r>
          <rPr>
            <sz val="12"/>
            <color theme="1"/>
            <rFont val="Calibri"/>
            <scheme val="minor"/>
          </rPr>
          <t>Updated on 15-Nov-2023 12:02 PM</t>
        </r>
      </text>
    </comment>
    <comment ref="BY5" authorId="0" shapeId="0" xr:uid="{00000000-0006-0000-0500-000029000000}">
      <text>
        <r>
          <rPr>
            <sz val="12"/>
            <color theme="1"/>
            <rFont val="Calibri"/>
            <scheme val="minor"/>
          </rPr>
          <t>Updated on 15-Nov-2023 12:03 PM</t>
        </r>
      </text>
    </comment>
    <comment ref="BJ6" authorId="0" shapeId="0" xr:uid="{00000000-0006-0000-0500-00002A000000}">
      <text>
        <r>
          <rPr>
            <sz val="12"/>
            <color theme="1"/>
            <rFont val="Calibri"/>
            <scheme val="minor"/>
          </rPr>
          <t>Updated on 08-Dec-2023 01:46 PM</t>
        </r>
      </text>
    </comment>
    <comment ref="BK6" authorId="0" shapeId="0" xr:uid="{00000000-0006-0000-0500-00002B000000}">
      <text>
        <r>
          <rPr>
            <sz val="12"/>
            <color theme="1"/>
            <rFont val="Calibri"/>
            <scheme val="minor"/>
          </rPr>
          <t>Updated on 08-Dec-2023 01:46 PM</t>
        </r>
      </text>
    </comment>
    <comment ref="BJ7" authorId="0" shapeId="0" xr:uid="{00000000-0006-0000-0500-00002C000000}">
      <text>
        <r>
          <rPr>
            <sz val="12"/>
            <color theme="1"/>
            <rFont val="Calibri"/>
            <scheme val="minor"/>
          </rPr>
          <t>Updated on 08-Dec-2023 01:46 PM</t>
        </r>
      </text>
    </comment>
    <comment ref="BK7" authorId="0" shapeId="0" xr:uid="{00000000-0006-0000-0500-00002D000000}">
      <text>
        <r>
          <rPr>
            <sz val="12"/>
            <color theme="1"/>
            <rFont val="Calibri"/>
            <scheme val="minor"/>
          </rPr>
          <t>Updated on 08-Dec-2023 01:46 PM</t>
        </r>
      </text>
    </comment>
    <comment ref="BJ8" authorId="0" shapeId="0" xr:uid="{00000000-0006-0000-0500-00002E000000}">
      <text>
        <r>
          <rPr>
            <sz val="12"/>
            <color theme="1"/>
            <rFont val="Calibri"/>
            <scheme val="minor"/>
          </rPr>
          <t>Updated on 08-Dec-2023 01:46 PM</t>
        </r>
      </text>
    </comment>
    <comment ref="BK8" authorId="0" shapeId="0" xr:uid="{00000000-0006-0000-0500-00002F000000}">
      <text>
        <r>
          <rPr>
            <sz val="12"/>
            <color theme="1"/>
            <rFont val="Calibri"/>
            <scheme val="minor"/>
          </rPr>
          <t>Updated on 08-Dec-2023 01:46 PM</t>
        </r>
      </text>
    </comment>
    <comment ref="BL8" authorId="0" shapeId="0" xr:uid="{00000000-0006-0000-0500-000030000000}">
      <text>
        <r>
          <rPr>
            <sz val="12"/>
            <color theme="1"/>
            <rFont val="Calibri"/>
            <scheme val="minor"/>
          </rPr>
          <t>Updated on 19-Dec-2023 02:52 PM</t>
        </r>
      </text>
    </comment>
    <comment ref="BM8" authorId="0" shapeId="0" xr:uid="{00000000-0006-0000-0500-000031000000}">
      <text>
        <r>
          <rPr>
            <sz val="12"/>
            <color theme="1"/>
            <rFont val="Calibri"/>
            <scheme val="minor"/>
          </rPr>
          <t>Updated on 19-Dec-2023 02:52 PM</t>
        </r>
      </text>
    </comment>
    <comment ref="BZ8" authorId="0" shapeId="0" xr:uid="{00000000-0006-0000-0500-000032000000}">
      <text>
        <r>
          <rPr>
            <sz val="12"/>
            <color theme="1"/>
            <rFont val="Calibri"/>
            <scheme val="minor"/>
          </rPr>
          <t>Updated on 10-Nov-2023 10:30 AM</t>
        </r>
      </text>
    </comment>
    <comment ref="CA8" authorId="0" shapeId="0" xr:uid="{00000000-0006-0000-0500-000033000000}">
      <text>
        <r>
          <rPr>
            <sz val="12"/>
            <color theme="1"/>
            <rFont val="Calibri"/>
            <scheme val="minor"/>
          </rPr>
          <t>Updated on 10-Nov-2023 10:30 AM</t>
        </r>
      </text>
    </comment>
    <comment ref="BL9" authorId="0" shapeId="0" xr:uid="{00000000-0006-0000-0500-000034000000}">
      <text>
        <r>
          <rPr>
            <sz val="12"/>
            <color theme="1"/>
            <rFont val="Calibri"/>
            <scheme val="minor"/>
          </rPr>
          <t>Updated on 19-Dec-2023 02:53 PM</t>
        </r>
      </text>
    </comment>
    <comment ref="BM9" authorId="0" shapeId="0" xr:uid="{00000000-0006-0000-0500-000035000000}">
      <text>
        <r>
          <rPr>
            <sz val="12"/>
            <color theme="1"/>
            <rFont val="Calibri"/>
            <scheme val="minor"/>
          </rPr>
          <t>Updated on 19-Dec-2023 02:53 PM</t>
        </r>
      </text>
    </comment>
    <comment ref="BZ9" authorId="0" shapeId="0" xr:uid="{00000000-0006-0000-0500-000036000000}">
      <text>
        <r>
          <rPr>
            <sz val="12"/>
            <color theme="1"/>
            <rFont val="Calibri"/>
            <scheme val="minor"/>
          </rPr>
          <t>Updated on 10-Nov-2023 01:15 PM</t>
        </r>
      </text>
    </comment>
    <comment ref="CA9" authorId="0" shapeId="0" xr:uid="{00000000-0006-0000-0500-000037000000}">
      <text>
        <r>
          <rPr>
            <sz val="12"/>
            <color theme="1"/>
            <rFont val="Calibri"/>
            <scheme val="minor"/>
          </rPr>
          <t>Updated on 10-Nov-2023 01:15 PM</t>
        </r>
      </text>
    </comment>
    <comment ref="BJ10" authorId="0" shapeId="0" xr:uid="{00000000-0006-0000-0500-000038000000}">
      <text>
        <r>
          <rPr>
            <sz val="12"/>
            <color theme="1"/>
            <rFont val="Calibri"/>
            <scheme val="minor"/>
          </rPr>
          <t>Updated on 08-Dec-2023 01:51 PM</t>
        </r>
      </text>
    </comment>
    <comment ref="BK10" authorId="0" shapeId="0" xr:uid="{00000000-0006-0000-0500-000039000000}">
      <text>
        <r>
          <rPr>
            <sz val="12"/>
            <color theme="1"/>
            <rFont val="Calibri"/>
            <scheme val="minor"/>
          </rPr>
          <t>Updated on 08-Dec-2023 01:51 PM</t>
        </r>
      </text>
    </comment>
    <comment ref="BL10" authorId="0" shapeId="0" xr:uid="{00000000-0006-0000-0500-00003A000000}">
      <text>
        <r>
          <rPr>
            <sz val="12"/>
            <color theme="1"/>
            <rFont val="Calibri"/>
            <scheme val="minor"/>
          </rPr>
          <t>Updated on 19-Dec-2023 02:53 PM</t>
        </r>
      </text>
    </comment>
    <comment ref="BM10" authorId="0" shapeId="0" xr:uid="{00000000-0006-0000-0500-00003B000000}">
      <text>
        <r>
          <rPr>
            <sz val="12"/>
            <color theme="1"/>
            <rFont val="Calibri"/>
            <scheme val="minor"/>
          </rPr>
          <t>Updated on 19-Dec-2023 02:53 PM</t>
        </r>
      </text>
    </comment>
    <comment ref="BJ11" authorId="0" shapeId="0" xr:uid="{00000000-0006-0000-0500-00003C000000}">
      <text>
        <r>
          <rPr>
            <sz val="12"/>
            <color theme="1"/>
            <rFont val="Calibri"/>
            <scheme val="minor"/>
          </rPr>
          <t>Updated on 08-Dec-2023 01:52 PM</t>
        </r>
      </text>
    </comment>
    <comment ref="BK11" authorId="0" shapeId="0" xr:uid="{00000000-0006-0000-0500-00003D000000}">
      <text>
        <r>
          <rPr>
            <sz val="12"/>
            <color theme="1"/>
            <rFont val="Calibri"/>
            <scheme val="minor"/>
          </rPr>
          <t>Updated on 08-Dec-2023 01:52 PM</t>
        </r>
      </text>
    </comment>
    <comment ref="BZ11" authorId="0" shapeId="0" xr:uid="{00000000-0006-0000-0500-00003E000000}">
      <text>
        <r>
          <rPr>
            <sz val="12"/>
            <color theme="1"/>
            <rFont val="Calibri"/>
            <scheme val="minor"/>
          </rPr>
          <t>Updated on 14-Nov-2023 04:12 PM</t>
        </r>
      </text>
    </comment>
    <comment ref="CA11" authorId="0" shapeId="0" xr:uid="{00000000-0006-0000-0500-00003F000000}">
      <text>
        <r>
          <rPr>
            <sz val="12"/>
            <color theme="1"/>
            <rFont val="Calibri"/>
            <scheme val="minor"/>
          </rPr>
          <t>Updated on 14-Nov-2023 04:12 PM</t>
        </r>
      </text>
    </comment>
    <comment ref="BJ12" authorId="0" shapeId="0" xr:uid="{00000000-0006-0000-0500-000040000000}">
      <text>
        <r>
          <rPr>
            <sz val="12"/>
            <color theme="1"/>
            <rFont val="Calibri"/>
            <scheme val="minor"/>
          </rPr>
          <t>Updated on 08-Dec-2023 01:52 PM</t>
        </r>
      </text>
    </comment>
    <comment ref="BK12" authorId="0" shapeId="0" xr:uid="{00000000-0006-0000-0500-000041000000}">
      <text>
        <r>
          <rPr>
            <sz val="12"/>
            <color theme="1"/>
            <rFont val="Calibri"/>
            <scheme val="minor"/>
          </rPr>
          <t>Updated on 08-Dec-2023 01:52 PM</t>
        </r>
      </text>
    </comment>
    <comment ref="BL12" authorId="0" shapeId="0" xr:uid="{00000000-0006-0000-0500-000042000000}">
      <text>
        <r>
          <rPr>
            <sz val="12"/>
            <color theme="1"/>
            <rFont val="Calibri"/>
            <scheme val="minor"/>
          </rPr>
          <t>Updated on 19-Dec-2023 02:53 PM</t>
        </r>
      </text>
    </comment>
    <comment ref="BM12" authorId="0" shapeId="0" xr:uid="{00000000-0006-0000-0500-000043000000}">
      <text>
        <r>
          <rPr>
            <sz val="12"/>
            <color theme="1"/>
            <rFont val="Calibri"/>
            <scheme val="minor"/>
          </rPr>
          <t>Updated on 19-Dec-2023 02:53 PM</t>
        </r>
      </text>
    </comment>
    <comment ref="BZ12" authorId="0" shapeId="0" xr:uid="{00000000-0006-0000-0500-000044000000}">
      <text>
        <r>
          <rPr>
            <sz val="12"/>
            <color theme="1"/>
            <rFont val="Calibri"/>
            <scheme val="minor"/>
          </rPr>
          <t>Updated on 10-Nov-2023 10:30 AM</t>
        </r>
      </text>
    </comment>
    <comment ref="CA12" authorId="0" shapeId="0" xr:uid="{00000000-0006-0000-0500-000045000000}">
      <text>
        <r>
          <rPr>
            <sz val="12"/>
            <color theme="1"/>
            <rFont val="Calibri"/>
            <scheme val="minor"/>
          </rPr>
          <t>Updated on 10-Nov-2023 10:30 AM</t>
        </r>
      </text>
    </comment>
    <comment ref="BL13" authorId="0" shapeId="0" xr:uid="{00000000-0006-0000-0500-000046000000}">
      <text>
        <r>
          <rPr>
            <sz val="12"/>
            <color theme="1"/>
            <rFont val="Calibri"/>
            <scheme val="minor"/>
          </rPr>
          <t>Updated on 19-Dec-2023 02:53 PM</t>
        </r>
      </text>
    </comment>
    <comment ref="BM13" authorId="0" shapeId="0" xr:uid="{00000000-0006-0000-0500-000047000000}">
      <text>
        <r>
          <rPr>
            <sz val="12"/>
            <color theme="1"/>
            <rFont val="Calibri"/>
            <scheme val="minor"/>
          </rPr>
          <t>Updated on 19-Dec-2023 02:53 PM</t>
        </r>
      </text>
    </comment>
    <comment ref="BJ14" authorId="0" shapeId="0" xr:uid="{00000000-0006-0000-0500-000048000000}">
      <text>
        <r>
          <rPr>
            <sz val="12"/>
            <color theme="1"/>
            <rFont val="Calibri"/>
            <scheme val="minor"/>
          </rPr>
          <t>Updated on 08-Dec-2023 01:52 PM</t>
        </r>
      </text>
    </comment>
    <comment ref="BK14" authorId="0" shapeId="0" xr:uid="{00000000-0006-0000-0500-000049000000}">
      <text>
        <r>
          <rPr>
            <sz val="12"/>
            <color theme="1"/>
            <rFont val="Calibri"/>
            <scheme val="minor"/>
          </rPr>
          <t>Updated on 08-Dec-2023 01:52 PM</t>
        </r>
      </text>
    </comment>
    <comment ref="BZ14" authorId="0" shapeId="0" xr:uid="{00000000-0006-0000-0500-00004A000000}">
      <text>
        <r>
          <rPr>
            <sz val="12"/>
            <color theme="1"/>
            <rFont val="Calibri"/>
            <scheme val="minor"/>
          </rPr>
          <t>Updated on 10-Nov-2023 01:47 PM</t>
        </r>
      </text>
    </comment>
    <comment ref="CA14" authorId="0" shapeId="0" xr:uid="{00000000-0006-0000-0500-00004B000000}">
      <text>
        <r>
          <rPr>
            <sz val="12"/>
            <color theme="1"/>
            <rFont val="Calibri"/>
            <scheme val="minor"/>
          </rPr>
          <t>Updated on 10-Nov-2023 01:47 PM</t>
        </r>
      </text>
    </comment>
    <comment ref="BJ15" authorId="0" shapeId="0" xr:uid="{00000000-0006-0000-0500-00004C000000}">
      <text>
        <r>
          <rPr>
            <sz val="12"/>
            <color theme="1"/>
            <rFont val="Calibri"/>
            <scheme val="minor"/>
          </rPr>
          <t>Updated on 08-Dec-2023 01:53 PM</t>
        </r>
      </text>
    </comment>
    <comment ref="BK15" authorId="0" shapeId="0" xr:uid="{00000000-0006-0000-0500-00004D000000}">
      <text>
        <r>
          <rPr>
            <sz val="12"/>
            <color theme="1"/>
            <rFont val="Calibri"/>
            <scheme val="minor"/>
          </rPr>
          <t>Updated on 08-Dec-2023 01:53 PM</t>
        </r>
      </text>
    </comment>
    <comment ref="BL15" authorId="0" shapeId="0" xr:uid="{00000000-0006-0000-0500-00004E000000}">
      <text>
        <r>
          <rPr>
            <sz val="12"/>
            <color theme="1"/>
            <rFont val="Calibri"/>
            <scheme val="minor"/>
          </rPr>
          <t>Updated on 19-Dec-2023 02:53 PM</t>
        </r>
      </text>
    </comment>
    <comment ref="BM15" authorId="0" shapeId="0" xr:uid="{00000000-0006-0000-0500-00004F000000}">
      <text>
        <r>
          <rPr>
            <sz val="12"/>
            <color theme="1"/>
            <rFont val="Calibri"/>
            <scheme val="minor"/>
          </rPr>
          <t>Updated on 19-Dec-2023 02:53 PM</t>
        </r>
      </text>
    </comment>
    <comment ref="BJ16" authorId="0" shapeId="0" xr:uid="{00000000-0006-0000-0500-000050000000}">
      <text>
        <r>
          <rPr>
            <sz val="12"/>
            <color theme="1"/>
            <rFont val="Calibri"/>
            <scheme val="minor"/>
          </rPr>
          <t>Updated on 08-Dec-2023 01:53 PM</t>
        </r>
      </text>
    </comment>
    <comment ref="BK16" authorId="0" shapeId="0" xr:uid="{00000000-0006-0000-0500-000051000000}">
      <text>
        <r>
          <rPr>
            <sz val="12"/>
            <color theme="1"/>
            <rFont val="Calibri"/>
            <scheme val="minor"/>
          </rPr>
          <t>Updated on 08-Dec-2023 01:53 PM</t>
        </r>
      </text>
    </comment>
    <comment ref="BZ16" authorId="0" shapeId="0" xr:uid="{00000000-0006-0000-0500-000052000000}">
      <text>
        <r>
          <rPr>
            <sz val="12"/>
            <color theme="1"/>
            <rFont val="Calibri"/>
            <scheme val="minor"/>
          </rPr>
          <t>Updated on 10-Nov-2023 01:47 PM</t>
        </r>
      </text>
    </comment>
    <comment ref="CA16" authorId="0" shapeId="0" xr:uid="{00000000-0006-0000-0500-000053000000}">
      <text>
        <r>
          <rPr>
            <sz val="12"/>
            <color theme="1"/>
            <rFont val="Calibri"/>
            <scheme val="minor"/>
          </rPr>
          <t>Updated on 10-Nov-2023 01:47 PM</t>
        </r>
      </text>
    </comment>
    <comment ref="BJ17" authorId="0" shapeId="0" xr:uid="{00000000-0006-0000-0500-000054000000}">
      <text>
        <r>
          <rPr>
            <sz val="12"/>
            <color theme="1"/>
            <rFont val="Calibri"/>
            <scheme val="minor"/>
          </rPr>
          <t>Updated on 08-Dec-2023 01:53 PM</t>
        </r>
      </text>
    </comment>
    <comment ref="BK17" authorId="0" shapeId="0" xr:uid="{00000000-0006-0000-0500-000055000000}">
      <text>
        <r>
          <rPr>
            <sz val="12"/>
            <color theme="1"/>
            <rFont val="Calibri"/>
            <scheme val="minor"/>
          </rPr>
          <t>Updated on 08-Dec-2023 01:53 PM</t>
        </r>
      </text>
    </comment>
    <comment ref="BL17" authorId="0" shapeId="0" xr:uid="{00000000-0006-0000-0500-000056000000}">
      <text>
        <r>
          <rPr>
            <sz val="12"/>
            <color theme="1"/>
            <rFont val="Calibri"/>
            <scheme val="minor"/>
          </rPr>
          <t>Updated on 19-Dec-2023 02:53 PM</t>
        </r>
      </text>
    </comment>
    <comment ref="BM17" authorId="0" shapeId="0" xr:uid="{00000000-0006-0000-0500-000057000000}">
      <text>
        <r>
          <rPr>
            <sz val="12"/>
            <color theme="1"/>
            <rFont val="Calibri"/>
            <scheme val="minor"/>
          </rPr>
          <t>Updated on 19-Dec-2023 02:53 PM</t>
        </r>
      </text>
    </comment>
    <comment ref="BZ17" authorId="0" shapeId="0" xr:uid="{00000000-0006-0000-0500-000058000000}">
      <text>
        <r>
          <rPr>
            <sz val="12"/>
            <color theme="1"/>
            <rFont val="Calibri"/>
            <scheme val="minor"/>
          </rPr>
          <t>Updated on 10-Nov-2023 01:47 PM</t>
        </r>
      </text>
    </comment>
    <comment ref="CA17" authorId="0" shapeId="0" xr:uid="{00000000-0006-0000-0500-000059000000}">
      <text>
        <r>
          <rPr>
            <sz val="12"/>
            <color theme="1"/>
            <rFont val="Calibri"/>
            <scheme val="minor"/>
          </rPr>
          <t>Updated on 10-Nov-2023 01:47 PM</t>
        </r>
      </text>
    </comment>
    <comment ref="BJ18" authorId="0" shapeId="0" xr:uid="{00000000-0006-0000-0500-00005A000000}">
      <text>
        <r>
          <rPr>
            <sz val="12"/>
            <color theme="1"/>
            <rFont val="Calibri"/>
            <scheme val="minor"/>
          </rPr>
          <t>Updated on 08-Dec-2023 01:53 PM</t>
        </r>
      </text>
    </comment>
    <comment ref="BK18" authorId="0" shapeId="0" xr:uid="{00000000-0006-0000-0500-00005B000000}">
      <text>
        <r>
          <rPr>
            <sz val="12"/>
            <color theme="1"/>
            <rFont val="Calibri"/>
            <scheme val="minor"/>
          </rPr>
          <t>Updated on 08-Dec-2023 01:53 PM</t>
        </r>
      </text>
    </comment>
    <comment ref="BL18" authorId="0" shapeId="0" xr:uid="{00000000-0006-0000-0500-00005C000000}">
      <text>
        <r>
          <rPr>
            <sz val="12"/>
            <color theme="1"/>
            <rFont val="Calibri"/>
            <scheme val="minor"/>
          </rPr>
          <t>Updated on 19-Dec-2023 02:54 PM</t>
        </r>
      </text>
    </comment>
    <comment ref="BM18" authorId="0" shapeId="0" xr:uid="{00000000-0006-0000-0500-00005D000000}">
      <text>
        <r>
          <rPr>
            <sz val="12"/>
            <color theme="1"/>
            <rFont val="Calibri"/>
            <scheme val="minor"/>
          </rPr>
          <t>Updated on 19-Dec-2023 02:54 PM</t>
        </r>
      </text>
    </comment>
    <comment ref="BZ18" authorId="0" shapeId="0" xr:uid="{00000000-0006-0000-0500-00005E000000}">
      <text>
        <r>
          <rPr>
            <sz val="12"/>
            <color theme="1"/>
            <rFont val="Calibri"/>
            <scheme val="minor"/>
          </rPr>
          <t>Updated on 10-Nov-2023 01:48 PM</t>
        </r>
      </text>
    </comment>
    <comment ref="CA18" authorId="0" shapeId="0" xr:uid="{00000000-0006-0000-0500-00005F000000}">
      <text>
        <r>
          <rPr>
            <sz val="12"/>
            <color theme="1"/>
            <rFont val="Calibri"/>
            <scheme val="minor"/>
          </rPr>
          <t>Updated on 10-Nov-2023 01:48 PM</t>
        </r>
      </text>
    </comment>
    <comment ref="BJ19" authorId="0" shapeId="0" xr:uid="{00000000-0006-0000-0500-000060000000}">
      <text>
        <r>
          <rPr>
            <sz val="12"/>
            <color theme="1"/>
            <rFont val="Calibri"/>
            <scheme val="minor"/>
          </rPr>
          <t>Updated on 24-Jan-2024 11:54 AM</t>
        </r>
      </text>
    </comment>
    <comment ref="BK19" authorId="0" shapeId="0" xr:uid="{00000000-0006-0000-0500-000061000000}">
      <text>
        <r>
          <rPr>
            <sz val="12"/>
            <color theme="1"/>
            <rFont val="Calibri"/>
            <scheme val="minor"/>
          </rPr>
          <t>Updated on 24-Jan-2024 11:54 AM</t>
        </r>
      </text>
    </comment>
    <comment ref="BL19" authorId="0" shapeId="0" xr:uid="{00000000-0006-0000-0500-000062000000}">
      <text>
        <r>
          <rPr>
            <sz val="12"/>
            <color theme="1"/>
            <rFont val="Calibri"/>
            <scheme val="minor"/>
          </rPr>
          <t>Updated on 19-Dec-2023 02:54 PM</t>
        </r>
      </text>
    </comment>
    <comment ref="BM19" authorId="0" shapeId="0" xr:uid="{00000000-0006-0000-0500-000063000000}">
      <text>
        <r>
          <rPr>
            <sz val="12"/>
            <color theme="1"/>
            <rFont val="Calibri"/>
            <scheme val="minor"/>
          </rPr>
          <t>Updated on 19-Dec-2023 02:54 PM</t>
        </r>
      </text>
    </comment>
    <comment ref="BZ19" authorId="0" shapeId="0" xr:uid="{00000000-0006-0000-0500-000064000000}">
      <text>
        <r>
          <rPr>
            <sz val="12"/>
            <color theme="1"/>
            <rFont val="Calibri"/>
            <scheme val="minor"/>
          </rPr>
          <t>Updated on 10-Nov-2023 01:48 PM</t>
        </r>
      </text>
    </comment>
    <comment ref="CA19" authorId="0" shapeId="0" xr:uid="{00000000-0006-0000-0500-000065000000}">
      <text>
        <r>
          <rPr>
            <sz val="12"/>
            <color theme="1"/>
            <rFont val="Calibri"/>
            <scheme val="minor"/>
          </rPr>
          <t>Updated on 10-Nov-2023 01:48 PM</t>
        </r>
      </text>
    </comment>
    <comment ref="BJ20" authorId="0" shapeId="0" xr:uid="{00000000-0006-0000-0500-000066000000}">
      <text>
        <r>
          <rPr>
            <sz val="12"/>
            <color theme="1"/>
            <rFont val="Calibri"/>
            <scheme val="minor"/>
          </rPr>
          <t>Updated on 24-Jan-2024 11:12 AM</t>
        </r>
      </text>
    </comment>
    <comment ref="BK20" authorId="0" shapeId="0" xr:uid="{00000000-0006-0000-0500-000067000000}">
      <text>
        <r>
          <rPr>
            <sz val="12"/>
            <color theme="1"/>
            <rFont val="Calibri"/>
            <scheme val="minor"/>
          </rPr>
          <t>Updated on 24-Jan-2024 11:12 AM</t>
        </r>
      </text>
    </comment>
    <comment ref="BL20" authorId="0" shapeId="0" xr:uid="{00000000-0006-0000-0500-000068000000}">
      <text>
        <r>
          <rPr>
            <sz val="12"/>
            <color theme="1"/>
            <rFont val="Calibri"/>
            <scheme val="minor"/>
          </rPr>
          <t>Updated on 19-Dec-2023 02:54 PM</t>
        </r>
      </text>
    </comment>
    <comment ref="BM20" authorId="0" shapeId="0" xr:uid="{00000000-0006-0000-0500-000069000000}">
      <text>
        <r>
          <rPr>
            <sz val="12"/>
            <color theme="1"/>
            <rFont val="Calibri"/>
            <scheme val="minor"/>
          </rPr>
          <t>Updated on 19-Dec-2023 02:54 PM</t>
        </r>
      </text>
    </comment>
    <comment ref="BJ21" authorId="0" shapeId="0" xr:uid="{00000000-0006-0000-0500-00006A000000}">
      <text>
        <r>
          <rPr>
            <sz val="12"/>
            <color theme="1"/>
            <rFont val="Calibri"/>
            <scheme val="minor"/>
          </rPr>
          <t>Updated on 08-Dec-2023 01:54 PM</t>
        </r>
      </text>
    </comment>
    <comment ref="BK21" authorId="0" shapeId="0" xr:uid="{00000000-0006-0000-0500-00006B000000}">
      <text>
        <r>
          <rPr>
            <sz val="12"/>
            <color theme="1"/>
            <rFont val="Calibri"/>
            <scheme val="minor"/>
          </rPr>
          <t>Updated on 08-Dec-2023 01:54 PM</t>
        </r>
      </text>
    </comment>
    <comment ref="BZ21" authorId="0" shapeId="0" xr:uid="{00000000-0006-0000-0500-00006C000000}">
      <text>
        <r>
          <rPr>
            <sz val="12"/>
            <color theme="1"/>
            <rFont val="Calibri"/>
            <scheme val="minor"/>
          </rPr>
          <t>Updated on 10-Nov-2023 10:31 AM</t>
        </r>
      </text>
    </comment>
    <comment ref="CA21" authorId="0" shapeId="0" xr:uid="{00000000-0006-0000-0500-00006D000000}">
      <text>
        <r>
          <rPr>
            <sz val="12"/>
            <color theme="1"/>
            <rFont val="Calibri"/>
            <scheme val="minor"/>
          </rPr>
          <t>Updated on 10-Nov-2023 10:31 AM</t>
        </r>
      </text>
    </comment>
    <comment ref="BL22" authorId="0" shapeId="0" xr:uid="{00000000-0006-0000-0500-00006E000000}">
      <text>
        <r>
          <rPr>
            <sz val="12"/>
            <color theme="1"/>
            <rFont val="Calibri"/>
            <scheme val="minor"/>
          </rPr>
          <t>Updated on 19-Dec-2023 02:54 PM</t>
        </r>
      </text>
    </comment>
    <comment ref="BM22" authorId="0" shapeId="0" xr:uid="{00000000-0006-0000-0500-00006F000000}">
      <text>
        <r>
          <rPr>
            <sz val="12"/>
            <color theme="1"/>
            <rFont val="Calibri"/>
            <scheme val="minor"/>
          </rPr>
          <t>Updated on 19-Dec-2023 02:54 PM</t>
        </r>
      </text>
    </comment>
    <comment ref="BZ22" authorId="0" shapeId="0" xr:uid="{00000000-0006-0000-0500-000070000000}">
      <text>
        <r>
          <rPr>
            <sz val="12"/>
            <color theme="1"/>
            <rFont val="Calibri"/>
            <scheme val="minor"/>
          </rPr>
          <t>Updated on 10-Nov-2023 10:31 AM</t>
        </r>
      </text>
    </comment>
    <comment ref="CA22" authorId="0" shapeId="0" xr:uid="{00000000-0006-0000-0500-000071000000}">
      <text>
        <r>
          <rPr>
            <sz val="12"/>
            <color theme="1"/>
            <rFont val="Calibri"/>
            <scheme val="minor"/>
          </rPr>
          <t>Updated on 10-Nov-2023 10:31 AM</t>
        </r>
      </text>
    </comment>
    <comment ref="BJ23" authorId="0" shapeId="0" xr:uid="{00000000-0006-0000-0500-000072000000}">
      <text>
        <r>
          <rPr>
            <sz val="12"/>
            <color theme="1"/>
            <rFont val="Calibri"/>
            <scheme val="minor"/>
          </rPr>
          <t>Updated on 08-Dec-2023 01:55 PM</t>
        </r>
      </text>
    </comment>
    <comment ref="BK23" authorId="0" shapeId="0" xr:uid="{00000000-0006-0000-0500-000073000000}">
      <text>
        <r>
          <rPr>
            <sz val="12"/>
            <color theme="1"/>
            <rFont val="Calibri"/>
            <scheme val="minor"/>
          </rPr>
          <t>Updated on 08-Dec-2023 01:55 PM</t>
        </r>
      </text>
    </comment>
    <comment ref="BW23" authorId="0" shapeId="0" xr:uid="{00000000-0006-0000-0500-000074000000}">
      <text>
        <r>
          <rPr>
            <sz val="12"/>
            <color theme="1"/>
            <rFont val="Calibri"/>
            <scheme val="minor"/>
          </rPr>
          <t>Updated on 15-Nov-2023 12:13 PM</t>
        </r>
      </text>
    </comment>
    <comment ref="BX23" authorId="0" shapeId="0" xr:uid="{00000000-0006-0000-0500-000075000000}">
      <text>
        <r>
          <rPr>
            <sz val="12"/>
            <color theme="1"/>
            <rFont val="Calibri"/>
            <scheme val="minor"/>
          </rPr>
          <t>Updated on 15-Nov-2023 12:13 PM</t>
        </r>
      </text>
    </comment>
    <comment ref="BZ23" authorId="0" shapeId="0" xr:uid="{00000000-0006-0000-0500-000076000000}">
      <text>
        <r>
          <rPr>
            <sz val="12"/>
            <color theme="1"/>
            <rFont val="Calibri"/>
            <scheme val="minor"/>
          </rPr>
          <t>Updated on 10-Nov-2023 10:31 AM</t>
        </r>
      </text>
    </comment>
    <comment ref="CA23" authorId="0" shapeId="0" xr:uid="{00000000-0006-0000-0500-000077000000}">
      <text>
        <r>
          <rPr>
            <sz val="12"/>
            <color theme="1"/>
            <rFont val="Calibri"/>
            <scheme val="minor"/>
          </rPr>
          <t>Updated on 10-Nov-2023 10:31 AM</t>
        </r>
      </text>
    </comment>
    <comment ref="BL24" authorId="0" shapeId="0" xr:uid="{00000000-0006-0000-0500-000078000000}">
      <text>
        <r>
          <rPr>
            <sz val="12"/>
            <color theme="1"/>
            <rFont val="Calibri"/>
            <scheme val="minor"/>
          </rPr>
          <t>Updated on 19-Dec-2023 02:54 PM</t>
        </r>
      </text>
    </comment>
    <comment ref="BM24" authorId="0" shapeId="0" xr:uid="{00000000-0006-0000-0500-000079000000}">
      <text>
        <r>
          <rPr>
            <sz val="12"/>
            <color theme="1"/>
            <rFont val="Calibri"/>
            <scheme val="minor"/>
          </rPr>
          <t>Updated on 19-Dec-2023 02:54 PM</t>
        </r>
      </text>
    </comment>
    <comment ref="BZ24" authorId="0" shapeId="0" xr:uid="{00000000-0006-0000-0500-00007A000000}">
      <text>
        <r>
          <rPr>
            <sz val="12"/>
            <color theme="1"/>
            <rFont val="Calibri"/>
            <scheme val="minor"/>
          </rPr>
          <t>Updated on 10-Nov-2023 10:32 AM</t>
        </r>
      </text>
    </comment>
    <comment ref="CA24" authorId="0" shapeId="0" xr:uid="{00000000-0006-0000-0500-00007B000000}">
      <text>
        <r>
          <rPr>
            <sz val="12"/>
            <color theme="1"/>
            <rFont val="Calibri"/>
            <scheme val="minor"/>
          </rPr>
          <t>Updated on 10-Nov-2023 10:32 AM</t>
        </r>
      </text>
    </comment>
    <comment ref="BJ25" authorId="0" shapeId="0" xr:uid="{00000000-0006-0000-0500-00007C000000}">
      <text>
        <r>
          <rPr>
            <sz val="12"/>
            <color theme="1"/>
            <rFont val="Calibri"/>
            <scheme val="minor"/>
          </rPr>
          <t>Updated on 08-Dec-2023 01:55 PM</t>
        </r>
      </text>
    </comment>
    <comment ref="BK25" authorId="0" shapeId="0" xr:uid="{00000000-0006-0000-0500-00007D000000}">
      <text>
        <r>
          <rPr>
            <sz val="12"/>
            <color theme="1"/>
            <rFont val="Calibri"/>
            <scheme val="minor"/>
          </rPr>
          <t>Updated on 08-Dec-2023 01:55 PM</t>
        </r>
      </text>
    </comment>
    <comment ref="BW25" authorId="0" shapeId="0" xr:uid="{00000000-0006-0000-0500-00007E000000}">
      <text>
        <r>
          <rPr>
            <sz val="12"/>
            <color theme="1"/>
            <rFont val="Calibri"/>
            <scheme val="minor"/>
          </rPr>
          <t>Updated on 24-Nov-2023 09:58 AM</t>
        </r>
      </text>
    </comment>
    <comment ref="BX25" authorId="0" shapeId="0" xr:uid="{00000000-0006-0000-0500-00007F000000}">
      <text>
        <r>
          <rPr>
            <sz val="12"/>
            <color theme="1"/>
            <rFont val="Calibri"/>
            <scheme val="minor"/>
          </rPr>
          <t>Updated on 24-Nov-2023 09:58 AM</t>
        </r>
      </text>
    </comment>
    <comment ref="CA25" authorId="0" shapeId="0" xr:uid="{00000000-0006-0000-0500-000080000000}">
      <text>
        <r>
          <rPr>
            <sz val="12"/>
            <color theme="1"/>
            <rFont val="Calibri"/>
            <scheme val="minor"/>
          </rPr>
          <t>Updated on 10-Nov-2023 10:32 AM</t>
        </r>
      </text>
    </comment>
    <comment ref="BJ26" authorId="0" shapeId="0" xr:uid="{00000000-0006-0000-0500-000081000000}">
      <text>
        <r>
          <rPr>
            <sz val="12"/>
            <color theme="1"/>
            <rFont val="Calibri"/>
            <scheme val="minor"/>
          </rPr>
          <t>Updated on 19-Dec-2023 05:02 PM</t>
        </r>
      </text>
    </comment>
    <comment ref="BK26" authorId="0" shapeId="0" xr:uid="{00000000-0006-0000-0500-000082000000}">
      <text>
        <r>
          <rPr>
            <sz val="12"/>
            <color theme="1"/>
            <rFont val="Calibri"/>
            <scheme val="minor"/>
          </rPr>
          <t>Updated on 19-Dec-2023 05:02 PM</t>
        </r>
      </text>
    </comment>
    <comment ref="BL26" authorId="0" shapeId="0" xr:uid="{00000000-0006-0000-0500-000083000000}">
      <text>
        <r>
          <rPr>
            <sz val="12"/>
            <color theme="1"/>
            <rFont val="Calibri"/>
            <scheme val="minor"/>
          </rPr>
          <t>Updated on 19-Dec-2023 02:55 PM</t>
        </r>
      </text>
    </comment>
    <comment ref="BM26" authorId="0" shapeId="0" xr:uid="{00000000-0006-0000-0500-000084000000}">
      <text>
        <r>
          <rPr>
            <sz val="12"/>
            <color theme="1"/>
            <rFont val="Calibri"/>
            <scheme val="minor"/>
          </rPr>
          <t>Updated on 19-Dec-2023 02:55 PM</t>
        </r>
      </text>
    </comment>
    <comment ref="CA26" authorId="0" shapeId="0" xr:uid="{00000000-0006-0000-0500-000085000000}">
      <text>
        <r>
          <rPr>
            <sz val="12"/>
            <color theme="1"/>
            <rFont val="Calibri"/>
            <scheme val="minor"/>
          </rPr>
          <t>Updated on 10-Nov-2023 10:32 AM</t>
        </r>
      </text>
    </comment>
    <comment ref="BJ27" authorId="0" shapeId="0" xr:uid="{00000000-0006-0000-0500-000086000000}">
      <text>
        <r>
          <rPr>
            <sz val="12"/>
            <color theme="1"/>
            <rFont val="Calibri"/>
            <scheme val="minor"/>
          </rPr>
          <t>Updated on 05-Jan-2024 10:06 AM</t>
        </r>
      </text>
    </comment>
    <comment ref="BK27" authorId="0" shapeId="0" xr:uid="{00000000-0006-0000-0500-000087000000}">
      <text>
        <r>
          <rPr>
            <sz val="12"/>
            <color theme="1"/>
            <rFont val="Calibri"/>
            <scheme val="minor"/>
          </rPr>
          <t>Updated on 05-Jan-2024 10:06 AM</t>
        </r>
      </text>
    </comment>
    <comment ref="BL27" authorId="0" shapeId="0" xr:uid="{00000000-0006-0000-0500-000088000000}">
      <text>
        <r>
          <rPr>
            <sz val="12"/>
            <color theme="1"/>
            <rFont val="Calibri"/>
            <scheme val="minor"/>
          </rPr>
          <t>Updated on 19-Dec-2023 02:55 PM</t>
        </r>
      </text>
    </comment>
    <comment ref="BM27" authorId="0" shapeId="0" xr:uid="{00000000-0006-0000-0500-000089000000}">
      <text>
        <r>
          <rPr>
            <sz val="12"/>
            <color theme="1"/>
            <rFont val="Calibri"/>
            <scheme val="minor"/>
          </rPr>
          <t>Updated on 19-Dec-2023 02:55 PM</t>
        </r>
      </text>
    </comment>
    <comment ref="CA27" authorId="0" shapeId="0" xr:uid="{00000000-0006-0000-0500-00008A000000}">
      <text>
        <r>
          <rPr>
            <sz val="12"/>
            <color theme="1"/>
            <rFont val="Calibri"/>
            <scheme val="minor"/>
          </rPr>
          <t>Updated on 10-Nov-2023 10:32 AM</t>
        </r>
      </text>
    </comment>
    <comment ref="BJ28" authorId="0" shapeId="0" xr:uid="{00000000-0006-0000-0500-00008B000000}">
      <text>
        <r>
          <rPr>
            <sz val="12"/>
            <color theme="1"/>
            <rFont val="Calibri"/>
            <scheme val="minor"/>
          </rPr>
          <t>Updated on 12-Dec-2023 09:48 AM</t>
        </r>
      </text>
    </comment>
    <comment ref="BK28" authorId="0" shapeId="0" xr:uid="{00000000-0006-0000-0500-00008C000000}">
      <text>
        <r>
          <rPr>
            <sz val="12"/>
            <color theme="1"/>
            <rFont val="Calibri"/>
            <scheme val="minor"/>
          </rPr>
          <t>Updated on 12-Dec-2023 09:48 AM</t>
        </r>
      </text>
    </comment>
    <comment ref="CA28" authorId="0" shapeId="0" xr:uid="{00000000-0006-0000-0500-00008D000000}">
      <text>
        <r>
          <rPr>
            <sz val="12"/>
            <color theme="1"/>
            <rFont val="Calibri"/>
            <scheme val="minor"/>
          </rPr>
          <t>Updated on 10-Nov-2023 10:32 AM</t>
        </r>
      </text>
    </comment>
    <comment ref="BL29" authorId="0" shapeId="0" xr:uid="{00000000-0006-0000-0500-00008E000000}">
      <text>
        <r>
          <rPr>
            <sz val="12"/>
            <color theme="1"/>
            <rFont val="Calibri"/>
            <scheme val="minor"/>
          </rPr>
          <t>Updated on 19-Dec-2023 02:55 PM</t>
        </r>
      </text>
    </comment>
    <comment ref="BM29" authorId="0" shapeId="0" xr:uid="{00000000-0006-0000-0500-00008F000000}">
      <text>
        <r>
          <rPr>
            <sz val="12"/>
            <color theme="1"/>
            <rFont val="Calibri"/>
            <scheme val="minor"/>
          </rPr>
          <t>Updated on 19-Dec-2023 02:55 PM</t>
        </r>
      </text>
    </comment>
    <comment ref="CA29" authorId="0" shapeId="0" xr:uid="{00000000-0006-0000-0500-000090000000}">
      <text>
        <r>
          <rPr>
            <sz val="12"/>
            <color theme="1"/>
            <rFont val="Calibri"/>
            <scheme val="minor"/>
          </rPr>
          <t>Updated on 10-Nov-2023 10:32 AM</t>
        </r>
      </text>
    </comment>
    <comment ref="BJ30" authorId="0" shapeId="0" xr:uid="{00000000-0006-0000-0500-000091000000}">
      <text>
        <r>
          <rPr>
            <sz val="12"/>
            <color theme="1"/>
            <rFont val="Calibri"/>
            <scheme val="minor"/>
          </rPr>
          <t>Updated on 12-Dec-2023 09:48 AM</t>
        </r>
      </text>
    </comment>
    <comment ref="BK30" authorId="0" shapeId="0" xr:uid="{00000000-0006-0000-0500-000092000000}">
      <text>
        <r>
          <rPr>
            <sz val="12"/>
            <color theme="1"/>
            <rFont val="Calibri"/>
            <scheme val="minor"/>
          </rPr>
          <t>Updated on 12-Dec-2023 09:48 AM</t>
        </r>
      </text>
    </comment>
    <comment ref="BL30" authorId="0" shapeId="0" xr:uid="{00000000-0006-0000-0500-000093000000}">
      <text>
        <r>
          <rPr>
            <sz val="12"/>
            <color theme="1"/>
            <rFont val="Calibri"/>
            <scheme val="minor"/>
          </rPr>
          <t>Updated on 19-Dec-2023 02:55 PM</t>
        </r>
      </text>
    </comment>
    <comment ref="BM30" authorId="0" shapeId="0" xr:uid="{00000000-0006-0000-0500-000094000000}">
      <text>
        <r>
          <rPr>
            <sz val="12"/>
            <color theme="1"/>
            <rFont val="Calibri"/>
            <scheme val="minor"/>
          </rPr>
          <t>Updated on 19-Dec-2023 02:55 PM</t>
        </r>
      </text>
    </comment>
    <comment ref="BW30" authorId="0" shapeId="0" xr:uid="{00000000-0006-0000-0500-000095000000}">
      <text>
        <r>
          <rPr>
            <sz val="12"/>
            <color theme="1"/>
            <rFont val="Calibri"/>
            <scheme val="minor"/>
          </rPr>
          <t>Updated on 24-Nov-2023 02:49 PM</t>
        </r>
      </text>
    </comment>
    <comment ref="BX30" authorId="0" shapeId="0" xr:uid="{00000000-0006-0000-0500-000096000000}">
      <text>
        <r>
          <rPr>
            <sz val="12"/>
            <color theme="1"/>
            <rFont val="Calibri"/>
            <scheme val="minor"/>
          </rPr>
          <t>Updated on 24-Nov-2023 02:49 PM</t>
        </r>
      </text>
    </comment>
    <comment ref="CA30" authorId="0" shapeId="0" xr:uid="{00000000-0006-0000-0500-000097000000}">
      <text>
        <r>
          <rPr>
            <sz val="12"/>
            <color theme="1"/>
            <rFont val="Calibri"/>
            <scheme val="minor"/>
          </rPr>
          <t>Updated on 10-Nov-2023 10:32 AM</t>
        </r>
      </text>
    </comment>
    <comment ref="BL31" authorId="0" shapeId="0" xr:uid="{00000000-0006-0000-0500-000098000000}">
      <text>
        <r>
          <rPr>
            <sz val="12"/>
            <color theme="1"/>
            <rFont val="Calibri"/>
            <scheme val="minor"/>
          </rPr>
          <t>Updated on 19-Dec-2023 02:55 PM</t>
        </r>
      </text>
    </comment>
    <comment ref="BM31" authorId="0" shapeId="0" xr:uid="{00000000-0006-0000-0500-000099000000}">
      <text>
        <r>
          <rPr>
            <sz val="12"/>
            <color theme="1"/>
            <rFont val="Calibri"/>
            <scheme val="minor"/>
          </rPr>
          <t>Updated on 19-Dec-2023 02:55 PM</t>
        </r>
      </text>
    </comment>
    <comment ref="CA31" authorId="0" shapeId="0" xr:uid="{00000000-0006-0000-0500-00009A000000}">
      <text>
        <r>
          <rPr>
            <sz val="12"/>
            <color theme="1"/>
            <rFont val="Calibri"/>
            <scheme val="minor"/>
          </rPr>
          <t>Updated on 10-Nov-2023 10:32 AM</t>
        </r>
      </text>
    </comment>
    <comment ref="BL32" authorId="0" shapeId="0" xr:uid="{00000000-0006-0000-0500-00009B000000}">
      <text>
        <r>
          <rPr>
            <sz val="12"/>
            <color theme="1"/>
            <rFont val="Calibri"/>
            <scheme val="minor"/>
          </rPr>
          <t>Updated on 19-Dec-2023 02:55 PM</t>
        </r>
      </text>
    </comment>
    <comment ref="BM32" authorId="0" shapeId="0" xr:uid="{00000000-0006-0000-0500-00009C000000}">
      <text>
        <r>
          <rPr>
            <sz val="12"/>
            <color theme="1"/>
            <rFont val="Calibri"/>
            <scheme val="minor"/>
          </rPr>
          <t>Updated on 19-Dec-2023 02:55 PM</t>
        </r>
      </text>
    </comment>
    <comment ref="CA32" authorId="0" shapeId="0" xr:uid="{00000000-0006-0000-0500-00009D000000}">
      <text>
        <r>
          <rPr>
            <sz val="12"/>
            <color theme="1"/>
            <rFont val="Calibri"/>
            <scheme val="minor"/>
          </rPr>
          <t>Updated on 10-Nov-2023 10:32 AM</t>
        </r>
      </text>
    </comment>
    <comment ref="BL33" authorId="0" shapeId="0" xr:uid="{00000000-0006-0000-0500-00009E000000}">
      <text>
        <r>
          <rPr>
            <sz val="12"/>
            <color theme="1"/>
            <rFont val="Calibri"/>
            <scheme val="minor"/>
          </rPr>
          <t>Updated on 19-Dec-2023 02:56 PM</t>
        </r>
      </text>
    </comment>
    <comment ref="BM33" authorId="0" shapeId="0" xr:uid="{00000000-0006-0000-0500-00009F000000}">
      <text>
        <r>
          <rPr>
            <sz val="12"/>
            <color theme="1"/>
            <rFont val="Calibri"/>
            <scheme val="minor"/>
          </rPr>
          <t>Updated on 19-Dec-2023 02:56 PM</t>
        </r>
      </text>
    </comment>
    <comment ref="CA33" authorId="0" shapeId="0" xr:uid="{00000000-0006-0000-0500-0000A0000000}">
      <text>
        <r>
          <rPr>
            <sz val="12"/>
            <color theme="1"/>
            <rFont val="Calibri"/>
            <scheme val="minor"/>
          </rPr>
          <t>Updated on 10-Nov-2023 10:32 AM</t>
        </r>
      </text>
    </comment>
    <comment ref="BJ34" authorId="0" shapeId="0" xr:uid="{00000000-0006-0000-0500-0000A1000000}">
      <text>
        <r>
          <rPr>
            <sz val="12"/>
            <color theme="1"/>
            <rFont val="Calibri"/>
            <scheme val="minor"/>
          </rPr>
          <t>Updated on 12-Dec-2023 09:48 AM</t>
        </r>
      </text>
    </comment>
    <comment ref="BK34" authorId="0" shapeId="0" xr:uid="{00000000-0006-0000-0500-0000A2000000}">
      <text>
        <r>
          <rPr>
            <sz val="12"/>
            <color theme="1"/>
            <rFont val="Calibri"/>
            <scheme val="minor"/>
          </rPr>
          <t>Updated on 12-Dec-2023 09:48 AM</t>
        </r>
      </text>
    </comment>
    <comment ref="BW34" authorId="0" shapeId="0" xr:uid="{00000000-0006-0000-0500-0000A3000000}">
      <text>
        <r>
          <rPr>
            <sz val="12"/>
            <color theme="1"/>
            <rFont val="Calibri"/>
            <scheme val="minor"/>
          </rPr>
          <t>Updated on 24-Nov-2023 02:47 PM</t>
        </r>
      </text>
    </comment>
    <comment ref="BX34" authorId="0" shapeId="0" xr:uid="{00000000-0006-0000-0500-0000A4000000}">
      <text>
        <r>
          <rPr>
            <sz val="12"/>
            <color theme="1"/>
            <rFont val="Calibri"/>
            <scheme val="minor"/>
          </rPr>
          <t>Updated on 24-Nov-2023 02:47 PM</t>
        </r>
      </text>
    </comment>
    <comment ref="CA34" authorId="0" shapeId="0" xr:uid="{00000000-0006-0000-0500-0000A5000000}">
      <text>
        <r>
          <rPr>
            <sz val="12"/>
            <color theme="1"/>
            <rFont val="Calibri"/>
            <scheme val="minor"/>
          </rPr>
          <t>Updated on 10-Nov-2023 10:32 AM</t>
        </r>
      </text>
    </comment>
    <comment ref="BL35" authorId="0" shapeId="0" xr:uid="{00000000-0006-0000-0500-0000A6000000}">
      <text>
        <r>
          <rPr>
            <sz val="12"/>
            <color theme="1"/>
            <rFont val="Calibri"/>
            <scheme val="minor"/>
          </rPr>
          <t>Updated on 19-Dec-2023 02:56 PM</t>
        </r>
      </text>
    </comment>
    <comment ref="BM35" authorId="0" shapeId="0" xr:uid="{00000000-0006-0000-0500-0000A7000000}">
      <text>
        <r>
          <rPr>
            <sz val="12"/>
            <color theme="1"/>
            <rFont val="Calibri"/>
            <scheme val="minor"/>
          </rPr>
          <t>Updated on 19-Dec-2023 02:56 PM</t>
        </r>
      </text>
    </comment>
    <comment ref="CA35" authorId="0" shapeId="0" xr:uid="{00000000-0006-0000-0500-0000A8000000}">
      <text>
        <r>
          <rPr>
            <sz val="12"/>
            <color theme="1"/>
            <rFont val="Calibri"/>
            <scheme val="minor"/>
          </rPr>
          <t>Updated on 10-Nov-2023 10:32 AM</t>
        </r>
      </text>
    </comment>
    <comment ref="BL36" authorId="0" shapeId="0" xr:uid="{00000000-0006-0000-0500-0000A9000000}">
      <text>
        <r>
          <rPr>
            <sz val="12"/>
            <color theme="1"/>
            <rFont val="Calibri"/>
            <scheme val="minor"/>
          </rPr>
          <t>Updated on 19-Dec-2023 02:56 PM</t>
        </r>
      </text>
    </comment>
    <comment ref="BM36" authorId="0" shapeId="0" xr:uid="{00000000-0006-0000-0500-0000AA000000}">
      <text>
        <r>
          <rPr>
            <sz val="12"/>
            <color theme="1"/>
            <rFont val="Calibri"/>
            <scheme val="minor"/>
          </rPr>
          <t>Updated on 19-Dec-2023 02:56 PM</t>
        </r>
      </text>
    </comment>
    <comment ref="CA36" authorId="0" shapeId="0" xr:uid="{00000000-0006-0000-0500-0000AB000000}">
      <text>
        <r>
          <rPr>
            <sz val="12"/>
            <color theme="1"/>
            <rFont val="Calibri"/>
            <scheme val="minor"/>
          </rPr>
          <t>Updated on 10-Nov-2023 10:32 AM</t>
        </r>
      </text>
    </comment>
    <comment ref="CA37" authorId="0" shapeId="0" xr:uid="{00000000-0006-0000-0500-0000AC000000}">
      <text>
        <r>
          <rPr>
            <sz val="12"/>
            <color theme="1"/>
            <rFont val="Calibri"/>
            <scheme val="minor"/>
          </rPr>
          <t>Updated on 10-Nov-2023 10:32 AM</t>
        </r>
      </text>
    </comment>
    <comment ref="CA38" authorId="0" shapeId="0" xr:uid="{00000000-0006-0000-0500-0000AD000000}">
      <text>
        <r>
          <rPr>
            <sz val="12"/>
            <color theme="1"/>
            <rFont val="Calibri"/>
            <scheme val="minor"/>
          </rPr>
          <t>Updated on 10-Nov-2023 10:32 AM</t>
        </r>
      </text>
    </comment>
    <comment ref="BJ39" authorId="0" shapeId="0" xr:uid="{00000000-0006-0000-0500-0000AE000000}">
      <text>
        <r>
          <rPr>
            <sz val="12"/>
            <color theme="1"/>
            <rFont val="Calibri"/>
            <scheme val="minor"/>
          </rPr>
          <t>Updated on 12-Dec-2023 09:48 AM</t>
        </r>
      </text>
    </comment>
    <comment ref="BK39" authorId="0" shapeId="0" xr:uid="{00000000-0006-0000-0500-0000AF000000}">
      <text>
        <r>
          <rPr>
            <sz val="12"/>
            <color theme="1"/>
            <rFont val="Calibri"/>
            <scheme val="minor"/>
          </rPr>
          <t>Updated on 12-Dec-2023 09:48 AM</t>
        </r>
      </text>
    </comment>
    <comment ref="BZ39" authorId="0" shapeId="0" xr:uid="{00000000-0006-0000-0500-0000B0000000}">
      <text>
        <r>
          <rPr>
            <sz val="12"/>
            <color theme="1"/>
            <rFont val="Calibri"/>
            <scheme val="minor"/>
          </rPr>
          <t>Updated on 10-Nov-2023 10:33 AM</t>
        </r>
      </text>
    </comment>
    <comment ref="CA39" authorId="0" shapeId="0" xr:uid="{00000000-0006-0000-0500-0000B1000000}">
      <text>
        <r>
          <rPr>
            <sz val="12"/>
            <color theme="1"/>
            <rFont val="Calibri"/>
            <scheme val="minor"/>
          </rPr>
          <t>Updated on 10-Nov-2023 10:33 AM</t>
        </r>
      </text>
    </comment>
    <comment ref="BJ40" authorId="0" shapeId="0" xr:uid="{00000000-0006-0000-0500-0000B2000000}">
      <text>
        <r>
          <rPr>
            <sz val="12"/>
            <color theme="1"/>
            <rFont val="Calibri"/>
            <scheme val="minor"/>
          </rPr>
          <t>Updated on 04-Jan-2024 03:55 PM</t>
        </r>
      </text>
    </comment>
    <comment ref="BK40" authorId="0" shapeId="0" xr:uid="{00000000-0006-0000-0500-0000B3000000}">
      <text>
        <r>
          <rPr>
            <sz val="12"/>
            <color theme="1"/>
            <rFont val="Calibri"/>
            <scheme val="minor"/>
          </rPr>
          <t>Updated on 04-Jan-2024 03:55 PM</t>
        </r>
      </text>
    </comment>
    <comment ref="BZ40" authorId="0" shapeId="0" xr:uid="{00000000-0006-0000-0500-0000B4000000}">
      <text>
        <r>
          <rPr>
            <sz val="12"/>
            <color theme="1"/>
            <rFont val="Calibri"/>
            <scheme val="minor"/>
          </rPr>
          <t>Updated on 10-Nov-2023 10:33 AM</t>
        </r>
      </text>
    </comment>
    <comment ref="CA40" authorId="0" shapeId="0" xr:uid="{00000000-0006-0000-0500-0000B5000000}">
      <text>
        <r>
          <rPr>
            <sz val="12"/>
            <color theme="1"/>
            <rFont val="Calibri"/>
            <scheme val="minor"/>
          </rPr>
          <t>Updated on 10-Nov-2023 10:33 AM</t>
        </r>
      </text>
    </comment>
    <comment ref="BZ41" authorId="0" shapeId="0" xr:uid="{00000000-0006-0000-0500-0000B6000000}">
      <text>
        <r>
          <rPr>
            <sz val="12"/>
            <color theme="1"/>
            <rFont val="Calibri"/>
            <scheme val="minor"/>
          </rPr>
          <t>Updated on 10-Nov-2023 10:33 AM</t>
        </r>
      </text>
    </comment>
    <comment ref="CA41" authorId="0" shapeId="0" xr:uid="{00000000-0006-0000-0500-0000B7000000}">
      <text>
        <r>
          <rPr>
            <sz val="12"/>
            <color theme="1"/>
            <rFont val="Calibri"/>
            <scheme val="minor"/>
          </rPr>
          <t>Updated on 10-Nov-2023 10:33 AM</t>
        </r>
      </text>
    </comment>
    <comment ref="BZ42" authorId="0" shapeId="0" xr:uid="{00000000-0006-0000-0500-0000B8000000}">
      <text>
        <r>
          <rPr>
            <sz val="12"/>
            <color theme="1"/>
            <rFont val="Calibri"/>
            <scheme val="minor"/>
          </rPr>
          <t>Updated on 10-Nov-2023 10:33 AM</t>
        </r>
      </text>
    </comment>
    <comment ref="CA42" authorId="0" shapeId="0" xr:uid="{00000000-0006-0000-0500-0000B9000000}">
      <text>
        <r>
          <rPr>
            <sz val="12"/>
            <color theme="1"/>
            <rFont val="Calibri"/>
            <scheme val="minor"/>
          </rPr>
          <t>Updated on 10-Nov-2023 10:33 AM</t>
        </r>
      </text>
    </comment>
    <comment ref="BZ43" authorId="0" shapeId="0" xr:uid="{00000000-0006-0000-0500-0000BA000000}">
      <text>
        <r>
          <rPr>
            <sz val="12"/>
            <color theme="1"/>
            <rFont val="Calibri"/>
            <scheme val="minor"/>
          </rPr>
          <t>Updated on 10-Nov-2023 10:34 AM</t>
        </r>
      </text>
    </comment>
    <comment ref="CA43" authorId="0" shapeId="0" xr:uid="{00000000-0006-0000-0500-0000BB000000}">
      <text>
        <r>
          <rPr>
            <sz val="12"/>
            <color theme="1"/>
            <rFont val="Calibri"/>
            <scheme val="minor"/>
          </rPr>
          <t>Updated on 10-Nov-2023 10:34 AM</t>
        </r>
      </text>
    </comment>
    <comment ref="BZ44" authorId="0" shapeId="0" xr:uid="{00000000-0006-0000-0500-0000BC000000}">
      <text>
        <r>
          <rPr>
            <sz val="12"/>
            <color theme="1"/>
            <rFont val="Calibri"/>
            <scheme val="minor"/>
          </rPr>
          <t>Updated on 10-Nov-2023 10:34 AM</t>
        </r>
      </text>
    </comment>
    <comment ref="CA44" authorId="0" shapeId="0" xr:uid="{00000000-0006-0000-0500-0000BD000000}">
      <text>
        <r>
          <rPr>
            <sz val="12"/>
            <color theme="1"/>
            <rFont val="Calibri"/>
            <scheme val="minor"/>
          </rPr>
          <t>Updated on 10-Nov-2023 10:34 AM</t>
        </r>
      </text>
    </comment>
    <comment ref="BJ45" authorId="0" shapeId="0" xr:uid="{00000000-0006-0000-0500-0000BE000000}">
      <text>
        <r>
          <rPr>
            <sz val="12"/>
            <color theme="1"/>
            <rFont val="Calibri"/>
            <scheme val="minor"/>
          </rPr>
          <t>Updated on 12-Dec-2023 03:34 PM</t>
        </r>
      </text>
    </comment>
    <comment ref="BK45" authorId="0" shapeId="0" xr:uid="{00000000-0006-0000-0500-0000BF000000}">
      <text>
        <r>
          <rPr>
            <sz val="12"/>
            <color theme="1"/>
            <rFont val="Calibri"/>
            <scheme val="minor"/>
          </rPr>
          <t>Updated on 12-Dec-2023 03:34 PM</t>
        </r>
      </text>
    </comment>
    <comment ref="BZ45" authorId="0" shapeId="0" xr:uid="{00000000-0006-0000-0500-0000C0000000}">
      <text>
        <r>
          <rPr>
            <sz val="12"/>
            <color theme="1"/>
            <rFont val="Calibri"/>
            <scheme val="minor"/>
          </rPr>
          <t>Updated on 10-Nov-2023 10:34 AM</t>
        </r>
      </text>
    </comment>
    <comment ref="CA45" authorId="0" shapeId="0" xr:uid="{00000000-0006-0000-0500-0000C1000000}">
      <text>
        <r>
          <rPr>
            <sz val="12"/>
            <color theme="1"/>
            <rFont val="Calibri"/>
            <scheme val="minor"/>
          </rPr>
          <t>Updated on 10-Nov-2023 10:34 AM</t>
        </r>
      </text>
    </comment>
    <comment ref="BZ46" authorId="0" shapeId="0" xr:uid="{00000000-0006-0000-0500-0000C2000000}">
      <text>
        <r>
          <rPr>
            <sz val="12"/>
            <color theme="1"/>
            <rFont val="Calibri"/>
            <scheme val="minor"/>
          </rPr>
          <t>Updated on 10-Nov-2023 10:34 AM</t>
        </r>
      </text>
    </comment>
    <comment ref="CA46" authorId="0" shapeId="0" xr:uid="{00000000-0006-0000-0500-0000C3000000}">
      <text>
        <r>
          <rPr>
            <sz val="12"/>
            <color theme="1"/>
            <rFont val="Calibri"/>
            <scheme val="minor"/>
          </rPr>
          <t>Updated on 10-Nov-2023 10:34 AM</t>
        </r>
      </text>
    </comment>
    <comment ref="BJ47" authorId="0" shapeId="0" xr:uid="{00000000-0006-0000-0500-0000C4000000}">
      <text>
        <r>
          <rPr>
            <sz val="12"/>
            <color theme="1"/>
            <rFont val="Calibri"/>
            <scheme val="minor"/>
          </rPr>
          <t>Updated on 19-Dec-2023 05:02 PM</t>
        </r>
      </text>
    </comment>
    <comment ref="BK47" authorId="0" shapeId="0" xr:uid="{00000000-0006-0000-0500-0000C5000000}">
      <text>
        <r>
          <rPr>
            <sz val="12"/>
            <color theme="1"/>
            <rFont val="Calibri"/>
            <scheme val="minor"/>
          </rPr>
          <t>Updated on 19-Dec-2023 05:02 PM</t>
        </r>
      </text>
    </comment>
    <comment ref="BZ47" authorId="0" shapeId="0" xr:uid="{00000000-0006-0000-0500-0000C6000000}">
      <text>
        <r>
          <rPr>
            <sz val="12"/>
            <color theme="1"/>
            <rFont val="Calibri"/>
            <scheme val="minor"/>
          </rPr>
          <t>Updated on 10-Nov-2023 10:34 AM</t>
        </r>
      </text>
    </comment>
    <comment ref="CA47" authorId="0" shapeId="0" xr:uid="{00000000-0006-0000-0500-0000C7000000}">
      <text>
        <r>
          <rPr>
            <sz val="12"/>
            <color theme="1"/>
            <rFont val="Calibri"/>
            <scheme val="minor"/>
          </rPr>
          <t>Updated on 10-Nov-2023 10:34 AM</t>
        </r>
      </text>
    </comment>
    <comment ref="BZ48" authorId="0" shapeId="0" xr:uid="{00000000-0006-0000-0500-0000C8000000}">
      <text>
        <r>
          <rPr>
            <sz val="12"/>
            <color theme="1"/>
            <rFont val="Calibri"/>
            <scheme val="minor"/>
          </rPr>
          <t>Updated on 10-Nov-2023 10:34 AM</t>
        </r>
      </text>
    </comment>
    <comment ref="CA48" authorId="0" shapeId="0" xr:uid="{00000000-0006-0000-0500-0000C9000000}">
      <text>
        <r>
          <rPr>
            <sz val="12"/>
            <color theme="1"/>
            <rFont val="Calibri"/>
            <scheme val="minor"/>
          </rPr>
          <t>Updated on 10-Nov-2023 10:34 AM</t>
        </r>
      </text>
    </comment>
    <comment ref="BJ49" authorId="0" shapeId="0" xr:uid="{00000000-0006-0000-0500-0000CA000000}">
      <text>
        <r>
          <rPr>
            <sz val="12"/>
            <color theme="1"/>
            <rFont val="Calibri"/>
            <scheme val="minor"/>
          </rPr>
          <t>Updated on 05-Jan-2024 10:06 AM</t>
        </r>
      </text>
    </comment>
    <comment ref="BK49" authorId="0" shapeId="0" xr:uid="{00000000-0006-0000-0500-0000CB000000}">
      <text>
        <r>
          <rPr>
            <sz val="12"/>
            <color theme="1"/>
            <rFont val="Calibri"/>
            <scheme val="minor"/>
          </rPr>
          <t>Updated on 05-Jan-2024 10:06 AM</t>
        </r>
      </text>
    </comment>
    <comment ref="BZ49" authorId="0" shapeId="0" xr:uid="{00000000-0006-0000-0500-0000CC000000}">
      <text>
        <r>
          <rPr>
            <sz val="12"/>
            <color theme="1"/>
            <rFont val="Calibri"/>
            <scheme val="minor"/>
          </rPr>
          <t>Updated on 10-Nov-2023 10:34 AM</t>
        </r>
      </text>
    </comment>
    <comment ref="CA49" authorId="0" shapeId="0" xr:uid="{00000000-0006-0000-0500-0000CD000000}">
      <text>
        <r>
          <rPr>
            <sz val="12"/>
            <color theme="1"/>
            <rFont val="Calibri"/>
            <scheme val="minor"/>
          </rPr>
          <t>Updated on 10-Nov-2023 10:34 AM</t>
        </r>
      </text>
    </comment>
    <comment ref="BJ50" authorId="0" shapeId="0" xr:uid="{00000000-0006-0000-0500-0000CE000000}">
      <text>
        <r>
          <rPr>
            <sz val="12"/>
            <color theme="1"/>
            <rFont val="Calibri"/>
            <scheme val="minor"/>
          </rPr>
          <t>Updated on 12-Dec-2023 09:48 AM</t>
        </r>
      </text>
    </comment>
    <comment ref="BK50" authorId="0" shapeId="0" xr:uid="{00000000-0006-0000-0500-0000CF000000}">
      <text>
        <r>
          <rPr>
            <sz val="12"/>
            <color theme="1"/>
            <rFont val="Calibri"/>
            <scheme val="minor"/>
          </rPr>
          <t>Updated on 12-Dec-2023 09:48 AM</t>
        </r>
      </text>
    </comment>
    <comment ref="BZ50" authorId="0" shapeId="0" xr:uid="{00000000-0006-0000-0500-0000D0000000}">
      <text>
        <r>
          <rPr>
            <sz val="12"/>
            <color theme="1"/>
            <rFont val="Calibri"/>
            <scheme val="minor"/>
          </rPr>
          <t>Updated on 10-Nov-2023 10:34 AM</t>
        </r>
      </text>
    </comment>
    <comment ref="CA50" authorId="0" shapeId="0" xr:uid="{00000000-0006-0000-0500-0000D1000000}">
      <text>
        <r>
          <rPr>
            <sz val="12"/>
            <color theme="1"/>
            <rFont val="Calibri"/>
            <scheme val="minor"/>
          </rPr>
          <t>Updated on 10-Nov-2023 10:34 AM</t>
        </r>
      </text>
    </comment>
    <comment ref="BJ51" authorId="0" shapeId="0" xr:uid="{00000000-0006-0000-0500-0000D2000000}">
      <text>
        <r>
          <rPr>
            <sz val="12"/>
            <color theme="1"/>
            <rFont val="Calibri"/>
            <scheme val="minor"/>
          </rPr>
          <t>Updated on 20-Dec-2023 02:55 PM</t>
        </r>
      </text>
    </comment>
    <comment ref="BK51" authorId="0" shapeId="0" xr:uid="{00000000-0006-0000-0500-0000D3000000}">
      <text>
        <r>
          <rPr>
            <sz val="12"/>
            <color theme="1"/>
            <rFont val="Calibri"/>
            <scheme val="minor"/>
          </rPr>
          <t>Updated on 20-Dec-2023 02:55 PM</t>
        </r>
      </text>
    </comment>
    <comment ref="BZ51" authorId="0" shapeId="0" xr:uid="{00000000-0006-0000-0500-0000D4000000}">
      <text>
        <r>
          <rPr>
            <sz val="12"/>
            <color theme="1"/>
            <rFont val="Calibri"/>
            <scheme val="minor"/>
          </rPr>
          <t>Updated on 10-Nov-2023 10:34 AM</t>
        </r>
      </text>
    </comment>
    <comment ref="CA51" authorId="0" shapeId="0" xr:uid="{00000000-0006-0000-0500-0000D5000000}">
      <text>
        <r>
          <rPr>
            <sz val="12"/>
            <color theme="1"/>
            <rFont val="Calibri"/>
            <scheme val="minor"/>
          </rPr>
          <t>Updated on 10-Nov-2023 10:34 AM</t>
        </r>
      </text>
    </comment>
    <comment ref="BJ52" authorId="0" shapeId="0" xr:uid="{00000000-0006-0000-0500-0000D6000000}">
      <text>
        <r>
          <rPr>
            <sz val="12"/>
            <color theme="1"/>
            <rFont val="Calibri"/>
            <scheme val="minor"/>
          </rPr>
          <t>Updated on 20-Dec-2023 02:55 PM</t>
        </r>
      </text>
    </comment>
    <comment ref="BK52" authorId="0" shapeId="0" xr:uid="{00000000-0006-0000-0500-0000D7000000}">
      <text>
        <r>
          <rPr>
            <sz val="12"/>
            <color theme="1"/>
            <rFont val="Calibri"/>
            <scheme val="minor"/>
          </rPr>
          <t>Updated on 20-Dec-2023 02:55 PM</t>
        </r>
      </text>
    </comment>
    <comment ref="BZ52" authorId="0" shapeId="0" xr:uid="{00000000-0006-0000-0500-0000D8000000}">
      <text>
        <r>
          <rPr>
            <sz val="12"/>
            <color theme="1"/>
            <rFont val="Calibri"/>
            <scheme val="minor"/>
          </rPr>
          <t>Updated on 10-Nov-2023 10:34 AM</t>
        </r>
      </text>
    </comment>
    <comment ref="CA52" authorId="0" shapeId="0" xr:uid="{00000000-0006-0000-0500-0000D9000000}">
      <text>
        <r>
          <rPr>
            <sz val="12"/>
            <color theme="1"/>
            <rFont val="Calibri"/>
            <scheme val="minor"/>
          </rPr>
          <t>Updated on 10-Nov-2023 10:34 AM</t>
        </r>
      </text>
    </comment>
    <comment ref="BZ53" authorId="0" shapeId="0" xr:uid="{00000000-0006-0000-0500-0000DA000000}">
      <text>
        <r>
          <rPr>
            <sz val="12"/>
            <color theme="1"/>
            <rFont val="Calibri"/>
            <scheme val="minor"/>
          </rPr>
          <t>Updated on 10-Nov-2023 10:34 AM</t>
        </r>
      </text>
    </comment>
    <comment ref="CA53" authorId="0" shapeId="0" xr:uid="{00000000-0006-0000-0500-0000DB000000}">
      <text>
        <r>
          <rPr>
            <sz val="12"/>
            <color theme="1"/>
            <rFont val="Calibri"/>
            <scheme val="minor"/>
          </rPr>
          <t>Updated on 10-Nov-2023 10:34 AM</t>
        </r>
      </text>
    </comment>
    <comment ref="BZ54" authorId="0" shapeId="0" xr:uid="{00000000-0006-0000-0500-0000DC000000}">
      <text>
        <r>
          <rPr>
            <sz val="12"/>
            <color theme="1"/>
            <rFont val="Calibri"/>
            <scheme val="minor"/>
          </rPr>
          <t>Updated on 10-Nov-2023 10:34 AM</t>
        </r>
      </text>
    </comment>
    <comment ref="CA54" authorId="0" shapeId="0" xr:uid="{00000000-0006-0000-0500-0000DD000000}">
      <text>
        <r>
          <rPr>
            <sz val="12"/>
            <color theme="1"/>
            <rFont val="Calibri"/>
            <scheme val="minor"/>
          </rPr>
          <t>Updated on 10-Nov-2023 10:34 AM</t>
        </r>
      </text>
    </comment>
    <comment ref="BZ55" authorId="0" shapeId="0" xr:uid="{00000000-0006-0000-0500-0000DE000000}">
      <text>
        <r>
          <rPr>
            <sz val="12"/>
            <color theme="1"/>
            <rFont val="Calibri"/>
            <scheme val="minor"/>
          </rPr>
          <t>Updated on 10-Nov-2023 10:34 AM</t>
        </r>
      </text>
    </comment>
    <comment ref="CA55" authorId="0" shapeId="0" xr:uid="{00000000-0006-0000-0500-0000DF000000}">
      <text>
        <r>
          <rPr>
            <sz val="12"/>
            <color theme="1"/>
            <rFont val="Calibri"/>
            <scheme val="minor"/>
          </rPr>
          <t>Updated on 10-Nov-2023 10:34 AM</t>
        </r>
      </text>
    </comment>
    <comment ref="BZ56" authorId="0" shapeId="0" xr:uid="{00000000-0006-0000-0500-0000E0000000}">
      <text>
        <r>
          <rPr>
            <sz val="12"/>
            <color theme="1"/>
            <rFont val="Calibri"/>
            <scheme val="minor"/>
          </rPr>
          <t>Updated on 10-Nov-2023 10:34 AM</t>
        </r>
      </text>
    </comment>
    <comment ref="CA56" authorId="0" shapeId="0" xr:uid="{00000000-0006-0000-0500-0000E1000000}">
      <text>
        <r>
          <rPr>
            <sz val="12"/>
            <color theme="1"/>
            <rFont val="Calibri"/>
            <scheme val="minor"/>
          </rPr>
          <t>Updated on 10-Nov-2023 10:34 AM</t>
        </r>
      </text>
    </comment>
    <comment ref="BZ57" authorId="0" shapeId="0" xr:uid="{00000000-0006-0000-0500-0000E2000000}">
      <text>
        <r>
          <rPr>
            <sz val="12"/>
            <color theme="1"/>
            <rFont val="Calibri"/>
            <scheme val="minor"/>
          </rPr>
          <t>Updated on 10-Nov-2023 10:34 AM</t>
        </r>
      </text>
    </comment>
    <comment ref="CA57" authorId="0" shapeId="0" xr:uid="{00000000-0006-0000-0500-0000E3000000}">
      <text>
        <r>
          <rPr>
            <sz val="12"/>
            <color theme="1"/>
            <rFont val="Calibri"/>
            <scheme val="minor"/>
          </rPr>
          <t>Updated on 10-Nov-2023 10:34 AM</t>
        </r>
      </text>
    </comment>
    <comment ref="BJ58" authorId="0" shapeId="0" xr:uid="{00000000-0006-0000-0500-0000E4000000}">
      <text>
        <r>
          <rPr>
            <sz val="12"/>
            <color theme="1"/>
            <rFont val="Calibri"/>
            <scheme val="minor"/>
          </rPr>
          <t>Updated on 04-Jan-2024 05:49 PM</t>
        </r>
      </text>
    </comment>
    <comment ref="BK58" authorId="0" shapeId="0" xr:uid="{00000000-0006-0000-0500-0000E5000000}">
      <text>
        <r>
          <rPr>
            <sz val="12"/>
            <color theme="1"/>
            <rFont val="Calibri"/>
            <scheme val="minor"/>
          </rPr>
          <t>Updated on 04-Jan-2024 05:49 PM</t>
        </r>
      </text>
    </comment>
    <comment ref="BZ58" authorId="0" shapeId="0" xr:uid="{00000000-0006-0000-0500-0000E6000000}">
      <text>
        <r>
          <rPr>
            <sz val="12"/>
            <color theme="1"/>
            <rFont val="Calibri"/>
            <scheme val="minor"/>
          </rPr>
          <t>Updated on 10-Nov-2023 10:34 AM</t>
        </r>
      </text>
    </comment>
    <comment ref="CA58" authorId="0" shapeId="0" xr:uid="{00000000-0006-0000-0500-0000E7000000}">
      <text>
        <r>
          <rPr>
            <sz val="12"/>
            <color theme="1"/>
            <rFont val="Calibri"/>
            <scheme val="minor"/>
          </rPr>
          <t>Updated on 10-Nov-2023 10:34 AM</t>
        </r>
      </text>
    </comment>
    <comment ref="BJ59" authorId="0" shapeId="0" xr:uid="{00000000-0006-0000-0500-0000E8000000}">
      <text>
        <r>
          <rPr>
            <sz val="12"/>
            <color theme="1"/>
            <rFont val="Calibri"/>
            <scheme val="minor"/>
          </rPr>
          <t>Updated on 04-Jan-2024 03:10 PM</t>
        </r>
      </text>
    </comment>
    <comment ref="BK59" authorId="0" shapeId="0" xr:uid="{00000000-0006-0000-0500-0000E9000000}">
      <text>
        <r>
          <rPr>
            <sz val="12"/>
            <color theme="1"/>
            <rFont val="Calibri"/>
            <scheme val="minor"/>
          </rPr>
          <t>Updated on 04-Jan-2024 03:10 PM</t>
        </r>
      </text>
    </comment>
    <comment ref="BZ59" authorId="0" shapeId="0" xr:uid="{00000000-0006-0000-0500-0000EA000000}">
      <text>
        <r>
          <rPr>
            <sz val="12"/>
            <color theme="1"/>
            <rFont val="Calibri"/>
            <scheme val="minor"/>
          </rPr>
          <t>Updated on 10-Nov-2023 10:34 AM</t>
        </r>
      </text>
    </comment>
    <comment ref="CA59" authorId="0" shapeId="0" xr:uid="{00000000-0006-0000-0500-0000EB000000}">
      <text>
        <r>
          <rPr>
            <sz val="12"/>
            <color theme="1"/>
            <rFont val="Calibri"/>
            <scheme val="minor"/>
          </rPr>
          <t>Updated on 10-Nov-2023 10:34 AM</t>
        </r>
      </text>
    </comment>
    <comment ref="BZ60" authorId="0" shapeId="0" xr:uid="{00000000-0006-0000-0500-0000EC000000}">
      <text>
        <r>
          <rPr>
            <sz val="12"/>
            <color theme="1"/>
            <rFont val="Calibri"/>
            <scheme val="minor"/>
          </rPr>
          <t>Updated on 10-Nov-2023 10:34 AM</t>
        </r>
      </text>
    </comment>
    <comment ref="CA60" authorId="0" shapeId="0" xr:uid="{00000000-0006-0000-0500-0000ED000000}">
      <text>
        <r>
          <rPr>
            <sz val="12"/>
            <color theme="1"/>
            <rFont val="Calibri"/>
            <scheme val="minor"/>
          </rPr>
          <t>Updated on 10-Nov-2023 10:34 AM</t>
        </r>
      </text>
    </comment>
    <comment ref="BJ61" authorId="0" shapeId="0" xr:uid="{00000000-0006-0000-0500-0000EE000000}">
      <text>
        <r>
          <rPr>
            <sz val="12"/>
            <color theme="1"/>
            <rFont val="Calibri"/>
            <scheme val="minor"/>
          </rPr>
          <t>Updated on 25-Jan-2024 10:41 AM</t>
        </r>
      </text>
    </comment>
    <comment ref="BK61" authorId="0" shapeId="0" xr:uid="{00000000-0006-0000-0500-0000EF000000}">
      <text>
        <r>
          <rPr>
            <sz val="12"/>
            <color theme="1"/>
            <rFont val="Calibri"/>
            <scheme val="minor"/>
          </rPr>
          <t>Updated on 25-Jan-2024 10:41 AM</t>
        </r>
      </text>
    </comment>
    <comment ref="BZ61" authorId="0" shapeId="0" xr:uid="{00000000-0006-0000-0500-0000F0000000}">
      <text>
        <r>
          <rPr>
            <sz val="12"/>
            <color theme="1"/>
            <rFont val="Calibri"/>
            <scheme val="minor"/>
          </rPr>
          <t>Updated on 10-Nov-2023 10:34 AM</t>
        </r>
      </text>
    </comment>
    <comment ref="CA61" authorId="0" shapeId="0" xr:uid="{00000000-0006-0000-0500-0000F1000000}">
      <text>
        <r>
          <rPr>
            <sz val="12"/>
            <color theme="1"/>
            <rFont val="Calibri"/>
            <scheme val="minor"/>
          </rPr>
          <t>Updated on 10-Nov-2023 10:34 AM</t>
        </r>
      </text>
    </comment>
    <comment ref="BZ62" authorId="0" shapeId="0" xr:uid="{00000000-0006-0000-0500-0000F2000000}">
      <text>
        <r>
          <rPr>
            <sz val="12"/>
            <color theme="1"/>
            <rFont val="Calibri"/>
            <scheme val="minor"/>
          </rPr>
          <t>Updated on 10-Nov-2023 10:34 AM</t>
        </r>
      </text>
    </comment>
    <comment ref="CA62" authorId="0" shapeId="0" xr:uid="{00000000-0006-0000-0500-0000F3000000}">
      <text>
        <r>
          <rPr>
            <sz val="12"/>
            <color theme="1"/>
            <rFont val="Calibri"/>
            <scheme val="minor"/>
          </rPr>
          <t>Updated on 10-Nov-2023 10:34 AM</t>
        </r>
      </text>
    </comment>
    <comment ref="BZ63" authorId="0" shapeId="0" xr:uid="{00000000-0006-0000-0500-0000F4000000}">
      <text>
        <r>
          <rPr>
            <sz val="12"/>
            <color theme="1"/>
            <rFont val="Calibri"/>
            <scheme val="minor"/>
          </rPr>
          <t>Updated on 10-Nov-2023 10:34 AM</t>
        </r>
      </text>
    </comment>
    <comment ref="CA63" authorId="0" shapeId="0" xr:uid="{00000000-0006-0000-0500-0000F5000000}">
      <text>
        <r>
          <rPr>
            <sz val="12"/>
            <color theme="1"/>
            <rFont val="Calibri"/>
            <scheme val="minor"/>
          </rPr>
          <t>Updated on 10-Nov-2023 10:34 AM</t>
        </r>
      </text>
    </comment>
    <comment ref="BZ64" authorId="0" shapeId="0" xr:uid="{00000000-0006-0000-0500-0000F6000000}">
      <text>
        <r>
          <rPr>
            <sz val="12"/>
            <color theme="1"/>
            <rFont val="Calibri"/>
            <scheme val="minor"/>
          </rPr>
          <t>Updated on 10-Nov-2023 10:34 AM</t>
        </r>
      </text>
    </comment>
    <comment ref="CA64" authorId="0" shapeId="0" xr:uid="{00000000-0006-0000-0500-0000F7000000}">
      <text>
        <r>
          <rPr>
            <sz val="12"/>
            <color theme="1"/>
            <rFont val="Calibri"/>
            <scheme val="minor"/>
          </rPr>
          <t>Updated on 10-Nov-2023 10:34 AM</t>
        </r>
      </text>
    </comment>
    <comment ref="BJ65" authorId="0" shapeId="0" xr:uid="{00000000-0006-0000-0500-0000F8000000}">
      <text>
        <r>
          <rPr>
            <sz val="12"/>
            <color theme="1"/>
            <rFont val="Calibri"/>
            <scheme val="minor"/>
          </rPr>
          <t>Updated on 18-Jan-2024 03:01 PM</t>
        </r>
      </text>
    </comment>
    <comment ref="BK65" authorId="0" shapeId="0" xr:uid="{00000000-0006-0000-0500-0000F9000000}">
      <text>
        <r>
          <rPr>
            <sz val="12"/>
            <color theme="1"/>
            <rFont val="Calibri"/>
            <scheme val="minor"/>
          </rPr>
          <t>Updated on 18-Jan-2024 03:01 PM</t>
        </r>
      </text>
    </comment>
    <comment ref="BZ65" authorId="0" shapeId="0" xr:uid="{00000000-0006-0000-0500-0000FA000000}">
      <text>
        <r>
          <rPr>
            <sz val="12"/>
            <color theme="1"/>
            <rFont val="Calibri"/>
            <scheme val="minor"/>
          </rPr>
          <t>Updated on 10-Nov-2023 10:34 AM</t>
        </r>
      </text>
    </comment>
    <comment ref="CA65" authorId="0" shapeId="0" xr:uid="{00000000-0006-0000-0500-0000FB000000}">
      <text>
        <r>
          <rPr>
            <sz val="12"/>
            <color theme="1"/>
            <rFont val="Calibri"/>
            <scheme val="minor"/>
          </rPr>
          <t>Updated on 10-Nov-2023 10:34 AM</t>
        </r>
      </text>
    </comment>
    <comment ref="BZ66" authorId="0" shapeId="0" xr:uid="{00000000-0006-0000-0500-0000FC000000}">
      <text>
        <r>
          <rPr>
            <sz val="12"/>
            <color theme="1"/>
            <rFont val="Calibri"/>
            <scheme val="minor"/>
          </rPr>
          <t>Updated on 10-Nov-2023 10:34 AM</t>
        </r>
      </text>
    </comment>
    <comment ref="CA66" authorId="0" shapeId="0" xr:uid="{00000000-0006-0000-0500-0000FD000000}">
      <text>
        <r>
          <rPr>
            <sz val="12"/>
            <color theme="1"/>
            <rFont val="Calibri"/>
            <scheme val="minor"/>
          </rPr>
          <t>Updated on 10-Nov-2023 10:34 AM</t>
        </r>
      </text>
    </comment>
    <comment ref="BJ67" authorId="0" shapeId="0" xr:uid="{00000000-0006-0000-0500-0000FE000000}">
      <text>
        <r>
          <rPr>
            <sz val="12"/>
            <color theme="1"/>
            <rFont val="Calibri"/>
            <scheme val="minor"/>
          </rPr>
          <t>Updated on 19-Jan-2024 01:00 PM</t>
        </r>
      </text>
    </comment>
    <comment ref="BK67" authorId="0" shapeId="0" xr:uid="{00000000-0006-0000-0500-0000FF000000}">
      <text>
        <r>
          <rPr>
            <sz val="12"/>
            <color theme="1"/>
            <rFont val="Calibri"/>
            <scheme val="minor"/>
          </rPr>
          <t>Updated on 19-Jan-2024 01:00 PM</t>
        </r>
      </text>
    </comment>
    <comment ref="BZ67" authorId="0" shapeId="0" xr:uid="{00000000-0006-0000-0500-000000010000}">
      <text>
        <r>
          <rPr>
            <sz val="12"/>
            <color theme="1"/>
            <rFont val="Calibri"/>
            <scheme val="minor"/>
          </rPr>
          <t>Updated on 10-Nov-2023 10:34 AM</t>
        </r>
      </text>
    </comment>
    <comment ref="CA67" authorId="0" shapeId="0" xr:uid="{00000000-0006-0000-0500-000001010000}">
      <text>
        <r>
          <rPr>
            <sz val="12"/>
            <color theme="1"/>
            <rFont val="Calibri"/>
            <scheme val="minor"/>
          </rPr>
          <t>Updated on 10-Nov-2023 10:34 AM</t>
        </r>
      </text>
    </comment>
    <comment ref="BJ68" authorId="0" shapeId="0" xr:uid="{00000000-0006-0000-0500-000002010000}">
      <text>
        <r>
          <rPr>
            <sz val="12"/>
            <color theme="1"/>
            <rFont val="Calibri"/>
            <scheme val="minor"/>
          </rPr>
          <t>Updated on 30-Jan-2024 12:42 PM</t>
        </r>
      </text>
    </comment>
    <comment ref="BK68" authorId="0" shapeId="0" xr:uid="{00000000-0006-0000-0500-000003010000}">
      <text>
        <r>
          <rPr>
            <sz val="12"/>
            <color theme="1"/>
            <rFont val="Calibri"/>
            <scheme val="minor"/>
          </rPr>
          <t>Updated on 30-Jan-2024 12:42 PM</t>
        </r>
      </text>
    </comment>
    <comment ref="BZ68" authorId="0" shapeId="0" xr:uid="{00000000-0006-0000-0500-000004010000}">
      <text>
        <r>
          <rPr>
            <sz val="12"/>
            <color theme="1"/>
            <rFont val="Calibri"/>
            <scheme val="minor"/>
          </rPr>
          <t>Updated on 10-Nov-2023 10:34 AM</t>
        </r>
      </text>
    </comment>
    <comment ref="CA68" authorId="0" shapeId="0" xr:uid="{00000000-0006-0000-0500-000005010000}">
      <text>
        <r>
          <rPr>
            <sz val="12"/>
            <color theme="1"/>
            <rFont val="Calibri"/>
            <scheme val="minor"/>
          </rPr>
          <t>Updated on 10-Nov-2023 10:34 AM</t>
        </r>
      </text>
    </comment>
    <comment ref="BJ69" authorId="0" shapeId="0" xr:uid="{00000000-0006-0000-0500-000006010000}">
      <text>
        <r>
          <rPr>
            <sz val="12"/>
            <color theme="1"/>
            <rFont val="Calibri"/>
            <scheme val="minor"/>
          </rPr>
          <t>Updated on 06-Feb-2024 10:21 AM</t>
        </r>
      </text>
    </comment>
    <comment ref="BK69" authorId="0" shapeId="0" xr:uid="{00000000-0006-0000-0500-000007010000}">
      <text>
        <r>
          <rPr>
            <sz val="12"/>
            <color theme="1"/>
            <rFont val="Calibri"/>
            <scheme val="minor"/>
          </rPr>
          <t>Updated on 06-Feb-2024 10:21 AM</t>
        </r>
      </text>
    </comment>
    <comment ref="BZ69" authorId="0" shapeId="0" xr:uid="{00000000-0006-0000-0500-000008010000}">
      <text>
        <r>
          <rPr>
            <sz val="12"/>
            <color theme="1"/>
            <rFont val="Calibri"/>
            <scheme val="minor"/>
          </rPr>
          <t>Updated on 10-Nov-2023 10:34 AM</t>
        </r>
      </text>
    </comment>
    <comment ref="CA69" authorId="0" shapeId="0" xr:uid="{00000000-0006-0000-0500-000009010000}">
      <text>
        <r>
          <rPr>
            <sz val="12"/>
            <color theme="1"/>
            <rFont val="Calibri"/>
            <scheme val="minor"/>
          </rPr>
          <t>Updated on 10-Nov-2023 10:34 AM</t>
        </r>
      </text>
    </comment>
    <comment ref="BZ70" authorId="0" shapeId="0" xr:uid="{00000000-0006-0000-0500-00000A010000}">
      <text>
        <r>
          <rPr>
            <sz val="12"/>
            <color theme="1"/>
            <rFont val="Calibri"/>
            <scheme val="minor"/>
          </rPr>
          <t>Updated on 10-Nov-2023 10:34 AM</t>
        </r>
      </text>
    </comment>
    <comment ref="CA70" authorId="0" shapeId="0" xr:uid="{00000000-0006-0000-0500-00000B010000}">
      <text>
        <r>
          <rPr>
            <sz val="12"/>
            <color theme="1"/>
            <rFont val="Calibri"/>
            <scheme val="minor"/>
          </rPr>
          <t>Updated on 10-Nov-2023 10:34 AM</t>
        </r>
      </text>
    </comment>
    <comment ref="BJ71" authorId="0" shapeId="0" xr:uid="{00000000-0006-0000-0500-00000C010000}">
      <text>
        <r>
          <rPr>
            <sz val="12"/>
            <color theme="1"/>
            <rFont val="Calibri"/>
            <scheme val="minor"/>
          </rPr>
          <t>Updated on 31-Jan-2024 03:11 PM</t>
        </r>
      </text>
    </comment>
    <comment ref="BK71" authorId="0" shapeId="0" xr:uid="{00000000-0006-0000-0500-00000D010000}">
      <text>
        <r>
          <rPr>
            <sz val="12"/>
            <color theme="1"/>
            <rFont val="Calibri"/>
            <scheme val="minor"/>
          </rPr>
          <t>Updated on 31-Jan-2024 03:11 PM</t>
        </r>
      </text>
    </comment>
    <comment ref="BZ71" authorId="0" shapeId="0" xr:uid="{00000000-0006-0000-0500-00000E010000}">
      <text>
        <r>
          <rPr>
            <sz val="12"/>
            <color theme="1"/>
            <rFont val="Calibri"/>
            <scheme val="minor"/>
          </rPr>
          <t>Updated on 10-Nov-2023 10:34 AM</t>
        </r>
      </text>
    </comment>
    <comment ref="CA71" authorId="0" shapeId="0" xr:uid="{00000000-0006-0000-0500-00000F010000}">
      <text>
        <r>
          <rPr>
            <sz val="12"/>
            <color theme="1"/>
            <rFont val="Calibri"/>
            <scheme val="minor"/>
          </rPr>
          <t>Updated on 10-Nov-2023 10:34 AM</t>
        </r>
      </text>
    </comment>
    <comment ref="BZ72" authorId="0" shapeId="0" xr:uid="{00000000-0006-0000-0500-000010010000}">
      <text>
        <r>
          <rPr>
            <sz val="12"/>
            <color theme="1"/>
            <rFont val="Calibri"/>
            <scheme val="minor"/>
          </rPr>
          <t>Updated on 10-Nov-2023 10:34 AM</t>
        </r>
      </text>
    </comment>
    <comment ref="CA72" authorId="0" shapeId="0" xr:uid="{00000000-0006-0000-0500-000011010000}">
      <text>
        <r>
          <rPr>
            <sz val="12"/>
            <color theme="1"/>
            <rFont val="Calibri"/>
            <scheme val="minor"/>
          </rPr>
          <t>Updated on 10-Nov-2023 10:34 AM</t>
        </r>
      </text>
    </comment>
    <comment ref="BJ73" authorId="0" shapeId="0" xr:uid="{00000000-0006-0000-0500-000012010000}">
      <text>
        <r>
          <rPr>
            <sz val="12"/>
            <color theme="1"/>
            <rFont val="Calibri"/>
            <scheme val="minor"/>
          </rPr>
          <t>Updated on 06-Feb-2024 09:15 AM</t>
        </r>
      </text>
    </comment>
    <comment ref="BK73" authorId="0" shapeId="0" xr:uid="{00000000-0006-0000-0500-000013010000}">
      <text>
        <r>
          <rPr>
            <sz val="12"/>
            <color theme="1"/>
            <rFont val="Calibri"/>
            <scheme val="minor"/>
          </rPr>
          <t>Updated on 06-Feb-2024 09:15 AM</t>
        </r>
      </text>
    </comment>
    <comment ref="BZ73" authorId="0" shapeId="0" xr:uid="{00000000-0006-0000-0500-000014010000}">
      <text>
        <r>
          <rPr>
            <sz val="12"/>
            <color theme="1"/>
            <rFont val="Calibri"/>
            <scheme val="minor"/>
          </rPr>
          <t>Updated on 10-Nov-2023 10:34 AM</t>
        </r>
      </text>
    </comment>
    <comment ref="CA73" authorId="0" shapeId="0" xr:uid="{00000000-0006-0000-0500-000015010000}">
      <text>
        <r>
          <rPr>
            <sz val="12"/>
            <color theme="1"/>
            <rFont val="Calibri"/>
            <scheme val="minor"/>
          </rPr>
          <t>Updated on 10-Nov-2023 10:34 AM</t>
        </r>
      </text>
    </comment>
    <comment ref="BZ74" authorId="0" shapeId="0" xr:uid="{00000000-0006-0000-0500-000016010000}">
      <text>
        <r>
          <rPr>
            <sz val="12"/>
            <color theme="1"/>
            <rFont val="Calibri"/>
            <scheme val="minor"/>
          </rPr>
          <t>Updated on 10-Nov-2023 10:34 AM</t>
        </r>
      </text>
    </comment>
    <comment ref="CA74" authorId="0" shapeId="0" xr:uid="{00000000-0006-0000-0500-000017010000}">
      <text>
        <r>
          <rPr>
            <sz val="12"/>
            <color theme="1"/>
            <rFont val="Calibri"/>
            <scheme val="minor"/>
          </rPr>
          <t>Updated on 10-Nov-2023 10:34 AM</t>
        </r>
      </text>
    </comment>
    <comment ref="BZ75" authorId="0" shapeId="0" xr:uid="{00000000-0006-0000-0500-000018010000}">
      <text>
        <r>
          <rPr>
            <sz val="12"/>
            <color theme="1"/>
            <rFont val="Calibri"/>
            <scheme val="minor"/>
          </rPr>
          <t>Updated on 10-Nov-2023 10:34 AM</t>
        </r>
      </text>
    </comment>
    <comment ref="CA75" authorId="0" shapeId="0" xr:uid="{00000000-0006-0000-0500-000019010000}">
      <text>
        <r>
          <rPr>
            <sz val="12"/>
            <color theme="1"/>
            <rFont val="Calibri"/>
            <scheme val="minor"/>
          </rPr>
          <t>Updated on 10-Nov-2023 10:34 AM</t>
        </r>
      </text>
    </comment>
    <comment ref="BZ76" authorId="0" shapeId="0" xr:uid="{00000000-0006-0000-0500-00001A010000}">
      <text>
        <r>
          <rPr>
            <sz val="12"/>
            <color theme="1"/>
            <rFont val="Calibri"/>
            <scheme val="minor"/>
          </rPr>
          <t>Updated on 10-Nov-2023 10:34 AM</t>
        </r>
      </text>
    </comment>
    <comment ref="CA76" authorId="0" shapeId="0" xr:uid="{00000000-0006-0000-0500-00001B010000}">
      <text>
        <r>
          <rPr>
            <sz val="12"/>
            <color theme="1"/>
            <rFont val="Calibri"/>
            <scheme val="minor"/>
          </rPr>
          <t>Updated on 10-Nov-2023 10:34 AM</t>
        </r>
      </text>
    </comment>
    <comment ref="BZ77" authorId="0" shapeId="0" xr:uid="{00000000-0006-0000-0500-00001C010000}">
      <text>
        <r>
          <rPr>
            <sz val="12"/>
            <color theme="1"/>
            <rFont val="Calibri"/>
            <scheme val="minor"/>
          </rPr>
          <t>Updated on 10-Nov-2023 10:34 AM</t>
        </r>
      </text>
    </comment>
    <comment ref="CA77" authorId="0" shapeId="0" xr:uid="{00000000-0006-0000-0500-00001D010000}">
      <text>
        <r>
          <rPr>
            <sz val="12"/>
            <color theme="1"/>
            <rFont val="Calibri"/>
            <scheme val="minor"/>
          </rPr>
          <t>Updated on 10-Nov-2023 10:34 AM</t>
        </r>
      </text>
    </comment>
    <comment ref="BJ79" authorId="0" shapeId="0" xr:uid="{00000000-0006-0000-0500-00001E010000}">
      <text>
        <r>
          <rPr>
            <sz val="12"/>
            <color theme="1"/>
            <rFont val="Calibri"/>
            <scheme val="minor"/>
          </rPr>
          <t>Updated on 31-Jan-2024 10:05 AM</t>
        </r>
      </text>
    </comment>
    <comment ref="BK79" authorId="0" shapeId="0" xr:uid="{00000000-0006-0000-0500-00001F010000}">
      <text>
        <r>
          <rPr>
            <sz val="12"/>
            <color theme="1"/>
            <rFont val="Calibri"/>
            <scheme val="minor"/>
          </rPr>
          <t>Updated on 31-Jan-2024 10:05 AM</t>
        </r>
      </text>
    </comment>
    <comment ref="BJ83" authorId="0" shapeId="0" xr:uid="{00000000-0006-0000-0500-000020010000}">
      <text>
        <r>
          <rPr>
            <sz val="12"/>
            <color theme="1"/>
            <rFont val="Calibri"/>
            <scheme val="minor"/>
          </rPr>
          <t>Updated on 08-Feb-2024 11:53 AM</t>
        </r>
      </text>
    </comment>
    <comment ref="BK83" authorId="0" shapeId="0" xr:uid="{00000000-0006-0000-0500-000021010000}">
      <text>
        <r>
          <rPr>
            <sz val="12"/>
            <color theme="1"/>
            <rFont val="Calibri"/>
            <scheme val="minor"/>
          </rPr>
          <t>Updated on 08-Feb-2024 11:53 AM</t>
        </r>
      </text>
    </comment>
  </commentList>
</comments>
</file>

<file path=xl/sharedStrings.xml><?xml version="1.0" encoding="utf-8"?>
<sst xmlns="http://schemas.openxmlformats.org/spreadsheetml/2006/main" count="3378" uniqueCount="1883">
  <si>
    <t>Client Name</t>
  </si>
  <si>
    <t>Account Manager</t>
  </si>
  <si>
    <t>Postcode</t>
  </si>
  <si>
    <t>Acres</t>
  </si>
  <si>
    <t>Forestation</t>
  </si>
  <si>
    <t>Grassland</t>
  </si>
  <si>
    <t>Timestamp</t>
  </si>
  <si>
    <t xml:space="preserve">Client Number </t>
  </si>
  <si>
    <t>LPA</t>
  </si>
  <si>
    <t>County</t>
  </si>
  <si>
    <t>Chosen Option</t>
  </si>
  <si>
    <t>Quoted Estimation</t>
  </si>
  <si>
    <t>Average Land Value</t>
  </si>
  <si>
    <t>Agricultural Grade Land</t>
  </si>
  <si>
    <t>Soil type</t>
  </si>
  <si>
    <t>Terrain</t>
  </si>
  <si>
    <t>Brownfield</t>
  </si>
  <si>
    <t>Near Water</t>
  </si>
  <si>
    <t>Near A/M Road</t>
  </si>
  <si>
    <t>Distance from built up area</t>
  </si>
  <si>
    <t>Distance from Substation</t>
  </si>
  <si>
    <t>Wind Speed (NOABL)</t>
  </si>
  <si>
    <t>Ancient Woodland</t>
  </si>
  <si>
    <t>Flood Zone 2</t>
  </si>
  <si>
    <t>Flood Zone 3</t>
  </si>
  <si>
    <t>Greenbelt</t>
  </si>
  <si>
    <t>PRoW</t>
  </si>
  <si>
    <t>Listed Buildings</t>
  </si>
  <si>
    <t xml:space="preserve">Nature Reserves </t>
  </si>
  <si>
    <t>National Park</t>
  </si>
  <si>
    <t>AONB</t>
  </si>
  <si>
    <t>SSSI</t>
  </si>
  <si>
    <t>RAMSAR</t>
  </si>
  <si>
    <t/>
  </si>
  <si>
    <t>Any other options offered?</t>
  </si>
  <si>
    <t>Plot Image</t>
  </si>
  <si>
    <t>[Document Studio] File Status #loiopja4</t>
  </si>
  <si>
    <t>[Document Studio] File Link #loiopja4</t>
  </si>
  <si>
    <t xml:space="preserve">Breckland </t>
  </si>
  <si>
    <t>Biodiversity Net Gain</t>
  </si>
  <si>
    <t>N/A</t>
  </si>
  <si>
    <t>Loamy and sandy soils with naturally high groundwater and a peaty surface</t>
  </si>
  <si>
    <t>Wet Meadow</t>
  </si>
  <si>
    <t>No</t>
  </si>
  <si>
    <t>Yes</t>
  </si>
  <si>
    <t>500 metres</t>
  </si>
  <si>
    <t>2.3 km</t>
  </si>
  <si>
    <t>555 metres</t>
  </si>
  <si>
    <t>557 metres</t>
  </si>
  <si>
    <t>50 km</t>
  </si>
  <si>
    <t>546 metres</t>
  </si>
  <si>
    <t>1 km</t>
  </si>
  <si>
    <t>307 metres</t>
  </si>
  <si>
    <t>30 km</t>
  </si>
  <si>
    <t>37 km</t>
  </si>
  <si>
    <t>393 metres</t>
  </si>
  <si>
    <t>https://drive.google.com/file/d/1Hzkx7Op2YEsisXvvqihy3AQ7sfy7uM0H/view?usp=drive_link</t>
  </si>
  <si>
    <t>https://drive.google.com/open?id=1ep6vVw84VozxMCghetE63P00lBF_Sh0G</t>
  </si>
  <si>
    <t>Colchester</t>
  </si>
  <si>
    <t>Freely draining slightly acid loamy soils</t>
  </si>
  <si>
    <t>Arable and grassland</t>
  </si>
  <si>
    <t>Water on edge of property</t>
  </si>
  <si>
    <t>1.23 km</t>
  </si>
  <si>
    <t>2.6 km</t>
  </si>
  <si>
    <t>1.01 km</t>
  </si>
  <si>
    <t>31.95 km</t>
  </si>
  <si>
    <t>9 metres</t>
  </si>
  <si>
    <t>358 metres</t>
  </si>
  <si>
    <t>18.09 km</t>
  </si>
  <si>
    <t>70.58 km</t>
  </si>
  <si>
    <t>1.22 km</t>
  </si>
  <si>
    <t>3.98 km</t>
  </si>
  <si>
    <t>15.78 km</t>
  </si>
  <si>
    <t>https://drive.google.com/file/d/1owym6iNBStMuJR6gSuITRzSw-iJvxE2I/view?usp=drive_link</t>
  </si>
  <si>
    <t>https://drive.google.com/open?id=1FbsiwLJTyBWrtvfOHqolUAdSdA1LFCeC</t>
  </si>
  <si>
    <t>High Peak Borough Council</t>
  </si>
  <si>
    <t>Loamy and clayey</t>
  </si>
  <si>
    <t>Grassland and rough grazing</t>
  </si>
  <si>
    <t>0.9 km</t>
  </si>
  <si>
    <t>2.5 km</t>
  </si>
  <si>
    <t>2.95 km</t>
  </si>
  <si>
    <t>239 metres</t>
  </si>
  <si>
    <t>245 metres</t>
  </si>
  <si>
    <t>0 metres</t>
  </si>
  <si>
    <t>96 metres</t>
  </si>
  <si>
    <t>183 metres</t>
  </si>
  <si>
    <t>5.23 km</t>
  </si>
  <si>
    <t>195 metres</t>
  </si>
  <si>
    <t>53.28 km</t>
  </si>
  <si>
    <t>2.25 km</t>
  </si>
  <si>
    <t>27.13 km</t>
  </si>
  <si>
    <t>https://drive.google.com/file/d/1Ttdwv-LfZ0qpYHAUMvVwTOqQ9OWOzDwl/view?usp=sharing</t>
  </si>
  <si>
    <t>https://drive.google.com/open?id=1lpl3GgFtPhVQ3b2QOBTXyPw7PLVh_yEw</t>
  </si>
  <si>
    <t>Westmorland and Furness</t>
  </si>
  <si>
    <t>Slowly permeable wet very acid upland soils with a peaty surface</t>
  </si>
  <si>
    <t>Moorland rough grazing and forestry</t>
  </si>
  <si>
    <t>1.63 km</t>
  </si>
  <si>
    <t>4.01 km</t>
  </si>
  <si>
    <t>34.54 km</t>
  </si>
  <si>
    <t>472 meres</t>
  </si>
  <si>
    <t>14.32 km</t>
  </si>
  <si>
    <t>11.44 km</t>
  </si>
  <si>
    <t>2.69 km</t>
  </si>
  <si>
    <t>41.05 km</t>
  </si>
  <si>
    <t>https://drive.google.com/file/d/1yZf1bW9MqKUTcy6NUqa9Uemq_n_ES-67/view?usp=drive_link</t>
  </si>
  <si>
    <t>https://drive.google.com/open?id=1aQmfzwTP4rTFoqDnnJt8-YXmKOiNIi8W</t>
  </si>
  <si>
    <t>Cheshire East</t>
  </si>
  <si>
    <t>Slowly permeable seasonally wet slightly acid but base-rich loamy and clayey soils</t>
  </si>
  <si>
    <t>Grassland and arable some woodland</t>
  </si>
  <si>
    <t>3.67 km</t>
  </si>
  <si>
    <t>60 km</t>
  </si>
  <si>
    <t>2.00 km</t>
  </si>
  <si>
    <t>570 metres</t>
  </si>
  <si>
    <t>8.91 km</t>
  </si>
  <si>
    <t>10 metres</t>
  </si>
  <si>
    <t>8.62 km</t>
  </si>
  <si>
    <t>34.11 km</t>
  </si>
  <si>
    <t>30.10 km</t>
  </si>
  <si>
    <t>6.36 km</t>
  </si>
  <si>
    <t>2.24 km</t>
  </si>
  <si>
    <t>https://drive.google.com/file/d/1u4nOVPOr9FzfeZ4IqOIn324PY7TXkviH/view?usp=sharing</t>
  </si>
  <si>
    <t>https://drive.google.com/open?id=15EnuVmVbLMlqkQitACafWgtuUDJd9-G9</t>
  </si>
  <si>
    <t>Cheshire West and Chester Council</t>
  </si>
  <si>
    <t>0 km</t>
  </si>
  <si>
    <t>16.6 km</t>
  </si>
  <si>
    <t>1.66 km</t>
  </si>
  <si>
    <t>398 metres</t>
  </si>
  <si>
    <t>399 metres</t>
  </si>
  <si>
    <t>4.79 km</t>
  </si>
  <si>
    <t>139 metres</t>
  </si>
  <si>
    <t>12.11 km</t>
  </si>
  <si>
    <t>38.99 km</t>
  </si>
  <si>
    <t>27.62 km</t>
  </si>
  <si>
    <t>3.55 km</t>
  </si>
  <si>
    <t>36.60 km</t>
  </si>
  <si>
    <t>https://drive.google.com/file/d/1WJ205sepzHdMvFvz4n6WcmqUeiXRmasQ/view?usp=sharing</t>
  </si>
  <si>
    <t>https://drive.google.com/open?id=1-1BxBZ6Nf4cL2Df2ZoqfvrcdkLjOCAif</t>
  </si>
  <si>
    <t>North Yorkshire</t>
  </si>
  <si>
    <t>1.1 km</t>
  </si>
  <si>
    <t>17 metres</t>
  </si>
  <si>
    <t>13 metres</t>
  </si>
  <si>
    <t>14 metres</t>
  </si>
  <si>
    <t>50.44 km</t>
  </si>
  <si>
    <t>275 metres</t>
  </si>
  <si>
    <t>18.08 km</t>
  </si>
  <si>
    <t>34.16 km</t>
  </si>
  <si>
    <t>1.79 km</t>
  </si>
  <si>
    <t>38.14 km</t>
  </si>
  <si>
    <t>https://drive.google.com/file/d/1_3FDFAcfTbktCq0tIMnUDfQS80oaupv5/view?usp=drive_link</t>
  </si>
  <si>
    <t>https://drive.google.com/open?id=13yM8FPwzaWzvMakDNogyCUHqZlo8r5pU</t>
  </si>
  <si>
    <t>Cornwall</t>
  </si>
  <si>
    <t>Freely draining acid loamy soils over rock</t>
  </si>
  <si>
    <t>614 metres</t>
  </si>
  <si>
    <t>2.7 km</t>
  </si>
  <si>
    <t>664 metres</t>
  </si>
  <si>
    <t>844 metres</t>
  </si>
  <si>
    <t>183 km</t>
  </si>
  <si>
    <t>156 metres</t>
  </si>
  <si>
    <t>351 metres</t>
  </si>
  <si>
    <t>20.41 km</t>
  </si>
  <si>
    <t>61.13 km</t>
  </si>
  <si>
    <t>567 metres</t>
  </si>
  <si>
    <t>169.29 km</t>
  </si>
  <si>
    <t>https://drive.google.com/file/d/1MV9Lp66V8NO5_5Nq4ldOeGgkgheVgweN/view?usp=sharing</t>
  </si>
  <si>
    <t>https://drive.google.com/open?id=1dFmGloKUGg2_LEfEWruCU2Eq71dQf__D</t>
  </si>
  <si>
    <t xml:space="preserve">Cumberland </t>
  </si>
  <si>
    <t>2.28 km</t>
  </si>
  <si>
    <t>247 metres</t>
  </si>
  <si>
    <t>405 metres</t>
  </si>
  <si>
    <t>411 metres</t>
  </si>
  <si>
    <t>1 metre</t>
  </si>
  <si>
    <t>878 metres</t>
  </si>
  <si>
    <t>4.08 km</t>
  </si>
  <si>
    <t>31.65 km</t>
  </si>
  <si>
    <t>3.99 km</t>
  </si>
  <si>
    <t>40.49 km</t>
  </si>
  <si>
    <t>https://drive.google.com/file/d/1OXqTiodR5rwKLH56ypAuSkkkkV9fepn0/view?usp=drive_link</t>
  </si>
  <si>
    <t>https://drive.google.com/open?id=1qJ0uTTOEqKwdoKiT3S7iu1nmEAThMhgN</t>
  </si>
  <si>
    <t>Mid Suffolk</t>
  </si>
  <si>
    <t>Freely draining sandy Breckland soils</t>
  </si>
  <si>
    <t>Arable forestry and heath</t>
  </si>
  <si>
    <t>1.62 km</t>
  </si>
  <si>
    <t>441 metres</t>
  </si>
  <si>
    <t>44 metres</t>
  </si>
  <si>
    <t>5.089 km</t>
  </si>
  <si>
    <t>46.27 metres</t>
  </si>
  <si>
    <t>24.77 metres</t>
  </si>
  <si>
    <t>3.85 km</t>
  </si>
  <si>
    <t>19.86 km</t>
  </si>
  <si>
    <t>https://drive.google.com/file/d/1Iav4eIeIQkn9Fy-AufyPSkx4i75gMC_s/view?usp=drive_link</t>
  </si>
  <si>
    <t>https://drive.google.com/open?id=1kMIh8B0XMJTfHKJndk9yExuqr1YvKyUE</t>
  </si>
  <si>
    <t>4.42 km</t>
  </si>
  <si>
    <t>511 metres</t>
  </si>
  <si>
    <t>508 metres</t>
  </si>
  <si>
    <t>18 metres</t>
  </si>
  <si>
    <t>6.82 km</t>
  </si>
  <si>
    <t>89.36 km</t>
  </si>
  <si>
    <t>7.5 km</t>
  </si>
  <si>
    <t>4.16 km</t>
  </si>
  <si>
    <t>142.22 km</t>
  </si>
  <si>
    <t>https://drive.google.com/file/d/188uUZJtoaB5_n3xZoHnQyAFMM3imIlAV/view?usp=drive_link</t>
  </si>
  <si>
    <t>https://drive.google.com/open?id=1YnLfUVMd7qSOiMdJngx8s0F241DE3dhy</t>
  </si>
  <si>
    <t>Shropshire</t>
  </si>
  <si>
    <t>Mixed</t>
  </si>
  <si>
    <t>3.07 km</t>
  </si>
  <si>
    <t>11 metres</t>
  </si>
  <si>
    <t>7.42 km</t>
  </si>
  <si>
    <t>48.38 km</t>
  </si>
  <si>
    <t>20.53 km</t>
  </si>
  <si>
    <t>1.32 km</t>
  </si>
  <si>
    <t>https://drive.google.com/open?id=1Rj4x0VzLBq2GvldECBNouY7s1gRIoiS1</t>
  </si>
  <si>
    <t>Freely draining floodplain soils</t>
  </si>
  <si>
    <t>Grassland some arable</t>
  </si>
  <si>
    <t>19 metres</t>
  </si>
  <si>
    <t>113 metres</t>
  </si>
  <si>
    <t>109 metres</t>
  </si>
  <si>
    <t>16 metres</t>
  </si>
  <si>
    <t>11.93 metres</t>
  </si>
  <si>
    <t>13.85 km</t>
  </si>
  <si>
    <t>13.14 km</t>
  </si>
  <si>
    <t>4.61 km</t>
  </si>
  <si>
    <t>44.96 km</t>
  </si>
  <si>
    <t>https://drive.google.com/file/d/16u0j2PHXvngJGje2wjNXEoF2Q_slKDUO/view?usp=sharing</t>
  </si>
  <si>
    <t>https://drive.google.com/open?id=14xKCNfPMVDlh3EkufANB1RbfxJXcevzm</t>
  </si>
  <si>
    <t>2.67 km</t>
  </si>
  <si>
    <t>667 metres</t>
  </si>
  <si>
    <t>66 metres</t>
  </si>
  <si>
    <t>1.15 km</t>
  </si>
  <si>
    <t>881 metres</t>
  </si>
  <si>
    <t>2.05 km</t>
  </si>
  <si>
    <t>36.19 km</t>
  </si>
  <si>
    <t>2.19 km</t>
  </si>
  <si>
    <t>950 metres</t>
  </si>
  <si>
    <t>76.36 km</t>
  </si>
  <si>
    <t>https://drive.google.com/file/d/1t5AWMzIUQee66NTPMWhjYCNOvDEsGtYW/view?usp=drive_link</t>
  </si>
  <si>
    <t>https://drive.google.com/open?id=1e_FGaul9OeVqXVcNfrdPcgSHB6jPiSh0</t>
  </si>
  <si>
    <t>4 /5</t>
  </si>
  <si>
    <t>2.31 km</t>
  </si>
  <si>
    <t>80 metres</t>
  </si>
  <si>
    <t>489 metres</t>
  </si>
  <si>
    <t>986 metres</t>
  </si>
  <si>
    <t>145 metres</t>
  </si>
  <si>
    <t>54.1 km</t>
  </si>
  <si>
    <t>1.98 km</t>
  </si>
  <si>
    <t>27.18 km</t>
  </si>
  <si>
    <t>https://drive.google.com/file/d/1IMzx49n4lDsxZqqU69rxOe-S1uwc59J2/view?usp=sharing</t>
  </si>
  <si>
    <t>https://drive.google.com/open?id=1QyzntgAdUvtSYAZfX6TSH8SkTOcRMgzG</t>
  </si>
  <si>
    <t>1.89 km</t>
  </si>
  <si>
    <t>8.7 km</t>
  </si>
  <si>
    <t>278 metres</t>
  </si>
  <si>
    <t>285 metres</t>
  </si>
  <si>
    <t>2 metres</t>
  </si>
  <si>
    <t>87 metres</t>
  </si>
  <si>
    <t>17.3 km</t>
  </si>
  <si>
    <t>117 km</t>
  </si>
  <si>
    <t>196 metres</t>
  </si>
  <si>
    <t>169 km</t>
  </si>
  <si>
    <t>https://drive.google.com/file/d/1qwxXAp8XpnZO4ALoMVmkHKoJJK8Bphnx/view?usp=drive_link</t>
  </si>
  <si>
    <t>https://drive.google.com/open?id=1f2eY9XhzpJ6oH2y5LImNvq6KDCLWy1PH</t>
  </si>
  <si>
    <t>1.08 km</t>
  </si>
  <si>
    <t>1.07 km</t>
  </si>
  <si>
    <t>315 metres</t>
  </si>
  <si>
    <t>336 metres</t>
  </si>
  <si>
    <t>3 metres</t>
  </si>
  <si>
    <t>290 metres</t>
  </si>
  <si>
    <t>6.9 km</t>
  </si>
  <si>
    <t>84 metres</t>
  </si>
  <si>
    <t>56.2 km</t>
  </si>
  <si>
    <t>759 metres</t>
  </si>
  <si>
    <t>27.03 km</t>
  </si>
  <si>
    <t>https://drive.google.com/file/d/12VAiDzr3Ch27Hp5oqqDVIR2zdnFvKwlK/view?usp=drive_link</t>
  </si>
  <si>
    <t>https://drive.google.com/open?id=1oMcgvmQhtC3VTpbojkXEHbkVXeyFa3_U</t>
  </si>
  <si>
    <t>City of Bradford Metropolitan</t>
  </si>
  <si>
    <t>Slowly permeable seasonally wet acid loamy and clayey soils</t>
  </si>
  <si>
    <t>Grassland with some arable and forestry</t>
  </si>
  <si>
    <t>430 metres</t>
  </si>
  <si>
    <t>438 metres</t>
  </si>
  <si>
    <t>43 metres</t>
  </si>
  <si>
    <t>10.9 km</t>
  </si>
  <si>
    <t>8.64 km</t>
  </si>
  <si>
    <t>8.14 km</t>
  </si>
  <si>
    <t>3.13 km</t>
  </si>
  <si>
    <t>10.7 km</t>
  </si>
  <si>
    <t>https://drive.google.com/file/d/17fpddWWVcR4o2A_QfJB8NtHfXKVngPrL/view?usp=drive_link</t>
  </si>
  <si>
    <t>https://drive.google.com/open?id=1shGfnrslRa-KTzJG9izs1hIFCelF2LTK</t>
  </si>
  <si>
    <t>Sheffield City</t>
  </si>
  <si>
    <t>2.65 km</t>
  </si>
  <si>
    <t>852 metres</t>
  </si>
  <si>
    <t>818 metres</t>
  </si>
  <si>
    <t>502 metres</t>
  </si>
  <si>
    <t>16.1 km</t>
  </si>
  <si>
    <t>5 metres</t>
  </si>
  <si>
    <t>57.3 km</t>
  </si>
  <si>
    <t>296 metres</t>
  </si>
  <si>
    <t>52.3 km</t>
  </si>
  <si>
    <t>https://drive.google.com/file/d/1xpOi_uJ0nH3YmU01NfjwBkm_Z1y7zztt/view?usp=sharing</t>
  </si>
  <si>
    <t>https://drive.google.com/open?id=1z5Ae3zNjUlYdGBsdxogSi_YrHqvm5ijv</t>
  </si>
  <si>
    <t>Hyndburn</t>
  </si>
  <si>
    <t>2.14 km</t>
  </si>
  <si>
    <t>431 metres</t>
  </si>
  <si>
    <t>429 metres</t>
  </si>
  <si>
    <t>3 Metres</t>
  </si>
  <si>
    <t>37 metres</t>
  </si>
  <si>
    <t>31.67 km</t>
  </si>
  <si>
    <t>7.82 km</t>
  </si>
  <si>
    <t>33.02 km</t>
  </si>
  <si>
    <t>https://drive.google.com/file/d/1uUVyZSyc1mEvw9_gFi80MyE5aRL_cJyI/view?usp=sharing</t>
  </si>
  <si>
    <t>https://drive.google.com/open?id=1fvvlsVi_C20wBDAtIafSdFKM6sajVw_v</t>
  </si>
  <si>
    <t>3 /4</t>
  </si>
  <si>
    <t>Pasture</t>
  </si>
  <si>
    <t>427 metres</t>
  </si>
  <si>
    <t>379 metres</t>
  </si>
  <si>
    <t>380 metres</t>
  </si>
  <si>
    <t>164 metres</t>
  </si>
  <si>
    <t>16.4 km</t>
  </si>
  <si>
    <t>159 metres</t>
  </si>
  <si>
    <t>56.7 km</t>
  </si>
  <si>
    <t>76.91 km</t>
  </si>
  <si>
    <t>https://drive.google.com/file/d/1z3_1YzVOvQ5oQKNwAhfQ8uJbxvRhY6CR/view?usp=sharing</t>
  </si>
  <si>
    <t>https://drive.google.com/open?id=1gGowtdtUWg0oBu8u003d0i9yMlnsGJ1a</t>
  </si>
  <si>
    <t>Teignbridge</t>
  </si>
  <si>
    <t>3 / 4</t>
  </si>
  <si>
    <t>Freely draining slightly acid but base-rich soils / Freely draining slightly acid loamy soils</t>
  </si>
  <si>
    <t>1.54 km</t>
  </si>
  <si>
    <t>682 metres</t>
  </si>
  <si>
    <t>0metres</t>
  </si>
  <si>
    <t>107 km</t>
  </si>
  <si>
    <t>434 metres</t>
  </si>
  <si>
    <t>5.30 km</t>
  </si>
  <si>
    <t>6.69 km</t>
  </si>
  <si>
    <t>5.68 km</t>
  </si>
  <si>
    <t>7.53 km</t>
  </si>
  <si>
    <t>21.87 km</t>
  </si>
  <si>
    <t>https://drive.google.com/file/d/1h_3dUMkiOra38V0UEh75UiMK21ba6Lk8/view?usp=drive_link</t>
  </si>
  <si>
    <t>https://drive.google.com/open?id=1ghfk3cyAGUq9lgsVe6BCg5MwdChx5E-w</t>
  </si>
  <si>
    <t>Barnsley Metropolitan</t>
  </si>
  <si>
    <t>No - brownfield site on other site of road with planning permission pending</t>
  </si>
  <si>
    <t>&gt;1 km</t>
  </si>
  <si>
    <t>1.68 km</t>
  </si>
  <si>
    <t>81 metres</t>
  </si>
  <si>
    <t>17.27 km</t>
  </si>
  <si>
    <t>1.86 km</t>
  </si>
  <si>
    <t>40.58 km</t>
  </si>
  <si>
    <t>3.45 km</t>
  </si>
  <si>
    <t>49.07 km</t>
  </si>
  <si>
    <t>https://drive.google.com/file/d/1mp8AxDNv6qVtRJWXj11Hft27CacSztEF/view?usp=drive_link</t>
  </si>
  <si>
    <t>https://drive.google.com/open?id=1UOOLMoeruPYdTJAddoeTumP--N9ujzKt</t>
  </si>
  <si>
    <t>Freely draining slightly acid but base-rich soils</t>
  </si>
  <si>
    <t>Water running at very top of land</t>
  </si>
  <si>
    <t>100 metres</t>
  </si>
  <si>
    <t>2.80 km</t>
  </si>
  <si>
    <t>147.56 km</t>
  </si>
  <si>
    <t>1 metres</t>
  </si>
  <si>
    <t>39 metres</t>
  </si>
  <si>
    <t>17.18 km</t>
  </si>
  <si>
    <t>24.58 km</t>
  </si>
  <si>
    <t>1.33 km</t>
  </si>
  <si>
    <t>75.47 km</t>
  </si>
  <si>
    <t>https://drive.google.com/file/d/1joaHRLMn0yhyzKydntr1SoUcRmHCkIjW/view?usp=sharing</t>
  </si>
  <si>
    <t>https://drive.google.com/open?id=1Y0xLclxGk5SP-0z2a3SSLU1g-r581lJq</t>
  </si>
  <si>
    <t>South Hams Distric Council</t>
  </si>
  <si>
    <t>Freely draining floodplain soils &amp; Freely draining slightly acid but base-rich soils</t>
  </si>
  <si>
    <t>1.21 km</t>
  </si>
  <si>
    <t>423 metres</t>
  </si>
  <si>
    <t>128 km</t>
  </si>
  <si>
    <t>67 metres</t>
  </si>
  <si>
    <t>7.3 km</t>
  </si>
  <si>
    <t>2.53 km</t>
  </si>
  <si>
    <t>2.26 km</t>
  </si>
  <si>
    <t>44.3 km</t>
  </si>
  <si>
    <t>https://drive.google.com/file/d/1j0ji8CaayivMpfHFya8UECbfRNKhGv1A/view?usp=drive_link</t>
  </si>
  <si>
    <t>https://drive.google.com/open?id=1t8zAcUgas0x3nfxTskVhkaUwYHSGkThu</t>
  </si>
  <si>
    <t>1.8km</t>
  </si>
  <si>
    <t>22.07km</t>
  </si>
  <si>
    <t>1.17km</t>
  </si>
  <si>
    <t>417 metres</t>
  </si>
  <si>
    <t>9.77 km</t>
  </si>
  <si>
    <t>4.92 km</t>
  </si>
  <si>
    <t>17.35 km</t>
  </si>
  <si>
    <t>https://drive.google.com/file/d/1bMLkeXMAiX13Djg1XwgMDyAW2fAdafgR/view?usp=sharing</t>
  </si>
  <si>
    <t>https://drive.google.com/open?id=1T3irlsujU2vmKLu9xRagtsnZaoR6RRbz</t>
  </si>
  <si>
    <t>1.3km</t>
  </si>
  <si>
    <t>5.79 km</t>
  </si>
  <si>
    <t>10.62 km</t>
  </si>
  <si>
    <t>13.06 km</t>
  </si>
  <si>
    <t>1.80 km</t>
  </si>
  <si>
    <t>64.29 km</t>
  </si>
  <si>
    <t>https://drive.google.com/file/d/1S2FSmGP6QhFYHjDQk0KHEwsdmDOId-30/view?usp=sharing</t>
  </si>
  <si>
    <t>https://drive.google.com/open?id=1gSBs_FKbodVRRWE8PmotiCPsvOISzy56</t>
  </si>
  <si>
    <t>Leeds City Council</t>
  </si>
  <si>
    <t>Wildflower</t>
  </si>
  <si>
    <t>Urban</t>
  </si>
  <si>
    <t>1.7 km</t>
  </si>
  <si>
    <t>1.2 km</t>
  </si>
  <si>
    <t>163 metres</t>
  </si>
  <si>
    <t>24.4 km</t>
  </si>
  <si>
    <t>12.7 km</t>
  </si>
  <si>
    <t>1.03 km</t>
  </si>
  <si>
    <t>41 km</t>
  </si>
  <si>
    <t>https://drive.google.com/file/d/1VX3rann5Zkz_0CzUONDgvPclqaKiLUsr/view?usp=sharing</t>
  </si>
  <si>
    <t>https://drive.google.com/open?id=1XQdiFdDxbBU4Ab2ft86OGAZ0vAszaYxu</t>
  </si>
  <si>
    <t>Wealden</t>
  </si>
  <si>
    <t>Slightly acid loamy and clayey soils with impeded drainage</t>
  </si>
  <si>
    <t>Stream running ~100m above land</t>
  </si>
  <si>
    <t>1.46km</t>
  </si>
  <si>
    <t xml:space="preserve"> 0 metres</t>
  </si>
  <si>
    <t>527 metres</t>
  </si>
  <si>
    <t>12.93 km</t>
  </si>
  <si>
    <t>280 metres</t>
  </si>
  <si>
    <t>16.58 km</t>
  </si>
  <si>
    <t>11.93 km</t>
  </si>
  <si>
    <t>1.26 km</t>
  </si>
  <si>
    <t>28.99 km</t>
  </si>
  <si>
    <t>https://drive.google.com/file/d/1DAZELIcscBjigR0yFnAd5o9wEATzMKo0/view?usp=sharing</t>
  </si>
  <si>
    <t>https://drive.google.com/open?id=19jH3qEGiP_yspoyNoct2nn51KtziLERW</t>
  </si>
  <si>
    <t>Dartmoor National Park</t>
  </si>
  <si>
    <t>1.56 km</t>
  </si>
  <si>
    <t>117.45km</t>
  </si>
  <si>
    <t>297 metres</t>
  </si>
  <si>
    <t>10.90 km</t>
  </si>
  <si>
    <t>9.44 km</t>
  </si>
  <si>
    <t>30.22 km</t>
  </si>
  <si>
    <t>https://drive.google.com/file/d/1ydb9xdsuW4Kg0auMcVfC4wTziXcyUUFf/view?usp=drive_link</t>
  </si>
  <si>
    <t>https://drive.google.com/open?id=135Abhtcs8-SlcSepLd3iQfJeQc9R1cD9</t>
  </si>
  <si>
    <t>Bromsgrove District Council</t>
  </si>
  <si>
    <t xml:space="preserve">Battery Storage </t>
  </si>
  <si>
    <t>4.23 km</t>
  </si>
  <si>
    <t>34.4 km</t>
  </si>
  <si>
    <t>3.03 km</t>
  </si>
  <si>
    <t>52 km</t>
  </si>
  <si>
    <t>https://drive.google.com/file/d/1dDAI7JHREcH-7b8-xmXy5iwc7ZQiVzse/view?usp=drive_link</t>
  </si>
  <si>
    <t>https://drive.google.com/open?id=1-8Fo0hhaISgs6n-xSknZ7U9EgiBDlacF</t>
  </si>
  <si>
    <t>Lake District</t>
  </si>
  <si>
    <t>640 metres</t>
  </si>
  <si>
    <t>287 metres</t>
  </si>
  <si>
    <t>13.95 km</t>
  </si>
  <si>
    <t>7.10 km</t>
  </si>
  <si>
    <t>238 metres</t>
  </si>
  <si>
    <t>9.20 km</t>
  </si>
  <si>
    <t>https://drive.google.com/file/d/10jiu2y6WG5xiAgf3pHWR3yvfdJoOR0A4/view?usp=drive_link</t>
  </si>
  <si>
    <t>https://drive.google.com/open?id=1m56zHAKj9qSE-ZSR3-ZI4ebOllDtElWb</t>
  </si>
  <si>
    <t>Torridge</t>
  </si>
  <si>
    <t>3-4</t>
  </si>
  <si>
    <t>2.04 km</t>
  </si>
  <si>
    <t>2.94 km</t>
  </si>
  <si>
    <t>129.18 m</t>
  </si>
  <si>
    <t>1.46 km</t>
  </si>
  <si>
    <t>686 metres</t>
  </si>
  <si>
    <t>27.60 km</t>
  </si>
  <si>
    <t>7.32 km</t>
  </si>
  <si>
    <t>1.27 km</t>
  </si>
  <si>
    <t>73.82 km</t>
  </si>
  <si>
    <t>https://drive.google.com/file/d/14V4d8qcQrXAQdiebY7Y55WgF31vsGFyE/view?usp=drive_link</t>
  </si>
  <si>
    <t>https://drive.google.com/open?id=17gt-OzUGIua0TA7-oZfsTAjN6Xdotfzo</t>
  </si>
  <si>
    <t>728 metres</t>
  </si>
  <si>
    <t>6.01 km</t>
  </si>
  <si>
    <t>112 metres</t>
  </si>
  <si>
    <t>27.14 km</t>
  </si>
  <si>
    <t>17.96 km</t>
  </si>
  <si>
    <t>6.90 km</t>
  </si>
  <si>
    <t>733 metres</t>
  </si>
  <si>
    <t>38.47 km</t>
  </si>
  <si>
    <t>https://drive.google.com/file/d/1B0oqxDCAUX3oP5-XqokPAAdZNEBFx_sF/view?usp=drive_link</t>
  </si>
  <si>
    <t>https://drive.google.com/open?id=1YOmYB7lPpiC2XbmDeK3bIewMkj5D6KXz</t>
  </si>
  <si>
    <t>Herefordshire</t>
  </si>
  <si>
    <t>20.84 km</t>
  </si>
  <si>
    <t>821 metres</t>
  </si>
  <si>
    <t>824 metres</t>
  </si>
  <si>
    <t xml:space="preserve">56.8 km </t>
  </si>
  <si>
    <t>126 metres</t>
  </si>
  <si>
    <t>783 metres</t>
  </si>
  <si>
    <t>5.31 km</t>
  </si>
  <si>
    <t>26 km</t>
  </si>
  <si>
    <t>2.15 km</t>
  </si>
  <si>
    <t>62.25 km</t>
  </si>
  <si>
    <t>https://drive.google.com/file/d/1D8Bui6T3om_3bjRdKxetwXZI-YScO8aD/view?usp=drive_link</t>
  </si>
  <si>
    <t>https://drive.google.com/open?id=1HfFhgcKvA2ZO1qcavZzITVwIz6s8Ya5f</t>
  </si>
  <si>
    <t>North York Moors National Park</t>
  </si>
  <si>
    <t>John Breckon Road on side of land, at least 8km to A171</t>
  </si>
  <si>
    <t>1.18 km</t>
  </si>
  <si>
    <t>425 metres</t>
  </si>
  <si>
    <t>43.49 km</t>
  </si>
  <si>
    <t>191 metres</t>
  </si>
  <si>
    <t>10.47 km</t>
  </si>
  <si>
    <t>22.92 m</t>
  </si>
  <si>
    <t>22.01 km</t>
  </si>
  <si>
    <t>https://drive.google.com/file/d/1vxs8TlxOAc9ieTAstVWZUVZR0Ko5K4JW/view?usp=drive_link</t>
  </si>
  <si>
    <t>https://drive.google.com/open?id=1xNF3FL-yPXGrrrtO4_DycjYsp7ZHtmpX</t>
  </si>
  <si>
    <t>Somerset Council - West Team 2</t>
  </si>
  <si>
    <t>Very acid loamy upland soils with a wet peaty surface</t>
  </si>
  <si>
    <t>Moorland rough grazing forestry and grassland</t>
  </si>
  <si>
    <t>1.25 km</t>
  </si>
  <si>
    <t>2.17 km</t>
  </si>
  <si>
    <t>56.08 km</t>
  </si>
  <si>
    <t>4 metres</t>
  </si>
  <si>
    <t>924 metres</t>
  </si>
  <si>
    <t>12.36 km</t>
  </si>
  <si>
    <t>22.36 km</t>
  </si>
  <si>
    <t>1.39 km</t>
  </si>
  <si>
    <t>29.99 km</t>
  </si>
  <si>
    <t>https://drive.google.com/file/d/1bX4WQQ0wzDqYy_uRGvXGKuyjRhCXn7e_/view?usp=drive_link</t>
  </si>
  <si>
    <t>https://drive.google.com/open?id=1I7XcDhJUQPn4bt5HK4deAW0kz_H9NJXv</t>
  </si>
  <si>
    <t xml:space="preserve">Mid Devon District Council </t>
  </si>
  <si>
    <t>12.8 km</t>
  </si>
  <si>
    <t>463 metres</t>
  </si>
  <si>
    <t>622 metres</t>
  </si>
  <si>
    <t>628 metres</t>
  </si>
  <si>
    <t>57.7 km</t>
  </si>
  <si>
    <t>507 metres</t>
  </si>
  <si>
    <t>730 metres</t>
  </si>
  <si>
    <t>2.91 km</t>
  </si>
  <si>
    <t>5.21 km</t>
  </si>
  <si>
    <t>10.6 km</t>
  </si>
  <si>
    <t>5.33 km</t>
  </si>
  <si>
    <t>24.6 km</t>
  </si>
  <si>
    <t>https://drive.google.com/file/d/1KS85KwvKNoDN8gSw01BrAogMTEF6lVaT/view?usp=drive_link</t>
  </si>
  <si>
    <t>https://drive.google.com/open?id=1b3orhKrHABTAEidubNBKkF3t16RR522O</t>
  </si>
  <si>
    <t>Pendle Borough</t>
  </si>
  <si>
    <t>3.16 km</t>
  </si>
  <si>
    <t>3.01 km</t>
  </si>
  <si>
    <t>559 metres</t>
  </si>
  <si>
    <t>3.91 km</t>
  </si>
  <si>
    <t>10.93 km</t>
  </si>
  <si>
    <t>2.84 km</t>
  </si>
  <si>
    <t>7.54 km</t>
  </si>
  <si>
    <t>19.61 km</t>
  </si>
  <si>
    <t>https://drive.google.com/file/d/1WfxIw-yFjgvrqMlCRI2erZrROdqic_Xm/view?usp=drive_link</t>
  </si>
  <si>
    <t>https://drive.google.com/open?id=1FWrCkx_8o5f5_48pVlOemmCITbLG4zQu</t>
  </si>
  <si>
    <t xml:space="preserve">Stroud District Council </t>
  </si>
  <si>
    <t>13.02 km</t>
  </si>
  <si>
    <t>576 metres</t>
  </si>
  <si>
    <t>556 metres</t>
  </si>
  <si>
    <t>15.9 km</t>
  </si>
  <si>
    <t>8.06 km</t>
  </si>
  <si>
    <t>39.4 km</t>
  </si>
  <si>
    <t>7.51 km</t>
  </si>
  <si>
    <t>984 metres</t>
  </si>
  <si>
    <t>20 km</t>
  </si>
  <si>
    <t>https://drive.google.com/file/d/14TImRG925iuWe6jQbNVnfmX_VNwFYViP/view?usp=drive_link</t>
  </si>
  <si>
    <t>https://drive.google.com/open?id=1jHPdMtBanIbCpiZGEyR12_b4pJBlBKVz</t>
  </si>
  <si>
    <t>Staffordshire Moorlands</t>
  </si>
  <si>
    <t>2.43 km</t>
  </si>
  <si>
    <t>1.81 km</t>
  </si>
  <si>
    <t>4.09 km</t>
  </si>
  <si>
    <t>602 metres</t>
  </si>
  <si>
    <t>4.38 km</t>
  </si>
  <si>
    <t>28.91 km</t>
  </si>
  <si>
    <t>34.29 km</t>
  </si>
  <si>
    <t>https://drive.google.com/file/d/1hPcPEpNvRq4zsrmsVUlJJblNIppvd6XE/view?usp=drive_link</t>
  </si>
  <si>
    <t>https://drive.google.com/open?id=13M7NszF_vSPAh1GtOq58p8jPPqYWKlQv</t>
  </si>
  <si>
    <t>Exmoor National Park</t>
  </si>
  <si>
    <t>Freely draining very acid sandy and loamy soils</t>
  </si>
  <si>
    <t>Heath and forestry</t>
  </si>
  <si>
    <t>69.94 km</t>
  </si>
  <si>
    <t>15 metres</t>
  </si>
  <si>
    <t>494 metres</t>
  </si>
  <si>
    <t>8.69 km</t>
  </si>
  <si>
    <t>13.55 km</t>
  </si>
  <si>
    <t>64.60 km</t>
  </si>
  <si>
    <t>https://drive.google.com/file/d/1oT2keODXW9oLqaevx-BgoNSzy94IHkOy/view?usp=sharing</t>
  </si>
  <si>
    <t>https://drive.google.com/open?id=1_c12OdR0i0O90pbVxLQN-qxqCd8cY5Fy</t>
  </si>
  <si>
    <t>East Devon District Council</t>
  </si>
  <si>
    <t>1.19 km</t>
  </si>
  <si>
    <t>61.35 km</t>
  </si>
  <si>
    <t>48 metres</t>
  </si>
  <si>
    <t>8.53 km</t>
  </si>
  <si>
    <t>33.10 km</t>
  </si>
  <si>
    <t>4.05 km</t>
  </si>
  <si>
    <t>33.09 km</t>
  </si>
  <si>
    <t>https://drive.google.com/file/d/1ysgrNodOejWDwk7k5pxnRqQSDL8NwOxM/view?usp=sharing</t>
  </si>
  <si>
    <t>https://drive.google.com/open?id=1mox7D0kf0esTxN2waH8ya7VVvdyRUKBM</t>
  </si>
  <si>
    <t>Eastleigh Borough</t>
  </si>
  <si>
    <t>Fen peat soils (Peaty)</t>
  </si>
  <si>
    <t>Arable, woodland and horticulture</t>
  </si>
  <si>
    <t>27.4 km</t>
  </si>
  <si>
    <t>30 metres</t>
  </si>
  <si>
    <t>3.49 km</t>
  </si>
  <si>
    <t>24 km</t>
  </si>
  <si>
    <t>9.49 km</t>
  </si>
  <si>
    <t>https://drive.google.com/file/d/13IGNVX-0sFUvt_4CTlpMynK_FHNVL4gW/view?usp=drive_link</t>
  </si>
  <si>
    <t>https://drive.google.com/open?id=1DaFazbEbDK8b4z245wuqfVqoJA7gXBCu</t>
  </si>
  <si>
    <t>Winchester</t>
  </si>
  <si>
    <t>298 metres</t>
  </si>
  <si>
    <t>29.3 km</t>
  </si>
  <si>
    <t>396 metres</t>
  </si>
  <si>
    <t>20.5 km</t>
  </si>
  <si>
    <t>1.74 km</t>
  </si>
  <si>
    <t>12.3 km</t>
  </si>
  <si>
    <t>https://drive.google.com/file/d/1ONXvlOrRUm8-O8LbNurcDZlKV2FldrDU/view?usp=drive_link</t>
  </si>
  <si>
    <t>https://drive.google.com/open?id=1Bxv-QpLHKLz9HgfvUWGItQ6a3CxHO7rD</t>
  </si>
  <si>
    <t>Grassland and arable some scrubland</t>
  </si>
  <si>
    <t>7.34 km</t>
  </si>
  <si>
    <t>839 metres</t>
  </si>
  <si>
    <t>1.73 km</t>
  </si>
  <si>
    <t>267 metres</t>
  </si>
  <si>
    <t>6.45 km</t>
  </si>
  <si>
    <t>42.4 km</t>
  </si>
  <si>
    <t>3.12 km</t>
  </si>
  <si>
    <t>35 km</t>
  </si>
  <si>
    <t>https://drive.google.com/file/d/1YS1eAuvXb8V28B9C7jC9APgiMN36RQEc/view?usp=drive_link</t>
  </si>
  <si>
    <t>https://drive.google.com/open?id=12NXFwiSkudR15gd8abmArsB931Y2WRrT</t>
  </si>
  <si>
    <t>Cumberland</t>
  </si>
  <si>
    <t>7.69 km</t>
  </si>
  <si>
    <t>860 metres</t>
  </si>
  <si>
    <t>812 metres</t>
  </si>
  <si>
    <t>46.6 km</t>
  </si>
  <si>
    <t>820 metres</t>
  </si>
  <si>
    <t>859 metres</t>
  </si>
  <si>
    <t>9.25 km</t>
  </si>
  <si>
    <t>11.8 km</t>
  </si>
  <si>
    <t>4.15 km</t>
  </si>
  <si>
    <t>15.6 km</t>
  </si>
  <si>
    <t>https://drive.google.com/file/d/1aETCPNnXkeszbpKNcspUBygMoXDPsjEN/view?usp=drive_link</t>
  </si>
  <si>
    <t>https://drive.google.com/open?id=1ga_WXqOb7K5UhtirxIf65RAvpmYF6aja</t>
  </si>
  <si>
    <t>Cumberland Council</t>
  </si>
  <si>
    <t>£1,498,976.67</t>
  </si>
  <si>
    <t>£874086.425</t>
  </si>
  <si>
    <t>755.49 metres</t>
  </si>
  <si>
    <t>982 metres</t>
  </si>
  <si>
    <t>1.04 km</t>
  </si>
  <si>
    <t>46.36 km</t>
  </si>
  <si>
    <t>716 metres</t>
  </si>
  <si>
    <t>561 metres</t>
  </si>
  <si>
    <t>9.38 km</t>
  </si>
  <si>
    <t>12.34 km</t>
  </si>
  <si>
    <t>11.56 km</t>
  </si>
  <si>
    <t>4.49 km</t>
  </si>
  <si>
    <t>17.87 km</t>
  </si>
  <si>
    <t>https://drive.google.com/file/d/1e_fJr7xFzuI47k48wmmiJ5LlCHkh0MXj/view?usp=drive_link</t>
  </si>
  <si>
    <t>https://drive.google.com/open?id=1g9DXb33IdcVta654wtDXGcL5r_sa6YNZ</t>
  </si>
  <si>
    <t>Teignbridge District Council</t>
  </si>
  <si>
    <t>£882,656.35</t>
  </si>
  <si>
    <t>Loamy</t>
  </si>
  <si>
    <t>River Teign running west of plot</t>
  </si>
  <si>
    <t>&gt;100m</t>
  </si>
  <si>
    <t>99.19 km</t>
  </si>
  <si>
    <t>6.55 km</t>
  </si>
  <si>
    <t>16.72 km</t>
  </si>
  <si>
    <t>29 metres</t>
  </si>
  <si>
    <t>14.36 km</t>
  </si>
  <si>
    <t>https://drive.google.com/file/d/1L4C9vQOBFRJN4M_nQp2SfujHlmjmWeKA/view?usp=drive_link</t>
  </si>
  <si>
    <t>https://drive.google.com/open?id=1NM80ioriXo7TvfKu7coWkgXe5ZQ-ql8Q</t>
  </si>
  <si>
    <t>Somerset Council - West Team 1</t>
  </si>
  <si>
    <t>£927,902.39</t>
  </si>
  <si>
    <t>£577,736.5</t>
  </si>
  <si>
    <t>1.11 km</t>
  </si>
  <si>
    <t>694 metres</t>
  </si>
  <si>
    <t>925 metres</t>
  </si>
  <si>
    <t>47.12 km</t>
  </si>
  <si>
    <t>748 metres</t>
  </si>
  <si>
    <t>15.10 km</t>
  </si>
  <si>
    <t>5.82 km</t>
  </si>
  <si>
    <t>3.27 km</t>
  </si>
  <si>
    <t>26.12 km</t>
  </si>
  <si>
    <t>https://drive.google.com/file/d/1IbaDCa-oxt8KPZHpPI8vLyw4_dAm2rOF/view?usp=sharing</t>
  </si>
  <si>
    <t>https://drive.google.com/open?id=1v-bmRT3v7SxskQllRYEHLqhkiWIC_yFX</t>
  </si>
  <si>
    <t>£218,296.79</t>
  </si>
  <si>
    <t>£181,679.3</t>
  </si>
  <si>
    <t>644.36 metres</t>
  </si>
  <si>
    <t>233 metres</t>
  </si>
  <si>
    <t>46.61 km</t>
  </si>
  <si>
    <t>26 metres</t>
  </si>
  <si>
    <t>4.17 km</t>
  </si>
  <si>
    <t>3.79 km</t>
  </si>
  <si>
    <t>4.36 km</t>
  </si>
  <si>
    <t>4.11 km</t>
  </si>
  <si>
    <t>23.67 km</t>
  </si>
  <si>
    <t>https://drive.google.com/file/d/1ezWtNUlMdK9gNR7icakwHa86WZGThZw6/view?usp=sharing</t>
  </si>
  <si>
    <t>https://drive.google.com/open?id=1ILNxyxDu7VlfDcH1BnTOo35YjRN2zyR9</t>
  </si>
  <si>
    <t>Herefordshire Council</t>
  </si>
  <si>
    <t>£3,571.32</t>
  </si>
  <si>
    <t>£55,412.5</t>
  </si>
  <si>
    <t>697.47 metres</t>
  </si>
  <si>
    <t>173 metres</t>
  </si>
  <si>
    <t>673 metres</t>
  </si>
  <si>
    <t>697 metres</t>
  </si>
  <si>
    <t>55.66 km</t>
  </si>
  <si>
    <t>141 metres</t>
  </si>
  <si>
    <t>10.04 km</t>
  </si>
  <si>
    <t>20.10 km</t>
  </si>
  <si>
    <t>1.41 km</t>
  </si>
  <si>
    <t>71.91 km</t>
  </si>
  <si>
    <t>https://drive.google.com/file/d/1BnSGf2HwC1pzjhXt17TOPnlfb15XYrLn/view?usp=drive_link</t>
  </si>
  <si>
    <t>https://drive.google.com/open?id=105PM6Y_P2XJqzMQzlPUHWRIbhOs0Fv_A</t>
  </si>
  <si>
    <t>£3,541.31</t>
  </si>
  <si>
    <t>£50,553.25</t>
  </si>
  <si>
    <t>678.23 metres</t>
  </si>
  <si>
    <t>71 metres</t>
  </si>
  <si>
    <t>1.17 km</t>
  </si>
  <si>
    <t>1.20 km</t>
  </si>
  <si>
    <t>55.39 km</t>
  </si>
  <si>
    <t>513 metres</t>
  </si>
  <si>
    <t>102 metres</t>
  </si>
  <si>
    <t>6.39 metres</t>
  </si>
  <si>
    <t>10.13 km</t>
  </si>
  <si>
    <t>20.37 km</t>
  </si>
  <si>
    <t>72.04 km</t>
  </si>
  <si>
    <t>https://drive.google.com/file/d/1pZjCnd3xpFL_PKYyndj9HFrlxYqkq0_i/view?usp=drive_link</t>
  </si>
  <si>
    <t>https://drive.google.com/open?id=1BqYojA1bIvoLuSJGH-Ub7YK9m7fQn3kB</t>
  </si>
  <si>
    <t>Test Valley Borough Council</t>
  </si>
  <si>
    <t>£3,924.25</t>
  </si>
  <si>
    <t>£55,955.9</t>
  </si>
  <si>
    <t>Shallow lime-rich soils over chalk or limestone</t>
  </si>
  <si>
    <t>419.16 metres</t>
  </si>
  <si>
    <t>606 metres</t>
  </si>
  <si>
    <t>41.23 km</t>
  </si>
  <si>
    <t>121 metres</t>
  </si>
  <si>
    <t>7.12 km</t>
  </si>
  <si>
    <t>25.90 km</t>
  </si>
  <si>
    <t>45.68 km</t>
  </si>
  <si>
    <t>https://drive.google.com/file/d/1tAlyhIGtFk7gjbrMl76gilBFz1jiKMi4/view?usp=drive_link</t>
  </si>
  <si>
    <t>https://drive.google.com/open?id=1ctMJtUuFaxDsn2qsp9m5n-erLmO6V-Rw</t>
  </si>
  <si>
    <t>North Devon</t>
  </si>
  <si>
    <t>685.86 metres</t>
  </si>
  <si>
    <t>24 metres</t>
  </si>
  <si>
    <t>98.83 km</t>
  </si>
  <si>
    <t>930 metres</t>
  </si>
  <si>
    <t>16.94 km</t>
  </si>
  <si>
    <t>4.14 km</t>
  </si>
  <si>
    <t>90.86 km</t>
  </si>
  <si>
    <t>https://drive.google.com/file/d/1ulVKql4SWK5T8m9U7VTvTrczfk3EeySZ/view?usp=drive_link</t>
  </si>
  <si>
    <t>https://drive.google.com/open?id=1Oj008ZFk9CfSQXQRMVJ5uuhXKyw_GURb</t>
  </si>
  <si>
    <t>493.95 metres</t>
  </si>
  <si>
    <t>394 metres</t>
  </si>
  <si>
    <t>99.33 km</t>
  </si>
  <si>
    <t>485 metres</t>
  </si>
  <si>
    <t>17.33 km</t>
  </si>
  <si>
    <t>3.54 km</t>
  </si>
  <si>
    <t>90.36 km</t>
  </si>
  <si>
    <t>https://drive.google.com/file/d/1I4-1hYUpf7plEWLz3QOLSc7IUjn5TiMn/view?usp=drive_link</t>
  </si>
  <si>
    <t>https://drive.google.com/open?id=1o8zzAbPesR0ROPKebhur13dqX5LVnYza</t>
  </si>
  <si>
    <t>Great Yarmouth Borough Council</t>
  </si>
  <si>
    <t>Loamy and clayey soils of coastal flats with naturally high groundwater</t>
  </si>
  <si>
    <t>Arable some grassland</t>
  </si>
  <si>
    <t>1.4 km</t>
  </si>
  <si>
    <t>9.79 km</t>
  </si>
  <si>
    <t>102.41 km</t>
  </si>
  <si>
    <t>586 metres</t>
  </si>
  <si>
    <t>10.65 km</t>
  </si>
  <si>
    <t>12 metres</t>
  </si>
  <si>
    <t>5.59 km</t>
  </si>
  <si>
    <t>https://drive.google.com/file/d/1PU29onSstX2mtKTLAQL0eHF5yKxwKObD/view?usp=drive_link</t>
  </si>
  <si>
    <t>https://drive.google.com/open?id=1NK1iKER1sEfjRtFlvfsRoKT9kRsI7eFP</t>
  </si>
  <si>
    <t>Somerset Planning - South Team</t>
  </si>
  <si>
    <t>Loamy and clayey floodplain soils with naturally high groundwater</t>
  </si>
  <si>
    <t>1.45 km</t>
  </si>
  <si>
    <t>522 metres</t>
  </si>
  <si>
    <t>0m etres</t>
  </si>
  <si>
    <t>28.98 km</t>
  </si>
  <si>
    <t>11.31 km</t>
  </si>
  <si>
    <t>286 metres</t>
  </si>
  <si>
    <t>4.56 km</t>
  </si>
  <si>
    <t>https://drive.google.com/file/d/1o4-suQ2n9Tn4_fGGhbOySW_YnOeVRJ8b/view?usp=drive_link</t>
  </si>
  <si>
    <t>https://drive.google.com/open?id=1oHU_QIf7-ZQZ8EvgdGCP1sfaP57R7IcO</t>
  </si>
  <si>
    <t>Lake District National Park</t>
  </si>
  <si>
    <t>880.04 metres</t>
  </si>
  <si>
    <t>357 metres</t>
  </si>
  <si>
    <t>23.85 km</t>
  </si>
  <si>
    <t>182 metres</t>
  </si>
  <si>
    <t>410 metres</t>
  </si>
  <si>
    <t>6.74 km</t>
  </si>
  <si>
    <t>13.64 km</t>
  </si>
  <si>
    <t>578 metres</t>
  </si>
  <si>
    <t>12.23 km</t>
  </si>
  <si>
    <t>https://drive.google.com/file/d/1bzqNzizsQGnWekC3NW4zugXvU626YP0K/view?usp=drive_link</t>
  </si>
  <si>
    <t>https://drive.google.com/open?id=1KjT5sL4-hWGbRklPvjKtUTxx3n9F_aDH</t>
  </si>
  <si>
    <t>Ribble Valley Borough Council</t>
  </si>
  <si>
    <t>£392,228.95</t>
  </si>
  <si>
    <t>£103,000</t>
  </si>
  <si>
    <t>Grade 4</t>
  </si>
  <si>
    <t>Peaty or humose loamy</t>
  </si>
  <si>
    <t>1.1 KM</t>
  </si>
  <si>
    <t>N/A - In Floodzone 1</t>
  </si>
  <si>
    <t xml:space="preserve">11.1 KM </t>
  </si>
  <si>
    <t xml:space="preserve">0 Metres </t>
  </si>
  <si>
    <t>0.5 KM</t>
  </si>
  <si>
    <t>4.2 KM</t>
  </si>
  <si>
    <t>14 KM</t>
  </si>
  <si>
    <t>0 Metres</t>
  </si>
  <si>
    <t>2.6 KM</t>
  </si>
  <si>
    <t>27 KM</t>
  </si>
  <si>
    <t>https://drive.google.com/file/d/1ds_Xb4HRT0tWE6Q6O5PTsaK6e_v9ShvB/view?usp=sharing</t>
  </si>
  <si>
    <t>https://drive.google.com/open?id=16MZMdHu6GKG423CJkf1PiaM8dWRhQqqJ</t>
  </si>
  <si>
    <t>£510,846.45</t>
  </si>
  <si>
    <t>B road</t>
  </si>
  <si>
    <t>1.90 km</t>
  </si>
  <si>
    <t>3.21 km</t>
  </si>
  <si>
    <t>Flood zone 1</t>
  </si>
  <si>
    <t>10.48 km</t>
  </si>
  <si>
    <t>699 metres</t>
  </si>
  <si>
    <t>6.20 km</t>
  </si>
  <si>
    <t>8.25 km</t>
  </si>
  <si>
    <t>9.48 km</t>
  </si>
  <si>
    <t>https://drive.google.com/file/d/1_XpDRW77PgvP0WbXcM9llOKqkMYqh6mD/view?usp=drive_link</t>
  </si>
  <si>
    <t>https://drive.google.com/open?id=1-Odeqs1Yy5AwWUg0uCdKz5JKgm7oAg1o</t>
  </si>
  <si>
    <t>Carmarthenshire</t>
  </si>
  <si>
    <t>£2,900.25 (Annual)</t>
  </si>
  <si>
    <t>591,80</t>
  </si>
  <si>
    <t>3b</t>
  </si>
  <si>
    <t>Very low risk</t>
  </si>
  <si>
    <t>87.15 km</t>
  </si>
  <si>
    <t>853 metres</t>
  </si>
  <si>
    <t>3.52 km</t>
  </si>
  <si>
    <t>1.99 km</t>
  </si>
  <si>
    <t>20.61 km</t>
  </si>
  <si>
    <t>1.82 km</t>
  </si>
  <si>
    <t>20.45 km</t>
  </si>
  <si>
    <t>https://drive.google.com/file/d/1L5HvjKXEmcxxc6ApvWcRWKA4OD7pxSg6/view?usp=drive_link</t>
  </si>
  <si>
    <t>https://drive.google.com/open?id=1v22cnLGQkANJp5ocwH9NhY5CYot7TeaI</t>
  </si>
  <si>
    <t>£3,893.88 (annual)</t>
  </si>
  <si>
    <t>Smaller road nearby</t>
  </si>
  <si>
    <t>119 metres</t>
  </si>
  <si>
    <t>128.16km</t>
  </si>
  <si>
    <t>20 metres</t>
  </si>
  <si>
    <t>325 metres</t>
  </si>
  <si>
    <t>13.74 km</t>
  </si>
  <si>
    <t>7.31 km</t>
  </si>
  <si>
    <t>32.96 km</t>
  </si>
  <si>
    <t>6.40 km</t>
  </si>
  <si>
    <t>37.36 km</t>
  </si>
  <si>
    <t>https://drive.google.com/file/d/1dR5SzNkOP1G9unVOH_GJ4o7n0pD_9nJB/view?usp=drive_link</t>
  </si>
  <si>
    <t>https://drive.google.com/open?id=10A5n9mFd7yyywt1sdRerXacQ7O0tvfDI</t>
  </si>
  <si>
    <t>£1,780,779.07</t>
  </si>
  <si>
    <t>2-3</t>
  </si>
  <si>
    <t>Smaller road near plot</t>
  </si>
  <si>
    <t>1.24 km</t>
  </si>
  <si>
    <t>1.09 km</t>
  </si>
  <si>
    <t>6.70 km</t>
  </si>
  <si>
    <t>488 metres</t>
  </si>
  <si>
    <t>151 metres</t>
  </si>
  <si>
    <t>13.29 m</t>
  </si>
  <si>
    <t>8.71 km</t>
  </si>
  <si>
    <t>1.69 km</t>
  </si>
  <si>
    <t>6.60 km</t>
  </si>
  <si>
    <t>29.48 km</t>
  </si>
  <si>
    <t>https://drive.google.com/file/d/1x7RN_8s2mPGeySdjcPQGKRIDEmN0gAMM/view?usp=drive_link</t>
  </si>
  <si>
    <t>https://drive.google.com/open?id=1Ek9jzT2W8u30sUPHUXUKGO5Ybjz17b6O</t>
  </si>
  <si>
    <t>Chichester</t>
  </si>
  <si>
    <t>£7,064.51</t>
  </si>
  <si>
    <t>£230,767</t>
  </si>
  <si>
    <t>Loamy soils with naturally high groundwater</t>
  </si>
  <si>
    <t>Arable grassland and woodland</t>
  </si>
  <si>
    <t>2.27km</t>
  </si>
  <si>
    <t>1.19km</t>
  </si>
  <si>
    <t>Flood zone 3</t>
  </si>
  <si>
    <t>30.04 km</t>
  </si>
  <si>
    <t>25 metres</t>
  </si>
  <si>
    <t>2.79 km</t>
  </si>
  <si>
    <t>5.29 km</t>
  </si>
  <si>
    <t>822 metres</t>
  </si>
  <si>
    <t>7.67 km</t>
  </si>
  <si>
    <t>https://drive.google.com/file/d/1PDoRkp2of4yRv2vByJWDSYVp0yfhSDEs/view?usp=drive_link</t>
  </si>
  <si>
    <t>https://drive.google.com/open?id=1x_Yrfd6GdrH5MZ3YsmK2qx9RptDz1TUL</t>
  </si>
  <si>
    <t>Mid Devon</t>
  </si>
  <si>
    <t>£902,004.86</t>
  </si>
  <si>
    <t xml:space="preserve">£470,304 </t>
  </si>
  <si>
    <t>1.03km</t>
  </si>
  <si>
    <t>940 metres</t>
  </si>
  <si>
    <t>94.05 km</t>
  </si>
  <si>
    <t>16.97 km</t>
  </si>
  <si>
    <t>14.15 km</t>
  </si>
  <si>
    <t>29.16 km</t>
  </si>
  <si>
    <t>2.03 km</t>
  </si>
  <si>
    <t>40.36 km</t>
  </si>
  <si>
    <t>https://drive.google.com/file/d/1TJPn0qkvHtv_C7Rl3gvtz-wteWzESI8n/view?usp=drive_link</t>
  </si>
  <si>
    <t>https://drive.google.com/open?id=1AlD6MAENLsbH16fkMzPmFW_Y53W1tSIl</t>
  </si>
  <si>
    <t>Stratford-on-Avon</t>
  </si>
  <si>
    <t>£300,022.89</t>
  </si>
  <si>
    <t>£171902.5</t>
  </si>
  <si>
    <t>16.42 km</t>
  </si>
  <si>
    <t>92 metres</t>
  </si>
  <si>
    <t>12.38 km</t>
  </si>
  <si>
    <t>103.18 km</t>
  </si>
  <si>
    <t>384 km</t>
  </si>
  <si>
    <t>5.57 km</t>
  </si>
  <si>
    <t>62.26 km</t>
  </si>
  <si>
    <t>https://drive.google.com/file/d/1DNI0_64QcA1Wt0wa9i9yPlLADnrQI_jR/view?usp=drive_link</t>
  </si>
  <si>
    <t>https://drive.google.com/open?id=1CooKtYLqQl6Qz7mapNON-eFU0Q1WoRjz</t>
  </si>
  <si>
    <t>Basingstoke and Deane</t>
  </si>
  <si>
    <t>£61,193.98</t>
  </si>
  <si>
    <t>£55,770</t>
  </si>
  <si>
    <t>Not on plot but River Test to the east</t>
  </si>
  <si>
    <t>&lt;200 metres</t>
  </si>
  <si>
    <t>Zone 3</t>
  </si>
  <si>
    <t>32.90 km</t>
  </si>
  <si>
    <t>8.28 km</t>
  </si>
  <si>
    <t>16.60 km</t>
  </si>
  <si>
    <t>306 metres</t>
  </si>
  <si>
    <t>51.12 km</t>
  </si>
  <si>
    <t>https://drive.google.com/file/d/1tmix58C4u6nM6pHKOK2z0hNpzih99XCC/view?usp=drive_link</t>
  </si>
  <si>
    <t>https://drive.google.com/open?id=17-W4hPPv78j8-TjHpT4Kudse8N-9XkBC</t>
  </si>
  <si>
    <t>Breckland</t>
  </si>
  <si>
    <t>£90,782.15</t>
  </si>
  <si>
    <t>£83,160</t>
  </si>
  <si>
    <t>Freely draining slightly acid sandy soils, Shallow lime-rich soils over chalk or limestone</t>
  </si>
  <si>
    <t>Arable</t>
  </si>
  <si>
    <t>1.91km</t>
  </si>
  <si>
    <t>3.68 km</t>
  </si>
  <si>
    <t>46.10 km</t>
  </si>
  <si>
    <t>7 metres</t>
  </si>
  <si>
    <t>331 metres</t>
  </si>
  <si>
    <t>4.35 km</t>
  </si>
  <si>
    <t>33.80 km</t>
  </si>
  <si>
    <t>44.62 km</t>
  </si>
  <si>
    <t>8.96 km</t>
  </si>
  <si>
    <t>Grassland and Wildflower Plantation Grant</t>
  </si>
  <si>
    <t>https://drive.google.com/file/d/13h-rf9OLDdhN_YfOdydwVP3VBNxyKlm2/view?usp=drive_link</t>
  </si>
  <si>
    <t>https://drive.google.com/open?id=1CiLDgxdCOmqGGeXFy7mUjoFNdGRcZm6K</t>
  </si>
  <si>
    <t>£4,819,185.74</t>
  </si>
  <si>
    <t>£3,041,580</t>
  </si>
  <si>
    <t>Grade 3</t>
  </si>
  <si>
    <t>Arable and Grassland</t>
  </si>
  <si>
    <t>8.5 KM</t>
  </si>
  <si>
    <t>Near Bolham River (To Ask More)</t>
  </si>
  <si>
    <t>57.3 KM</t>
  </si>
  <si>
    <t>12,.3 KM</t>
  </si>
  <si>
    <t xml:space="preserve">23.9 KM </t>
  </si>
  <si>
    <t>302 metres</t>
  </si>
  <si>
    <t>45 KM</t>
  </si>
  <si>
    <t>https://drive.google.com/file/d/1CNo9KhPR1e6CzBo5zeYBM-WHxD0t_lzr/view?usp=drive_link</t>
  </si>
  <si>
    <t>https://drive.google.com/open?id=101dZ2v3WJX6amvSEzYUv01T3pL4JrG-k</t>
  </si>
  <si>
    <t>Shropshire Council</t>
  </si>
  <si>
    <t>£96,186.73</t>
  </si>
  <si>
    <t>£86,350</t>
  </si>
  <si>
    <t>12.71 km</t>
  </si>
  <si>
    <t>1.14 km</t>
  </si>
  <si>
    <t>Zone 1</t>
  </si>
  <si>
    <t>54.65 km</t>
  </si>
  <si>
    <t>148 metres</t>
  </si>
  <si>
    <t>670 metres</t>
  </si>
  <si>
    <t>39.66 km</t>
  </si>
  <si>
    <t>1.00 km</t>
  </si>
  <si>
    <t>88.25 km</t>
  </si>
  <si>
    <t>Wildflower and forestation grant</t>
  </si>
  <si>
    <t>https://drive.google.com/file/d/1Yceak-O80LRwmdXzvNVgrYpxlUiulyaX/view?usp=drive_link</t>
  </si>
  <si>
    <t>https://drive.google.com/open?id=1BciCcVXdKIm8uTpEBx7cVFMk4j63r794</t>
  </si>
  <si>
    <t>Wealden District Council</t>
  </si>
  <si>
    <t>£601,163.45</t>
  </si>
  <si>
    <t>£389,812</t>
  </si>
  <si>
    <t>2.29 km</t>
  </si>
  <si>
    <t>6.86 km</t>
  </si>
  <si>
    <t>23.57 km</t>
  </si>
  <si>
    <t>2.75 km</t>
  </si>
  <si>
    <t>26.25 km</t>
  </si>
  <si>
    <t>Wildflower and Forestation Grant</t>
  </si>
  <si>
    <t>https://drive.google.com/file/d/1fvAsYF_JcoqJJiwVUKjWNyR06WN9ixmb/view?usp=drive_link</t>
  </si>
  <si>
    <t>https://drive.google.com/open?id=1dFnXE9bWc8HVCE1XHaKdsVPdnp7I0kiO</t>
  </si>
  <si>
    <t>Wiltshire Council</t>
  </si>
  <si>
    <t>£647.24 (Wildflower)</t>
  </si>
  <si>
    <t>£45,925</t>
  </si>
  <si>
    <t>4.13 km</t>
  </si>
  <si>
    <t>24.69 km</t>
  </si>
  <si>
    <t>372 metres</t>
  </si>
  <si>
    <t>57.66 km</t>
  </si>
  <si>
    <t>585 metres</t>
  </si>
  <si>
    <t>1.43 km</t>
  </si>
  <si>
    <t>80.52 km</t>
  </si>
  <si>
    <t>Forestation and Grassland Grant, BNG</t>
  </si>
  <si>
    <t>https://drive.google.com/file/d/1n7GL0e5vmWbtIGetGBESwfoCA4sdw6Uo/view?usp=drive_link</t>
  </si>
  <si>
    <t>https://drive.google.com/open?id=129iB8kemSpMirq04BRqcQ7gpRES5ek3T</t>
  </si>
  <si>
    <t>£3,379.60</t>
  </si>
  <si>
    <t>£51,810</t>
  </si>
  <si>
    <t>Breckton Brook running above plot</t>
  </si>
  <si>
    <t>1.34 km</t>
  </si>
  <si>
    <t>1.60 km</t>
  </si>
  <si>
    <t>39.26 km</t>
  </si>
  <si>
    <t>6.84 km</t>
  </si>
  <si>
    <t>38.95 km</t>
  </si>
  <si>
    <t>Forestation Grant</t>
  </si>
  <si>
    <t>https://drive.google.com/file/d/1sPro6UTltBDarOPp5J8UWyjHU1nGToqx/view?usp=drive_link</t>
  </si>
  <si>
    <t>https://drive.google.com/open?id=1CBXp5GNILnNnlOE3zlVuGZr11VEUBO9o</t>
  </si>
  <si>
    <t>County Durham Council</t>
  </si>
  <si>
    <t>Solar</t>
  </si>
  <si>
    <t>?</t>
  </si>
  <si>
    <t>£366,740</t>
  </si>
  <si>
    <t>2.11km</t>
  </si>
  <si>
    <t>6.05km</t>
  </si>
  <si>
    <t>6.15 km</t>
  </si>
  <si>
    <t>34 metres</t>
  </si>
  <si>
    <t>29.75 km</t>
  </si>
  <si>
    <t>14.65 km</t>
  </si>
  <si>
    <t>5.01 km</t>
  </si>
  <si>
    <t>30.97 km</t>
  </si>
  <si>
    <t>Forestation, BNG</t>
  </si>
  <si>
    <t>https://drive.google.com/file/d/1jrZ75Gf1OrGHjlXI-_p6LjOJN7Pg-MgI/view?usp=drive_link</t>
  </si>
  <si>
    <t>https://drive.google.com/open?id=1owF_hySKDMbLm_yDwpk2InwGieC8hrUc</t>
  </si>
  <si>
    <t>County Durham</t>
  </si>
  <si>
    <t>£15,244.00 per Annum (solar)</t>
  </si>
  <si>
    <t>£433,420</t>
  </si>
  <si>
    <t>Hagg Beck running on side of plot</t>
  </si>
  <si>
    <t>6.09km</t>
  </si>
  <si>
    <t>695 metres</t>
  </si>
  <si>
    <t>5.49 km</t>
  </si>
  <si>
    <t>702 metres</t>
  </si>
  <si>
    <t>2.60 km</t>
  </si>
  <si>
    <t>31.01 km</t>
  </si>
  <si>
    <t>14.52 km</t>
  </si>
  <si>
    <t>5.96 km</t>
  </si>
  <si>
    <t>31.83 km</t>
  </si>
  <si>
    <t>BNG</t>
  </si>
  <si>
    <t>https://drive.google.com/file/d/1My46CTw2tNybTgmbMR28wDNjB0KLHvja/view?usp=drive_link</t>
  </si>
  <si>
    <t>https://drive.google.com/open?id=1qCAxntdgApt0Zwx5r5v2V6u-zPPeTlOM</t>
  </si>
  <si>
    <t>South Downs National Park Authority</t>
  </si>
  <si>
    <t>£2,204.48 per annum (wildflower)</t>
  </si>
  <si>
    <t>£168,767</t>
  </si>
  <si>
    <t>2.52 km</t>
  </si>
  <si>
    <t>Flood Zone 1</t>
  </si>
  <si>
    <t>13.54 km</t>
  </si>
  <si>
    <t>240 metres</t>
  </si>
  <si>
    <t>133 metres</t>
  </si>
  <si>
    <t>8.26 km</t>
  </si>
  <si>
    <t>https://drive.google.com/file/d/1Wu2SGA9Sdg6snvAdGgSRwhQWoLZgBn5K/view?usp=drive_link</t>
  </si>
  <si>
    <t>https://drive.google.com/open?id=1iFVkn7g77CXqeJwNyAOEDYro1FF_5IHR</t>
  </si>
  <si>
    <t>£334,442.92</t>
  </si>
  <si>
    <t>£172,700</t>
  </si>
  <si>
    <t>2.58 km</t>
  </si>
  <si>
    <t>40.07 km</t>
  </si>
  <si>
    <t>5.42 km</t>
  </si>
  <si>
    <t>34.86 km</t>
  </si>
  <si>
    <t>13.66 km</t>
  </si>
  <si>
    <t>28.39 km</t>
  </si>
  <si>
    <t>https://drive.google.com/file/d/1G-6WXCWMMekJHKidaozdlxQoJOFuORsM/view?usp=drive_link</t>
  </si>
  <si>
    <t>https://drive.google.com/open?id=16zctcOKpkqtnziDfXP0nk0crlnrpCYp0</t>
  </si>
  <si>
    <t>Cornwall Council</t>
  </si>
  <si>
    <t>£54,472.31</t>
  </si>
  <si>
    <t>£35,200</t>
  </si>
  <si>
    <t>1.29 km</t>
  </si>
  <si>
    <t>955 metres</t>
  </si>
  <si>
    <t>138.25 km</t>
  </si>
  <si>
    <t>32.26 km</t>
  </si>
  <si>
    <t>684 metres</t>
  </si>
  <si>
    <t>82.28 km</t>
  </si>
  <si>
    <t>Wildflower and Grassland Grant</t>
  </si>
  <si>
    <t>https://drive.google.com/file/d/13b_m6wmoHCxpD2-D3Z5kfRVaXAnXNqsa/view?usp=drive_link</t>
  </si>
  <si>
    <t>https://drive.google.com/open?id=1tgSoHHmlGGIeDEHetLTC1haSqmBhP7Qc</t>
  </si>
  <si>
    <t>North Yorkshire Council (Hambleton)</t>
  </si>
  <si>
    <t>£1,213,110.48</t>
  </si>
  <si>
    <t>£723,690</t>
  </si>
  <si>
    <t>River Leven running above plot</t>
  </si>
  <si>
    <t>34.15 km</t>
  </si>
  <si>
    <t>98 metres</t>
  </si>
  <si>
    <t>6.66 km</t>
  </si>
  <si>
    <t>3.42 km</t>
  </si>
  <si>
    <t>27.29 km</t>
  </si>
  <si>
    <t>5.89 km</t>
  </si>
  <si>
    <t>19.95 km</t>
  </si>
  <si>
    <t>https://drive.google.com/file/d/1ShDCgsvp5UXiba22rQaOw4dYi26vBRZK/view?usp=drive_link</t>
  </si>
  <si>
    <t>https://drive.google.com/open?id=1fMH1S3r3p01fL44SRdcpl1P3deDX5eIf</t>
  </si>
  <si>
    <t>£812,264.49</t>
  </si>
  <si>
    <t>£460,092</t>
  </si>
  <si>
    <t>13.49 km</t>
  </si>
  <si>
    <t>4.78 km</t>
  </si>
  <si>
    <t>1.92 km</t>
  </si>
  <si>
    <t>12.13 km</t>
  </si>
  <si>
    <t>https://drive.google.com/file/d/1TQFCX0-hJ6UbXlZ9STUTFFN6zrFli6MO/view?usp=drive_link</t>
  </si>
  <si>
    <t>https://drive.google.com/open?id=1sXjP5B_CiGx5KKeoxHL1dF78BAU4_Crd</t>
  </si>
  <si>
    <t>Pembrokeshire County Council</t>
  </si>
  <si>
    <t>£2,736.36</t>
  </si>
  <si>
    <t>£325,880.72</t>
  </si>
  <si>
    <t>2KM to Boncarth</t>
  </si>
  <si>
    <t>2.4km to 11kv substation (Rghosygilwen Solar Park)</t>
  </si>
  <si>
    <t>135.42 KM</t>
  </si>
  <si>
    <t>49 Metres</t>
  </si>
  <si>
    <t>4.67 KM</t>
  </si>
  <si>
    <t>5.4 KM</t>
  </si>
  <si>
    <t>44.7 KM</t>
  </si>
  <si>
    <t>53 KM</t>
  </si>
  <si>
    <t>No options available</t>
  </si>
  <si>
    <t>https://drive.google.com/file/d/1aek8WuGoasjOaLlukUYgrokHKg0tiBsJ/view?usp=drive_link</t>
  </si>
  <si>
    <t>https://drive.google.com/open?id=1OgQo4T3YNskzm09jj0RhMFjb07izPvIJ</t>
  </si>
  <si>
    <t>Yorkshire Dales National Park</t>
  </si>
  <si>
    <t>£3782303.54</t>
  </si>
  <si>
    <t>£1502350.8</t>
  </si>
  <si>
    <t xml:space="preserve">Grade 4 </t>
  </si>
  <si>
    <t>Moorland Rough Grazing and Forestry</t>
  </si>
  <si>
    <t>3.7 KM</t>
  </si>
  <si>
    <t>5.2 KM</t>
  </si>
  <si>
    <t>8.6 KM</t>
  </si>
  <si>
    <t>9.2 KM</t>
  </si>
  <si>
    <t>768 Metres</t>
  </si>
  <si>
    <t>23 KM</t>
  </si>
  <si>
    <t>https://drive.google.com/file/d/1wN6QnX9eHhsNEqxnk24SQCqMdCPOQm5t/view?usp=sharing</t>
  </si>
  <si>
    <t>https://drive.google.com/open?id=1OMXLujeNt16FKCvW7aIuwopeX_48iVCZ</t>
  </si>
  <si>
    <t>£867,032.59</t>
  </si>
  <si>
    <t>£334,213</t>
  </si>
  <si>
    <t>Grassland and Rough Grazing</t>
  </si>
  <si>
    <t>18 KM</t>
  </si>
  <si>
    <t>170 KM</t>
  </si>
  <si>
    <t>14 Metres</t>
  </si>
  <si>
    <t>182 Metres</t>
  </si>
  <si>
    <t>15.7 KM</t>
  </si>
  <si>
    <t>36.3 KM</t>
  </si>
  <si>
    <t>3.3 KM</t>
  </si>
  <si>
    <t>110 KM</t>
  </si>
  <si>
    <t>https://drive.google.com/file/d/1I7O9IXSiZZMp_ARBmAnIKERBv0el230n/view?usp=sharing</t>
  </si>
  <si>
    <t>https://drive.google.com/open?id=1E4kChGuduQ9PAUl2RtA788afjdulCKLH</t>
  </si>
  <si>
    <t>North Yorkshire Council (Harrogate Area)</t>
  </si>
  <si>
    <t>£77,385</t>
  </si>
  <si>
    <t>£30,970</t>
  </si>
  <si>
    <t>Loamy and Clayey</t>
  </si>
  <si>
    <t xml:space="preserve">Grassland </t>
  </si>
  <si>
    <t>1.5 KM</t>
  </si>
  <si>
    <t>1.6 KM</t>
  </si>
  <si>
    <t>2.4 KM</t>
  </si>
  <si>
    <t>100 Metres</t>
  </si>
  <si>
    <t>351 Metres</t>
  </si>
  <si>
    <t>34.7 KM</t>
  </si>
  <si>
    <t>15.9 KM</t>
  </si>
  <si>
    <t>2.3 KM</t>
  </si>
  <si>
    <t>11.3 KM</t>
  </si>
  <si>
    <t>56 KM</t>
  </si>
  <si>
    <t>https://drive.google.com/file/d/1H7dVeidD3zz0BLCGs3EfOFY_EX2xkIt9/view?usp=sharing</t>
  </si>
  <si>
    <t>https://drive.google.com/open?id=1e9umnZsdoUDS-iZsuh6DpGrGPh5caFkb</t>
  </si>
  <si>
    <t>£35,315.70</t>
  </si>
  <si>
    <t>£14,133.58</t>
  </si>
  <si>
    <t>https://drive.google.com/file/d/1QxkBTh6zKQn9bc9rvxXPwpeZA5qLf4UQ/view?usp=sharing</t>
  </si>
  <si>
    <t>https://drive.google.com/open?id=12JcOREWBiVZSdr7rEkIdL935IYKq7FEp</t>
  </si>
  <si>
    <t>Mid Devon District Council</t>
  </si>
  <si>
    <t>£3,789.53 (Annual)</t>
  </si>
  <si>
    <t>£55,606</t>
  </si>
  <si>
    <t>2.31km</t>
  </si>
  <si>
    <t>85.28 km</t>
  </si>
  <si>
    <t>219 metres</t>
  </si>
  <si>
    <t>15.83 km</t>
  </si>
  <si>
    <t>15.86 km</t>
  </si>
  <si>
    <t>28.89 km</t>
  </si>
  <si>
    <t>9.41 km</t>
  </si>
  <si>
    <t>33.82km</t>
  </si>
  <si>
    <t>Wildflower, Forestation, Grassland</t>
  </si>
  <si>
    <t>https://drive.google.com/file/d/1JK8xRIbPmpAhPxtpWsSU3OGhNtGM6D0l/view?usp=drive_link</t>
  </si>
  <si>
    <t>https://drive.google.com/open?id=1dpU2BX3KBvWmXSBblYRYzoMcOY58FECc</t>
  </si>
  <si>
    <t>£203,192.64</t>
  </si>
  <si>
    <t>£117,810</t>
  </si>
  <si>
    <t>0km</t>
  </si>
  <si>
    <t>1.52 km</t>
  </si>
  <si>
    <t>58 metres</t>
  </si>
  <si>
    <t>352 metres</t>
  </si>
  <si>
    <t>27.01 km</t>
  </si>
  <si>
    <t>14.57 km</t>
  </si>
  <si>
    <t>3.92 km</t>
  </si>
  <si>
    <t>https://drive.google.com/file/d/1AMgl-oUkbXAMiD056a9BY64qM6QgRyBO/view?usp=drive_link</t>
  </si>
  <si>
    <t>https://drive.google.com/open?id=1SLM9_6lq83Qml1Pcf4EjEPStl6tcgW3E</t>
  </si>
  <si>
    <t>East Ayrshire</t>
  </si>
  <si>
    <t>£237,500</t>
  </si>
  <si>
    <t>Class 3.2</t>
  </si>
  <si>
    <t>Drift derived from Barren Red Sandstones of Carboniferous age</t>
  </si>
  <si>
    <t>Undulating lowlands with gentle and strong slopes</t>
  </si>
  <si>
    <t>600 metres</t>
  </si>
  <si>
    <t>Substation mapped on survey map, Kilmarnock South Substation less than 5km away</t>
  </si>
  <si>
    <t>≈900 metres</t>
  </si>
  <si>
    <t>Deemed high risk for surface water flooding</t>
  </si>
  <si>
    <t>0 meters</t>
  </si>
  <si>
    <t>38.27 km</t>
  </si>
  <si>
    <t>≈48 km</t>
  </si>
  <si>
    <t>≈7km</t>
  </si>
  <si>
    <t>40.52 km</t>
  </si>
  <si>
    <t>https://drive.google.com/file/d/1NJ0ESUeXaGN4lhg8ANPPwC35fpiufcyw/view?usp=drive_link</t>
  </si>
  <si>
    <t>https://drive.google.com/open?id=1MVYtXiEigw0MslbK_uTCmBofroboyfqU</t>
  </si>
  <si>
    <t>Number Match</t>
  </si>
  <si>
    <t>Client Number</t>
  </si>
  <si>
    <t>Date of Call</t>
  </si>
  <si>
    <t>Acquisition of Land</t>
  </si>
  <si>
    <t xml:space="preserve">Year of Acquisition </t>
  </si>
  <si>
    <t xml:space="preserve">Current Land Use </t>
  </si>
  <si>
    <t>Wants and Objections
(Grazing, farming etc)</t>
  </si>
  <si>
    <t>Further Info
(Grants, community use and Covenants etc)</t>
  </si>
  <si>
    <t>Willing to put work in</t>
  </si>
  <si>
    <t>Landowner Motives</t>
  </si>
  <si>
    <t>General Notes</t>
  </si>
  <si>
    <t xml:space="preserve">Landowner Email </t>
  </si>
  <si>
    <t xml:space="preserve">Landowner Phone Number </t>
  </si>
  <si>
    <t xml:space="preserve">Best time to call </t>
  </si>
  <si>
    <t>Landowner Address
(If applicable)</t>
  </si>
  <si>
    <t>How did they hear about us?</t>
  </si>
  <si>
    <t>Purchase</t>
  </si>
  <si>
    <t>10+ Years Ago</t>
  </si>
  <si>
    <t>Pleasure</t>
  </si>
  <si>
    <t>Researching Options</t>
  </si>
  <si>
    <t xml:space="preserve">Event </t>
  </si>
  <si>
    <t>Purchased</t>
  </si>
  <si>
    <t>Occasional grazing from livestock</t>
  </si>
  <si>
    <t>Financial Feasibility</t>
  </si>
  <si>
    <t>Her husband told her about it but she doesn't know where he heard of us</t>
  </si>
  <si>
    <t>Purchased, previously tenant</t>
  </si>
  <si>
    <t>Bought early 90's, been tenant since '72</t>
  </si>
  <si>
    <t>Occasional grazing</t>
  </si>
  <si>
    <t>Financial Gain</t>
  </si>
  <si>
    <t>(Forgot to ask)</t>
  </si>
  <si>
    <t xml:space="preserve">The land is quite wet and isn’t really being used for all that much at current other than minor grazing. </t>
  </si>
  <si>
    <t>From the Joe Seels Youtube advertisement</t>
  </si>
  <si>
    <t>See above</t>
  </si>
  <si>
    <t xml:space="preserve">They have been acquiring the estate that makes up 800 acres since the 1960’s. Their most recent purchase was in 2009 and seems like they’re always on the look out for more land within that area of Cheshire. </t>
  </si>
  <si>
    <t xml:space="preserve">The land is for general farming purposes – grazing and crop land. However, the second option we are sending to Biofarm contains a large wood, which is currently not being used for anything at all.  </t>
  </si>
  <si>
    <t xml:space="preserve">Financial Gain, but definitely interested in the ecological change of the land. </t>
  </si>
  <si>
    <t>Joe Seals Youtube</t>
  </si>
  <si>
    <t>Inherited by owner, purchased by parent in 1983</t>
  </si>
  <si>
    <t>Grade 3 – Arable Farming</t>
  </si>
  <si>
    <t>Financial gain</t>
  </si>
  <si>
    <t>Son in Law - Post</t>
  </si>
  <si>
    <t xml:space="preserve">John's Mum, Glennis bought it from her father-in-law well over 30 years ago. </t>
  </si>
  <si>
    <t xml:space="preserve">In the 1980's. </t>
  </si>
  <si>
    <t>Pasture of cattle</t>
  </si>
  <si>
    <t xml:space="preserve">Ideally would still like to use it as pasture land, but open to suggestions. </t>
  </si>
  <si>
    <t xml:space="preserve">Yes - assuming it is paid for and is something he's able to do. </t>
  </si>
  <si>
    <t xml:space="preserve">The landowner is very keen - wonderful chap and despite the getting in contact being difficult would definitely push forward with this.  </t>
  </si>
  <si>
    <t xml:space="preserve">There is potentially another 40 acres available - but John wants to see how this goes first. </t>
  </si>
  <si>
    <t>Line was quite bad - didn't get a chance to ask, but I believe Joe Seels Youtube campaign.</t>
  </si>
  <si>
    <t>April 2023</t>
  </si>
  <si>
    <t xml:space="preserve">Changing the land to grazing from crop , seed was planted in June </t>
  </si>
  <si>
    <t xml:space="preserve">Sell My Livestock email </t>
  </si>
  <si>
    <t>Regenerative farming</t>
  </si>
  <si>
    <t>Word of Mouth</t>
  </si>
  <si>
    <t xml:space="preserve">The land is on a short term tenancy. The land is not doing anything productive </t>
  </si>
  <si>
    <t>Financial gain - ready for retirement</t>
  </si>
  <si>
    <t>Sell My Livestock Email</t>
  </si>
  <si>
    <t xml:space="preserve">Purchased </t>
  </si>
  <si>
    <t>Grazing for sheep that Robert is considering stopping, but also has cattle that could mob graze.</t>
  </si>
  <si>
    <t>Yes, depending on what is needed for the uplift.</t>
  </si>
  <si>
    <t>Sell my Livestock</t>
  </si>
  <si>
    <t>Forestry and Pasture</t>
  </si>
  <si>
    <t>You Tube - Joe Seels</t>
  </si>
  <si>
    <t>Transfer due to work done on neighbouring 5 acres.</t>
  </si>
  <si>
    <t>Nothing</t>
  </si>
  <si>
    <t xml:space="preserve">Financial Gain </t>
  </si>
  <si>
    <t xml:space="preserve">Google Search </t>
  </si>
  <si>
    <t xml:space="preserve">The land is now grass and contains some woodland </t>
  </si>
  <si>
    <t>Becoming a burden</t>
  </si>
  <si>
    <t>Purchased by Auction</t>
  </si>
  <si>
    <t>2022 (Jan-March)</t>
  </si>
  <si>
    <t xml:space="preserve">Nothing - used a little for grazing, however it is badland </t>
  </si>
  <si>
    <t>Word of mouth</t>
  </si>
  <si>
    <t>Purchased, £5,500 per acre</t>
  </si>
  <si>
    <t>2022, March</t>
  </si>
  <si>
    <t>Sheep Grazing</t>
  </si>
  <si>
    <t>Financial Gain and Environmental Friendliness</t>
  </si>
  <si>
    <t>Facebook and word of mouth</t>
  </si>
  <si>
    <t>15-20 years ago</t>
  </si>
  <si>
    <t>Occasional Grazing</t>
  </si>
  <si>
    <t>Mainly financial gain but also environmental</t>
  </si>
  <si>
    <t>Sell my livestock</t>
  </si>
  <si>
    <t>From family</t>
  </si>
  <si>
    <t>Been in Lisa's family for a long time, they just got the land back 12 months ago from a sitting tenant</t>
  </si>
  <si>
    <t>Currently not used for anything</t>
  </si>
  <si>
    <t>Financial Gain and ecological benefit</t>
  </si>
  <si>
    <t>Word of mouth, effect from Youtube and someone else going through process</t>
  </si>
  <si>
    <t>Inheritance</t>
  </si>
  <si>
    <t>Earlier this year</t>
  </si>
  <si>
    <t>Greenland, part-time dairy</t>
  </si>
  <si>
    <t>Dad was sent link from Sell My Livestock Email</t>
  </si>
  <si>
    <t>Purchased, from the Co-Op</t>
  </si>
  <si>
    <t>Grazing livestock (Sheep)</t>
  </si>
  <si>
    <t>Environmental</t>
  </si>
  <si>
    <t xml:space="preserve">Inheritance </t>
  </si>
  <si>
    <t>Been in the family for 65 years</t>
  </si>
  <si>
    <t xml:space="preserve">Ex Dairy, looking to sell off the land </t>
  </si>
  <si>
    <t xml:space="preserve">Dairy not making money </t>
  </si>
  <si>
    <t>Sell My Livestock</t>
  </si>
  <si>
    <t>Purchased in 2007</t>
  </si>
  <si>
    <t xml:space="preserve">The land is currently being used as pasture ground. </t>
  </si>
  <si>
    <t xml:space="preserve">Financial benefit. </t>
  </si>
  <si>
    <t xml:space="preserve">A collective effort from both advertisements with Baldly and Joe Seels </t>
  </si>
  <si>
    <t>Mixture of purchase and inheritance</t>
  </si>
  <si>
    <t>Ranges from 40 years to the last few</t>
  </si>
  <si>
    <t>Working farm</t>
  </si>
  <si>
    <t>July / August 2023</t>
  </si>
  <si>
    <t>Grazing / Pasture Sheep</t>
  </si>
  <si>
    <t xml:space="preserve">A very keen wildlife enthusiast, a chemist by trade has retired from that profession and is now running a smallholding. </t>
  </si>
  <si>
    <t xml:space="preserve">Sell My Livestock </t>
  </si>
  <si>
    <t>SEO</t>
  </si>
  <si>
    <t xml:space="preserve">6th Generation </t>
  </si>
  <si>
    <t xml:space="preserve">Beef and Sheep </t>
  </si>
  <si>
    <t xml:space="preserve">No </t>
  </si>
  <si>
    <t xml:space="preserve">This is a family decision and will need to consult family before proceeding </t>
  </si>
  <si>
    <t>Feb / March 2023</t>
  </si>
  <si>
    <t xml:space="preserve">Light Grazing </t>
  </si>
  <si>
    <t>Depends on the scale of the project</t>
  </si>
  <si>
    <t xml:space="preserve">Facebook </t>
  </si>
  <si>
    <t>December 2022</t>
  </si>
  <si>
    <t xml:space="preserve">Nothing </t>
  </si>
  <si>
    <t xml:space="preserve">Yes </t>
  </si>
  <si>
    <t xml:space="preserve">Bought </t>
  </si>
  <si>
    <t xml:space="preserve">Grazing </t>
  </si>
  <si>
    <t xml:space="preserve">Wants to have both the single payment and the yearly payment, he is also interested in solar and battery storage if possible </t>
  </si>
  <si>
    <t xml:space="preserve">Purchase </t>
  </si>
  <si>
    <t xml:space="preserve">Nothing - it is fenced off due to how wet it is. </t>
  </si>
  <si>
    <t xml:space="preserve">Depending on the work needed, this could be considered. </t>
  </si>
  <si>
    <t xml:space="preserve">The landowner has 13 acres in total, so will put forward both the 0.88 acres mentioned and the remainder of the farm to see if this has a massive different in the BNG uplift available. </t>
  </si>
  <si>
    <t xml:space="preserve">SML - Email Campaign. </t>
  </si>
  <si>
    <t xml:space="preserve">70 years ago in the family </t>
  </si>
  <si>
    <t xml:space="preserve">Light grazing </t>
  </si>
  <si>
    <t xml:space="preserve">Yes keen to hear the break down of cost </t>
  </si>
  <si>
    <t>Sell me livestock</t>
  </si>
  <si>
    <t xml:space="preserve">Inherited from family. </t>
  </si>
  <si>
    <t xml:space="preserve">Legally, 2015 - However, it's been in the family for a generation. </t>
  </si>
  <si>
    <t xml:space="preserve">3 acres is woodland, but the rest is used for pasture land for sheep and cattle. </t>
  </si>
  <si>
    <t xml:space="preserve">Will ask once report is in - didn't get a chance to ask. </t>
  </si>
  <si>
    <t xml:space="preserve">Mark would still like to use the land for grazing sheep and cattle. </t>
  </si>
  <si>
    <t xml:space="preserve">Bought in 2017. </t>
  </si>
  <si>
    <t xml:space="preserve">Occasional grazing for Dawn's horses. </t>
  </si>
  <si>
    <t xml:space="preserve">Absolutely and is probably more keen on the option of doing it themselves. </t>
  </si>
  <si>
    <t xml:space="preserve">Dawn would still like to ideally use this land for occasional grazing for her horses and doesn't want this land to opened and available to the public. Dawn's priority is organic farming and the safeguarding of her horses. </t>
  </si>
  <si>
    <t>Gifted</t>
  </si>
  <si>
    <t>Within the last five years</t>
  </si>
  <si>
    <t>General grazing and woodland</t>
  </si>
  <si>
    <t xml:space="preserve">He is very interested in helping push BNG but has reservations over the woodland planted on the land. </t>
  </si>
  <si>
    <t xml:space="preserve">Both by purchase. </t>
  </si>
  <si>
    <t xml:space="preserve">The majority of the land has been purchased back in the early 90's, with a small portion being purchased in 2014. </t>
  </si>
  <si>
    <t xml:space="preserve">The land is predominately being used for grazing. </t>
  </si>
  <si>
    <t xml:space="preserve">Yes, depending on what the uplift may be and the maintenance needed. </t>
  </si>
  <si>
    <t xml:space="preserve">There are a couple of bits to note:
1. A small portion of the land is in a couple of stewardship schemes around grassland and butterfly conservation. These end in 2024 and 2026, but more detail is needed if the landowner decides to go ahead and it may require a structured approach to move forward with the land that is not in the scheme (if this is an issue for the uplift). </t>
  </si>
  <si>
    <t>Family Farm for nearly 100 years</t>
  </si>
  <si>
    <t>Permanent Pasture</t>
  </si>
  <si>
    <t>Yes - Maintenance</t>
  </si>
  <si>
    <t xml:space="preserve">Through purchase. </t>
  </si>
  <si>
    <t xml:space="preserve">Both portions of land have been in the family for around 30 years. </t>
  </si>
  <si>
    <t xml:space="preserve">Pasture and yearly cutting. </t>
  </si>
  <si>
    <t xml:space="preserve">Depending on the uplift, yes. </t>
  </si>
  <si>
    <t xml:space="preserve">Holly would still like to farm this land, hence the phased approach with two applications. </t>
  </si>
  <si>
    <t xml:space="preserve">Mixture of purchase and inheritance. </t>
  </si>
  <si>
    <t xml:space="preserve">2013 and 1943 (mix). </t>
  </si>
  <si>
    <t xml:space="preserve">Rough grazing and woodland. </t>
  </si>
  <si>
    <t xml:space="preserve">Depending on what the uplift may be, they would be happy to help if needed. </t>
  </si>
  <si>
    <t>2014 and 1943 (mix).</t>
  </si>
  <si>
    <t>Generational Family Farm</t>
  </si>
  <si>
    <t>100 Years +</t>
  </si>
  <si>
    <t>Grazing (Predominantly horse)</t>
  </si>
  <si>
    <t xml:space="preserve">The land has been up for sale, with little to no interest </t>
  </si>
  <si>
    <t>Generational Farm</t>
  </si>
  <si>
    <t>50 + Years</t>
  </si>
  <si>
    <t>Predominantly Pasture with some mixture</t>
  </si>
  <si>
    <t>Very clued up</t>
  </si>
  <si>
    <t xml:space="preserve">Purchased a few months ago. </t>
  </si>
  <si>
    <t xml:space="preserve">Currently not used for anything - the plan is to graze it, but this enquiry will determine this. </t>
  </si>
  <si>
    <t>Maybe - dependent on the work that is involved</t>
  </si>
  <si>
    <t>Through Sell My Livestock</t>
  </si>
  <si>
    <t>Purchse</t>
  </si>
  <si>
    <t xml:space="preserve">The land has been in the family since the 60's. </t>
  </si>
  <si>
    <t xml:space="preserve">This land is used for sheep grazing for 2 months of the year. </t>
  </si>
  <si>
    <t xml:space="preserve">SSSI - So could be tricky. </t>
  </si>
  <si>
    <t xml:space="preserve">Depending on what is needed, yes. </t>
  </si>
  <si>
    <t xml:space="preserve">The landowner is open to suggestions of what we can do. However, with this land being in SSSI this could be tricky, but told Jack I will come back to him if we can/cannot offer anything of interest. </t>
  </si>
  <si>
    <t>Facebook Advertisement</t>
  </si>
  <si>
    <t xml:space="preserve">The land is being rented to a farmer who is grazing and cutting twice per-year. </t>
  </si>
  <si>
    <t xml:space="preserve">Unfortunately not, but may be able to call upon friends if need be (ideally not though). </t>
  </si>
  <si>
    <t xml:space="preserve">Land owner is very grateful for our free help and would be a customer who would probably give testimonial/Google Review if we can help them navigate through the realms of additional incomes for this portion of land. </t>
  </si>
  <si>
    <t xml:space="preserve">The landowner is currently renting the whole 34 acres out for around £5000 per-year. They would need to get returns in excess of this to consider other options. If not, they are happy to wait and see what comes about from BNG in Wales, once it's tested in England. </t>
  </si>
  <si>
    <t xml:space="preserve">The land was purchased. </t>
  </si>
  <si>
    <t xml:space="preserve">Purchased in 1990. </t>
  </si>
  <si>
    <t xml:space="preserve">30 acres is used for arable (rented to arable farmer). The rest is used for grazing for the 50 sheep, 10 cattle and 10 horses. </t>
  </si>
  <si>
    <t xml:space="preserve">Potentially - depending on how specialist the work needed would be. </t>
  </si>
  <si>
    <t xml:space="preserve">Victoria is looking at other revenue streams for this and would be interested in doing a camping site. Again, they are trying to find ways of keeping the land in the family, but not doing conventional farming. </t>
  </si>
  <si>
    <t xml:space="preserve">Word of mouth and email campaign. </t>
  </si>
  <si>
    <t xml:space="preserve">The land has just been purchased and is currently not used for anything. </t>
  </si>
  <si>
    <t>The landowner is interested in ponds and cattle - both things have been mention to Biofarm to see if this could be taken into consideration with the proposed project</t>
  </si>
  <si>
    <t xml:space="preserve">The landowner asked about ELM'S - Have forwarded this question to Biofarm and will email him with a response in the coming days. </t>
  </si>
  <si>
    <t xml:space="preserve">Yes - absolutely! </t>
  </si>
  <si>
    <t xml:space="preserve">Very keen and super open to suggestions. </t>
  </si>
  <si>
    <t xml:space="preserve">The landowner is about to purchase another 80 acres plot to the west of the land and in addition, has 230 acres in Exmoor he would also be interested in putting forward if this could be of interest to us/Biofarm. </t>
  </si>
  <si>
    <t>Inherited from father</t>
  </si>
  <si>
    <t>The land has been in the family since the 60's</t>
  </si>
  <si>
    <t>Land is currently not being used, but was being used last year for grazing</t>
  </si>
  <si>
    <t xml:space="preserve">Frank has mentioned liking the ideas of water on the land and wildflower, along with grazing of sheep, but ultimately is open to suggestions. </t>
  </si>
  <si>
    <t xml:space="preserve">There is a complexity with this - the land is in the cousins name, who was renting the land from the Frank's father. They're currently in a small dispute over who should pay the £180 to settle registration. There is no debate however that Frank should be the legal landowner - it's more the paying of for the changing of registration. </t>
  </si>
  <si>
    <t xml:space="preserve">Frank is at retirement age, but can do some basics. Ultimately, the work should probably be outsourced. </t>
  </si>
  <si>
    <t xml:space="preserve">Frank is at retirement age and is looking at options, so it's hard to establish how eager he may be. In addition, this will not be a quick return, as I believe there will need to be a great deal of handholding. </t>
  </si>
  <si>
    <t xml:space="preserve">Nothing that isn't already stated above. </t>
  </si>
  <si>
    <t>1/16/0204</t>
  </si>
  <si>
    <t xml:space="preserve">There are a few alotmants in the North West corner, but nothing other than that. </t>
  </si>
  <si>
    <t>Nothing mentioned</t>
  </si>
  <si>
    <t xml:space="preserve">Potentially, depending on the workload. </t>
  </si>
  <si>
    <t xml:space="preserve">Landowner is keen, but has been made aware that this may be a difficult uplift with the woodland - we will pass in on however and hope this can bring a worthy return for David. </t>
  </si>
  <si>
    <t xml:space="preserve">This is mainly woodland that used to be a cress farm - the willow has now taken over, hence the dense woodland. </t>
  </si>
  <si>
    <t>Inherited through the family</t>
  </si>
  <si>
    <t xml:space="preserve">Over 60 years. </t>
  </si>
  <si>
    <t xml:space="preserve">The land is mainly being used for pasture, with the yearly cuts for silage and hay. </t>
  </si>
  <si>
    <t xml:space="preserve">Would still like to be pasture land, but as this portion is of 700 acres. </t>
  </si>
  <si>
    <t xml:space="preserve">N/A - Land is part of no schemes or grants. </t>
  </si>
  <si>
    <t xml:space="preserve">Yes, dependent on what the uplift is. </t>
  </si>
  <si>
    <t xml:space="preserve">Frank does seem quite sceptical about this incentive, so cannot be sure how quickly this will move through the legal stages (if at all). </t>
  </si>
  <si>
    <t>Purchased in 2001 (ish)</t>
  </si>
  <si>
    <t xml:space="preserve">Land is currently being grazed by sheep - ideally Helen would like this to continue, but it open to options. </t>
  </si>
  <si>
    <t xml:space="preserve">Ideally would like to still graze sheep. </t>
  </si>
  <si>
    <t xml:space="preserve">Depending on the uplift, yes - the landowner has machinery. </t>
  </si>
  <si>
    <t>CLA Campaign</t>
  </si>
  <si>
    <t>This land is an inheritance</t>
  </si>
  <si>
    <t xml:space="preserve">Peter has lived on the land for 27 years. </t>
  </si>
  <si>
    <t xml:space="preserve">Currently grazing 200 sheep on this land. </t>
  </si>
  <si>
    <t xml:space="preserve">Ideally would like to graze the land - has been conversed that with sheep, this is going to be difficult. </t>
  </si>
  <si>
    <t xml:space="preserve">No covenants, or grant schemes on the land. </t>
  </si>
  <si>
    <t xml:space="preserve">The landowner is in their 70's, so probably a no - open to see what the report comes back with though. </t>
  </si>
  <si>
    <t xml:space="preserve">Very knowledgable, but also very interested by moving on the incentive. </t>
  </si>
  <si>
    <t xml:space="preserve">There is a large pond on the land that dries up in the summer - they would like to have a way of this being better supplied to keep it a 365 pond if possible. Also in the southernly part of the land, they would like to continue to have an 'area of contemplation'. </t>
  </si>
  <si>
    <t>CLA Marketing Campaign</t>
  </si>
  <si>
    <t xml:space="preserve">The two portions of land were purchased at different times - the smaller portion was in 2001 and the 10 acre portion would have been in 2005. </t>
  </si>
  <si>
    <t xml:space="preserve">2001 and 2005. </t>
  </si>
  <si>
    <t xml:space="preserve">The land is currently being used for cows and horse grazing. </t>
  </si>
  <si>
    <t xml:space="preserve">There is a stream that runs through the land that Sue is quite keen on hedging being tidied up in this area. </t>
  </si>
  <si>
    <t xml:space="preserve">Nothing of note - the landowner is interested in what can be done with the land. </t>
  </si>
  <si>
    <t>Sanctuary for two donkeys</t>
  </si>
  <si>
    <t xml:space="preserve">John would still like to walk his dogs on the land and keep the two donkeys he looks after. </t>
  </si>
  <si>
    <t xml:space="preserve">The applicant is older, so probably not - however, let's see what the report suggests. </t>
  </si>
  <si>
    <t xml:space="preserve">Landowner seems keen, but not sure the depth of their interest and if this isn't just a investigational practice. </t>
  </si>
  <si>
    <t xml:space="preserve">The farmer gets a contractor in each year to harvest the hay - not essential going forward if this cannot be part of the ecological plan. </t>
  </si>
  <si>
    <t xml:space="preserve">N/A - Didn't ask as we were chasing after a long time not pushing this through. </t>
  </si>
  <si>
    <t>Mixture of 3 and 25 year timespan</t>
  </si>
  <si>
    <t>Mixture of pasture and arable - the application is likely to be land that isn't currently used at all</t>
  </si>
  <si>
    <t xml:space="preserve">Awaiting full application to determine this. </t>
  </si>
  <si>
    <t>Depending on what is needed for the uplift, this would strongly be considered</t>
  </si>
  <si>
    <t>Landowner seemed very keen - awaiting for the landowner to draw in the land once more, before some of the above details can be confirmed</t>
  </si>
  <si>
    <t>Didn't ask due to the complexities around the application and that this was submitted back in October (email forwarding issue)</t>
  </si>
  <si>
    <t>Inherited Land</t>
  </si>
  <si>
    <t xml:space="preserve">Been in the family since the 90's. </t>
  </si>
  <si>
    <t>Arable and Pasture Land</t>
  </si>
  <si>
    <t xml:space="preserve">This is a solar application, so N/A for now - if this turns into a BNG uplift, this will be discussed. </t>
  </si>
  <si>
    <t>If this doesn't go through with solar will look at BNG and other options</t>
  </si>
  <si>
    <t xml:space="preserve">The landowner is really struggling with the lack of income form farming at current - would really appreciate any assistance that can be given. </t>
  </si>
  <si>
    <t>This was an application that came through back in October, so I didn't ask</t>
  </si>
  <si>
    <t xml:space="preserve">Land is being used by a sheep farmer as a favour - this is nothing contractual and wouldn't need to continue. </t>
  </si>
  <si>
    <t xml:space="preserve">Just had the forest added to a couple of years ago with The Woodland Trust. </t>
  </si>
  <si>
    <t xml:space="preserve">Not on this particular portion of land. </t>
  </si>
  <si>
    <t xml:space="preserve">This landowner has got a family of farmers, so this land is being used as the case study to see if it's viable to recommend to his family. </t>
  </si>
  <si>
    <t>The land is currently rented out to a farmer for occasional grazing and grass harvest.</t>
  </si>
  <si>
    <t xml:space="preserve">They are wanting to build a crematorium near the land, so this will need to be mentioned to Biofarm when the maps come in with the exact locations of the suggested BNG uplift site and the development site.  </t>
  </si>
  <si>
    <t xml:space="preserve">Nothing apart from the above. </t>
  </si>
  <si>
    <t xml:space="preserve">No - they are not farmers and thus do not have machinery. </t>
  </si>
  <si>
    <t xml:space="preserve">Seems very keen and is completely open minded to what suggestions the project partner comes up with. </t>
  </si>
  <si>
    <t xml:space="preserve">Been in the family for over 100 years. </t>
  </si>
  <si>
    <t>Grazing cattle, sheep and horses</t>
  </si>
  <si>
    <t>Around 14 acres is being used for hay</t>
  </si>
  <si>
    <t>Some of the land is haylage</t>
  </si>
  <si>
    <t xml:space="preserve">Depending on what the uplift is, yes. </t>
  </si>
  <si>
    <t>N/A -</t>
  </si>
  <si>
    <t xml:space="preserve">Currently being used my a dairy farmer for grazing and arable. </t>
  </si>
  <si>
    <t xml:space="preserve">Open to suggestions at this stage with what the report could come back with. </t>
  </si>
  <si>
    <t xml:space="preserve">This is in Wales, so we're needing to investigate the options with Solar. In addition to this, waiting for potential PP's to come back to us with other options for David. </t>
  </si>
  <si>
    <t>Believes it was Farming Forum.</t>
  </si>
  <si>
    <t xml:space="preserve">Being used for pasture land haylage </t>
  </si>
  <si>
    <t xml:space="preserve">There was lime put down on the land a couple of years ago to benefit the land, so this will still be doing its work. </t>
  </si>
  <si>
    <t xml:space="preserve">The landowner is also open to developers buying this land. </t>
  </si>
  <si>
    <t xml:space="preserve">Depending on the uplift, this could be considered. </t>
  </si>
  <si>
    <t xml:space="preserve">Due to the unknowns around smaller scale BNG, this is being put on hold until we know more - this has been communicated with Simon. </t>
  </si>
  <si>
    <t>Thinks it was CLA</t>
  </si>
  <si>
    <t>Acreage</t>
  </si>
  <si>
    <t xml:space="preserve">Proposed Project </t>
  </si>
  <si>
    <t>Habitat Units</t>
  </si>
  <si>
    <t>Term Length</t>
  </si>
  <si>
    <t>Executive Summary</t>
  </si>
  <si>
    <t xml:space="preserve">Financial Summary </t>
  </si>
  <si>
    <t>Strategy</t>
  </si>
  <si>
    <t>Option Agreement</t>
  </si>
  <si>
    <t>Management Agreement</t>
  </si>
  <si>
    <t>Landowner Obligation</t>
  </si>
  <si>
    <t>Next Steps</t>
  </si>
  <si>
    <t>The Habitats</t>
  </si>
  <si>
    <t>Hal Brotherton - Ratcliffe</t>
  </si>
  <si>
    <t>BNG (Biodiversity Net Gain)</t>
  </si>
  <si>
    <t>Enhancement of woodland (parcel 1) and highly distinctive fen habitat (parcel 4) from ‘moderate’ to ‘good’ condition.
Creation of 50/50 ‘good’ condition mixed scrub and other neutral grassland through conversion of parcels 2 and 3.</t>
  </si>
  <si>
    <t>24-month Option Agreement between Biofarm and Landowner to exclusively lease the land and sell BNG habitat units on the demise. Option to extend for a further 12 months on the sale of 50 habitat units.</t>
  </si>
  <si>
    <t>Biofarm to manage delivery of habitat units</t>
  </si>
  <si>
    <t>To permit access for management and monitoring of the site by Biofarm and/or their contractors in accordance with the agreed strategy for delivery of the target habitat.</t>
  </si>
  <si>
    <t>William Nicholls</t>
  </si>
  <si>
    <t>CTF</t>
  </si>
  <si>
    <t>Dan Bumford</t>
  </si>
  <si>
    <t>Enhancement of ‘fairly poor’ condition upland acid grassland and rush pasture to ‘good’ condition. This may be achieved through changing grazing intensity to allow development of scrub, hazel and upland willow species. Note that there is a potential for the western fields to be enhanced further towards M19/M20, but a site visit would be needed to check whether there's any residual peat cover.</t>
  </si>
  <si>
    <t>24-month Option Agreement between Biofarm and Landowner to exclusively lease the land and sell BNG habitat units on the demise. Option to extend for a further 12 months on the sale of 40 habitat units.</t>
  </si>
  <si>
    <t>Site 1 - Enhancement of arable and existing veteran trees in parcel 1 to ‘good’ condition wood pasture and parkland.
Enhancement of ‘fairly poor’ condition modified grassland in parcels 2-7 to ‘good’ condition, species-rich MG5 lowland meadow. Implementation of approximately 4 hectares of ‘good’ condition mixed scrub (area negotiable) to replicate natural recolonisation of native woodland in the area.
Site 2 – Enhancement of Canridden Wood, represented by parcel 2, to</t>
  </si>
  <si>
    <t>Conversion of arable to 50/50 ‘good’ condition other neutral grassland and mixed scrub to replicate natural recolonisation of native woodland in the local proximity.</t>
  </si>
  <si>
    <t xml:space="preserve">William Nicholls </t>
  </si>
  <si>
    <t xml:space="preserve">The land is located in Cornwall, which is currently placed within the top 20 LPA list. This means that the sale of units could be desirable, dependent on the total units created. As always, the more units created provides an easier packaged product to sell to developers in that local planning authority. 
The potential complexity with this portion of land is that the suggested uplift includes a change from arable to grassland, which has already been implemented. There will need to be further discussions to identify specifics and if an uplift can still be obtained. </t>
  </si>
  <si>
    <t xml:space="preserve">Heathland conversion from cereal crops to lowland heathland. </t>
  </si>
  <si>
    <t>There are two potential routes going forward that will be discussed on a follow-up call.</t>
  </si>
  <si>
    <t xml:space="preserve">To be agreed dependent on the the management agreement discussion. </t>
  </si>
  <si>
    <t>Next steps will be for us to discuss the potential options with you, with two pricing models. This can be at your convenience, once the information on the report has been digested/any follow up questions are answered.</t>
  </si>
  <si>
    <t>Enhancement of modified and upland acid grassland to ‘good’ condition upland acid grassland, with higher condition acid grassland to be considered for further enhancement to upland heathland upon closer inspection. Management to include
changing grazing intensity to maintain open spaces and scrub cover.</t>
  </si>
  <si>
    <t>The land is located in West Suffolk Borough Council, which is not currently ranked within the top 20 local planning authorities. This does that mean that the sale of units could be more difficult that land located within a top 20 LPA. Seeing as the land is currently not be used, it still may be an option worth considering. 
If other portions of land near to the proposed section could also be offered, larger unit offers are more attractive to developers.</t>
  </si>
  <si>
    <t xml:space="preserve">This needs further clarification - productive food area and hard standing ground. A mosaic of habitat types consisting of a pond, reedbed and meadow could be viable options on this land. </t>
  </si>
  <si>
    <t>Enhancement of parcel 1, currently ‘fairly poor’ condition modified grassland, to 50/50 ‘good’ condition mixed scrub and ‘good’ condition, species-rich MG5 lowland meadow. Enhancement of ‘poor’ condition floodplain grazing marsh in parcel 2 to ‘good’ condition. Enhancement of ‘moderate’ condition woodland to ‘good’ condition.</t>
  </si>
  <si>
    <t>24-month Option Agreement between Biofarm and Landowner to exclusively lease the land and sell BNG habitat units on the demise. Option to extend for a further 12 months on the sale of 30 habitat units.</t>
  </si>
  <si>
    <t xml:space="preserve">Dan Bumford </t>
  </si>
  <si>
    <t xml:space="preserve">Smaller section of land but in a good LPA, the area in question is not huge however there are still options on the table </t>
  </si>
  <si>
    <t xml:space="preserve">Area may be too small- conversion from improved grassland to lowland meadow will generate 1.32 units, from improved grassland to neutral grassland will generate 3.2 units </t>
  </si>
  <si>
    <t xml:space="preserve">To decide wether or not to create the units and then let us sell them on your behalf or to action Up Acre to create, list and sell the units on your behalf </t>
  </si>
  <si>
    <t xml:space="preserve">From here there are two options to have a look at and these need to be gone through over the phone so that we can decide on the best path forward. </t>
  </si>
  <si>
    <t>Enhancement of relict rush pasture, classified as ‘poor’ condition purple moor grass and rush pasture, to ‘good’ condition in parcels 1, 3 and 7. Enhancement of ‘moderate’ condition modified grassland in parcels 2, 4, 5 and 6 to ‘fairly good’ condition lowland dry acidic grassland. Creation of pockets of ‘good’ condition mixed scrub throughout the site, incorporating local species into the planting scheme to enhance riparian habitat along the River Tamar.</t>
  </si>
  <si>
    <t>24-month Option Agreement between Biofarm and Landowner to exclusively lease the land and sell BNG habitat units on the demise. Option to extend for a further 12 months on the sale of 15 habitat units.</t>
  </si>
  <si>
    <t>Being just outside a national park and already well looked after land it might be tough to get a meaningful uplift on the land. It is already classed as grassland.</t>
  </si>
  <si>
    <t xml:space="preserve">Potential to create Lowland Dr Acid Grassland/Upland Heathland but it would depend on what the habitat currently is, it looks as if it is quite nice grassland. </t>
  </si>
  <si>
    <t xml:space="preserve">This is an obligation for you or the project partner to ensure that the ecological gain on the land goes on. It is an obligation that will last as long as the term of the lease. </t>
  </si>
  <si>
    <t>Would depend on management agreement.</t>
  </si>
  <si>
    <t xml:space="preserve">Cornwall is a highly ranked LPA for BNG and development, which is ideal for unit saleability. 
However it should also be noted this is a highly competitive region for landowners. As such it should be noted there is always risk of unsold units. 
The desk report shows a high yield of habitat units. However this should be taken as an estimation only as a site survey can contradict the desk report. In areas such as soil type and priority species specific to the plot. 
</t>
  </si>
  <si>
    <t xml:space="preserve">Change of land to lowland dry acid grassland, purple moor grass pasture and lowland heathland. </t>
  </si>
  <si>
    <t>Dependant, this could the landowner or Project Partner</t>
  </si>
  <si>
    <t xml:space="preserve">Dependant on the Management Agreement. </t>
  </si>
  <si>
    <t xml:space="preserve">Once read and understood, we suggest a call to discuss next steps for this particular project. This could be setting up the work for a 'DIY' venture or for Up Acre to help facilitate, the BNG development, by working with our Project Partner.  </t>
  </si>
  <si>
    <t xml:space="preserve">The land is located in High Peak Borough Council, which is not currently ranked within the top 20 local planning authorities. This does that mean that the sale of units could be more difficult that land located within a top 20 LPA. 
If other portions of land near to the proposed section could also be offered, larger unit offers are more attractive to developers. </t>
  </si>
  <si>
    <t xml:space="preserve">The uplift strategy would be to potentially create Lowland Dry Acid Grassland/Upland Heathland, but it would be dependent on the on site ecological report. </t>
  </si>
  <si>
    <t xml:space="preserve">30 years </t>
  </si>
  <si>
    <t xml:space="preserve">Next steps will be for us to discuss the potential options with you, with two pricing models. This can be at your convenience, once the information on the report has been digested/any follow up questions are answered. </t>
  </si>
  <si>
    <t xml:space="preserve">The original application has been broken into 6 individual plots to provide a tiered approach. A tiered approach protects the landowner and makes sure that portions are only being uplifted when required by a developer. However, Biofarm's main concern about this application is more that there's a large gap between certain plots in the land and that local planning authorities do not look as favourable if the units are not obtained all in one place. 
Bradford as a local planning authority is exciting enough and area characteristics, the units could be viable to sell in multiple planning areas. The National Character Area is Southern Pennines which spans over 1197 square kilometres, so plenty of area of development to take place. </t>
  </si>
  <si>
    <t>Enhancement of all parcels to ‘good’ condition upland acid grassland to facilitate an eventual transition to upland heathland</t>
  </si>
  <si>
    <t>24-month Option Agreement between Biofarm and Landowner to exclusively lease the land and sell BNG habitat units on the demise. Option to extend for a further 12 months on the sale of 21 habitat units.</t>
  </si>
  <si>
    <t>Biofarm responsible for delivery of Habitat Units, Habitat Management and BNG Monitoring for the full 33-year period</t>
  </si>
  <si>
    <t>Acid Grassland 
Lowland dry acid grassland is found in pastoral landscapes in the warm, dry southern lowlands on acidic, often sandy, soils.
Upland Heathland 
Upland heathland is characterised by the presence of dwarf shrubs covering at least 25% of an area on mineral soils or thin peat less that 0.5m deep.</t>
  </si>
  <si>
    <t>Enhancement of ‘moderate’ condition modified grassland to ‘good’ condition upland acid grassland. Creation of approximately 2 hectares of ‘good’ condition mixed scrub incorporating local species such as hazel, ash and gorse into the planting scheme.</t>
  </si>
  <si>
    <t>24-month Option Agreement between Biofarm and Landowner to exclusively lease the land and sell BNG habitat units on the demise. Option to extend for a further 12 months on the sale of 9 habitat units.</t>
  </si>
  <si>
    <t>The desk review calculated approximately 76 available habitat units on the 27.7 acres submitted. This can go up and down and should be taken as an estimation at this stage. 
Devon County Council is a mid-tabled Local Planning Authority in regards to Biodiversity net Gain. This means that although these units may not be the most desirable place for units, they're far more attractive that lower tabled planning authorities. In addition, we're currently awaiting confirmation, but it may be likely that these units could be sold to development within Cornwall, which is ranked in the top 20 LPA'S at current. 
If you'd like to know more about how Devon County Council are preparing for BNG - then follow the link below or type it into the address bar of your internet browser:
https://www.devon.gov.uk/environment/wp-content/uploads/sites/112/2022/02/Final-Draft-Devon-Net-Gain-guidance-Feb-2022.pdf</t>
  </si>
  <si>
    <t>This strategy involves the restoration of very highly distinctive grassland and woodland habitat on ex-pasture. To achieve this, we propose enhancement of ‘moderate’ condition modified grassland to ‘good’ condition MG5 lowland meadow on half the site. 
This would include sewing species such as common knapweed (Centaurea nigra), crested dog’s tail (Cynosurus cristatus) and yellow rattle (Rhinanthus minor), ideally sourced from local seed banks, the nearest site being 5.6km to the west. On the remaining area, we propose creation of ‘good’ condition scrub, incorporating native species to complement riparian habitat around Am Brook and woodland found in Orley Common.
Management strategies may include hay cropping in the late summer/early autumn to encourage wildflower establishment, as well as low intensity grazing by
cattle or ponies. The latter would maintain successional scrub habitat, whilst preventing wildflowers being outcompeted by fast growing grasses and herbs.</t>
  </si>
  <si>
    <t>Biofarm to manage the delivery of habitat units.</t>
  </si>
  <si>
    <t>Permit access for management and monitoring of the site. As well as contractors in accordance with the agreed strategy for delivery of the target habitats.</t>
  </si>
  <si>
    <t xml:space="preserve">Once we have had our follow-up call, we will then send you a full report from our project partner, Biofarm. Biofarm are our ecological specialists and will be responsible for the creation, sales and management plan of the habitat units. 
Up Acre will then pass on your credentials to Biofarm, who will be in touch to discuss the next steps to move this project forward.  
We will also be on hand to assist with any additional questions you may have about the process too.                                                                                                                                 </t>
  </si>
  <si>
    <t>33 Years</t>
  </si>
  <si>
    <t xml:space="preserve">This plot of land is in a highly desirable LPA (Local Planning Authority) and, as such, would mean that the units are likely to sell quickly or in their entirety. However, it should be noted that this is a new market with no certainties when predicting unit sales. 
This is a fascinating financial proposition and could have the potential for further uplift throughout the lease. The average habitat unit per acre is typically 1.2; however, the ecologists believe you can get 3.1 for this section of land.
IHT (Inheritance Tax) should always be discussed with an accredited accountant or financial advisor before committing to BNG. However, after speaking with several specialists, if the 'maintenance plan' is within the classification of grazing or regenerative farming (etc.), then IHT would not affect the land as it is still used for agriculture/pasture. This can be discussed in more detail with the project partners, who will have a plan to help mitigate this. </t>
  </si>
  <si>
    <t>Given the seemingly slightly acidic but base-rich soils present on site, we propose enhancement of around 50% of the site, classified as ‘moderate’ condition modified grassland, to ‘good’ condition lowland meadow. We accompany this with implementation of ‘good’ condition mixed scrub on the remaining 50% of the site, as well as a one-hectare pond or pond complex to add to habitat heterogeneity.</t>
  </si>
  <si>
    <t>24-month Option Agreement between Biofarm and Landowner to exclusively lease the land and sell BNG habitat units on the demise. Option to extend for a further 12 months on the sale of 33 habitat units.</t>
  </si>
  <si>
    <t xml:space="preserve">If happy with the report, I would recommend a call with our project partner Biofarm, who simplify and explain this in greater detail. I would recommend talking to your accountant or financial advisor as they would understand your tax position better and give you professional help when handling large sums of money around delicate areas such as IHT. </t>
  </si>
  <si>
    <t xml:space="preserve">The 7 acres proposed could potentially uplift seven habitat units. The land is a blank canvas in terms of potential strategies. Improvement of the grassland would be the most basic proposal but would depend on how intensively the grass was fertilised previously and whether it was regularly ploughed and resown. 
The South Hams District is an optimistic Local Planning Authority regarding legislative implementation. However, due to the size of the project, the units will be part of the small-scale BNG plan. This will be mandatory from mid-April. 
</t>
  </si>
  <si>
    <t xml:space="preserve">Enhancement of grassland condition to "good". However, there are opportunities to create habitats of lowland meadows, floodplain meadows and purple moor grass pastures. 
The pond looks to be in good 'biodiversity' condition. The hedgerows could also be enhanced, generating a significant BNG uplift. </t>
  </si>
  <si>
    <t>An agreed specialist/project partner will be responsible for the delivery of the project and the long-term management/maintenance.  (33 years)</t>
  </si>
  <si>
    <t>To permit access to the site for the necessary parties managing and monitoring the habitat units.</t>
  </si>
  <si>
    <t xml:space="preserve">Lowland Acidic Grassland 
Lowland Calcareous Grassland 
Misc Neutral Grassland </t>
  </si>
  <si>
    <t>The proposed site shows promise for good saleability of habitat units and can be 'packaged' to large-scale developers. Given the land's natural capital and area characteristics, the units could be viable to sell quickly and in their entirety. 
Being in North Yorkshire, there is a good potential for the units to sell quickly. The North Yorkshire Local Planning Authority is doing very well in implementation. However, I would be more excited by the possibility of connecting with additional Yorkshire authorities. This could be due to the ecological similarities each Yorkshire LPA has.  
Your average habitat unit per acre is 1.6; the national average is less than 1.6. This shows promise for the land and that ecologically, there should be limited issues with implementation and development. 
This project is a single payment and will be paid out once the developers approve the strategy. We strongly advise and encourage you to seek legal and financial advice before signing any agreements.</t>
  </si>
  <si>
    <t>Enhancement of 50% of the site to ‘moderate’ condition other lowland acidic grassland. The remaining area to be converted to ‘good’ condition mixed scrub.
Option Agreement</t>
  </si>
  <si>
    <t>24-month Option Agreement between Biofarm and Landowner to exclusively lease the land and sell BNG habitat units on the demise. Option to extend for a further 12 months on the sale of 12 habitat units.</t>
  </si>
  <si>
    <t>Biofarm responsible for delivery of Habitat Units, Habitat Management and BNG Monitoring for the full 33-year period.</t>
  </si>
  <si>
    <t>Acidic grassland:- Diverse grasslands which occur on a range of lime-deficient soils that have been derived from acidic bedrock or from superficial deposits, such as sands and gravels.
Mixed scrub:- Dense vegetation characterised by a mixture of low-growing, typically woody species.</t>
  </si>
  <si>
    <t>The project partner Biofarm has reduced the initial 193 acres to 64 acres; this ensures easier saleability of habitat units, as this can be 'packaged' to large-scale developers. This ties up less land in the short term. 
Being in Cornwall, there is a higher potential for the units to sell quickly and in their entirety. The Cornwall Local Planning Authority is seen as the national leader in BNG and is already showing signs of solid implementation. 
Your average habitat unit per acre is 2.71; the national average is less than 1.6. This shows how ideal your land is for BNG uplift.
Inheritance Tax:- with all these things, we strongly recommend you seek legal and financial advice before committing to signing any agreements. However, I have it on good authority that if the farm is still used for pasture as part of the maintenance strategy, this would be classed under regenerative farming and should not impact the Inheritance Tax for Agricultural Relief.</t>
  </si>
  <si>
    <t>Enhancement of roughly 50% of the site to ‘good’ condition lowland meadow, with the remaining area being converted
to ‘good’ condition mixed scrub, incorporating species from the local area.</t>
  </si>
  <si>
    <t>24-month Option Agreement between Biofarm and Landowner to exclusively lease the land and sell BNG habitat units on the demise. Option to extend for a further 12 months on the sale of 35 habitat units.</t>
  </si>
  <si>
    <t xml:space="preserve">Lowland Meadow - A neutral grassland occurring at lower elevations
Mixed Scrub - Dense vegetation characterised by a mixture of low-growing, typically woody species. </t>
  </si>
  <si>
    <t xml:space="preserve">The lot proposed by the project partners has come in at 17 acres rather than the initially submitted 28.55 acres. As discussed on the call, this is a fascinating LPA; the project partners believe the units will sell quickly and in their entirety. 
If there is an option to extend the size of this plot, I believe this could prove more lucrative, given the project partners excitement for this LPA.  </t>
  </si>
  <si>
    <t>The pasture was classified as ‘fairly poor’ condition in parcel 1 due to more intensive mutton grazing and ‘moderate’ condition in the remainder of the site, represented as parcel 2. Enhancement of modified grassland to ‘good’ condition lowland meadow and mixed scrub.</t>
  </si>
  <si>
    <t xml:space="preserve">After this it is typical to sign an NDA before proceeding to a site visit. In this period, I would recommend seeking financial advice, given the potential size of income. </t>
  </si>
  <si>
    <t>William Nicholls &amp; Hal Brotherton Ratcliffe</t>
  </si>
  <si>
    <t xml:space="preserve">The project partner Biofarm has reduced the initial 243 acres to 62 acres; this ensures easier saleability of habitat units, as this can be 'packaged' to large-scale developers. This ties up less land in the short term. 
Being in Devon, there is a good potential for the units to sell quickly. The Torridge Local Planning Authority is seen doing more than most in implementation. In truth, this could be one of the other reasons why a reduction was given to the initial acres submitted. 
Your average habitat unit per acre is 2.54; the national average is less than 1.6. This shows how ideal your land is for BNG uplift.
This project is a single payment and will be paid out once the developers approve the strategy. We strongly advise and encourage you to seek legal and financial advice before signing any agreements. </t>
  </si>
  <si>
    <t>Enhancement of modified grassland to 50/50 ‘good’ condition lowland meadow and mixed scrub.</t>
  </si>
  <si>
    <t>24-month Option Agreement between Biofarm and Landowner to exclusively lease the land and sell BNG habitat units on the demise. Option to extend for a further 12 months on the sale of 32 habitat units.</t>
  </si>
  <si>
    <t>The proposed site shows promise for good saleability of habitat units and can be 'packaged' to large-scale developers. Given the land's natural capital and area characteristics, the units could be viable to sell in multiple planning areas. 
Being in Devon, there is a good potential for the units to sell quickly. The Mid Devon District Local Planning Authority is doing very well in implementation. However, I would be more excited by the possibility of Cornwall being a potentially additional authority the project partner "Biofarm" could use. 
Your average habitat unit per acre is 2.65; the national average is less than 1.6. This shows how ideal your land is for BNG uplift.
This project is a single payment and will be paid out once the developers approve the strategy. We strongly advise and encourage you to seek legal and financial advice before signing any agreements.</t>
  </si>
  <si>
    <t>24-month Option Agreement between Biofarm and Landowner to exclusively lease the land and sell BNG habitat units on the demise. Option to extend for a further 12 months on the sale of 19 habitat units.</t>
  </si>
  <si>
    <t>Lowland Meadow - A neutral grassland occurring at lower elevations
Mixed Scrub - Dense vegetation characterised by a mixture of low-growing, typically woody species.</t>
  </si>
  <si>
    <t>The proposed site shows promise, with the per acreage totalling £15,719.09. However, due to the restoration of the land, the amount of habitat units is a little lower than we initially hoped for. However, given this being situated in an excellent local planning authority of Pendle Borough, the Project Partners (Biofarm) believe there is potential to sell the habitat units quickly. The additional land has given greater scope to the average habitat units per acre by 0.15. Thus increasing the overall by £178,230.
This project is a single payment and will be paid out once the developers approve the strategy. We strongly advise and encourage you to seek legal and financial advice before signing any agreements."</t>
  </si>
  <si>
    <t>Enhancement of ‘poor’ condition upland acidic grassland to ‘fairly good’ condition upland heathland.</t>
  </si>
  <si>
    <t>24-month Option Agreement between Biofarm and Landowner to exclusively lease the land and sell BNG habitat unit on the demise. Option to extend for a further 12 months on the sale of 6 habitat units.</t>
  </si>
  <si>
    <t>Upland Heathland: Heathland vegetation that occurs widely on mineral soils and thin peats throughout the uplands and moorlands of the UK.
Acidic grassland: Diverse grasslands occur on a range of lime-deficient soils that have been derived from acidic bedrock or from superficial
deposits, such as sand and gravels.</t>
  </si>
  <si>
    <t xml:space="preserve">The project partner Biofarm has reduced the initial 100 acres to 66 acres; this ensures easier saleability of habitat units, as this can be 'packaged' to large-scale developers. This ties up less land in the short term. It also gives more defined boundaries to the areas of land that have been put forward as part of the strategy. 
Being in Hampshire, there is a good potential for the units to sell quickly. The Eastleigh Local Planning Authority and neighbouring councils look very positive for BNG. This is a fascinating plot for BNG and has great potential from an ecological and financial perspective. 
Your average habitat unit per acre is 2.9; the national average is less than 1.6. This shows how ideal your land is for BNG uplift.
This project is a single payment and will be paid out once the developers approve the strategy. We strongly advise and encourage you to seek legal and financial advice before signing any agreements.
There are concerns over an uplift clause on the land, which is activated at planning. I would get this checked over for legal advice first, as this could become a difficulty later. However, it might only be attached to conventional development, such as residential housing, the standard/typical overage given to an uplift. If this is the case, then BNG will not activate the uplift. 
</t>
  </si>
  <si>
    <t>Enhancement of ‘moderate’ condition modified grassland in parcels 1 and 2 to ‘good’ condition lowland meadow. Conversion of arable to ‘good’ condition other neutral grassland. Enhancement of some areas from ‘poor’ condition floodplain to ‘good’ condition.</t>
  </si>
  <si>
    <t>24-month Option Agreement between Biofarm and Landowner to exclusively lease the land and sell BNG habitat units on the demise. Option to extend for a further 12 months on the sale of 39 habitat units.</t>
  </si>
  <si>
    <t>Lowland meadow: A neutral grassland occurring at lower elevations.
Floodplain: Dynamic habitats classified as periodically inundated pasture with ditches, hollows and scrapes that maintain the water levels.
Other neutral grassland: Sometimes referred to as semi-improved or mesotrophic, neutral grasslands are characterised by a diverse mix of wildflowers and
grasses.</t>
  </si>
  <si>
    <t>The proposed site shows promise for good saleability of habitat units and can be 'packaged' to large-scale developers. Given the land's natural capital and area characteristics, the units could be viable to sell in multiple planning areas.
Being in Cheshire, there is a good potential for the units to sell quickly. The Local Planning Authority is doing very well in implementation. However, I would be more excited by the area's development potential, with Cheshire and surrounding counties rapidly growing. 
On the land submitted, Biofarm has determined that there could be 77 habitat units available. This means your average habitat unit per acre is 1.5; there is some complexity to the land; however, it still allows significant uplift potential. 
This project is a single payment and will be paid out once the developers approve the strategy. We strongly advise and encourage you to seek legal and financial advice before signing any agreements.</t>
  </si>
  <si>
    <t>Enhancement of deciduous woodland and lowland acid grassland from ‘moderate’ to ‘good’ condition. Enhancement of young woodland to ‘moderate’ condition.</t>
  </si>
  <si>
    <t>Acidic grassland: Diverse grasslands occur on a range of lime-deficient soils that have been derived from acidic bedrock or superficial deposits, such as sands and gravels.
Woodland: Vegetation is dominated by trees that are above 5 metres in height when mature, which form a dense, although not always contiguous, canopy with coverage of over 25%.</t>
  </si>
  <si>
    <t xml:space="preserve">The original application has been broken into 5 individual plots to provide a tiered approach and has also been reduced from the 106 acres to 74. This is mainly due the local planning authority in which the land sits, Carlisle and the fact that there isn't as much development taking place and in other LPA'S. A tiered approach protects you and make sure that we're only uplifting portions that are required by a developer. 
However, given the land's natural capital and area characteristics, the units could be viable to sell in multiple planning areas. I would be very excited by the possibility of Northumberland being a potential additional authority the project partner "Biofarm" could use, giving a greater chance to sell the units swiftly and in their entirety.
On our post report call, we do need to discuss the sensitivity around the portions that belong to which landowner and how we move forward with this. </t>
  </si>
  <si>
    <t>Enhancement of parcels 1 and 2 to 50/50 ‘good’ condition lowland meadow and mixed scrub. Conversion of parcels 3 and 4 to 50/50 ‘good’ condition other neutral grassland and mixed scrub. Enhancement of parcel 5 to ‘moderate’ condition lowland deciduous woodland.</t>
  </si>
  <si>
    <t>24-month Option Agreement between Biofarm and Landowner to exclusively lease the land and sell BNG habitat units on the demise. Option to extend for a further 12 months on the sale of 34 habitat units.</t>
  </si>
  <si>
    <t>Other Neutral Grassland:
Sometimes referred to as semi-improved or mesotrophic, neutral grasslands are characterised by a diverse mix of wildflowers and grasses which grow on neutral soils.
Lowland Meadow:
Lowland meadows consist of unimproved neutral grassland which contains few higher plant species and a small cover of bushes.
Mixed Scrub:
Dense vegetation characterised by a mixture of low-growing, typically woody species. Scrub often occurs as an element of transitional zones and successional habitat at the edges of grasslands, forests and rivers.</t>
  </si>
  <si>
    <t xml:space="preserve">The project partner Biofarm has reduced the initial 83 acres to 54 acres; this ensures easier saleability of habitat units, as this can be 'packaged' to large-scale developers. This ties up less land in the short term. It also gives more accurate boundaries to the areas of land that have been put forward as part of the strategy. 
Being in Devon, there is a good potential for the units to sell quickly. The Teignbridge District Local Planning Authority does more than most in implementation. The land could also be partnered with Cornwall (LPA), making the sale of units easier to sell in their entirety. 
Your average habitat unit per acre is 2.16; the national average is less than 1.6. This shows how ideal your land is for BNG uplift.
This project is a single payment and will be paid out once the developers approve the strategy. We strongly advise and encourage you to seek legal and financial advice before signing any agreements. </t>
  </si>
  <si>
    <t>Enhancement of 50% of the site from seemingly ‘moderate’ condition modified grassland to ‘good’ condition lowland meadow. The remaining area will be targeted for conversion to ‘good’ condition mixed scrub.</t>
  </si>
  <si>
    <t>24-month Option Agreement between Biofarm and Landowner to exclusively lease the land and sell BNG habitat units on the demise. Option to extend for a further 12 months on the sale of 23 habitat units.</t>
  </si>
  <si>
    <t>Lowland meadow: A neutral grassland occurring at lower elevations.
Mixed scrub: Dense vegetation characterised by a mixture of low-growing, typically woody species.</t>
  </si>
  <si>
    <t>Your average habitat unit per acre is 3.1; the national average is less than 1.6. This shows how ideal your land is for BNG uplift. 
The application submitted is within the Local Planning Authority of Somerset Council, who have been very proactive with Biodiversity Net Gain - you can read their draft guidance by copying the following link into your browser:
https://somersetcouncil.citizenspace.com/planning/bng-guidance-note/supporting_documents/Draft%20Somerset%20BNG%20Guidance%20Note%20Public%20Consultation.pdf
This project is a single payment and will be paid out once the developers approve the strategy. We strongly advise and encourage you to seek legal and financial advice before signing any agreements.</t>
  </si>
  <si>
    <t>This strategy involves the restoration of highly biodiverse grassland and successional woodland habitat to contribute to the rich surrounding landscape. The current baseline exhibits seemingly ‘moderate’ condition modified grassland on slightly acidic but predominantly neutral soils. Given this, we propose enhancement of approximately two thirds of the site to ‘good’ condition lowland meadow.
The remaining area would be targeted for conversion to ‘good’ condition mixed scrub, incorporating local species into the planting scheme to replicate natural recolonization of native woodland in the area. In all, this strategy has significant ecological value in creating stepping-stone habitat and contributing towards local landscape recovery.</t>
  </si>
  <si>
    <t>To permit access for management and monitoring of the site by Biofarm and/or their
contractors in accordance with the agreed strategy for delivery of the target habitat.
Term Length: 33 Years</t>
  </si>
  <si>
    <t xml:space="preserve">Once we have discussed the detail of this report, we can then forward your information to our project partner, Biofarm. They will then be in touch to discuss arranging a site visit where this report can be discussed in-person. </t>
  </si>
  <si>
    <t>Lowland Meadow - A neutral grassland occurring at lower elevations.
Mixed Scrub – Dense vegetation characterised by a mixture of low-growing, typically woody species.</t>
  </si>
  <si>
    <t>Your average habitat unit per acre is 3.57; the national average is less than 1.6. This shows how ideal your land is for BNG uplift.
The Local Planning Authority for this application is Exmoor National Park. You can do more reading on their definitions and approach to BNG by copying the below link into your web browser:
https://www.exmoor-nationalpark.gov.uk/__data/assets/pdf_file/0019/483400/Biodiversity-Net-Gain.pdf
This project is a single payment and will be paid out once the developers approve the strategy. We strongly advise and encourage you to seek legal and financial advice before signing any agreements.</t>
  </si>
  <si>
    <t>This strategy involves the restoration of scrubland and ‘very high distinctiveness’ grassland to complement the rich habitat observed in the surrounding landscape. The current baseline predominantly comprises modified grassland classified as ‘poor’ condition due to the high grazing pressure.
The remaining area would be targeted for conversion to ‘good’ condition mixed scrub, incorporating local species into the planting scheme to replicate natural recolonization of native woodland in the area. In all, this strategy has significant ecological value in contributing towards local landscape and ecological network recovery.</t>
  </si>
  <si>
    <t>To permit access for management and monitoring of the site by Biofarm and/or their contractors in accordance with the agreed strategy for delivery of the target habitat.
Term Length: 33 Years</t>
  </si>
  <si>
    <t xml:space="preserve">Once both your applications have been discussed in detail, we can get put you forward to the next stage. This is where we pass on your personal information to Biofarm, who will be promptly be in touch to arrange a site visit. 
The site visit is to determine that the information on the desk report, matches that on the ground and allows us to ensure the accuracy of the figures put forward to you. 
Due to this report coming so close to the festive period, this visit will be in the New Year. </t>
  </si>
  <si>
    <t xml:space="preserve">The project partner Biofarm has reduced the initial 81 to 74 acres; this ensures easier saleability of habitat units, as this can be 'packaged' to large-scale developers. This ties up less land in the short term. It also gives more defined boundaries to the areas of land that have been put forward as part of the strategy. 
Being in Great Yarmouth, there is a good potential for the units to sell quickly. The Local Planning Authority and neighbouring councils within Norfolk look very positive for BNG. This is a fascinating plot for BNG and has great potential from an ecological and financial perspective. 
This project is a single payment and will be paid out once the developers approve the strategy. We strongly advise and encourage you to seek legal and financial advice before signing any agreements.
</t>
  </si>
  <si>
    <t>Enhancement to ‘good’ condition coastal and floodplain grazing marsh.</t>
  </si>
  <si>
    <t>Coastal and floodplain grazing marsh:- Dynamic habitats classified as periodically inundated pasture with ditches, hollows and scrapes that maintain the water levels.</t>
  </si>
  <si>
    <t xml:space="preserve">The project partner Biofarm typically takes land sizes of 20 acres plus; however, given the land's potential and local planning authority, they were very keen to develop a desktop plan. 
Being in Somerset (South), there is a good potential for the units to sell quickly. The Somerset Local Planning Authority and neighbouring councils look very positive for BNG. This is a fascinating plot for BNG, and if there was a possibility to extend the submitted size, I have very little doubt this could be attached to a large-scale development and be even more lucrative for you.  
Your average habitat unit per acre is 3; the national average is less than 1.6. This shows how ideal your land is for BNG uplift.
This project is a single payment and will be paid out once the developers approve the strategy. We strongly advise and encourage you to seek legal and financial advice before signing any agreements.
</t>
  </si>
  <si>
    <t>The two northern parcels would be targeted for enhancement to ‘good’ condition MG8 lowland meadow. 
The parcel to the south, along with the westerly plot, would be targeted for conversion to ‘good’ condition other neutral grassland and mixed scrub.</t>
  </si>
  <si>
    <t>24-month Option Agreement between Biofarm and Landowner to exclusively lease the land and sell BNG habitat units on the demise. Option to extend for a further 12 months on the sale of 7 habitat units.</t>
  </si>
  <si>
    <t>Other neutral grassland:- Sometimes referred to as semi-improved or mesotrophic, neutral grasslands are characterised by a diverse mix of wildflowers and grasses which grow on neutral soils.
Lowland meadow:- A neutral grassland occurring at lower elevations.
Mixed scrub:- Dense vegetation characterised by a mixture of low-growing, typically woody species.</t>
  </si>
  <si>
    <t xml:space="preserve">The average unit return in the UK is around 1.6 habitats per acre, with this application producing a slightly lower yield of around 1.2. This is due to the land being in an Area of Outstanding Natural Beauty when the baseline is naturally much higher, with the land already being quite biodiverse. With this being said, the returns are still higher than the agricultural land value and still may be worth considering.
The Local Planning Authority this land is located in is Ribble Valley, which is in a National Character Area of Bowland Fringe and Pendle Hill. This area spans over around 750 square kilometres and will enhance the likelihood of the units being sold.  
The likelihood and viability of the project can be discussed with Biofarm on the post report call, should you wish to take this application further forward. </t>
  </si>
  <si>
    <t>Enhancement of parcel 1 to ‘good’ condition upland heathland. Enhancement of parcel 2 to ‘good’ condition broadleaved woodland.</t>
  </si>
  <si>
    <t>24-month Option Agreement between Biofarm and Landowner to exclusively lease the land and sell BNG habitat units on the demise. Option to extend for a further 12 months on the sale of 8 habitat units.</t>
  </si>
  <si>
    <t>Relict upland heathland classified as ‘poor’ condition in parcel 1.
‘Moderate’ condition broadleaved woodland in parcel 2.</t>
  </si>
  <si>
    <t xml:space="preserve">The original application has been broken into 7 individual plots to provide a tiered approach. A tiered approach protects the landowner and makes sure that portions are only being uplifted when required by a developer. 
Given the land's natural capital and area characteristics, the units could be viable to sell in multiple planning areas. The National Character Area is Vale of York, which spans over 1021 square kilometres, so you would expect some development work to take place, especially on the outskirts of York (which also is within this NCA).  </t>
  </si>
  <si>
    <t>Parcels 1 and 5-7 to be converted to 50/50 ‘good’ condition other neutral grassland and mixed scrub. Parcels 2-4 to be enhanced to ‘good’ condition other neutral grassland.</t>
  </si>
  <si>
    <t>24-month Option Agreement between Biofarm and Landowner to exclusively lease the land and sell BNG habitat units on the demise. Option to extend for a further 12 months on the sale of 46 habitat units.</t>
  </si>
  <si>
    <t>Other neutral grassland
Sometimes referred to as semi-improved or mesotrophic, neutral grasslands are characterised by a diverse mix of wildflowers and
grasses which grow on neutral soils.
Mixed scrub
Dense vegetation characterised by a mixture of low-growing, typically woody species.</t>
  </si>
  <si>
    <t xml:space="preserve">Based on our initial conversation on the 16th of January, it mentioned you were quite attracted by the idea of having both ponds and cattle on your submitted land. This information was passed onto Biofarm and has been included in the habitat strategy. This has been done with a proposal of a 2 acre pond and grassland that would benefit from mob grazing of a local cattle species. 
Given the land's natural capital and area characteristics, the units could be viable to sell in multiple planning areas. The National Character Area is The Culm, which spans over 2831 square kilometres, which give a significant opportunity of having extensive development within it. </t>
  </si>
  <si>
    <t>Enhancement of 50% of the site to ‘good’ condition other neutral grassland, with the remaining area converted to ‘good’ condition mixed scrub. Implementation of a ‘good’ condition pond complex approximately 0.8 hectaresin size.</t>
  </si>
  <si>
    <t>24-month Option Agreement between Biofarm and Landowner to exclusively lease the land and sell BNG habitat units on the demise. Option to extend for a further 12 months on the sale of 28 habitat units.</t>
  </si>
  <si>
    <t xml:space="preserve">Neutral Grassland
Neutral grasslands, or mesotrophic grasslands, are used for hay making, water meadows and grazing pasture. 
Scrubland
Scrubland is an area of land which is covered with low trees and bushes.
Pond
A pond is a small, still, land-based body of water formed by pooling inside a depression, either naturally or artificially. </t>
  </si>
  <si>
    <t>Given the land's natural capital and area characteristics, the units could be viable to sell in multiple planning areas. The National Character Area is Dunsmore and Feldon, which spans over 706 square kilometres, so you would expect some development work to take place, especially on the outskirts of Leamington Spa and Stratford Upon Avon (which also is within this NCA).</t>
  </si>
  <si>
    <t>Enhancement to ‘good’ condition lowland meadow</t>
  </si>
  <si>
    <t>Neutral Grassland 
Neutral grasslands, or mesotrophic grasslands, are used for hay making, water meadows and grazing pasture. 
Meadow 
A meadow is an open habitat or field, vegetated by grasses, herbs, and other non-woody plants.</t>
  </si>
  <si>
    <t>Woodland Enhancement
Enhancement of the ecological condition of the woodland should be the proposed strategy for this habitat. Depending on woodland composition identified, this will be either be medium or high distinctiveness woodland, or a mosaic of both. Once the woodland type has been identified, the condition score will need to be assessed, using the Statutory Biodiversity Metric condition methodology and woodland wildlife
toolkit for support. This is a comprehensive condition sheet, so should be undertaken by a person with significant experience with woodland flora. Once it has been identified whether the woodland is “poor”, “moderate”, or “good” condition, the management strategy can be designed based upon which criteria the habitat is failing.
The threshold for reaching good condition woodland is high. Therefore, unless the woodland is currently being managed extensively and in line with the woodland wildlife toolkit, it is likely that the woodland will be in poor or moderate condition. Therefore, the proposed strategy will be enhancing the woodland from poor to moderate, or moderate to good.
Once it has been identified which criteria the woodland is failing on, we will need to consider feasibility. For example, if the woodland is moderate condition, and to achieve good condition it requires the presence of veteran trees, we will need to consider if it is possible for the existing trees to mature to that extent in 30 years. If the woodland is failing because of less time dependent factors, e.g., shrub diversity, invasive species presence, lack of open space, then the strategy will be significantly more feasible.</t>
  </si>
  <si>
    <t xml:space="preserve">Enhancement of the ecological condition of the woodland should be the proposed strategy for this habitat. </t>
  </si>
  <si>
    <t>Lowland Mixed Deciduous Woodland
Lowland mixed deciduous woodlands are one of the most diverse habitats found in the county, both structurally, and in species composition.
Lowland Beech and Yew Woodland
Lowland beech and yew woodland spans a variety of distinctive vegetation types reflecting differences in soil and topographical conditions.</t>
  </si>
  <si>
    <t xml:space="preserve">As you will notice, Biofarm have reduced the the original application size from 360 acres to 58. This approach will be to ensure a realistic strategy for creating units in a self-contained area that can be packaged to developers.
Devon could be an exciting Local Planning Authority, which can also trade units with a the National Character Area of Blackdowns, which covers 808 KM's and greater the opportunity of selling the units. 
Another important bit of information is the unit returns on this application. The estimated unit returns is 2.77 units per acre, with the national average being 1.6. This shows that this land is perfect for a biodiversity uplift. </t>
  </si>
  <si>
    <t>Enhancement of 50% of the site to ‘good’ condition lowland meadow, with the remaining area being targeted for conversion to ‘good’ condition mixed scrub.</t>
  </si>
  <si>
    <t>Pond
A pond is a small, still, land-based body of water formed by pooling inside a depression, either naturally or artificially.
Meadow
A meadow is an open habitat or field, vegetated by grasses, herbs, and other non-woody plants.
Scrubland
Scrubland is an area of land which is covered with low trees and bushes.</t>
  </si>
  <si>
    <t xml:space="preserve">With this land being located in the local planning authority of Wealden District Council, this is a fascinating prospect. This local planning authority is part of the National Character Area of High Weald, which spans 1749 square kilometres. Areas within this NCA include East Grinstead, Hastings and Tunbridge Wells, so really exciting areas of development and growth. 
As you can see from the estimation, you should hope to achieve 107 habitat units from 39 acres of land, which equals around 2.74 units per acre. This is a fantastic return with the national average being around 1.6, again demonstrating the great potential of this site for Biodiversity Net Gain. </t>
  </si>
  <si>
    <t>Enhancement of 50% of the site to ‘good’ condition lowland meadow, with the remaining area converted to ‘good’ condition mixed scrub and a pond complex.</t>
  </si>
  <si>
    <t>Meadow
A meadow is an open habitat or field, vegetated by grasses, herbs, and other non-woody plants.
Scrubland 
Scrubland is an area of land which is covered with low trees and bushes.</t>
  </si>
  <si>
    <t xml:space="preserve">With this land being located in the local planning authority of South Downs National Park, this is an extremely exciting prospect. This local planning authority is part of the National Character Area of Sandstone Hill and Ridges, which spans 1458 square kilometres. Areas within this NCA include Farnham, Redhill and the outskirts of Gilford, which really are areas of decent development. 
As you can see from the estimation, you should hope to achieve 51 habitat units from 19 acres of application, which equals around 2.68 units per acre. This is a fantastic return with the national average being around 1.6. </t>
  </si>
  <si>
    <t>Enhancement to ‘good’ condition lowland meadow with the implementation of a ‘good’ condition pond or pond complex.</t>
  </si>
  <si>
    <t>24-month Option Agreement between Biofarm and Landowner to exclusively lease the land and sell BNG habitat units on the demise. Option to extend for a further 12 months on the sale of 10 habitat units.</t>
  </si>
  <si>
    <t>Pond
A pond is a small, still, land-based body of water formed by pooling inside a depression, either naturally or artificially.
Meadow
A meadow is an open habitat or field, vegetated by grasses, herbs, and other non-woody plants.</t>
  </si>
  <si>
    <t xml:space="preserve">With this land being located in the local planning authority of Lake District National, this is a interesting prospect to further enhance the habitats. This local planning authority is part of the National Character Area of South Cumbria Low Fells, which spans 691 square and enhances the chance of units being sold in this area. 
As you can see from the estimation, you should hope to achieve 158 habitat units from 61 acres of application, which equals around 2.59 units per acre. This is a fantastic return with the national average being around 1.6 habitat units per acre. 
</t>
  </si>
  <si>
    <t>Enhancement of 50% of the site to ‘moderate’ condition lowland meadow, with the remaining area being targeted for conversion to ‘good’ condition mixed scrub. Patches of woodland to be enhanced to ‘good’ condition.</t>
  </si>
  <si>
    <t>Scrublands
Scrublands are areas that are dry and hot during the summer but saved from becoming deserts by cool, moist winters.
Meadow
A meadow is a field which has grass and flowers growing in it. We cross the stream and head for the meadow.</t>
  </si>
  <si>
    <t>[Document Studio] File Status #lpwoaws9</t>
  </si>
  <si>
    <t>[Document Studio] File Link #lpwoaws9</t>
  </si>
  <si>
    <t>[Document Studio] File Status #losh3t34</t>
  </si>
  <si>
    <t>[Document Studio] File Link #losh3t34</t>
  </si>
  <si>
    <t>https://drive.google.com/open?id=1OtXO620BcFMvdqySlJnc7kcNuTMslikT</t>
  </si>
  <si>
    <t>https://drive.google.com/open?id=1YFyQeCRJAUoTfyybSB9H3mvsBkQsoHqiGtMid5FVNXI</t>
  </si>
  <si>
    <t>https://drive.google.com/open?id=1r3T-DetwuahycAgNn0drDE_2EFWR3dzf</t>
  </si>
  <si>
    <t>https://drive.google.com/open?id=1BwTw-XTafcC9UpHHX-hMPR7uXKp15hA6CQ7HPXc2s4s</t>
  </si>
  <si>
    <t>https://drive.google.com/open?id=1jAReeK5_mvbgmwqoGGolG5ZUBo2_xt5F</t>
  </si>
  <si>
    <t>https://drive.google.com/open?id=1LJ70fWpSERXs1kVwKg0jAwbvi05Qw2Mi6lqq96b5LYU</t>
  </si>
  <si>
    <t>https://drive.google.com/open?id=1CuyeLoW-X8H0NI3beEZ-OS0awOionSzw</t>
  </si>
  <si>
    <t>https://drive.google.com/open?id=1DM7Mva7FlAmUdplKGshMD7EcEbxRFvUm</t>
  </si>
  <si>
    <t>https://drive.google.com/open?id=1p3mdco1c1WV_DRIsnjO20IKys3Gq73t5</t>
  </si>
  <si>
    <t>https://drive.google.com/open?id=1nCIeu97qJDrBkvpS3MhQTpJ3qGYtzb2p</t>
  </si>
  <si>
    <t>https://drive.google.com/open?id=1y5U0Vxua0-SbbGFASA4V-AvM3rrCFkKdSeuMBh2sT00</t>
  </si>
  <si>
    <t>https://drive.google.com/open?id=16cxttu51ebrG3hJsnJMKypfZ_uRRFQRLwtGwGj31kM8</t>
  </si>
  <si>
    <t>https://drive.google.com/open?id=1EgNFuElVwVDinLPzUPte4IfJc5hg-CQL</t>
  </si>
  <si>
    <t>https://drive.google.com/open?id=1Scw8qF91nLre537ogOJvVXXt51TGqHViIOp0WNyEeRM</t>
  </si>
  <si>
    <t>https://drive.google.com/open?id=1lm5DcgtCaSLfdaM-Em0QQWw2zcOFgmuw</t>
  </si>
  <si>
    <t>https://drive.google.com/open?id=1a6YHuyvfGQsIjT3pGcufsCKAn11flwRT</t>
  </si>
  <si>
    <t>https://drive.google.com/open?id=1dRG2mtMmTBNubWb3iJVUQpPIf-KOzWEYEDSW5m9BYB4</t>
  </si>
  <si>
    <t>https://drive.google.com/open?id=1lpcgukz57yycr0eNnZje3z9Y48FOInh_ZMavF0IBOk4</t>
  </si>
  <si>
    <t>https://drive.google.com/open?id=18T2-kjnEMLvGnomRoBBDLfy_DVhTgpDD</t>
  </si>
  <si>
    <t>https://drive.google.com/open?id=1EavzxFgzKhwqOJl3w6rzMycnfmzeTvnb</t>
  </si>
  <si>
    <t>https://drive.google.com/open?id=1RUCBf95sdhN_kQvneYyRsKuwllUs4b4ukSHepjId63k</t>
  </si>
  <si>
    <t>https://drive.google.com/open?id=1UX1k-WicXdr8vfy7IVC3GTpI9nFbYpui</t>
  </si>
  <si>
    <t>https://drive.google.com/open?id=1U0_XfFu5c-A-KadFszmazQNnMCNu4K30</t>
  </si>
  <si>
    <t>https://drive.google.com/open?id=1wuA1is7cMTElEVoY1qI17wsp_CspAPiqGnwFHRX9p1w</t>
  </si>
  <si>
    <t>https://drive.google.com/open?id=15fCB3Zooopb7ukWaEeZ3Q_cBXMNvCtbd</t>
  </si>
  <si>
    <t>https://drive.google.com/open?id=17p-Y5HrN5cAbfHhfUanTEbjQOCFo30o3cmFYJLeKFoc</t>
  </si>
  <si>
    <t>https://drive.google.com/open?id=1o0DvNIdWOyRQR4yJY8yDqa9xO5NQa5DHQPdI6TTuyUY</t>
  </si>
  <si>
    <t>https://drive.google.com/open?id=1EsaO-ou60aSAXB_BZ_6i4UW3_U1ozuMvkZjAOefY3V4</t>
  </si>
  <si>
    <t xml:space="preserve">WIlliam Nicholls </t>
  </si>
  <si>
    <t>https://drive.google.com/open?id=1O63yivQKXf2F0D32Az6RbtGziQ3WYtATAOzW9Ow_cR4</t>
  </si>
  <si>
    <t>https://drive.google.com/open?id=1upD9v9RF1ar7Cbstzfso0PjzhAmHTxWf4OQrh9KCxG4</t>
  </si>
  <si>
    <t>https://drive.google.com/open?id=1pzjjag0w2BLSrudDffBIktHsVdnLeZcM</t>
  </si>
  <si>
    <t>https://drive.google.com/open?id=1LuDvfY1Xavod-wnilZY5Wbf3xQ_9VkFj6SnZjqFUAcQ</t>
  </si>
  <si>
    <t>https://drive.google.com/open?id=1TkOM8Sptb3ZJqofI5DfBQvOequZFxOhu</t>
  </si>
  <si>
    <t>https://drive.google.com/open?id=15yOyyp3coWhap09b4qGjh2-fTFRMI55DBbiQ7MA9aNI</t>
  </si>
  <si>
    <t>https://drive.google.com/open?id=1fpEnCX28AdxWxIVVQGlNwz9Pn6bG96dR</t>
  </si>
  <si>
    <t>https://drive.google.com/open?id=1URURZwXLm19KzxdTQHcpu_wHerBqqFRe2g2T2oW_OHw</t>
  </si>
  <si>
    <t>https://drive.google.com/open?id=1hm0nZhdqMbMabuA5feiQlmQqrmxBF_8Xnp2ksuWhiV8</t>
  </si>
  <si>
    <t>https://drive.google.com/open?id=1p7h6ev1H0Qt7uQCQVRVbGabnWx_xWHB0H7t-ICwa0JE</t>
  </si>
  <si>
    <t>https://drive.google.com/open?id=1D1qZaJTYZlsZQ3F19U8ICeBaO4PQrQZ3CEJUu-2rUls</t>
  </si>
  <si>
    <t>https://drive.google.com/open?id=1dKWp0fZkKsz22pGANR3D5YoWaZIquEKck0yv6prQNY8</t>
  </si>
  <si>
    <t>https://drive.google.com/open?id=1wnQX-u_yN2fpNn-tHe5jcA1bti-hP5eAsPmfz_fAZdM</t>
  </si>
  <si>
    <t>https://drive.google.com/open?id=1NsM2qVaUP6ypMidmvR8EuYU6eIKfMplHuceyqB6QC_E</t>
  </si>
  <si>
    <t>https://drive.google.com/open?id=1Ez019OLvdy96Sj0XHo5wzLjumcIitm3Tm0Fr02vgQQA</t>
  </si>
  <si>
    <t>https://drive.google.com/open?id=1yrwwt_Dm2OnuDSKcPAKtzlg6W_BlZmuZpqlMhf4y2bI</t>
  </si>
  <si>
    <t>https://drive.google.com/open?id=1KvioBlbVSn44pAPD2mN_ZO7j2oZ3stqOYi3rr6flSOQ</t>
  </si>
  <si>
    <t>https://drive.google.com/open?id=1w2XTR85s53ceoK-LHpqGHPbfNhLR0L019XmMUOJtdxE</t>
  </si>
  <si>
    <t>https://drive.google.com/open?id=115IQUGytf5xiDvdGwGy57tKrbbUWuFIbn359aMh1Ou0</t>
  </si>
  <si>
    <t>https://drive.google.com/open?id=1z1ZtAf0v8XDHvS9NheJPphoN9fWw_6trp5zasJIJZbA</t>
  </si>
  <si>
    <t>https://drive.google.com/open?id=1GbVs3nlvDeh3fZ5aBz85wTfQPujs2ypoSACz4hy0wPA</t>
  </si>
  <si>
    <t>https://drive.google.com/open?id=1MYHYHnN08Pb4qSfKLVlaGVWgJ35JK2Bt3mAJ5G2rl0I</t>
  </si>
  <si>
    <t>https://drive.google.com/open?id=1UBSm8mOwNAj4K8ThuVleFoKZnHDBXkW6WoF8SV5taPw</t>
  </si>
  <si>
    <t>https://drive.google.com/open?id=1TnXqpN6Zmi81nv9QILYEOKu779z5ctKvS80-3LTmugA</t>
  </si>
  <si>
    <t>https://drive.google.com/open?id=1ijIfeNfEeUThDn-F_VPmVj5AMKJx8yIjTmsd4G913cs</t>
  </si>
  <si>
    <t>https://drive.google.com/open?id=1EI4patzFAB2pdp_ZXwiXw-EeFTDtJF6bTCchq86MCXU</t>
  </si>
  <si>
    <t>https://drive.google.com/open?id=1u3xFWikHSBvWWqqpXiozZuueHzEQurfVYPZV_opP7nY</t>
  </si>
  <si>
    <t>https://drive.google.com/open?id=1XrXd4aK2__uyG6bE0HJr8KuWS16nB13whrpIv-Pn2e8</t>
  </si>
  <si>
    <t>https://drive.google.com/open?id=1o_d6XGdoAaQY8Iwcm87fTegN0fEtgc7rTVlVRexWTxQ</t>
  </si>
  <si>
    <t>https://drive.google.com/open?id=1dOqLIWcP9VtidwRngKEVB5n1sOAiMlJgMPp3i4a-rr8</t>
  </si>
  <si>
    <t>https://drive.google.com/open?id=1-UKlaU7LHWIdRB4Dd_GAJMtG4TJcYLJiKpzJ98Za9oc</t>
  </si>
  <si>
    <t>https://drive.google.com/open?id=1PeYrYkOfQnHndBWxmM00beTIPRhHRLOzocb_3n6UlKg</t>
  </si>
  <si>
    <t>https://drive.google.com/open?id=1_jiW8DyWqh-fYxvmGMD4p5uGsG42z9QweItAukAdcvc</t>
  </si>
  <si>
    <t>https://drive.google.com/open?id=1WE5csJ_XDsP88wgcvH-uJq3J3IybPCS5JnAgiF-axb0</t>
  </si>
  <si>
    <t>Biofarm</t>
  </si>
  <si>
    <t>https://drive.google.com/open?id=1eT7bl-OPU6pOSgfeMWoocwEftBG2mFnn-1HHd3kTaFg</t>
  </si>
  <si>
    <t>https://drive.google.com/open?id=11dU_6uajD7glwjpqPAP8VdjjYZK2Dh1LbEcm9HsqBYc</t>
  </si>
  <si>
    <t>https://drive.google.com/open?id=1uqcQ9Qn3QmNFhvQoRivOeVzxbq6G4_AHWDcetIV3gxU</t>
  </si>
  <si>
    <t>https://drive.google.com/open?id=1Pgzb_de0Zz7JCwf1bVv1Rmtt64WOhLOb5EOk0R4AAFI</t>
  </si>
  <si>
    <t>https://drive.google.com/open?id=1Dso6ro8h56OhnnwH0tSwsb0LMSmq7zk4k7J47yI9Kfc</t>
  </si>
  <si>
    <t>https://drive.google.com/open?id=1ip-BTeHLPqpy4DrKRDYEGlwASk9EZmT-R6GuVPtJMm0</t>
  </si>
  <si>
    <t>Project Partner</t>
  </si>
  <si>
    <t>Sales</t>
  </si>
  <si>
    <t>Management Sales</t>
  </si>
  <si>
    <t xml:space="preserve">Income </t>
  </si>
  <si>
    <t>Habitat Creation</t>
  </si>
  <si>
    <t>Sales Fee</t>
  </si>
  <si>
    <t>Management Costs</t>
  </si>
  <si>
    <t>Hurdle Rate</t>
  </si>
  <si>
    <t>Expenditure</t>
  </si>
  <si>
    <t>Net Profit</t>
  </si>
  <si>
    <t>Biofarm Cut</t>
  </si>
  <si>
    <t>Landowner Cut</t>
  </si>
  <si>
    <t>Landowner Income</t>
  </si>
  <si>
    <t xml:space="preserve">Broker Fee </t>
  </si>
  <si>
    <t>Grand Total</t>
  </si>
  <si>
    <t>Up Acre</t>
  </si>
  <si>
    <t>Landowner</t>
  </si>
  <si>
    <t>Document Studio Logs</t>
  </si>
  <si>
    <t>👋🏻 Please do not edit or delete this sheet)</t>
  </si>
  <si>
    <t>✔️  Processed 1 rows in 28 seconds</t>
  </si>
  <si>
    <t xml:space="preserve">✔️  [#loiopja4] Task Create PDF file from Overview Template </t>
  </si>
  <si>
    <t>{
  "parentFolderName": "Applications",
  "subFolderPath": "/",
  "templateName": "Overview Template",
  "exportMime": "application/pdf",
  "sendNotifications": true,
  "parentFolderId": "1V4emiVrpm8HLBQuYBuHf3I0PkwzHUSLq",
  "viewersCanCopy": true,
  "templateMime": "application/vnd.google-apps.document",
  "templateId": "1JFULVg-J1DJVsPtgl4VNvh9TQtYCjyv_OPtV_APyOSs",
  "exportFileName": "{{ Client Name }} {{ Postcode }} - Overview "
}</t>
  </si>
  <si>
    <t xml:space="preserve">✔️  [#loioo7bb] Workflow Application Form </t>
  </si>
  <si>
    <t>{
  "ssId": "1Uw09qkVjhBC88FFSrLyAPlOnlfYROUUqJTu8H18A3i8",
  "owner": "will@upacre.co.uk",
  "timeZone": "Europe/London",
  "triggerFormSubmit": false,
  "formId": "1XKXW-erGtu7j0xlYb9yTHCjwCHRyI6J9NbGYaOVPxYc",
  "skipHidden": true,
  "triggerHourly": false,
  "sheetId": "1212805263"
}</t>
  </si>
  <si>
    <t>[[{"field":"{{Plot Image}}","value":"","compare":"EXISTS"}]]</t>
  </si>
  <si>
    <t>✔️  Processed 1 rows in 19 seconds</t>
  </si>
  <si>
    <t>✔️  Processed 1 rows in 22 seconds</t>
  </si>
  <si>
    <t>✔️  Processed 1 rows in 12 seconds</t>
  </si>
  <si>
    <t>✔️  Processed 1 rows in 13 seconds</t>
  </si>
  <si>
    <t xml:space="preserve">✔️  [#loipekbq] Task Create PDF file from Call Sheet Template </t>
  </si>
  <si>
    <t>{
  "sendNotifications": true,
  "parentFolderId": "1_krJ_QAM6DfHw5CZHWD277jDxr3iTzEh",
  "templateId": "1AYFXaF77WYZzqzaIgSdam87NWOQ8uBIz6v78L3tCrqE",
  "templateName": "Call Sheet Template",
  "exportMime": "application/pdf",
  "exportFileName": "{{ Client Name }} {{ Postcode }} - Call Sheet ",
  "viewersCanCopy": true,
  "subFolderPath": "/",
  "templateMime": "application/vnd.google-apps.document",
  "parentFolderName": "Customers"
}</t>
  </si>
  <si>
    <t xml:space="preserve">✔️  [#loipecic] Workflow Call Form </t>
  </si>
  <si>
    <t>{
  "owner": "will@upacre.co.uk",
  "skipHidden": true,
  "triggerHourly": false,
  "sheetId": "1633319748",
  "formId": "1B8TfONIU3_M4UgscABIKrlZ0xPH_yaNjUeIm0d4MQSg",
  "timeZone": "Europe/London",
  "ssId": "1Uw09qkVjhBC88FFSrLyAPlOnlfYROUUqJTu8H18A3i8",
  "triggerFormSubmit": true
}</t>
  </si>
  <si>
    <t>[[{"field":"{{Client Number}}","compare":"EXISTS","value":""}]]</t>
  </si>
  <si>
    <t>✔️  Trigger 2796800370435718340 RUN_ONSUBMIT added by will@upacre.co.uk in spreadsheet</t>
  </si>
  <si>
    <t>{
  "subFolderPath": "/",
  "viewersCanCopy": true,
  "parentFolderName": "Applications",
  "sendNotifications": true,
  "parentFolderId": "1V4emiVrpm8HLBQuYBuHf3I0PkwzHUSLq",
  "templateName": "Call Sheet Template",
  "templateId": "1sDHuKGfPbDIrwd9Du4PIPdjSdCxZggj5pkKN0IHsRB0",
  "exportMime": "application/pdf",
  "templateMime": "application/vnd.google-apps.document",
  "exportFileName": "{{ Client Name }} {{ Postcode }} - Call Sheet "
}</t>
  </si>
  <si>
    <t>{
  "triggerHourly": false,
  "formId": "1B8TfONIU3_M4UgscABIKrlZ0xPH_yaNjUeIm0d4MQSg",
  "triggerFormSubmit": true,
  "skipHidden": true,
  "sheetId": "1633319748",
  "timeZone": "Europe/London",
  "owner": "will@upacre.co.uk",
  "ssId": "1Uw09qkVjhBC88FFSrLyAPlOnlfYROUUqJTu8H18A3i8"
}</t>
  </si>
  <si>
    <t>✔️  Processed 1 rows in 14 seconds</t>
  </si>
  <si>
    <t>✔️  Processed 1 rows in 15 seconds</t>
  </si>
  <si>
    <t>✔️  Processed 1 rows in 18 seconds</t>
  </si>
  <si>
    <t xml:space="preserve">✔️  [#loipekbq] Task Create PDF file from Call question list </t>
  </si>
  <si>
    <t>{
  "subFolderPath": "/",
  "templateMime": "application/vnd.google-apps.document",
  "templateId": "1gY4phylwHwi4-0_rm2Ra_A_vS8WW3TQDnVvTVpOer0s",
  "viewersCanCopy": true,
  "templateName": "Call question list",
  "exportFileName": "{{ Client Name }} {{ Postcode }} - Call Sheet ",
  "exportMime": "application/pdf",
  "sendNotifications": true,
  "parentFolderName": "Applications",
  "parentFolderId": "1V4emiVrpm8HLBQuYBuHf3I0PkwzHUSLq"
}</t>
  </si>
  <si>
    <t>{
  "ssId": "1Uw09qkVjhBC88FFSrLyAPlOnlfYROUUqJTu8H18A3i8",
  "timeZone": "Europe/London",
  "skipHidden": true,
  "triggerHourly": false,
  "sheetId": "529041426",
  "owner": "will@upacre.co.uk",
  "formId": "1z5zOoz9milowRyvOotcBSNpqL9mcEQp6fpK-yWSDnKY",
  "triggerFormSubmit": false
}</t>
  </si>
  <si>
    <t>[[{"compare":"EXISTS","field":"{{Client Number}}","value":""}]]</t>
  </si>
  <si>
    <t>✔️  Processed 2 rows in 22 seconds</t>
  </si>
  <si>
    <t>90, 91</t>
  </si>
  <si>
    <t>✔️  Processed 2 rows in 29 seconds</t>
  </si>
  <si>
    <t>✔️  Processed 1 rows in 25 seconds</t>
  </si>
  <si>
    <t>✔️  Processed 1 rows in 27 seconds</t>
  </si>
  <si>
    <t>✔️  Processed 1 rows in 20 seconds</t>
  </si>
  <si>
    <t>✔️  Processed 1 rows in 21 seconds</t>
  </si>
  <si>
    <t>✔️  Processed 1 rows in 17 seconds</t>
  </si>
  <si>
    <t>✔️  Processed 1 rows in 34 seconds</t>
  </si>
  <si>
    <t>✔️  Processed 1 rows in 16 seconds</t>
  </si>
  <si>
    <t>✔️  Processed 1 rows in 10 seconds</t>
  </si>
  <si>
    <t>✔️  Processed 3 rows in 40 seconds</t>
  </si>
  <si>
    <t>80, 81, 82</t>
  </si>
  <si>
    <t>✔️  Processed 3 rows in 29 seconds</t>
  </si>
  <si>
    <t>64, 65, 68</t>
  </si>
  <si>
    <t>✔️  Processed 1 rows in 23 seconds</t>
  </si>
  <si>
    <t>✔️  Processed 2 rows in 19 seconds</t>
  </si>
  <si>
    <t>79, 80</t>
  </si>
  <si>
    <t>✔️  Processed 2 rows in 36 seconds</t>
  </si>
  <si>
    <t>77, 78</t>
  </si>
  <si>
    <t>✔️  Processed 2 rows in 32 seconds</t>
  </si>
  <si>
    <t>73, 74</t>
  </si>
  <si>
    <t>✔️  Processed 1 rows in 11 seconds</t>
  </si>
  <si>
    <t>✔️  Processed 4 rows in 34 seconds</t>
  </si>
  <si>
    <t>51, 54, 60, 63</t>
  </si>
  <si>
    <t>✔️  Processed 2 rows in 23 seconds</t>
  </si>
  <si>
    <t>27, 49</t>
  </si>
  <si>
    <t>✔️  Processed 2 rows in 25 seconds</t>
  </si>
  <si>
    <t>51, 52</t>
  </si>
  <si>
    <t>✔️  Processed 2 rows in 27 seconds</t>
  </si>
  <si>
    <t>26, 47</t>
  </si>
  <si>
    <t>✔️  Processed 24 rows in 273 seconds</t>
  </si>
  <si>
    <t>2, 3, 4, 8, 9, 10, 12, 13, 15, 17, 18, 19, 20, 22, 24, 26, 27, 29, 30, 31, 32, 33, 35, 36</t>
  </si>
  <si>
    <t xml:space="preserve">✔️  [#losh3t34] Task Create Google Docs file from CTF Report Mk III </t>
  </si>
  <si>
    <t>{
  "templateMime": "application/vnd.google-apps.document",
  "parentFolderId": "1_krJ_QAM6DfHw5CZHWD277jDxr3iTzEh",
  "templateName": "CTF Report Mk III",
  "parentFolderName": "Customers",
  "viewersCanCopy": true,
  "exportFileName": "{{ Client Number }} {{ Client Name }} Report Doc {{ Postcode }}",
  "templateId": "1sAkthXNOxLdc59WrLnZFyS9TrSbOl7MY0426PL7AN-Q",
  "subFolderPath": "/",
  "sendNotifications": true,
  "exportMime": "application/vnd.google-apps.document"
}</t>
  </si>
  <si>
    <t xml:space="preserve">✔️  [#losh3466] Workflow CTF Report Sheet </t>
  </si>
  <si>
    <t>{
  "sheetId": "1696031234",
  "triggerHourly": false,
  "timeZone": "Europe/London",
  "skipHidden": true,
  "ssId": "1Uw09qkVjhBC88FFSrLyAPlOnlfYROUUqJTu8H18A3i8",
  "owner": "will@upacre.co.uk",
  "formId": "",
  "triggerFormSubmit": false
}</t>
  </si>
  <si>
    <t>[[{"value":"20","field":"{{Acreage}}","compare":"LESSER_THAN"}]]</t>
  </si>
  <si>
    <t>✔️  Processed 6 rows in 62 seconds</t>
  </si>
  <si>
    <t>28, 30, 34, 39, 40, 50</t>
  </si>
  <si>
    <t>28, 34</t>
  </si>
  <si>
    <t xml:space="preserve">✔️  [#lpwoaws9] Task Create Google Docs file from Report Mk III </t>
  </si>
  <si>
    <t>{
  "viewersCanCopy": true,
  "exportFileName": "{{ Client Number }}. {{ Client Name }} Report {{ Postcode }}",
  "templateId": "1iROrL0oI0KKuvnwMxDvAfzvmOQs2rMrdnpXdXvr1MpY",
  "parentFolderName": "Customers",
  "templateMime": "application/vnd.google-apps.document",
  "subFolderPath": "/",
  "sendNotifications": true,
  "templateName": "Report Mk III",
  "exportMime": "application/vnd.google-apps.document",
  "parentFolderId": "1_krJ_QAM6DfHw5CZHWD277jDxr3iTzEh"
}</t>
  </si>
  <si>
    <t xml:space="preserve">✔️  [#lpwoa66f] Workflow Report Mk III </t>
  </si>
  <si>
    <t>{
  "formId": "",
  "sheetId": "1696031234",
  "ssId": "1Uw09qkVjhBC88FFSrLyAPlOnlfYROUUqJTu8H18A3i8",
  "timeZone": "Europe/London",
  "owner": "will@upacre.co.uk",
  "triggerHourly": false,
  "triggerFormSubmit": false,
  "skipHidden": true
}</t>
  </si>
  <si>
    <t>[[{"value":"","compare":"EXISTS","field":"{{Account Manager}}"}]]</t>
  </si>
  <si>
    <t>✔️  Processed 5 rows in 84 seconds</t>
  </si>
  <si>
    <t>28, 34, 39, 40, 49</t>
  </si>
  <si>
    <t>58, 59</t>
  </si>
  <si>
    <t>✔️  Processed 2 rows in 24 seconds</t>
  </si>
  <si>
    <t>✔️  Processed 1 rows in 26 seconds</t>
  </si>
  <si>
    <t>✔️  Processed 1 rows in 24 seconds</t>
  </si>
  <si>
    <t>✔️  Processed 14 rows in 268 seconds</t>
  </si>
  <si>
    <t>10, 11, 12, 14, 15, 16, 17, 18, 19, 20, 21, 23, 25, 30</t>
  </si>
  <si>
    <t xml:space="preserve">✔️  [#lpwoaws9] Task Create PDF file from Report Mk III </t>
  </si>
  <si>
    <t>{
  "templateId": "1iROrL0oI0KKuvnwMxDvAfzvmOQs2rMrdnpXdXvr1MpY",
  "parentFolderName": "Customers",
  "templateName": "Report Mk III",
  "exportFileName": "{{ Client Number }}. {{ Client Name }} Report {{ Postcode }}",
  "parentFolderId": "1_krJ_QAM6DfHw5CZHWD277jDxr3iTzEh",
  "sendNotifications": true,
  "subFolderPath": "/",
  "viewersCanCopy": true,
  "templateMime": "application/vnd.google-apps.document",
  "exportMime": "application/pdf"
}</t>
  </si>
  <si>
    <t>{
  "formId": "",
  "sheetId": "1696031234",
  "triggerHourly": false,
  "triggerFormSubmit": false,
  "ssId": "1Uw09qkVjhBC88FFSrLyAPlOnlfYROUUqJTu8H18A3i8",
  "timeZone": "Europe/London",
  "skipHidden": true,
  "owner": "will@upacre.co.uk"
}</t>
  </si>
  <si>
    <t>[[{"compare":"EXISTS","field":"{{Account Manager}}","value":""}]]</t>
  </si>
  <si>
    <t>✔️  Processed 7 rows in 134 seconds</t>
  </si>
  <si>
    <t>2, 3, 4, 5, 6, 7, 8</t>
  </si>
  <si>
    <t>⚠️  This file is too large to be exported.</t>
  </si>
  <si>
    <t>https://www.googleapis.com/drive/v3/files/1zJHZXMzKUDl-XgOOWX1KfEzX6CO9QhL8So-FE0MMhkQ/export?mimeType=application%2Fpdf</t>
  </si>
  <si>
    <t>{
  "parentFolderName": "Customers",
  "exportMime": "application/pdf",
  "templateName": "Report Mk III",
  "viewersCanCopy": true,
  "subFolderPath": "/",
  "templateMime": "application/vnd.google-apps.document",
  "parentFolderId": "1_krJ_QAM6DfHw5CZHWD277jDxr3iTzEh",
  "templateId": "1iROrL0oI0KKuvnwMxDvAfzvmOQs2rMrdnpXdXvr1MpY",
  "sendNotifications": true,
  "exportFileName": "{{ Client Number }}Report {{ Client Name }} {{ Postcode }}"
}</t>
  </si>
  <si>
    <t>{
  "ssId": "1Uw09qkVjhBC88FFSrLyAPlOnlfYROUUqJTu8H18A3i8",
  "formId": "",
  "skipHidden": true,
  "sheetId": "1696031234",
  "owner": "will@upacre.co.uk",
  "triggerFormSubmit": false,
  "timeZone": "Europe/London",
  "triggerHourly": false
}</t>
  </si>
  <si>
    <t>✔️  Processed 2 rows in 38 seconds</t>
  </si>
  <si>
    <t>✔️  Processed 2 rows in 40 seconds</t>
  </si>
  <si>
    <t>56, 57</t>
  </si>
  <si>
    <t>✔️  Processed 2 rows in 20 seconds</t>
  </si>
  <si>
    <t>✔️  Processed 6 rows in 81 seconds</t>
  </si>
  <si>
    <t>49, 51, 52, 53, 54, 55</t>
  </si>
  <si>
    <t>45, 49</t>
  </si>
  <si>
    <t xml:space="preserve">✔️  [#loiprz95] Task Create Google Docs file from Report Template </t>
  </si>
  <si>
    <t>{
  "subFolderPath": "/",
  "exportFileName": "{{ Client Name }} {{ Postcode }} - Report",
  "sendNotifications": true,
  "viewersCanCopy": true,
  "parentFolderName": "Applications",
  "templateId": "1RFmopWh2GxDD7Mdpy5tZDOSckdMY3dKaLpDXXT7ZBDM",
  "templateName": "Report Template",
  "parentFolderId": "1V4emiVrpm8HLBQuYBuHf3I0PkwzHUSLq",
  "exportMime": "application/vnd.google-apps.document",
  "templateMime": "application/vnd.google-apps.document"
}</t>
  </si>
  <si>
    <t xml:space="preserve">✔️  [#loipr5rn] Workflow Report </t>
  </si>
  <si>
    <t>{
  "ssId": "1Uw09qkVjhBC88FFSrLyAPlOnlfYROUUqJTu8H18A3i8",
  "triggerFormSubmit": false,
  "timeZone": "Europe/London",
  "skipHidden": true,
  "formId": "",
  "sheetId": "1696031234",
  "owner": "will@upacre.co.uk",
  "triggerHourly": false
}</t>
  </si>
  <si>
    <t>[[{"compare":"EXACT_MATCH","value":"30","field":"{{Row Number}}"}]]</t>
  </si>
  <si>
    <t>{
  "templateId": "1RFmopWh2GxDD7Mdpy5tZDOSckdMY3dKaLpDXXT7ZBDM",
  "parentFolderName": "Applications",
  "sendNotifications": true,
  "exportMime": "application/vnd.google-apps.document",
  "templateName": "Report Template",
  "subFolderPath": "/",
  "parentFolderId": "1V4emiVrpm8HLBQuYBuHf3I0PkwzHUSLq",
  "templateMime": "application/vnd.google-apps.document",
  "viewersCanCopy": true,
  "exportFileName": "{{ Client Name }} {{ Postcode }} - Report"
}</t>
  </si>
  <si>
    <t>{
  "formId": "",
  "owner": "will@upacre.co.uk",
  "triggerHourly": false,
  "timeZone": "Europe/London",
  "ssId": "1Uw09qkVjhBC88FFSrLyAPlOnlfYROUUqJTu8H18A3i8",
  "sheetId": "1696031234",
  "triggerFormSubmit": false,
  "skipHidden": true
}</t>
  </si>
  <si>
    <t>[[{"compare":"EXACT_MATCH","value":"34","field":"{{Row Number}}"}]]</t>
  </si>
  <si>
    <t>{
  "parentFolderName": "Applications",
  "sendNotifications": true,
  "subFolderPath": "/",
  "parentFolderId": "1V4emiVrpm8HLBQuYBuHf3I0PkwzHUSLq",
  "templateMime": "application/vnd.google-apps.document",
  "templateName": "Report Template",
  "exportMime": "application/vnd.google-apps.document",
  "viewersCanCopy": true,
  "templateId": "1RFmopWh2GxDD7Mdpy5tZDOSckdMY3dKaLpDXXT7ZBDM",
  "exportFileName": "{{ Client Name }} {{ Postcode }} - Report"
}</t>
  </si>
  <si>
    <t>{
  "triggerHourly": false,
  "skipHidden": true,
  "owner": "will@upacre.co.uk",
  "triggerFormSubmit": false,
  "timeZone": "Europe/London",
  "ssId": "1Uw09qkVjhBC88FFSrLyAPlOnlfYROUUqJTu8H18A3i8",
  "formId": "",
  "sheetId": "1696031234"
}</t>
  </si>
  <si>
    <t>[[{"compare":"EXACT_MATCH","field":"{{Row Number}}","value":"25"}]]</t>
  </si>
  <si>
    <t>✔️  Processed 1 rows in 32 seconds</t>
  </si>
  <si>
    <t>{
  "templateMime": "application/vnd.google-apps.document",
  "viewersCanCopy": true,
  "parentFolderId": "1V4emiVrpm8HLBQuYBuHf3I0PkwzHUSLq",
  "subFolderPath": "/",
  "sendNotifications": true,
  "exportMime": "application/pdf",
  "parentFolderName": "Applications",
  "templateName": "Call question list",
  "exportFileName": "{{ Client Name }} {{ Postcode }} - Call Sheet ",
  "templateId": "1AYFXaF77WYZzqzaIgSdam87NWOQ8uBIz6v78L3tCrqE"
}</t>
  </si>
  <si>
    <t>{
  "owner": "will@upacre.co.uk",
  "triggerHourly": false,
  "sheetId": "529041426",
  "timeZone": "Europe/London",
  "ssId": "1Uw09qkVjhBC88FFSrLyAPlOnlfYROUUqJTu8H18A3i8",
  "formId": "1z5zOoz9milowRyvOotcBSNpqL9mcEQp6fpK-yWSDnKY",
  "skipHidden": true,
  "triggerFormSubmit": false
}</t>
  </si>
  <si>
    <t>[[{"compare":"EXISTS","value":"","field":"{{Client Number}}"}]]</t>
  </si>
  <si>
    <t>✔️  Processed 22 rows in 178 seconds</t>
  </si>
  <si>
    <t>19, 20, 21, 24, 25, 26, 27, 29, 31, 32, 33, 35, 36, 37, 38, 41, 42, 43, 44, 45, 46, 47</t>
  </si>
  <si>
    <t>✔️  Processed 5 rows in 51 seconds</t>
  </si>
  <si>
    <t>28, 30, 34, 39, 40</t>
  </si>
  <si>
    <t>✔️  Processed 4 rows in 49 seconds</t>
  </si>
  <si>
    <t>45, 46, 47, 48</t>
  </si>
  <si>
    <t>✔️  Processed 3 rows in 50 seconds</t>
  </si>
  <si>
    <t>42, 43, 44</t>
  </si>
  <si>
    <t>✔️  Processed 19 rows in 280 seconds</t>
  </si>
  <si>
    <t>21, 22, 26, 27, 28, 29, 30, 31, 32, 33, 34, 35, 36, 37, 38, 39, 40, 41, 42</t>
  </si>
  <si>
    <t>{
  "parentFolderName": "Applications",
  "templateMime": "application/vnd.google-apps.document",
  "parentFolderId": "1V4emiVrpm8HLBQuYBuHf3I0PkwzHUSLq",
  "sendNotifications": true,
  "subFolderPath": "/",
  "templateName": "Report Template",
  "exportMime": "application/vnd.google-apps.document",
  "templateId": "1RFmopWh2GxDD7Mdpy5tZDOSckdMY3dKaLpDXXT7ZBDM",
  "viewersCanCopy": true,
  "exportFileName": "{{ Client Name }} {{ Postcode }} - Report"
}</t>
  </si>
  <si>
    <t>{
  "triggerFormSubmit": false,
  "formId": "",
  "skipHidden": true,
  "sheetId": "1696031234",
  "ssId": "1Uw09qkVjhBC88FFSrLyAPlOnlfYROUUqJTu8H18A3i8",
  "triggerHourly": false,
  "owner": "will@upacre.co.uk",
  "timeZone": "Europe/London"
}</t>
  </si>
  <si>
    <t>[[{"compare":"EXACT_MATCH","value":"23","field":"{{Row Number}}"}]]</t>
  </si>
  <si>
    <t xml:space="preserve">✔️  [#loiprz95] Task Create PDF file from Report Template </t>
  </si>
  <si>
    <t>{
  "parentFolderId": "1V4emiVrpm8HLBQuYBuHf3I0PkwzHUSLq",
  "templateName": "Report Template",
  "exportMime": "application/pdf",
  "exportFileName": "{{ Client Name }} {{ Postcode }} - Report",
  "parentFolderName": "Applications",
  "sendNotifications": true,
  "templateId": "1RFmopWh2GxDD7Mdpy5tZDOSckdMY3dKaLpDXXT7ZBDM",
  "viewersCanCopy": true,
  "subFolderPath": "/",
  "templateMime": "application/vnd.google-apps.document"
}</t>
  </si>
  <si>
    <t>{
  "triggerFormSubmit": false,
  "timeZone": "Europe/London",
  "sheetId": "1696031234",
  "skipHidden": true,
  "triggerHourly": false,
  "ssId": "1Uw09qkVjhBC88FFSrLyAPlOnlfYROUUqJTu8H18A3i8",
  "formId": "",
  "owner": "will@upacre.co.uk"
}</t>
  </si>
  <si>
    <t>[[{"value":"23","field":"{{Row Number}}","compare":"EXACT_MATCH"}]]</t>
  </si>
  <si>
    <t>✔️  Processed 4 rows in 221 seconds</t>
  </si>
  <si>
    <t>2, 3, 4, 5</t>
  </si>
  <si>
    <t>✔️  Processed 17 rows in 288 seconds</t>
  </si>
  <si>
    <t>3, 4, 5, 6, 7, 8, 9, 10, 11, 12, 14, 15, 16, 17, 18, 19, 20</t>
  </si>
  <si>
    <t>✔️  Processed 6 rows in 60 seconds</t>
  </si>
  <si>
    <t>11, 14, 16, 17, 18, 19</t>
  </si>
  <si>
    <t xml:space="preserve">✔️  [#losh3t34] Task Create Google Docs file from Report  - CTF - 10/11 /23 </t>
  </si>
  <si>
    <t>{
  "templateId": "1Fk7LsnBO91OvIdkWeP3cxYt_ys4TJiv7B8JPkkKn63s",
  "sendNotifications": true,
  "templateMime": "application/vnd.google-apps.document",
  "parentFolderName": "Customers",
  "viewersCanCopy": true,
  "exportFileName": "{{ Client Number }} {{ Client Name }} Report Doc {{ Postcode }}",
  "subFolderPath": "/",
  "templateName": "Report  - CTF - 10/11 /23",
  "parentFolderId": "1_krJ_QAM6DfHw5CZHWD277jDxr3iTzEh",
  "exportMime": "application/vnd.google-apps.document"
}</t>
  </si>
  <si>
    <t>{
  "triggerHourly": false,
  "owner": "will@upacre.co.uk",
  "sheetId": "1696031234",
  "ssId": "1Uw09qkVjhBC88FFSrLyAPlOnlfYROUUqJTu8H18A3i8",
  "timeZone": "Europe/London",
  "skipHidden": true,
  "formId": "",
  "triggerFormSubmit": false
}</t>
  </si>
  <si>
    <t>[[{"field":"{{Acreage}}","compare":"LESSER_THAN","value":"20"}]]</t>
  </si>
  <si>
    <t xml:space="preserve">✔️  [#losh3t34] Task Create Google Docs file from Report  - CTF - 10/11  </t>
  </si>
  <si>
    <t>{
  "templateName": "Report  - CTF - 10/11 ",
  "sendNotifications": true,
  "viewersCanCopy": true,
  "subFolderPath": "/",
  "parentFolderId": "1_krJ_QAM6DfHw5CZHWD277jDxr3iTzEh",
  "exportMime": "application/vnd.google-apps.document",
  "templateMime": "application/vnd.google-apps.document",
  "templateId": "1Dl_fpOo8JtQEuyEnltW9iMw_UTL9fVAYUXJrcPE2wEw",
  "parentFolderName": "Customers",
  "exportFileName": "{{ Client Number }} {{ Client Name }} Report Doc {{ Postcode }}"
}</t>
  </si>
  <si>
    <t>{
  "ssId": "1Uw09qkVjhBC88FFSrLyAPlOnlfYROUUqJTu8H18A3i8",
  "timeZone": "Europe/London",
  "owner": "will@upacre.co.uk",
  "triggerHourly": false,
  "formId": "",
  "triggerFormSubmit": false,
  "sheetId": "1696031234",
  "skipHidden": true
}</t>
  </si>
  <si>
    <t>[[{"field":"{{Acreage}}","value":"20","compare":"LESSER_THAN"}]]</t>
  </si>
  <si>
    <t xml:space="preserve">✔️  [#losh3t34] Task Create Google Docs file from Report  - CTF  </t>
  </si>
  <si>
    <t>{
  "sendNotifications": true,
  "subFolderPath": "/",
  "exportMime": "application/vnd.google-apps.document",
  "parentFolderId": "1_krJ_QAM6DfHw5CZHWD277jDxr3iTzEh",
  "templateName": "Report  - CTF ",
  "templateMime": "application/vnd.google-apps.document",
  "viewersCanCopy": true,
  "parentFolderName": "Customers",
  "exportFileName": "{{ Client Number }} {{ Client Name }} Report Doc {{ Postcode }}",
  "templateId": "1hXeVxIKRjR-AVmmc2reuhTmxTEAmtjcr15UnbtV90Nw"
}</t>
  </si>
  <si>
    <t>{
  "sheetId": "1696031234",
  "triggerFormSubmit": false,
  "skipHidden": true,
  "triggerHourly": false,
  "ssId": "1Uw09qkVjhBC88FFSrLyAPlOnlfYROUUqJTu8H18A3i8",
  "formId": "",
  "timeZone": "Europe/London",
  "owner": "will@upacre.co.uk"
}</t>
  </si>
  <si>
    <t xml:space="preserve">✔️  [#losh3t34] Task Create Google Docs file from Report Template - CTF  </t>
  </si>
  <si>
    <t>{
  "sendNotifications": true,
  "templateName": "Report Template - CTF ",
  "templateId": "15dPhhYvLEd97qG0VqhI32vGv2-VwZLblW1XCbcq0fzA",
  "exportFileName": "{{ Client Number }} {{ Client Name }} Report Doc {{ Postcode }}",
  "parentFolderName": "Customers",
  "templateMime": "application/vnd.google-apps.document",
  "parentFolderId": "1_krJ_QAM6DfHw5CZHWD277jDxr3iTzEh",
  "viewersCanCopy": true,
  "exportMime": "application/vnd.google-apps.document",
  "subFolderPath": "/"
}</t>
  </si>
  <si>
    <t>{
  "sheetId": "1696031234",
  "ssId": "1Uw09qkVjhBC88FFSrLyAPlOnlfYROUUqJTu8H18A3i8",
  "timeZone": "Europe/London",
  "formId": "",
  "skipHidden": true,
  "triggerFormSubmit": false,
  "owner": "will@upacre.co.uk",
  "triggerHourly": false
}</t>
  </si>
  <si>
    <t>✔️  Processed 36 rows in 197 seconds</t>
  </si>
  <si>
    <t>43, 44, 45, 46, 47, 48, 49, 50, 51, 52, 53, 54, 55, 56, 57, 58, 59, 60, 61, 62, 63, 64, 65, 66, 67, 68, 69, 70, 71, 72, 73, 74, 75, 76, 77, 78</t>
  </si>
  <si>
    <t>✔️  Processed 35 rows in 274 seconds</t>
  </si>
  <si>
    <t>2, 3, 4, 8, 9, 11, 12, 14, 16, 17, 18, 19, 21, 22, 23, 24, 25, 26, 27, 28, 29, 30, 31, 32, 33, 34, 35, 36, 37, 38, 39, 40, 41, 42, 43</t>
  </si>
  <si>
    <t>{
  "parentFolderName": "Customers",
  "parentFolderId": "1_krJ_QAM6DfHw5CZHWD277jDxr3iTzEh",
  "templateMime": "application/vnd.google-apps.document",
  "exportFileName": "{{ Client Number }} {{ Client Name }} Report Doc {{ Postcode }}",
  "subFolderPath": "/",
  "viewersCanCopy": true,
  "templateName": "Report Template - CTF ",
  "templateId": "15dPhhYvLEd97qG0VqhI32vGv2-VwZLblW1XCbcq0fzA",
  "exportMime": "application/vnd.google-apps.document",
  "sendNotifications": true
}</t>
  </si>
  <si>
    <t>{
  "skipHidden": true,
  "owner": "will@upacre.co.uk",
  "triggerHourly": false,
  "ssId": "1Uw09qkVjhBC88FFSrLyAPlOnlfYROUUqJTu8H18A3i8",
  "triggerFormSubmit": false,
  "formId": "",
  "sheetId": "1696031234",
  "timeZone": "Europe/London"
}</t>
  </si>
  <si>
    <t>[[{"compare":"LESSER_THAN","value":"20","field":"{{Acreage}}"}]]</t>
  </si>
  <si>
    <t>✔️  Processed 16 rows in 131 seconds</t>
  </si>
  <si>
    <t>3, 4, 5, 6, 7, 8, 9, 10, 11, 12, 13, 14, 15, 16, 17, 18</t>
  </si>
  <si>
    <t>{
  "templateName": "Call question list",
  "templateId": "1AYFXaF77WYZzqzaIgSdam87NWOQ8uBIz6v78L3tCrqE",
  "templateMime": "application/vnd.google-apps.document",
  "parentFolderName": "Applications",
  "parentFolderId": "1V4emiVrpm8HLBQuYBuHf3I0PkwzHUSLq",
  "exportFileName": "{{ Client Name }} {{ Postcode }} - Call Sheet ",
  "subFolderPath": "/",
  "sendNotifications": true,
  "viewersCanCopy": true,
  "exportMime": "application/pdf"
}</t>
  </si>
  <si>
    <t>{
  "triggerHourly": false,
  "formId": "1z5zOoz9milowRyvOotcBSNpqL9mcEQp6fpK-yWSDnKY",
  "timeZone": "Europe/London",
  "ssId": "1Uw09qkVjhBC88FFSrLyAPlOnlfYROUUqJTu8H18A3i8",
  "owner": "will@upacre.co.uk",
  "sheetId": "529041426",
  "skipHidden": true,
  "triggerFormSubmit": false
}</t>
  </si>
  <si>
    <t>{
  "subFolderPath": "/",
  "exportMime": "application/pdf",
  "templateName": "Overview Template",
  "parentFolderId": "1V4emiVrpm8HLBQuYBuHf3I0PkwzHUSLq",
  "viewersCanCopy": true,
  "templateMime": "application/vnd.google-apps.document",
  "exportFileName": "{{ Client Name }} {{ Postcode }} - Overview ",
  "sendNotifications": true,
  "parentFolderName": "Applications",
  "templateId": "1JFULVg-J1DJVsPtgl4VNvh9TQtYCjyv_OPtV_APyOSs"
}</t>
  </si>
  <si>
    <t>{
  "formId": "1XKXW-erGtu7j0xlYb9yTHCjwCHRyI6J9NbGYaOVPxYc",
  "skipHidden": true,
  "timeZone": "Europe/London",
  "sheetId": "1212805263",
  "triggerHourly": false,
  "owner": "will@upacre.co.uk",
  "triggerFormSubmit": false,
  "ssId": "1Uw09qkVjhBC88FFSrLyAPlOnlfYROUUqJTu8H18A3i8"
}</t>
  </si>
  <si>
    <t>[[{"compare":"EXISTS","value":"","field":"{{Plot Image}}"}]]</t>
  </si>
  <si>
    <t>{
  "sendNotifications": true,
  "subFolderPath": "/",
  "parentFolderName": "Applications",
  "templateMime": "application/vnd.google-apps.document",
  "templateId": "1JFULVg-J1DJVsPtgl4VNvh9TQtYCjyv_OPtV_APyOSs",
  "templateName": "Overview Template",
  "exportFileName": "{{ Client Name }} {{ Postcode }} - Overview ",
  "viewersCanCopy": true,
  "exportMime": "application/pdf",
  "parentFolderId": "1V4emiVrpm8HLBQuYBuHf3I0PkwzHUSLq"
}</t>
  </si>
  <si>
    <t>{
  "owner": "info@upacre.co.uk",
  "skipHidden": true,
  "triggerFormSubmit": false,
  "timeZone": "Europe/London",
  "triggerHourly": false,
  "sheetId": "1212805263",
  "formId": "1XKXW-erGtu7j0xlYb9yTHCjwCHRyI6J9NbGYaOVPxYc",
  "ssId": "1Uw09qkVjhBC88FFSrLyAPlOnlfYROUUqJTu8H18A3i8"
}</t>
  </si>
  <si>
    <t>✔️  Processed 2 rows in 26 seconds</t>
  </si>
  <si>
    <t>{
  "templateMime": "application/vnd.google-apps.document",
  "subFolderPath": "/",
  "sendNotifications": true,
  "parentFolderId": "1V4emiVrpm8HLBQuYBuHf3I0PkwzHUSLq",
  "templateName": "Overview Template",
  "parentFolderName": "Applications",
  "exportMime": "application/pdf",
  "viewersCanCopy": true,
  "templateId": "1JFULVg-J1DJVsPtgl4VNvh9TQtYCjyv_OPtV_APyOSs",
  "exportFileName": "{{ Client Name }} {{ Postcode }} - Overview "
}</t>
  </si>
  <si>
    <t>{
  "triggerHourly": false,
  "timeZone": "Europe/London",
  "skipHidden": true,
  "formId": "1XKXW-erGtu7j0xlYb9yTHCjwCHRyI6J9NbGYaOVPxYc",
  "triggerFormSubmit": false,
  "ssId": "1Uw09qkVjhBC88FFSrLyAPlOnlfYROUUqJTu8H18A3i8",
  "owner": "will@upacre.co.uk",
  "sheetId": "1212805263"
}</t>
  </si>
  <si>
    <t>[[{"value":"","compare":"EXISTS","field":"{{Client Number}}"}]]</t>
  </si>
  <si>
    <t>✔️  Processed 1 rows in 51 seconds</t>
  </si>
  <si>
    <t>{
  "templateMime": "application/vnd.google-apps.document",
  "exportMime": "application/pdf",
  "parentFolderName": "Applications",
  "sendNotifications": true,
  "viewersCanCopy": true,
  "exportFileName": "{{ Client Name }} {{ Postcode }} - Report",
  "templateId": "1RFmopWh2GxDD7Mdpy5tZDOSckdMY3dKaLpDXXT7ZBDM",
  "subFolderPath": "/",
  "parentFolderId": "1V4emiVrpm8HLBQuYBuHf3I0PkwzHUSLq",
  "templateName": "Report Template"
}</t>
  </si>
  <si>
    <t xml:space="preserve">✔️  [#loir11zu] Task Send Email with Gmail </t>
  </si>
  <si>
    <t>{
  "subject": "ahahahah",
  "htmlBody": "&lt;p&gt;{{ Client Name }}&lt;/p&gt;",
  "attachMergedFiles": true,
  "senderName": "Will",
  "senderEmail": "will@upacre.co.uk",
  "replyTo": "will@upacre.co.uk",
  "to": "dan@upacre.co.uk",
  "editorType": "WYSIWYG"
}</t>
  </si>
  <si>
    <t>{
  "owner": "will@upacre.co.uk",
  "sheetId": "1696031234",
  "skipHidden": true,
  "formId": "",
  "triggerHourly": false,
  "triggerFormSubmit": false,
  "timeZone": "Europe/London",
  "ssId": "1Uw09qkVjhBC88FFSrLyAPlOnlfYROUUqJTu8H18A3i8"
}</t>
  </si>
  <si>
    <t>[[{"compare":"EXISTS","field":"{{Client Name}}","value":""}]]</t>
  </si>
  <si>
    <t>{
  "exportMime": "application/pdf",
  "sendNotifications": true,
  "templateMime": "application/vnd.google-apps.document",
  "viewersCanCopy": true,
  "templateId": "1RFmopWh2GxDD7Mdpy5tZDOSckdMY3dKaLpDXXT7ZBDM",
  "subFolderPath": "/",
  "parentFolderName": "Applications",
  "exportFileName": "{{ Client Name }} {{ Postcode }} - Report",
  "templateName": "Report Template",
  "parentFolderId": "1V4emiVrpm8HLBQuYBuHf3I0PkwzHUSLq"
}</t>
  </si>
  <si>
    <t>{
  "triggerFormSubmit": false,
  "triggerHourly": false,
  "sheetId": "1696031234",
  "owner": "will@upacre.co.uk",
  "formId": "",
  "timeZone": "Europe/London",
  "skipHidden": true,
  "ssId": "1Uw09qkVjhBC88FFSrLyAPlOnlfYROUUqJTu8H18A3i8"
}</t>
  </si>
  <si>
    <t>[[{"field":"{{Client Name}}","value":"","compare":"EXISTS"}]]</t>
  </si>
  <si>
    <t>{
  "viewersCanCopy": true,
  "subFolderPath": "/",
  "exportFileName": "{{ Client Name }} {{ Postcode }} - Call Sheet ",
  "templateName": "Call question list",
  "templateId": "1AYFXaF77WYZzqzaIgSdam87NWOQ8uBIz6v78L3tCrqE",
  "exportMime": "application/pdf",
  "parentFolderName": "Applications",
  "sendNotifications": true,
  "parentFolderId": "1V4emiVrpm8HLBQuYBuHf3I0PkwzHUSLq",
  "templateMime": "application/vnd.google-apps.document"
}</t>
  </si>
  <si>
    <t>{
  "owner": "will@upacre.co.uk",
  "sheetId": "529041426",
  "timeZone": "Europe/London",
  "triggerFormSubmit": false,
  "triggerHourly": false,
  "ssId": "1Uw09qkVjhBC88FFSrLyAPlOnlfYROUUqJTu8H18A3i8",
  "skipHidden": true,
  "formId": "1z5zOoz9milowRyvOotcBSNpqL9mcEQp6fpK-yWSDnKY"
}</t>
  </si>
  <si>
    <t>{
  "viewersCanCopy": true,
  "templateMime": "application/vnd.google-apps.document",
  "parentFolderId": "1V4emiVrpm8HLBQuYBuHf3I0PkwzHUSLq",
  "templateName": "Call question list",
  "subFolderPath": "/",
  "exportMime": "application/pdf",
  "parentFolderName": "Applications",
  "sendNotifications": true,
  "templateId": "1AYFXaF77WYZzqzaIgSdam87NWOQ8uBIz6v78L3tCrqE"
}</t>
  </si>
  <si>
    <t>{
  "ssId": "1Uw09qkVjhBC88FFSrLyAPlOnlfYROUUqJTu8H18A3i8",
  "skipHidden": true,
  "timeZone": "Europe/London",
  "triggerHourly": false,
  "formId": "1z5zOoz9milowRyvOotcBSNpqL9mcEQp6fpK-yWSDnKY",
  "owner": "will@upacre.co.uk",
  "triggerFormSubmit": false,
  "sheetId": "529041426"
}</t>
  </si>
  <si>
    <t>✔️  Processed 1 rows in 29 seconds</t>
  </si>
  <si>
    <t>{
  "templateName": "Overview Template",
  "sendNotifications": true,
  "exportMime": "application/pdf",
  "templateMime": "application/vnd.google-apps.document",
  "viewersCanCopy": true,
  "subFolderPath": "/",
  "templateId": "1JFULVg-J1DJVsPtgl4VNvh9TQtYCjyv_OPtV_APyOSs",
  "parentFolderName": "Applications",
  "exportFileName": "{{ Client Name }} {{ Postcode }} - Overview ",
  "parentFolderId": "1V4emiVrpm8HLBQuYBuHf3I0PkwzHUSLq"
}</t>
  </si>
  <si>
    <t>{
  "formId": "1XKXW-erGtu7j0xlYb9yTHCjwCHRyI6J9NbGYaOVPxYc",
  "triggerFormSubmit": false,
  "triggerHourly": false,
  "sheetId": "1212805263",
  "timeZone": "Europe/London",
  "owner": "will@upacre.co.uk",
  "skipHidden": true,
  "ssId": "1Uw09qkVjhBC88FFSrLyAPlOnlfYROUUqJTu8H18A3i8"
}</t>
  </si>
  <si>
    <t>[[{"field":"{{Client Number}}","value":"","compare":"EXISTS"}]]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</si>
</sst>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8" formatCode="m/d/yyyy\ h:mm:ss"/>
    <numFmt numFmtId="169" formatCode="#,##0.00;\(#,##0.00\)"/>
    <numFmt numFmtId="170" formatCode="m\,\ d"/>
  </numFmts>
  <fonts count="39" x14ac:knownFonts="1">
    <font>
      <sz val="12"/>
      <color theme="1"/>
      <name val="Calibri"/>
      <scheme val="minor"/>
    </font>
    <font>
      <sz val="10"/>
      <color theme="1"/>
      <name val="Helvetica Neue"/>
    </font>
    <font>
      <sz val="12"/>
      <color theme="1"/>
      <name val="Calibri"/>
      <scheme val="minor"/>
    </font>
    <font>
      <sz val="12"/>
      <color theme="1"/>
      <name val="Calibri"/>
    </font>
    <font>
      <sz val="11"/>
      <color rgb="FF000000"/>
      <name val="Arial"/>
    </font>
    <font>
      <b/>
      <sz val="9"/>
      <color rgb="FF991B1B"/>
      <name val="Calibri"/>
      <scheme val="minor"/>
    </font>
    <font>
      <b/>
      <sz val="9"/>
      <color rgb="FF115E59"/>
      <name val="Calibri"/>
      <scheme val="minor"/>
    </font>
    <font>
      <b/>
      <u/>
      <sz val="12"/>
      <color rgb="FF0000FF"/>
      <name val="Calibri"/>
    </font>
    <font>
      <u/>
      <sz val="12"/>
      <color rgb="FF0000FF"/>
      <name val="Calibri"/>
    </font>
    <font>
      <u/>
      <sz val="12"/>
      <color rgb="FF0000FF"/>
      <name val="Calibri"/>
    </font>
    <font>
      <u/>
      <sz val="12"/>
      <color rgb="FF0563C1"/>
      <name val="Calibri"/>
    </font>
    <font>
      <u/>
      <sz val="12"/>
      <color rgb="FF0000FF"/>
      <name val="Calibri"/>
    </font>
    <font>
      <u/>
      <sz val="12"/>
      <color rgb="FF0000FF"/>
      <name val="Calibri"/>
    </font>
    <font>
      <u/>
      <sz val="12"/>
      <color rgb="FF0000FF"/>
      <name val="Calibri"/>
    </font>
    <font>
      <u/>
      <sz val="12"/>
      <color rgb="FF0000FF"/>
      <name val="Calibri"/>
    </font>
    <font>
      <u/>
      <sz val="12"/>
      <color rgb="FF0000FF"/>
      <name val="Calibri"/>
    </font>
    <font>
      <u/>
      <sz val="12"/>
      <color rgb="FF0000FF"/>
      <name val="Calibri"/>
    </font>
    <font>
      <b/>
      <sz val="9"/>
      <color rgb="FF854D0E"/>
      <name val="Calibri"/>
      <scheme val="minor"/>
    </font>
    <font>
      <b/>
      <sz val="9"/>
      <color rgb="FF1E40AF"/>
      <name val="Calibri"/>
      <scheme val="minor"/>
    </font>
    <font>
      <u/>
      <sz val="12"/>
      <color rgb="FF0000FF"/>
      <name val="Calibri"/>
    </font>
    <font>
      <u/>
      <sz val="12"/>
      <color rgb="FF0000FF"/>
      <name val="Calibri"/>
    </font>
    <font>
      <u/>
      <sz val="12"/>
      <color rgb="FF0000FF"/>
      <name val="Calibri"/>
    </font>
    <font>
      <u/>
      <sz val="12"/>
      <color rgb="FF0000FF"/>
      <name val="Calibri"/>
    </font>
    <font>
      <u/>
      <sz val="12"/>
      <color rgb="FF0000FF"/>
      <name val="Calibri"/>
    </font>
    <font>
      <u/>
      <sz val="12"/>
      <color rgb="FF0000FF"/>
      <name val="Calibri"/>
    </font>
    <font>
      <sz val="12"/>
      <color rgb="FF000000"/>
      <name val="Calibri"/>
      <scheme val="minor"/>
    </font>
    <font>
      <b/>
      <sz val="9"/>
      <color rgb="FF92400E"/>
      <name val="Calibri"/>
      <scheme val="minor"/>
    </font>
    <font>
      <b/>
      <sz val="9"/>
      <color rgb="FF9F1239"/>
      <name val="Calibri"/>
      <scheme val="minor"/>
    </font>
    <font>
      <b/>
      <sz val="9"/>
      <color rgb="FF166534"/>
      <name val="Calibri"/>
      <scheme val="minor"/>
    </font>
    <font>
      <b/>
      <sz val="9"/>
      <color rgb="FF075985"/>
      <name val="Calibri"/>
      <scheme val="minor"/>
    </font>
    <font>
      <b/>
      <sz val="9"/>
      <color rgb="FF155E75"/>
      <name val="Calibri"/>
      <scheme val="minor"/>
    </font>
    <font>
      <b/>
      <sz val="9"/>
      <color rgb="FF9A3412"/>
      <name val="Calibri"/>
      <scheme val="minor"/>
    </font>
    <font>
      <b/>
      <sz val="9"/>
      <color rgb="FF9D174D"/>
      <name val="Calibri"/>
      <scheme val="minor"/>
    </font>
    <font>
      <b/>
      <sz val="9"/>
      <color rgb="FF3730A3"/>
      <name val="Calibri"/>
      <scheme val="minor"/>
    </font>
    <font>
      <u/>
      <sz val="12"/>
      <color rgb="FF0000FF"/>
      <name val="Calibri"/>
    </font>
    <font>
      <u/>
      <sz val="12"/>
      <color rgb="FF0000FF"/>
      <name val="Calibri"/>
    </font>
    <font>
      <u/>
      <sz val="12"/>
      <color rgb="FF0000FF"/>
      <name val="Calibri"/>
    </font>
    <font>
      <b/>
      <sz val="10"/>
      <color theme="1"/>
      <name val="Helvetica Neue"/>
    </font>
    <font>
      <sz val="10"/>
      <color rgb="FF1F1F1F"/>
      <name val="Helvetica Neue"/>
    </font>
  </fonts>
  <fills count="21">
    <fill>
      <patternFill patternType="none"/>
    </fill>
    <fill>
      <patternFill patternType="gray125"/>
    </fill>
    <fill>
      <patternFill patternType="solid">
        <fgColor rgb="FFFFF2CC"/>
        <bgColor rgb="FFFFF2CC"/>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EAD3"/>
        <bgColor rgb="FFD9EAD3"/>
      </patternFill>
    </fill>
    <fill>
      <patternFill patternType="solid">
        <fgColor rgb="FFD0E0E3"/>
        <bgColor rgb="FFD0E0E3"/>
      </patternFill>
    </fill>
    <fill>
      <patternFill patternType="solid">
        <fgColor rgb="FFE7E7E7"/>
        <bgColor rgb="FFE7E7E7"/>
      </patternFill>
    </fill>
    <fill>
      <patternFill patternType="solid">
        <fgColor rgb="FFFEF2F2"/>
        <bgColor rgb="FFFEF2F2"/>
      </patternFill>
    </fill>
    <fill>
      <patternFill patternType="solid">
        <fgColor rgb="FFF0FDFA"/>
        <bgColor rgb="FFF0FDFA"/>
      </patternFill>
    </fill>
    <fill>
      <patternFill patternType="solid">
        <fgColor rgb="FFFEFCE8"/>
        <bgColor rgb="FFFEFCE8"/>
      </patternFill>
    </fill>
    <fill>
      <patternFill patternType="solid">
        <fgColor rgb="FFEFF6FF"/>
        <bgColor rgb="FFEFF6FF"/>
      </patternFill>
    </fill>
    <fill>
      <patternFill patternType="solid">
        <fgColor rgb="FFFFFBEB"/>
        <bgColor rgb="FFFFFBEB"/>
      </patternFill>
    </fill>
    <fill>
      <patternFill patternType="solid">
        <fgColor rgb="FFFFF1F2"/>
        <bgColor rgb="FFFFF1F2"/>
      </patternFill>
    </fill>
    <fill>
      <patternFill patternType="solid">
        <fgColor rgb="FFF0FDF4"/>
        <bgColor rgb="FFF0FDF4"/>
      </patternFill>
    </fill>
    <fill>
      <patternFill patternType="solid">
        <fgColor rgb="FFF0F9FF"/>
        <bgColor rgb="FFF0F9FF"/>
      </patternFill>
    </fill>
    <fill>
      <patternFill patternType="solid">
        <fgColor rgb="FFECFEFF"/>
        <bgColor rgb="FFECFEFF"/>
      </patternFill>
    </fill>
    <fill>
      <patternFill patternType="solid">
        <fgColor rgb="FFFFF7ED"/>
        <bgColor rgb="FFFFF7ED"/>
      </patternFill>
    </fill>
    <fill>
      <patternFill patternType="solid">
        <fgColor rgb="FFFDF2F8"/>
        <bgColor rgb="FFFDF2F8"/>
      </patternFill>
    </fill>
    <fill>
      <patternFill patternType="solid">
        <fgColor rgb="FFEEF2FF"/>
        <bgColor rgb="FFEEF2FF"/>
      </patternFill>
    </fill>
  </fills>
  <borders count="1">
    <border>
      <left/>
      <right/>
      <top/>
      <bottom/>
      <diagonal/>
    </border>
  </borders>
  <cellStyleXfs count="1">
    <xf numFmtId="0" fontId="0" fillId="0" borderId="0"/>
  </cellStyleXfs>
  <cellXfs count="79">
    <xf numFmtId="0" fontId="0" fillId="0" borderId="0" xfId="0"/>
    <xf numFmtId="0" fontId="1" fillId="0" borderId="0" xfId="0" applyFont="1"/>
    <xf numFmtId="0" fontId="4" fillId="8" borderId="0" xfId="0" applyFont="1" applyFill="1" applyAlignment="1">
      <alignment horizontal="left"/>
    </xf>
    <xf numFmtId="164" fontId="2" fillId="0" borderId="0" xfId="0" applyNumberFormat="1" applyFont="1"/>
    <xf numFmtId="0" fontId="2" fillId="0" borderId="0" xfId="0" applyFont="1"/>
    <xf numFmtId="0" fontId="2" fillId="0" borderId="0" xfId="0" applyFont="1" applyAlignment="1">
      <alignment horizontal="center"/>
    </xf>
    <xf numFmtId="0" fontId="5" fillId="9" borderId="0" xfId="0" applyFont="1" applyFill="1" applyAlignment="1">
      <alignment horizontal="left" vertical="center" wrapText="1"/>
    </xf>
    <xf numFmtId="0" fontId="6" fillId="10" borderId="0" xfId="0" applyFont="1" applyFill="1" applyAlignment="1">
      <alignment horizontal="left" vertical="center" wrapText="1"/>
    </xf>
    <xf numFmtId="168" fontId="2" fillId="0" borderId="0" xfId="0" applyNumberFormat="1" applyFont="1" applyAlignment="1">
      <alignment vertical="center"/>
    </xf>
    <xf numFmtId="0" fontId="2" fillId="0" borderId="0" xfId="0" applyFont="1" applyAlignment="1">
      <alignment vertical="center"/>
    </xf>
    <xf numFmtId="164" fontId="2" fillId="0" borderId="0" xfId="0" applyNumberFormat="1" applyFont="1" applyAlignment="1">
      <alignment vertical="center"/>
    </xf>
    <xf numFmtId="0" fontId="2"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168" fontId="2" fillId="0" borderId="0" xfId="0" applyNumberFormat="1" applyFont="1"/>
    <xf numFmtId="0" fontId="11" fillId="0" borderId="0" xfId="0" applyFont="1"/>
    <xf numFmtId="0" fontId="12" fillId="0" borderId="0" xfId="0" applyFont="1"/>
    <xf numFmtId="0" fontId="2" fillId="0" borderId="0" xfId="0" quotePrefix="1" applyFont="1" applyAlignment="1">
      <alignment horizontal="center"/>
    </xf>
    <xf numFmtId="0" fontId="2" fillId="0" borderId="0" xfId="0" applyFont="1" applyAlignment="1">
      <alignment horizontal="right"/>
    </xf>
    <xf numFmtId="164" fontId="2" fillId="0" borderId="0" xfId="0" applyNumberFormat="1" applyFont="1" applyAlignment="1">
      <alignment horizontal="right"/>
    </xf>
    <xf numFmtId="4" fontId="2" fillId="0" borderId="0" xfId="0" applyNumberFormat="1" applyFont="1"/>
    <xf numFmtId="168" fontId="3" fillId="0" borderId="0" xfId="0" applyNumberFormat="1" applyFont="1" applyAlignment="1">
      <alignment horizontal="right"/>
    </xf>
    <xf numFmtId="0" fontId="3" fillId="0" borderId="0" xfId="0" applyFont="1" applyAlignment="1">
      <alignment horizontal="right"/>
    </xf>
    <xf numFmtId="0" fontId="3" fillId="0" borderId="0" xfId="0" applyFont="1"/>
    <xf numFmtId="0" fontId="13" fillId="0" borderId="0" xfId="0" applyFont="1"/>
    <xf numFmtId="0" fontId="14" fillId="0" borderId="0" xfId="0" applyFont="1"/>
    <xf numFmtId="0" fontId="15" fillId="0" borderId="0" xfId="0" applyFont="1"/>
    <xf numFmtId="3" fontId="2" fillId="0" borderId="0" xfId="0" applyNumberFormat="1" applyFont="1"/>
    <xf numFmtId="0" fontId="2" fillId="0" borderId="0" xfId="0" quotePrefix="1" applyFont="1"/>
    <xf numFmtId="0" fontId="16" fillId="0" borderId="0" xfId="0" applyFont="1"/>
    <xf numFmtId="164" fontId="2" fillId="0" borderId="0" xfId="0" applyNumberFormat="1" applyFont="1" applyAlignment="1">
      <alignment horizontal="center" vertical="center"/>
    </xf>
    <xf numFmtId="4" fontId="2" fillId="0" borderId="0" xfId="0" applyNumberFormat="1" applyFont="1" applyAlignment="1">
      <alignment horizontal="center" vertical="center"/>
    </xf>
    <xf numFmtId="0" fontId="17" fillId="11" borderId="0" xfId="0" applyFont="1" applyFill="1" applyAlignment="1">
      <alignment horizontal="left" vertical="center"/>
    </xf>
    <xf numFmtId="0" fontId="18" fillId="12" borderId="0" xfId="0" applyFont="1" applyFill="1" applyAlignment="1">
      <alignment horizontal="left" vertical="center"/>
    </xf>
    <xf numFmtId="49" fontId="2" fillId="0" borderId="0" xfId="0" applyNumberFormat="1" applyFont="1" applyAlignment="1">
      <alignment horizontal="center"/>
    </xf>
    <xf numFmtId="14" fontId="2" fillId="0" borderId="0" xfId="0" applyNumberFormat="1" applyFont="1"/>
    <xf numFmtId="0" fontId="19" fillId="0" borderId="0" xfId="0" applyFont="1"/>
    <xf numFmtId="0" fontId="20" fillId="0" borderId="0" xfId="0" applyFont="1"/>
    <xf numFmtId="14" fontId="3" fillId="0" borderId="0" xfId="0" applyNumberFormat="1" applyFont="1" applyAlignment="1">
      <alignment horizontal="right"/>
    </xf>
    <xf numFmtId="0" fontId="3" fillId="0" borderId="0" xfId="0" quotePrefix="1" applyFont="1"/>
    <xf numFmtId="0" fontId="21" fillId="0" borderId="0" xfId="0" applyFont="1"/>
    <xf numFmtId="0" fontId="22" fillId="0" borderId="0" xfId="0" applyFont="1"/>
    <xf numFmtId="168" fontId="2" fillId="0" borderId="0" xfId="0" applyNumberFormat="1" applyFont="1" applyAlignment="1">
      <alignment horizontal="center"/>
    </xf>
    <xf numFmtId="14" fontId="2" fillId="0" borderId="0" xfId="0" applyNumberFormat="1" applyFont="1" applyAlignment="1">
      <alignment horizontal="center"/>
    </xf>
    <xf numFmtId="0" fontId="23" fillId="0" borderId="0" xfId="0" applyFont="1" applyAlignment="1">
      <alignment horizontal="center"/>
    </xf>
    <xf numFmtId="0" fontId="24" fillId="0" borderId="0" xfId="0" applyFont="1" applyAlignment="1">
      <alignment horizontal="center"/>
    </xf>
    <xf numFmtId="4" fontId="2" fillId="0" borderId="0" xfId="0" applyNumberFormat="1" applyFont="1" applyAlignment="1">
      <alignment horizontal="center"/>
    </xf>
    <xf numFmtId="0" fontId="25" fillId="0" borderId="0" xfId="0" applyFont="1"/>
    <xf numFmtId="49" fontId="25" fillId="0" borderId="0" xfId="0" applyNumberFormat="1" applyFont="1"/>
    <xf numFmtId="4" fontId="2" fillId="0" borderId="0" xfId="0" applyNumberFormat="1" applyFont="1" applyAlignment="1">
      <alignment vertical="center"/>
    </xf>
    <xf numFmtId="0" fontId="26" fillId="13" borderId="0" xfId="0" applyFont="1" applyFill="1" applyAlignment="1">
      <alignment horizontal="left" vertical="center" wrapText="1"/>
    </xf>
    <xf numFmtId="164" fontId="27" fillId="14" borderId="0" xfId="0" applyNumberFormat="1" applyFont="1" applyFill="1" applyAlignment="1">
      <alignment horizontal="left" vertical="center" wrapText="1"/>
    </xf>
    <xf numFmtId="164" fontId="28" fillId="15" borderId="0" xfId="0" applyNumberFormat="1" applyFont="1" applyFill="1" applyAlignment="1">
      <alignment horizontal="left" vertical="center" wrapText="1"/>
    </xf>
    <xf numFmtId="164" fontId="29" fillId="16" borderId="0" xfId="0" applyNumberFormat="1" applyFont="1" applyFill="1" applyAlignment="1">
      <alignment horizontal="left" vertical="center" wrapText="1"/>
    </xf>
    <xf numFmtId="0" fontId="30" fillId="17" borderId="0" xfId="0" applyFont="1" applyFill="1" applyAlignment="1">
      <alignment horizontal="left" vertical="center" wrapText="1"/>
    </xf>
    <xf numFmtId="0" fontId="31" fillId="18" borderId="0" xfId="0" applyFont="1" applyFill="1" applyAlignment="1">
      <alignment horizontal="left" vertical="center" wrapText="1"/>
    </xf>
    <xf numFmtId="0" fontId="32" fillId="19" borderId="0" xfId="0" applyFont="1" applyFill="1" applyAlignment="1">
      <alignment horizontal="left" vertical="center" wrapText="1"/>
    </xf>
    <xf numFmtId="0" fontId="33" fillId="20" borderId="0" xfId="0" applyFont="1" applyFill="1" applyAlignment="1">
      <alignment horizontal="left" vertical="center" wrapText="1"/>
    </xf>
    <xf numFmtId="164" fontId="34" fillId="0" borderId="0" xfId="0" applyNumberFormat="1" applyFont="1" applyAlignment="1">
      <alignment vertical="center" wrapText="1"/>
    </xf>
    <xf numFmtId="164" fontId="35" fillId="0" borderId="0" xfId="0" applyNumberFormat="1" applyFont="1" applyAlignment="1">
      <alignment vertical="center" wrapText="1"/>
    </xf>
    <xf numFmtId="164" fontId="2" fillId="0" borderId="0" xfId="0" applyNumberFormat="1" applyFont="1" applyAlignment="1">
      <alignment vertical="center" wrapText="1"/>
    </xf>
    <xf numFmtId="0" fontId="2" fillId="0" borderId="0" xfId="0" applyFont="1" applyAlignment="1">
      <alignment vertical="center" wrapText="1"/>
    </xf>
    <xf numFmtId="164" fontId="36" fillId="0" borderId="0" xfId="0" applyNumberFormat="1" applyFont="1" applyAlignment="1">
      <alignment vertical="center" wrapText="1"/>
    </xf>
    <xf numFmtId="164" fontId="2" fillId="6" borderId="0" xfId="0" applyNumberFormat="1" applyFont="1" applyFill="1"/>
    <xf numFmtId="164" fontId="2" fillId="4" borderId="0" xfId="0" applyNumberFormat="1" applyFont="1" applyFill="1"/>
    <xf numFmtId="164" fontId="2" fillId="7" borderId="0" xfId="0" applyNumberFormat="1" applyFont="1" applyFill="1"/>
    <xf numFmtId="164" fontId="2" fillId="2" borderId="0" xfId="0" applyNumberFormat="1" applyFont="1" applyFill="1"/>
    <xf numFmtId="164" fontId="2" fillId="3" borderId="0" xfId="0" applyNumberFormat="1" applyFont="1" applyFill="1"/>
    <xf numFmtId="169" fontId="2" fillId="0" borderId="0" xfId="0" applyNumberFormat="1" applyFont="1"/>
    <xf numFmtId="0" fontId="37" fillId="0" borderId="0" xfId="0" applyFont="1" applyAlignment="1">
      <alignment horizontal="right"/>
    </xf>
    <xf numFmtId="0" fontId="37" fillId="0" borderId="0" xfId="0" applyFont="1"/>
    <xf numFmtId="0" fontId="1" fillId="0" borderId="0" xfId="0" applyFont="1" applyAlignment="1">
      <alignment horizontal="right"/>
    </xf>
    <xf numFmtId="49" fontId="1" fillId="0" borderId="0" xfId="0" applyNumberFormat="1" applyFont="1"/>
    <xf numFmtId="49" fontId="38" fillId="5" borderId="0" xfId="0" applyNumberFormat="1" applyFont="1" applyFill="1"/>
    <xf numFmtId="170" fontId="2" fillId="0" borderId="0" xfId="0" applyNumberFormat="1" applyFont="1"/>
    <xf numFmtId="0" fontId="0" fillId="0" borderId="0" xfId="0"/>
    <xf numFmtId="0" fontId="2" fillId="0" borderId="0" xfId="0" applyFont="1" applyAlignment="1">
      <alignment horizontal="center"/>
    </xf>
  </cellXfs>
  <cellStyles count="1">
    <cellStyle name="Normal" xfId="0" builtinId="0"/>
  </cellStyles>
  <dxfs count="1">
    <dxf>
      <font>
        <b/>
        <color rgb="FFFF0000"/>
      </font>
      <fill>
        <patternFill patternType="solid">
          <fgColor rgb="FFE6B8AF"/>
          <bgColor rgb="FFE6B8A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KjT5sL4-hWGbRklPvjKtUTxx3n9F_aDH" TargetMode="External"/><Relationship Id="rId21" Type="http://schemas.openxmlformats.org/officeDocument/2006/relationships/hyperlink" Target="https://drive.google.com/file/d/188uUZJtoaB5_n3xZoHnQyAFMM3imIlAV/view?usp=drive_link" TargetMode="External"/><Relationship Id="rId42" Type="http://schemas.openxmlformats.org/officeDocument/2006/relationships/hyperlink" Target="https://drive.google.com/file/d/1h_3dUMkiOra38V0UEh75UiMK21ba6Lk8/view?usp=drive_link" TargetMode="External"/><Relationship Id="rId63" Type="http://schemas.openxmlformats.org/officeDocument/2006/relationships/hyperlink" Target="https://drive.google.com/open?id=1m56zHAKj9qSE-ZSR3-ZI4ebOllDtElWb" TargetMode="External"/><Relationship Id="rId84" Type="http://schemas.openxmlformats.org/officeDocument/2006/relationships/hyperlink" Target="https://drive.google.com/file/d/1ysgrNodOejWDwk7k5pxnRqQSDL8NwOxM/view?usp=sharing" TargetMode="External"/><Relationship Id="rId138" Type="http://schemas.openxmlformats.org/officeDocument/2006/relationships/hyperlink" Target="https://drive.google.com/file/d/1CNo9KhPR1e6CzBo5zeYBM-WHxD0t_lzr/view?usp=drive_link" TargetMode="External"/><Relationship Id="rId159" Type="http://schemas.openxmlformats.org/officeDocument/2006/relationships/hyperlink" Target="https://drive.google.com/open?id=1fMH1S3r3p01fL44SRdcpl1P3deDX5eIf" TargetMode="External"/><Relationship Id="rId170" Type="http://schemas.openxmlformats.org/officeDocument/2006/relationships/hyperlink" Target="https://drive.google.com/file/d/1QxkBTh6zKQn9bc9rvxXPwpeZA5qLf4UQ/view?usp=sharing" TargetMode="External"/><Relationship Id="rId107" Type="http://schemas.openxmlformats.org/officeDocument/2006/relationships/hyperlink" Target="https://drive.google.com/open?id=1ctMJtUuFaxDsn2qsp9m5n-erLmO6V-Rw" TargetMode="External"/><Relationship Id="rId11" Type="http://schemas.openxmlformats.org/officeDocument/2006/relationships/hyperlink" Target="https://drive.google.com/file/d/1WJ205sepzHdMvFvz4n6WcmqUeiXRmasQ/view?usp=sharing" TargetMode="External"/><Relationship Id="rId32" Type="http://schemas.openxmlformats.org/officeDocument/2006/relationships/hyperlink" Target="https://drive.google.com/file/d/12VAiDzr3Ch27Hp5oqqDVIR2zdnFvKwlK/view?usp=drive_link" TargetMode="External"/><Relationship Id="rId53" Type="http://schemas.openxmlformats.org/officeDocument/2006/relationships/hyperlink" Target="https://drive.google.com/open?id=1gSBs_FKbodVRRWE8PmotiCPsvOISzy56" TargetMode="External"/><Relationship Id="rId74" Type="http://schemas.openxmlformats.org/officeDocument/2006/relationships/hyperlink" Target="https://drive.google.com/file/d/1KS85KwvKNoDN8gSw01BrAogMTEF6lVaT/view?usp=drive_link" TargetMode="External"/><Relationship Id="rId128" Type="http://schemas.openxmlformats.org/officeDocument/2006/relationships/hyperlink" Target="https://drive.google.com/file/d/1PDoRkp2of4yRv2vByJWDSYVp0yfhSDEs/view?usp=drive_link" TargetMode="External"/><Relationship Id="rId149" Type="http://schemas.openxmlformats.org/officeDocument/2006/relationships/hyperlink" Target="https://drive.google.com/open?id=1owF_hySKDMbLm_yDwpk2InwGieC8hrUc" TargetMode="External"/><Relationship Id="rId5" Type="http://schemas.openxmlformats.org/officeDocument/2006/relationships/hyperlink" Target="https://drive.google.com/file/d/1Ttdwv-LfZ0qpYHAUMvVwTOqQ9OWOzDwl/view?usp=sharing" TargetMode="External"/><Relationship Id="rId95" Type="http://schemas.openxmlformats.org/officeDocument/2006/relationships/hyperlink" Target="https://drive.google.com/open?id=1g9DXb33IdcVta654wtDXGcL5r_sa6YNZ" TargetMode="External"/><Relationship Id="rId160" Type="http://schemas.openxmlformats.org/officeDocument/2006/relationships/hyperlink" Target="https://drive.google.com/file/d/1TQFCX0-hJ6UbXlZ9STUTFFN6zrFli6MO/view?usp=drive_link" TargetMode="External"/><Relationship Id="rId22" Type="http://schemas.openxmlformats.org/officeDocument/2006/relationships/hyperlink" Target="https://drive.google.com/open?id=1YnLfUVMd7qSOiMdJngx8s0F241DE3dhy" TargetMode="External"/><Relationship Id="rId43" Type="http://schemas.openxmlformats.org/officeDocument/2006/relationships/hyperlink" Target="https://drive.google.com/open?id=1ghfk3cyAGUq9lgsVe6BCg5MwdChx5E-w" TargetMode="External"/><Relationship Id="rId64" Type="http://schemas.openxmlformats.org/officeDocument/2006/relationships/hyperlink" Target="https://drive.google.com/file/d/14V4d8qcQrXAQdiebY7Y55WgF31vsGFyE/view?usp=drive_link" TargetMode="External"/><Relationship Id="rId118" Type="http://schemas.openxmlformats.org/officeDocument/2006/relationships/hyperlink" Target="https://drive.google.com/file/d/1ds_Xb4HRT0tWE6Q6O5PTsaK6e_v9ShvB/view?usp=sharing" TargetMode="External"/><Relationship Id="rId139" Type="http://schemas.openxmlformats.org/officeDocument/2006/relationships/hyperlink" Target="https://drive.google.com/open?id=101dZ2v3WJX6amvSEzYUv01T3pL4JrG-k" TargetMode="External"/><Relationship Id="rId85" Type="http://schemas.openxmlformats.org/officeDocument/2006/relationships/hyperlink" Target="https://drive.google.com/open?id=1mox7D0kf0esTxN2waH8ya7VVvdyRUKBM" TargetMode="External"/><Relationship Id="rId150" Type="http://schemas.openxmlformats.org/officeDocument/2006/relationships/hyperlink" Target="https://drive.google.com/file/d/1My46CTw2tNybTgmbMR28wDNjB0KLHvja/view?usp=drive_link" TargetMode="External"/><Relationship Id="rId171" Type="http://schemas.openxmlformats.org/officeDocument/2006/relationships/hyperlink" Target="https://drive.google.com/open?id=12JcOREWBiVZSdr7rEkIdL935IYKq7FEp" TargetMode="External"/><Relationship Id="rId12" Type="http://schemas.openxmlformats.org/officeDocument/2006/relationships/hyperlink" Target="https://drive.google.com/open?id=1-1BxBZ6Nf4cL2Df2ZoqfvrcdkLjOCAif" TargetMode="External"/><Relationship Id="rId33" Type="http://schemas.openxmlformats.org/officeDocument/2006/relationships/hyperlink" Target="https://drive.google.com/open?id=1oMcgvmQhtC3VTpbojkXEHbkVXeyFa3_U" TargetMode="External"/><Relationship Id="rId108" Type="http://schemas.openxmlformats.org/officeDocument/2006/relationships/hyperlink" Target="https://drive.google.com/file/d/1ulVKql4SWK5T8m9U7VTvTrczfk3EeySZ/view?usp=drive_link" TargetMode="External"/><Relationship Id="rId129" Type="http://schemas.openxmlformats.org/officeDocument/2006/relationships/hyperlink" Target="https://drive.google.com/open?id=1x_Yrfd6GdrH5MZ3YsmK2qx9RptDz1TUL" TargetMode="External"/><Relationship Id="rId54" Type="http://schemas.openxmlformats.org/officeDocument/2006/relationships/hyperlink" Target="https://drive.google.com/file/d/1VX3rann5Zkz_0CzUONDgvPclqaKiLUsr/view?usp=sharing" TargetMode="External"/><Relationship Id="rId75" Type="http://schemas.openxmlformats.org/officeDocument/2006/relationships/hyperlink" Target="https://drive.google.com/open?id=1b3orhKrHABTAEidubNBKkF3t16RR522O" TargetMode="External"/><Relationship Id="rId96" Type="http://schemas.openxmlformats.org/officeDocument/2006/relationships/hyperlink" Target="https://drive.google.com/file/d/1L4C9vQOBFRJN4M_nQp2SfujHlmjmWeKA/view?usp=drive_link" TargetMode="External"/><Relationship Id="rId140" Type="http://schemas.openxmlformats.org/officeDocument/2006/relationships/hyperlink" Target="https://drive.google.com/file/d/1Yceak-O80LRwmdXzvNVgrYpxlUiulyaX/view?usp=drive_link" TargetMode="External"/><Relationship Id="rId161" Type="http://schemas.openxmlformats.org/officeDocument/2006/relationships/hyperlink" Target="https://drive.google.com/open?id=1sXjP5B_CiGx5KKeoxHL1dF78BAU4_Crd" TargetMode="External"/><Relationship Id="rId6" Type="http://schemas.openxmlformats.org/officeDocument/2006/relationships/hyperlink" Target="https://drive.google.com/open?id=1lpl3GgFtPhVQ3b2QOBTXyPw7PLVh_yEw" TargetMode="External"/><Relationship Id="rId23" Type="http://schemas.openxmlformats.org/officeDocument/2006/relationships/hyperlink" Target="https://drive.google.com/open?id=1Rj4x0VzLBq2GvldECBNouY7s1gRIoiS1" TargetMode="External"/><Relationship Id="rId28" Type="http://schemas.openxmlformats.org/officeDocument/2006/relationships/hyperlink" Target="https://drive.google.com/file/d/1IMzx49n4lDsxZqqU69rxOe-S1uwc59J2/view?usp=sharing" TargetMode="External"/><Relationship Id="rId49" Type="http://schemas.openxmlformats.org/officeDocument/2006/relationships/hyperlink" Target="https://drive.google.com/open?id=1t8zAcUgas0x3nfxTskVhkaUwYHSGkThu" TargetMode="External"/><Relationship Id="rId114" Type="http://schemas.openxmlformats.org/officeDocument/2006/relationships/hyperlink" Target="https://drive.google.com/file/d/1o4-suQ2n9Tn4_fGGhbOySW_YnOeVRJ8b/view?usp=drive_link" TargetMode="External"/><Relationship Id="rId119" Type="http://schemas.openxmlformats.org/officeDocument/2006/relationships/hyperlink" Target="https://drive.google.com/open?id=16MZMdHu6GKG423CJkf1PiaM8dWRhQqqJ" TargetMode="External"/><Relationship Id="rId44" Type="http://schemas.openxmlformats.org/officeDocument/2006/relationships/hyperlink" Target="https://drive.google.com/file/d/1mp8AxDNv6qVtRJWXj11Hft27CacSztEF/view?usp=drive_link" TargetMode="External"/><Relationship Id="rId60" Type="http://schemas.openxmlformats.org/officeDocument/2006/relationships/hyperlink" Target="https://drive.google.com/file/d/1dDAI7JHREcH-7b8-xmXy5iwc7ZQiVzse/view?usp=drive_link" TargetMode="External"/><Relationship Id="rId65" Type="http://schemas.openxmlformats.org/officeDocument/2006/relationships/hyperlink" Target="https://drive.google.com/open?id=17gt-OzUGIua0TA7-oZfsTAjN6Xdotfzo" TargetMode="External"/><Relationship Id="rId81" Type="http://schemas.openxmlformats.org/officeDocument/2006/relationships/hyperlink" Target="https://drive.google.com/open?id=13M7NszF_vSPAh1GtOq58p8jPPqYWKlQv" TargetMode="External"/><Relationship Id="rId86" Type="http://schemas.openxmlformats.org/officeDocument/2006/relationships/hyperlink" Target="https://drive.google.com/file/d/13IGNVX-0sFUvt_4CTlpMynK_FHNVL4gW/view?usp=drive_link" TargetMode="External"/><Relationship Id="rId130" Type="http://schemas.openxmlformats.org/officeDocument/2006/relationships/hyperlink" Target="https://drive.google.com/file/d/1TJPn0qkvHtv_C7Rl3gvtz-wteWzESI8n/view?usp=drive_link" TargetMode="External"/><Relationship Id="rId135" Type="http://schemas.openxmlformats.org/officeDocument/2006/relationships/hyperlink" Target="https://drive.google.com/open?id=17-W4hPPv78j8-TjHpT4Kudse8N-9XkBC" TargetMode="External"/><Relationship Id="rId151" Type="http://schemas.openxmlformats.org/officeDocument/2006/relationships/hyperlink" Target="https://drive.google.com/open?id=1qCAxntdgApt0Zwx5r5v2V6u-zPPeTlOM" TargetMode="External"/><Relationship Id="rId156" Type="http://schemas.openxmlformats.org/officeDocument/2006/relationships/hyperlink" Target="https://drive.google.com/file/d/13b_m6wmoHCxpD2-D3Z5kfRVaXAnXNqsa/view?usp=drive_link" TargetMode="External"/><Relationship Id="rId177" Type="http://schemas.openxmlformats.org/officeDocument/2006/relationships/hyperlink" Target="https://drive.google.com/open?id=1MVYtXiEigw0MslbK_uTCmBofroboyfqU" TargetMode="External"/><Relationship Id="rId172" Type="http://schemas.openxmlformats.org/officeDocument/2006/relationships/hyperlink" Target="https://drive.google.com/file/d/1JK8xRIbPmpAhPxtpWsSU3OGhNtGM6D0l/view?usp=drive_link" TargetMode="External"/><Relationship Id="rId13" Type="http://schemas.openxmlformats.org/officeDocument/2006/relationships/hyperlink" Target="https://drive.google.com/file/d/1_3FDFAcfTbktCq0tIMnUDfQS80oaupv5/view?usp=drive_link" TargetMode="External"/><Relationship Id="rId18" Type="http://schemas.openxmlformats.org/officeDocument/2006/relationships/hyperlink" Target="https://drive.google.com/open?id=1qJ0uTTOEqKwdoKiT3S7iu1nmEAThMhgN" TargetMode="External"/><Relationship Id="rId39" Type="http://schemas.openxmlformats.org/officeDocument/2006/relationships/hyperlink" Target="https://drive.google.com/open?id=1fvvlsVi_C20wBDAtIafSdFKM6sajVw_v" TargetMode="External"/><Relationship Id="rId109" Type="http://schemas.openxmlformats.org/officeDocument/2006/relationships/hyperlink" Target="https://drive.google.com/open?id=1Oj008ZFk9CfSQXQRMVJ5uuhXKyw_GURb" TargetMode="External"/><Relationship Id="rId34" Type="http://schemas.openxmlformats.org/officeDocument/2006/relationships/hyperlink" Target="https://drive.google.com/file/d/17fpddWWVcR4o2A_QfJB8NtHfXKVngPrL/view?usp=drive_link" TargetMode="External"/><Relationship Id="rId50" Type="http://schemas.openxmlformats.org/officeDocument/2006/relationships/hyperlink" Target="https://drive.google.com/file/d/1bMLkeXMAiX13Djg1XwgMDyAW2fAdafgR/view?usp=sharing" TargetMode="External"/><Relationship Id="rId55" Type="http://schemas.openxmlformats.org/officeDocument/2006/relationships/hyperlink" Target="https://drive.google.com/open?id=1XQdiFdDxbBU4Ab2ft86OGAZ0vAszaYxu" TargetMode="External"/><Relationship Id="rId76" Type="http://schemas.openxmlformats.org/officeDocument/2006/relationships/hyperlink" Target="https://drive.google.com/file/d/1WfxIw-yFjgvrqMlCRI2erZrROdqic_Xm/view?usp=drive_link" TargetMode="External"/><Relationship Id="rId97" Type="http://schemas.openxmlformats.org/officeDocument/2006/relationships/hyperlink" Target="https://drive.google.com/open?id=1NM80ioriXo7TvfKu7coWkgXe5ZQ-ql8Q" TargetMode="External"/><Relationship Id="rId104" Type="http://schemas.openxmlformats.org/officeDocument/2006/relationships/hyperlink" Target="https://drive.google.com/file/d/1pZjCnd3xpFL_PKYyndj9HFrlxYqkq0_i/view?usp=drive_link" TargetMode="External"/><Relationship Id="rId120" Type="http://schemas.openxmlformats.org/officeDocument/2006/relationships/hyperlink" Target="https://drive.google.com/file/d/1_XpDRW77PgvP0WbXcM9llOKqkMYqh6mD/view?usp=drive_link" TargetMode="External"/><Relationship Id="rId125" Type="http://schemas.openxmlformats.org/officeDocument/2006/relationships/hyperlink" Target="https://drive.google.com/open?id=10A5n9mFd7yyywt1sdRerXacQ7O0tvfDI" TargetMode="External"/><Relationship Id="rId141" Type="http://schemas.openxmlformats.org/officeDocument/2006/relationships/hyperlink" Target="https://drive.google.com/open?id=1BciCcVXdKIm8uTpEBx7cVFMk4j63r794" TargetMode="External"/><Relationship Id="rId146" Type="http://schemas.openxmlformats.org/officeDocument/2006/relationships/hyperlink" Target="https://drive.google.com/file/d/1sPro6UTltBDarOPp5J8UWyjHU1nGToqx/view?usp=drive_link" TargetMode="External"/><Relationship Id="rId167" Type="http://schemas.openxmlformats.org/officeDocument/2006/relationships/hyperlink" Target="https://drive.google.com/open?id=1E4kChGuduQ9PAUl2RtA788afjdulCKLH" TargetMode="External"/><Relationship Id="rId7" Type="http://schemas.openxmlformats.org/officeDocument/2006/relationships/hyperlink" Target="https://drive.google.com/file/d/1yZf1bW9MqKUTcy6NUqa9Uemq_n_ES-67/view?usp=drive_link" TargetMode="External"/><Relationship Id="rId71" Type="http://schemas.openxmlformats.org/officeDocument/2006/relationships/hyperlink" Target="https://drive.google.com/open?id=1xNF3FL-yPXGrrrtO4_DycjYsp7ZHtmpX" TargetMode="External"/><Relationship Id="rId92" Type="http://schemas.openxmlformats.org/officeDocument/2006/relationships/hyperlink" Target="https://drive.google.com/file/d/1aETCPNnXkeszbpKNcspUBygMoXDPsjEN/view?usp=drive_link" TargetMode="External"/><Relationship Id="rId162" Type="http://schemas.openxmlformats.org/officeDocument/2006/relationships/hyperlink" Target="https://drive.google.com/file/d/1aek8WuGoasjOaLlukUYgrokHKg0tiBsJ/view?usp=drive_link" TargetMode="External"/><Relationship Id="rId2" Type="http://schemas.openxmlformats.org/officeDocument/2006/relationships/hyperlink" Target="https://drive.google.com/open?id=1ep6vVw84VozxMCghetE63P00lBF_Sh0G" TargetMode="External"/><Relationship Id="rId29" Type="http://schemas.openxmlformats.org/officeDocument/2006/relationships/hyperlink" Target="https://drive.google.com/open?id=1QyzntgAdUvtSYAZfX6TSH8SkTOcRMgzG" TargetMode="External"/><Relationship Id="rId24" Type="http://schemas.openxmlformats.org/officeDocument/2006/relationships/hyperlink" Target="https://drive.google.com/file/d/16u0j2PHXvngJGje2wjNXEoF2Q_slKDUO/view?usp=sharing" TargetMode="External"/><Relationship Id="rId40" Type="http://schemas.openxmlformats.org/officeDocument/2006/relationships/hyperlink" Target="https://drive.google.com/file/d/1z3_1YzVOvQ5oQKNwAhfQ8uJbxvRhY6CR/view?usp=sharing" TargetMode="External"/><Relationship Id="rId45" Type="http://schemas.openxmlformats.org/officeDocument/2006/relationships/hyperlink" Target="https://drive.google.com/open?id=1UOOLMoeruPYdTJAddoeTumP--N9ujzKt" TargetMode="External"/><Relationship Id="rId66" Type="http://schemas.openxmlformats.org/officeDocument/2006/relationships/hyperlink" Target="https://drive.google.com/file/d/1B0oqxDCAUX3oP5-XqokPAAdZNEBFx_sF/view?usp=drive_link" TargetMode="External"/><Relationship Id="rId87" Type="http://schemas.openxmlformats.org/officeDocument/2006/relationships/hyperlink" Target="https://drive.google.com/open?id=1DaFazbEbDK8b4z245wuqfVqoJA7gXBCu" TargetMode="External"/><Relationship Id="rId110" Type="http://schemas.openxmlformats.org/officeDocument/2006/relationships/hyperlink" Target="https://drive.google.com/file/d/1I4-1hYUpf7plEWLz3QOLSc7IUjn5TiMn/view?usp=drive_link" TargetMode="External"/><Relationship Id="rId115" Type="http://schemas.openxmlformats.org/officeDocument/2006/relationships/hyperlink" Target="https://drive.google.com/open?id=1oHU_QIf7-ZQZ8EvgdGCP1sfaP57R7IcO" TargetMode="External"/><Relationship Id="rId131" Type="http://schemas.openxmlformats.org/officeDocument/2006/relationships/hyperlink" Target="https://drive.google.com/open?id=1AlD6MAENLsbH16fkMzPmFW_Y53W1tSIl" TargetMode="External"/><Relationship Id="rId136" Type="http://schemas.openxmlformats.org/officeDocument/2006/relationships/hyperlink" Target="https://drive.google.com/file/d/13h-rf9OLDdhN_YfOdydwVP3VBNxyKlm2/view?usp=drive_link" TargetMode="External"/><Relationship Id="rId157" Type="http://schemas.openxmlformats.org/officeDocument/2006/relationships/hyperlink" Target="https://drive.google.com/open?id=1tgSoHHmlGGIeDEHetLTC1haSqmBhP7Qc" TargetMode="External"/><Relationship Id="rId178" Type="http://schemas.openxmlformats.org/officeDocument/2006/relationships/vmlDrawing" Target="../drawings/vmlDrawing1.vml"/><Relationship Id="rId61" Type="http://schemas.openxmlformats.org/officeDocument/2006/relationships/hyperlink" Target="https://drive.google.com/open?id=1-8Fo0hhaISgs6n-xSknZ7U9EgiBDlacF" TargetMode="External"/><Relationship Id="rId82" Type="http://schemas.openxmlformats.org/officeDocument/2006/relationships/hyperlink" Target="https://drive.google.com/file/d/1oT2keODXW9oLqaevx-BgoNSzy94IHkOy/view?usp=sharing" TargetMode="External"/><Relationship Id="rId152" Type="http://schemas.openxmlformats.org/officeDocument/2006/relationships/hyperlink" Target="https://drive.google.com/file/d/1Wu2SGA9Sdg6snvAdGgSRwhQWoLZgBn5K/view?usp=drive_link" TargetMode="External"/><Relationship Id="rId173" Type="http://schemas.openxmlformats.org/officeDocument/2006/relationships/hyperlink" Target="https://drive.google.com/open?id=1dpU2BX3KBvWmXSBblYRYzoMcOY58FECc" TargetMode="External"/><Relationship Id="rId19" Type="http://schemas.openxmlformats.org/officeDocument/2006/relationships/hyperlink" Target="https://drive.google.com/file/d/1Iav4eIeIQkn9Fy-AufyPSkx4i75gMC_s/view?usp=drive_link" TargetMode="External"/><Relationship Id="rId14" Type="http://schemas.openxmlformats.org/officeDocument/2006/relationships/hyperlink" Target="https://drive.google.com/open?id=13yM8FPwzaWzvMakDNogyCUHqZlo8r5pU" TargetMode="External"/><Relationship Id="rId30" Type="http://schemas.openxmlformats.org/officeDocument/2006/relationships/hyperlink" Target="https://drive.google.com/file/d/1qwxXAp8XpnZO4ALoMVmkHKoJJK8Bphnx/view?usp=drive_link" TargetMode="External"/><Relationship Id="rId35" Type="http://schemas.openxmlformats.org/officeDocument/2006/relationships/hyperlink" Target="https://drive.google.com/open?id=1shGfnrslRa-KTzJG9izs1hIFCelF2LTK" TargetMode="External"/><Relationship Id="rId56" Type="http://schemas.openxmlformats.org/officeDocument/2006/relationships/hyperlink" Target="https://drive.google.com/file/d/1DAZELIcscBjigR0yFnAd5o9wEATzMKo0/view?usp=sharing" TargetMode="External"/><Relationship Id="rId77" Type="http://schemas.openxmlformats.org/officeDocument/2006/relationships/hyperlink" Target="https://drive.google.com/open?id=1FWrCkx_8o5f5_48pVlOemmCITbLG4zQu" TargetMode="External"/><Relationship Id="rId100" Type="http://schemas.openxmlformats.org/officeDocument/2006/relationships/hyperlink" Target="https://drive.google.com/file/d/1ezWtNUlMdK9gNR7icakwHa86WZGThZw6/view?usp=sharing" TargetMode="External"/><Relationship Id="rId105" Type="http://schemas.openxmlformats.org/officeDocument/2006/relationships/hyperlink" Target="https://drive.google.com/open?id=1BqYojA1bIvoLuSJGH-Ub7YK9m7fQn3kB" TargetMode="External"/><Relationship Id="rId126" Type="http://schemas.openxmlformats.org/officeDocument/2006/relationships/hyperlink" Target="https://drive.google.com/file/d/1x7RN_8s2mPGeySdjcPQGKRIDEmN0gAMM/view?usp=drive_link" TargetMode="External"/><Relationship Id="rId147" Type="http://schemas.openxmlformats.org/officeDocument/2006/relationships/hyperlink" Target="https://drive.google.com/open?id=1CBXp5GNILnNnlOE3zlVuGZr11VEUBO9o" TargetMode="External"/><Relationship Id="rId168" Type="http://schemas.openxmlformats.org/officeDocument/2006/relationships/hyperlink" Target="https://drive.google.com/file/d/1H7dVeidD3zz0BLCGs3EfOFY_EX2xkIt9/view?usp=sharing" TargetMode="External"/><Relationship Id="rId8" Type="http://schemas.openxmlformats.org/officeDocument/2006/relationships/hyperlink" Target="https://drive.google.com/open?id=1aQmfzwTP4rTFoqDnnJt8-YXmKOiNIi8W" TargetMode="External"/><Relationship Id="rId51" Type="http://schemas.openxmlformats.org/officeDocument/2006/relationships/hyperlink" Target="https://drive.google.com/open?id=1T3irlsujU2vmKLu9xRagtsnZaoR6RRbz" TargetMode="External"/><Relationship Id="rId72" Type="http://schemas.openxmlformats.org/officeDocument/2006/relationships/hyperlink" Target="https://drive.google.com/file/d/1bX4WQQ0wzDqYy_uRGvXGKuyjRhCXn7e_/view?usp=drive_link" TargetMode="External"/><Relationship Id="rId93" Type="http://schemas.openxmlformats.org/officeDocument/2006/relationships/hyperlink" Target="https://drive.google.com/open?id=1ga_WXqOb7K5UhtirxIf65RAvpmYF6aja" TargetMode="External"/><Relationship Id="rId98" Type="http://schemas.openxmlformats.org/officeDocument/2006/relationships/hyperlink" Target="https://drive.google.com/file/d/1IbaDCa-oxt8KPZHpPI8vLyw4_dAm2rOF/view?usp=sharing" TargetMode="External"/><Relationship Id="rId121" Type="http://schemas.openxmlformats.org/officeDocument/2006/relationships/hyperlink" Target="https://drive.google.com/open?id=1-Odeqs1Yy5AwWUg0uCdKz5JKgm7oAg1o" TargetMode="External"/><Relationship Id="rId142" Type="http://schemas.openxmlformats.org/officeDocument/2006/relationships/hyperlink" Target="https://drive.google.com/file/d/1fvAsYF_JcoqJJiwVUKjWNyR06WN9ixmb/view?usp=drive_link" TargetMode="External"/><Relationship Id="rId163" Type="http://schemas.openxmlformats.org/officeDocument/2006/relationships/hyperlink" Target="https://drive.google.com/open?id=1OgQo4T3YNskzm09jj0RhMFjb07izPvIJ" TargetMode="External"/><Relationship Id="rId3" Type="http://schemas.openxmlformats.org/officeDocument/2006/relationships/hyperlink" Target="https://drive.google.com/file/d/1owym6iNBStMuJR6gSuITRzSw-iJvxE2I/view?usp=drive_link" TargetMode="External"/><Relationship Id="rId25" Type="http://schemas.openxmlformats.org/officeDocument/2006/relationships/hyperlink" Target="https://drive.google.com/open?id=14xKCNfPMVDlh3EkufANB1RbfxJXcevzm" TargetMode="External"/><Relationship Id="rId46" Type="http://schemas.openxmlformats.org/officeDocument/2006/relationships/hyperlink" Target="https://drive.google.com/file/d/1joaHRLMn0yhyzKydntr1SoUcRmHCkIjW/view?usp=sharing" TargetMode="External"/><Relationship Id="rId67" Type="http://schemas.openxmlformats.org/officeDocument/2006/relationships/hyperlink" Target="https://drive.google.com/open?id=1YOmYB7lPpiC2XbmDeK3bIewMkj5D6KXz" TargetMode="External"/><Relationship Id="rId116" Type="http://schemas.openxmlformats.org/officeDocument/2006/relationships/hyperlink" Target="https://drive.google.com/file/d/1bzqNzizsQGnWekC3NW4zugXvU626YP0K/view?usp=drive_link" TargetMode="External"/><Relationship Id="rId137" Type="http://schemas.openxmlformats.org/officeDocument/2006/relationships/hyperlink" Target="https://drive.google.com/open?id=1CiLDgxdCOmqGGeXFy7mUjoFNdGRcZm6K" TargetMode="External"/><Relationship Id="rId158" Type="http://schemas.openxmlformats.org/officeDocument/2006/relationships/hyperlink" Target="https://drive.google.com/file/d/1ShDCgsvp5UXiba22rQaOw4dYi26vBRZK/view?usp=drive_link" TargetMode="External"/><Relationship Id="rId20" Type="http://schemas.openxmlformats.org/officeDocument/2006/relationships/hyperlink" Target="https://drive.google.com/open?id=1kMIh8B0XMJTfHKJndk9yExuqr1YvKyUE" TargetMode="External"/><Relationship Id="rId41" Type="http://schemas.openxmlformats.org/officeDocument/2006/relationships/hyperlink" Target="https://drive.google.com/open?id=1gGowtdtUWg0oBu8u003d0i9yMlnsGJ1a" TargetMode="External"/><Relationship Id="rId62" Type="http://schemas.openxmlformats.org/officeDocument/2006/relationships/hyperlink" Target="https://drive.google.com/file/d/10jiu2y6WG5xiAgf3pHWR3yvfdJoOR0A4/view?usp=drive_link" TargetMode="External"/><Relationship Id="rId83" Type="http://schemas.openxmlformats.org/officeDocument/2006/relationships/hyperlink" Target="https://drive.google.com/open?id=1_c12OdR0i0O90pbVxLQN-qxqCd8cY5Fy" TargetMode="External"/><Relationship Id="rId88" Type="http://schemas.openxmlformats.org/officeDocument/2006/relationships/hyperlink" Target="https://drive.google.com/file/d/1ONXvlOrRUm8-O8LbNurcDZlKV2FldrDU/view?usp=drive_link" TargetMode="External"/><Relationship Id="rId111" Type="http://schemas.openxmlformats.org/officeDocument/2006/relationships/hyperlink" Target="https://drive.google.com/open?id=1o8zzAbPesR0ROPKebhur13dqX5LVnYza" TargetMode="External"/><Relationship Id="rId132" Type="http://schemas.openxmlformats.org/officeDocument/2006/relationships/hyperlink" Target="https://drive.google.com/file/d/1DNI0_64QcA1Wt0wa9i9yPlLADnrQI_jR/view?usp=drive_link" TargetMode="External"/><Relationship Id="rId153" Type="http://schemas.openxmlformats.org/officeDocument/2006/relationships/hyperlink" Target="https://drive.google.com/open?id=1iFVkn7g77CXqeJwNyAOEDYro1FF_5IHR" TargetMode="External"/><Relationship Id="rId174" Type="http://schemas.openxmlformats.org/officeDocument/2006/relationships/hyperlink" Target="https://drive.google.com/file/d/1AMgl-oUkbXAMiD056a9BY64qM6QgRyBO/view?usp=drive_link" TargetMode="External"/><Relationship Id="rId179" Type="http://schemas.openxmlformats.org/officeDocument/2006/relationships/comments" Target="../comments1.xml"/><Relationship Id="rId15" Type="http://schemas.openxmlformats.org/officeDocument/2006/relationships/hyperlink" Target="https://drive.google.com/file/d/1MV9Lp66V8NO5_5Nq4ldOeGgkgheVgweN/view?usp=sharing" TargetMode="External"/><Relationship Id="rId36" Type="http://schemas.openxmlformats.org/officeDocument/2006/relationships/hyperlink" Target="https://drive.google.com/file/d/1xpOi_uJ0nH3YmU01NfjwBkm_Z1y7zztt/view?usp=sharing" TargetMode="External"/><Relationship Id="rId57" Type="http://schemas.openxmlformats.org/officeDocument/2006/relationships/hyperlink" Target="https://drive.google.com/open?id=19jH3qEGiP_yspoyNoct2nn51KtziLERW" TargetMode="External"/><Relationship Id="rId106" Type="http://schemas.openxmlformats.org/officeDocument/2006/relationships/hyperlink" Target="https://drive.google.com/file/d/1tAlyhIGtFk7gjbrMl76gilBFz1jiKMi4/view?usp=drive_link" TargetMode="External"/><Relationship Id="rId127" Type="http://schemas.openxmlformats.org/officeDocument/2006/relationships/hyperlink" Target="https://drive.google.com/open?id=1Ek9jzT2W8u30sUPHUXUKGO5Ybjz17b6O" TargetMode="External"/><Relationship Id="rId10" Type="http://schemas.openxmlformats.org/officeDocument/2006/relationships/hyperlink" Target="https://drive.google.com/open?id=15EnuVmVbLMlqkQitACafWgtuUDJd9-G9" TargetMode="External"/><Relationship Id="rId31" Type="http://schemas.openxmlformats.org/officeDocument/2006/relationships/hyperlink" Target="https://drive.google.com/open?id=1f2eY9XhzpJ6oH2y5LImNvq6KDCLWy1PH" TargetMode="External"/><Relationship Id="rId52" Type="http://schemas.openxmlformats.org/officeDocument/2006/relationships/hyperlink" Target="https://drive.google.com/file/d/1S2FSmGP6QhFYHjDQk0KHEwsdmDOId-30/view?usp=sharing" TargetMode="External"/><Relationship Id="rId73" Type="http://schemas.openxmlformats.org/officeDocument/2006/relationships/hyperlink" Target="https://drive.google.com/open?id=1I7XcDhJUQPn4bt5HK4deAW0kz_H9NJXv" TargetMode="External"/><Relationship Id="rId78" Type="http://schemas.openxmlformats.org/officeDocument/2006/relationships/hyperlink" Target="https://drive.google.com/file/d/14TImRG925iuWe6jQbNVnfmX_VNwFYViP/view?usp=drive_link" TargetMode="External"/><Relationship Id="rId94" Type="http://schemas.openxmlformats.org/officeDocument/2006/relationships/hyperlink" Target="https://drive.google.com/file/d/1e_fJr7xFzuI47k48wmmiJ5LlCHkh0MXj/view?usp=drive_link" TargetMode="External"/><Relationship Id="rId99" Type="http://schemas.openxmlformats.org/officeDocument/2006/relationships/hyperlink" Target="https://drive.google.com/open?id=1v-bmRT3v7SxskQllRYEHLqhkiWIC_yFX" TargetMode="External"/><Relationship Id="rId101" Type="http://schemas.openxmlformats.org/officeDocument/2006/relationships/hyperlink" Target="https://drive.google.com/open?id=1ILNxyxDu7VlfDcH1BnTOo35YjRN2zyR9" TargetMode="External"/><Relationship Id="rId122" Type="http://schemas.openxmlformats.org/officeDocument/2006/relationships/hyperlink" Target="https://drive.google.com/file/d/1L5HvjKXEmcxxc6ApvWcRWKA4OD7pxSg6/view?usp=drive_link" TargetMode="External"/><Relationship Id="rId143" Type="http://schemas.openxmlformats.org/officeDocument/2006/relationships/hyperlink" Target="https://drive.google.com/open?id=1dFnXE9bWc8HVCE1XHaKdsVPdnp7I0kiO" TargetMode="External"/><Relationship Id="rId148" Type="http://schemas.openxmlformats.org/officeDocument/2006/relationships/hyperlink" Target="https://drive.google.com/file/d/1jrZ75Gf1OrGHjlXI-_p6LjOJN7Pg-MgI/view?usp=drive_link" TargetMode="External"/><Relationship Id="rId164" Type="http://schemas.openxmlformats.org/officeDocument/2006/relationships/hyperlink" Target="https://drive.google.com/file/d/1wN6QnX9eHhsNEqxnk24SQCqMdCPOQm5t/view?usp=sharing" TargetMode="External"/><Relationship Id="rId169" Type="http://schemas.openxmlformats.org/officeDocument/2006/relationships/hyperlink" Target="https://drive.google.com/open?id=1e9umnZsdoUDS-iZsuh6DpGrGPh5caFkb" TargetMode="External"/><Relationship Id="rId4" Type="http://schemas.openxmlformats.org/officeDocument/2006/relationships/hyperlink" Target="https://drive.google.com/open?id=1FbsiwLJTyBWrtvfOHqolUAdSdA1LFCeC" TargetMode="External"/><Relationship Id="rId9" Type="http://schemas.openxmlformats.org/officeDocument/2006/relationships/hyperlink" Target="https://drive.google.com/file/d/1u4nOVPOr9FzfeZ4IqOIn324PY7TXkviH/view?usp=sharing" TargetMode="External"/><Relationship Id="rId26" Type="http://schemas.openxmlformats.org/officeDocument/2006/relationships/hyperlink" Target="https://drive.google.com/file/d/1t5AWMzIUQee66NTPMWhjYCNOvDEsGtYW/view?usp=drive_link" TargetMode="External"/><Relationship Id="rId47" Type="http://schemas.openxmlformats.org/officeDocument/2006/relationships/hyperlink" Target="https://drive.google.com/open?id=1Y0xLclxGk5SP-0z2a3SSLU1g-r581lJq" TargetMode="External"/><Relationship Id="rId68" Type="http://schemas.openxmlformats.org/officeDocument/2006/relationships/hyperlink" Target="https://drive.google.com/file/d/1D8Bui6T3om_3bjRdKxetwXZI-YScO8aD/view?usp=drive_link" TargetMode="External"/><Relationship Id="rId89" Type="http://schemas.openxmlformats.org/officeDocument/2006/relationships/hyperlink" Target="https://drive.google.com/open?id=1Bxv-QpLHKLz9HgfvUWGItQ6a3CxHO7rD" TargetMode="External"/><Relationship Id="rId112" Type="http://schemas.openxmlformats.org/officeDocument/2006/relationships/hyperlink" Target="https://drive.google.com/file/d/1PU29onSstX2mtKTLAQL0eHF5yKxwKObD/view?usp=drive_link" TargetMode="External"/><Relationship Id="rId133" Type="http://schemas.openxmlformats.org/officeDocument/2006/relationships/hyperlink" Target="https://drive.google.com/open?id=1CooKtYLqQl6Qz7mapNON-eFU0Q1WoRjz" TargetMode="External"/><Relationship Id="rId154" Type="http://schemas.openxmlformats.org/officeDocument/2006/relationships/hyperlink" Target="https://drive.google.com/file/d/1G-6WXCWMMekJHKidaozdlxQoJOFuORsM/view?usp=drive_link" TargetMode="External"/><Relationship Id="rId175" Type="http://schemas.openxmlformats.org/officeDocument/2006/relationships/hyperlink" Target="https://drive.google.com/open?id=1SLM9_6lq83Qml1Pcf4EjEPStl6tcgW3E" TargetMode="External"/><Relationship Id="rId16" Type="http://schemas.openxmlformats.org/officeDocument/2006/relationships/hyperlink" Target="https://drive.google.com/open?id=1dFmGloKUGg2_LEfEWruCU2Eq71dQf__D" TargetMode="External"/><Relationship Id="rId37" Type="http://schemas.openxmlformats.org/officeDocument/2006/relationships/hyperlink" Target="https://drive.google.com/open?id=1z5Ae3zNjUlYdGBsdxogSi_YrHqvm5ijv" TargetMode="External"/><Relationship Id="rId58" Type="http://schemas.openxmlformats.org/officeDocument/2006/relationships/hyperlink" Target="https://drive.google.com/file/d/1ydb9xdsuW4Kg0auMcVfC4wTziXcyUUFf/view?usp=drive_link" TargetMode="External"/><Relationship Id="rId79" Type="http://schemas.openxmlformats.org/officeDocument/2006/relationships/hyperlink" Target="https://drive.google.com/open?id=1jHPdMtBanIbCpiZGEyR12_b4pJBlBKVz" TargetMode="External"/><Relationship Id="rId102" Type="http://schemas.openxmlformats.org/officeDocument/2006/relationships/hyperlink" Target="https://drive.google.com/file/d/1BnSGf2HwC1pzjhXt17TOPnlfb15XYrLn/view?usp=drive_link" TargetMode="External"/><Relationship Id="rId123" Type="http://schemas.openxmlformats.org/officeDocument/2006/relationships/hyperlink" Target="https://drive.google.com/open?id=1v22cnLGQkANJp5ocwH9NhY5CYot7TeaI" TargetMode="External"/><Relationship Id="rId144" Type="http://schemas.openxmlformats.org/officeDocument/2006/relationships/hyperlink" Target="https://drive.google.com/file/d/1n7GL0e5vmWbtIGetGBESwfoCA4sdw6Uo/view?usp=drive_link" TargetMode="External"/><Relationship Id="rId90" Type="http://schemas.openxmlformats.org/officeDocument/2006/relationships/hyperlink" Target="https://drive.google.com/file/d/1YS1eAuvXb8V28B9C7jC9APgiMN36RQEc/view?usp=drive_link" TargetMode="External"/><Relationship Id="rId165" Type="http://schemas.openxmlformats.org/officeDocument/2006/relationships/hyperlink" Target="https://drive.google.com/open?id=1OMXLujeNt16FKCvW7aIuwopeX_48iVCZ" TargetMode="External"/><Relationship Id="rId27" Type="http://schemas.openxmlformats.org/officeDocument/2006/relationships/hyperlink" Target="https://drive.google.com/open?id=1e_FGaul9OeVqXVcNfrdPcgSHB6jPiSh0" TargetMode="External"/><Relationship Id="rId48" Type="http://schemas.openxmlformats.org/officeDocument/2006/relationships/hyperlink" Target="https://drive.google.com/file/d/1j0ji8CaayivMpfHFya8UECbfRNKhGv1A/view?usp=drive_link" TargetMode="External"/><Relationship Id="rId69" Type="http://schemas.openxmlformats.org/officeDocument/2006/relationships/hyperlink" Target="https://drive.google.com/open?id=1HfFhgcKvA2ZO1qcavZzITVwIz6s8Ya5f" TargetMode="External"/><Relationship Id="rId113" Type="http://schemas.openxmlformats.org/officeDocument/2006/relationships/hyperlink" Target="https://drive.google.com/open?id=1NK1iKER1sEfjRtFlvfsRoKT9kRsI7eFP" TargetMode="External"/><Relationship Id="rId134" Type="http://schemas.openxmlformats.org/officeDocument/2006/relationships/hyperlink" Target="https://drive.google.com/file/d/1tmix58C4u6nM6pHKOK2z0hNpzih99XCC/view?usp=drive_link" TargetMode="External"/><Relationship Id="rId80" Type="http://schemas.openxmlformats.org/officeDocument/2006/relationships/hyperlink" Target="https://drive.google.com/file/d/1hPcPEpNvRq4zsrmsVUlJJblNIppvd6XE/view?usp=drive_link" TargetMode="External"/><Relationship Id="rId155" Type="http://schemas.openxmlformats.org/officeDocument/2006/relationships/hyperlink" Target="https://drive.google.com/open?id=16zctcOKpkqtnziDfXP0nk0crlnrpCYp0" TargetMode="External"/><Relationship Id="rId176" Type="http://schemas.openxmlformats.org/officeDocument/2006/relationships/hyperlink" Target="https://drive.google.com/file/d/1NJ0ESUeXaGN4lhg8ANPPwC35fpiufcyw/view?usp=drive_link" TargetMode="External"/><Relationship Id="rId17" Type="http://schemas.openxmlformats.org/officeDocument/2006/relationships/hyperlink" Target="https://drive.google.com/file/d/1OXqTiodR5rwKLH56ypAuSkkkkV9fepn0/view?usp=drive_link" TargetMode="External"/><Relationship Id="rId38" Type="http://schemas.openxmlformats.org/officeDocument/2006/relationships/hyperlink" Target="https://drive.google.com/file/d/1uUVyZSyc1mEvw9_gFi80MyE5aRL_cJyI/view?usp=sharing" TargetMode="External"/><Relationship Id="rId59" Type="http://schemas.openxmlformats.org/officeDocument/2006/relationships/hyperlink" Target="https://drive.google.com/open?id=135Abhtcs8-SlcSepLd3iQfJeQc9R1cD9" TargetMode="External"/><Relationship Id="rId103" Type="http://schemas.openxmlformats.org/officeDocument/2006/relationships/hyperlink" Target="https://drive.google.com/open?id=105PM6Y_P2XJqzMQzlPUHWRIbhOs0Fv_A" TargetMode="External"/><Relationship Id="rId124" Type="http://schemas.openxmlformats.org/officeDocument/2006/relationships/hyperlink" Target="https://drive.google.com/file/d/1dR5SzNkOP1G9unVOH_GJ4o7n0pD_9nJB/view?usp=drive_link" TargetMode="External"/><Relationship Id="rId70" Type="http://schemas.openxmlformats.org/officeDocument/2006/relationships/hyperlink" Target="https://drive.google.com/file/d/1vxs8TlxOAc9ieTAstVWZUVZR0Ko5K4JW/view?usp=drive_link" TargetMode="External"/><Relationship Id="rId91" Type="http://schemas.openxmlformats.org/officeDocument/2006/relationships/hyperlink" Target="https://drive.google.com/open?id=12NXFwiSkudR15gd8abmArsB931Y2WRrT" TargetMode="External"/><Relationship Id="rId145" Type="http://schemas.openxmlformats.org/officeDocument/2006/relationships/hyperlink" Target="https://drive.google.com/open?id=129iB8kemSpMirq04BRqcQ7gpRES5ek3T" TargetMode="External"/><Relationship Id="rId166" Type="http://schemas.openxmlformats.org/officeDocument/2006/relationships/hyperlink" Target="https://drive.google.com/file/d/1I7O9IXSiZZMp_ARBmAnIKERBv0el230n/view?usp=sharing" TargetMode="External"/><Relationship Id="rId1" Type="http://schemas.openxmlformats.org/officeDocument/2006/relationships/hyperlink" Target="https://drive.google.com/file/d/1Hzkx7Op2YEsisXvvqihy3AQ7sfy7uM0H/view?usp=drive_link"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6" Type="http://schemas.openxmlformats.org/officeDocument/2006/relationships/hyperlink" Target="https://drive.google.com/open?id=17p-Y5HrN5cAbfHhfUanTEbjQOCFo30o3cmFYJLeKFoc" TargetMode="External"/><Relationship Id="rId21" Type="http://schemas.openxmlformats.org/officeDocument/2006/relationships/hyperlink" Target="https://drive.google.com/open?id=1RUCBf95sdhN_kQvneYyRsKuwllUs4b4ukSHepjId63k" TargetMode="External"/><Relationship Id="rId42" Type="http://schemas.openxmlformats.org/officeDocument/2006/relationships/hyperlink" Target="https://drive.google.com/open?id=1NsM2qVaUP6ypMidmvR8EuYU6eIKfMplHuceyqB6QC_E" TargetMode="External"/><Relationship Id="rId47" Type="http://schemas.openxmlformats.org/officeDocument/2006/relationships/hyperlink" Target="https://drive.google.com/open?id=115IQUGytf5xiDvdGwGy57tKrbbUWuFIbn359aMh1Ou0" TargetMode="External"/><Relationship Id="rId63" Type="http://schemas.openxmlformats.org/officeDocument/2006/relationships/hyperlink" Target="https://drive.google.com/open?id=1eT7bl-OPU6pOSgfeMWoocwEftBG2mFnn-1HHd3kTaFg" TargetMode="External"/><Relationship Id="rId68" Type="http://schemas.openxmlformats.org/officeDocument/2006/relationships/hyperlink" Target="https://drive.google.com/file/d/1Wu2SGA9Sdg6snvAdGgSRwhQWoLZgBn5K/view?usp=drive_link" TargetMode="External"/><Relationship Id="rId2" Type="http://schemas.openxmlformats.org/officeDocument/2006/relationships/hyperlink" Target="https://drive.google.com/open?id=1YFyQeCRJAUoTfyybSB9H3mvsBkQsoHqiGtMid5FVNXI" TargetMode="External"/><Relationship Id="rId16" Type="http://schemas.openxmlformats.org/officeDocument/2006/relationships/hyperlink" Target="https://drive.google.com/open?id=1a6YHuyvfGQsIjT3pGcufsCKAn11flwRT" TargetMode="External"/><Relationship Id="rId29" Type="http://schemas.openxmlformats.org/officeDocument/2006/relationships/hyperlink" Target="https://drive.google.com/open?id=1O63yivQKXf2F0D32Az6RbtGziQ3WYtATAOzW9Ow_cR4" TargetMode="External"/><Relationship Id="rId11" Type="http://schemas.openxmlformats.org/officeDocument/2006/relationships/hyperlink" Target="https://drive.google.com/open?id=1y5U0Vxua0-SbbGFASA4V-AvM3rrCFkKdSeuMBh2sT00" TargetMode="External"/><Relationship Id="rId24" Type="http://schemas.openxmlformats.org/officeDocument/2006/relationships/hyperlink" Target="https://drive.google.com/open?id=1wuA1is7cMTElEVoY1qI17wsp_CspAPiqGnwFHRX9p1w" TargetMode="External"/><Relationship Id="rId32" Type="http://schemas.openxmlformats.org/officeDocument/2006/relationships/hyperlink" Target="https://drive.google.com/open?id=1LuDvfY1Xavod-wnilZY5Wbf3xQ_9VkFj6SnZjqFUAcQ" TargetMode="External"/><Relationship Id="rId37" Type="http://schemas.openxmlformats.org/officeDocument/2006/relationships/hyperlink" Target="https://drive.google.com/open?id=1hm0nZhdqMbMabuA5feiQlmQqrmxBF_8Xnp2ksuWhiV8" TargetMode="External"/><Relationship Id="rId40" Type="http://schemas.openxmlformats.org/officeDocument/2006/relationships/hyperlink" Target="https://drive.google.com/open?id=1dKWp0fZkKsz22pGANR3D5YoWaZIquEKck0yv6prQNY8" TargetMode="External"/><Relationship Id="rId45" Type="http://schemas.openxmlformats.org/officeDocument/2006/relationships/hyperlink" Target="https://drive.google.com/open?id=1KvioBlbVSn44pAPD2mN_ZO7j2oZ3stqOYi3rr6flSOQ" TargetMode="External"/><Relationship Id="rId53" Type="http://schemas.openxmlformats.org/officeDocument/2006/relationships/hyperlink" Target="https://drive.google.com/open?id=1ijIfeNfEeUThDn-F_VPmVj5AMKJx8yIjTmsd4G913cs" TargetMode="External"/><Relationship Id="rId58" Type="http://schemas.openxmlformats.org/officeDocument/2006/relationships/hyperlink" Target="https://drive.google.com/open?id=1dOqLIWcP9VtidwRngKEVB5n1sOAiMlJgMPp3i4a-rr8" TargetMode="External"/><Relationship Id="rId66" Type="http://schemas.openxmlformats.org/officeDocument/2006/relationships/hyperlink" Target="https://drive.google.com/open?id=1uqcQ9Qn3QmNFhvQoRivOeVzxbq6G4_AHWDcetIV3gxU" TargetMode="External"/><Relationship Id="rId5" Type="http://schemas.openxmlformats.org/officeDocument/2006/relationships/hyperlink" Target="https://drive.google.com/open?id=1jAReeK5_mvbgmwqoGGolG5ZUBo2_xt5F" TargetMode="External"/><Relationship Id="rId61" Type="http://schemas.openxmlformats.org/officeDocument/2006/relationships/hyperlink" Target="https://drive.google.com/open?id=1_jiW8DyWqh-fYxvmGMD4p5uGsG42z9QweItAukAdcvc" TargetMode="External"/><Relationship Id="rId19" Type="http://schemas.openxmlformats.org/officeDocument/2006/relationships/hyperlink" Target="https://drive.google.com/open?id=18T2-kjnEMLvGnomRoBBDLfy_DVhTgpDD" TargetMode="External"/><Relationship Id="rId14" Type="http://schemas.openxmlformats.org/officeDocument/2006/relationships/hyperlink" Target="https://drive.google.com/open?id=1Scw8qF91nLre537ogOJvVXXt51TGqHViIOp0WNyEeRM" TargetMode="External"/><Relationship Id="rId22" Type="http://schemas.openxmlformats.org/officeDocument/2006/relationships/hyperlink" Target="https://drive.google.com/open?id=1UX1k-WicXdr8vfy7IVC3GTpI9nFbYpui" TargetMode="External"/><Relationship Id="rId27" Type="http://schemas.openxmlformats.org/officeDocument/2006/relationships/hyperlink" Target="https://drive.google.com/open?id=1o0DvNIdWOyRQR4yJY8yDqa9xO5NQa5DHQPdI6TTuyUY" TargetMode="External"/><Relationship Id="rId30" Type="http://schemas.openxmlformats.org/officeDocument/2006/relationships/hyperlink" Target="https://drive.google.com/open?id=1upD9v9RF1ar7Cbstzfso0PjzhAmHTxWf4OQrh9KCxG4" TargetMode="External"/><Relationship Id="rId35" Type="http://schemas.openxmlformats.org/officeDocument/2006/relationships/hyperlink" Target="https://drive.google.com/open?id=1fpEnCX28AdxWxIVVQGlNwz9Pn6bG96dR" TargetMode="External"/><Relationship Id="rId43" Type="http://schemas.openxmlformats.org/officeDocument/2006/relationships/hyperlink" Target="https://drive.google.com/open?id=1Ez019OLvdy96Sj0XHo5wzLjumcIitm3Tm0Fr02vgQQA" TargetMode="External"/><Relationship Id="rId48" Type="http://schemas.openxmlformats.org/officeDocument/2006/relationships/hyperlink" Target="https://drive.google.com/open?id=1z1ZtAf0v8XDHvS9NheJPphoN9fWw_6trp5zasJIJZbA" TargetMode="External"/><Relationship Id="rId56" Type="http://schemas.openxmlformats.org/officeDocument/2006/relationships/hyperlink" Target="https://drive.google.com/open?id=1XrXd4aK2__uyG6bE0HJr8KuWS16nB13whrpIv-Pn2e8" TargetMode="External"/><Relationship Id="rId64" Type="http://schemas.openxmlformats.org/officeDocument/2006/relationships/hyperlink" Target="https://drive.google.com/open?id=11dU_6uajD7glwjpqPAP8VdjjYZK2Dh1LbEcm9HsqBYc" TargetMode="External"/><Relationship Id="rId69" Type="http://schemas.openxmlformats.org/officeDocument/2006/relationships/hyperlink" Target="https://drive.google.com/open?id=1Dso6ro8h56OhnnwH0tSwsb0LMSmq7zk4k7J47yI9Kfc" TargetMode="External"/><Relationship Id="rId8" Type="http://schemas.openxmlformats.org/officeDocument/2006/relationships/hyperlink" Target="https://drive.google.com/open?id=1DM7Mva7FlAmUdplKGshMD7EcEbxRFvUm" TargetMode="External"/><Relationship Id="rId51" Type="http://schemas.openxmlformats.org/officeDocument/2006/relationships/hyperlink" Target="https://drive.google.com/open?id=1UBSm8mOwNAj4K8ThuVleFoKZnHDBXkW6WoF8SV5taPw" TargetMode="External"/><Relationship Id="rId72" Type="http://schemas.openxmlformats.org/officeDocument/2006/relationships/vmlDrawing" Target="../drawings/vmlDrawing3.vml"/><Relationship Id="rId3" Type="http://schemas.openxmlformats.org/officeDocument/2006/relationships/hyperlink" Target="https://drive.google.com/open?id=1r3T-DetwuahycAgNn0drDE_2EFWR3dzf" TargetMode="External"/><Relationship Id="rId12" Type="http://schemas.openxmlformats.org/officeDocument/2006/relationships/hyperlink" Target="https://drive.google.com/open?id=16cxttu51ebrG3hJsnJMKypfZ_uRRFQRLwtGwGj31kM8" TargetMode="External"/><Relationship Id="rId17" Type="http://schemas.openxmlformats.org/officeDocument/2006/relationships/hyperlink" Target="https://drive.google.com/open?id=1dRG2mtMmTBNubWb3iJVUQpPIf-KOzWEYEDSW5m9BYB4" TargetMode="External"/><Relationship Id="rId25" Type="http://schemas.openxmlformats.org/officeDocument/2006/relationships/hyperlink" Target="https://drive.google.com/open?id=15fCB3Zooopb7ukWaEeZ3Q_cBXMNvCtbd" TargetMode="External"/><Relationship Id="rId33" Type="http://schemas.openxmlformats.org/officeDocument/2006/relationships/hyperlink" Target="https://drive.google.com/open?id=1TkOM8Sptb3ZJqofI5DfBQvOequZFxOhu" TargetMode="External"/><Relationship Id="rId38" Type="http://schemas.openxmlformats.org/officeDocument/2006/relationships/hyperlink" Target="https://drive.google.com/open?id=1p7h6ev1H0Qt7uQCQVRVbGabnWx_xWHB0H7t-ICwa0JE" TargetMode="External"/><Relationship Id="rId46" Type="http://schemas.openxmlformats.org/officeDocument/2006/relationships/hyperlink" Target="https://drive.google.com/open?id=1w2XTR85s53ceoK-LHpqGHPbfNhLR0L019XmMUOJtdxE" TargetMode="External"/><Relationship Id="rId59" Type="http://schemas.openxmlformats.org/officeDocument/2006/relationships/hyperlink" Target="https://drive.google.com/open?id=1-UKlaU7LHWIdRB4Dd_GAJMtG4TJcYLJiKpzJ98Za9oc" TargetMode="External"/><Relationship Id="rId67" Type="http://schemas.openxmlformats.org/officeDocument/2006/relationships/hyperlink" Target="https://drive.google.com/open?id=1Pgzb_de0Zz7JCwf1bVv1Rmtt64WOhLOb5EOk0R4AAFI" TargetMode="External"/><Relationship Id="rId20" Type="http://schemas.openxmlformats.org/officeDocument/2006/relationships/hyperlink" Target="https://drive.google.com/open?id=1EavzxFgzKhwqOJl3w6rzMycnfmzeTvnb" TargetMode="External"/><Relationship Id="rId41" Type="http://schemas.openxmlformats.org/officeDocument/2006/relationships/hyperlink" Target="https://drive.google.com/open?id=1wnQX-u_yN2fpNn-tHe5jcA1bti-hP5eAsPmfz_fAZdM" TargetMode="External"/><Relationship Id="rId54" Type="http://schemas.openxmlformats.org/officeDocument/2006/relationships/hyperlink" Target="https://drive.google.com/open?id=1EI4patzFAB2pdp_ZXwiXw-EeFTDtJF6bTCchq86MCXU" TargetMode="External"/><Relationship Id="rId62" Type="http://schemas.openxmlformats.org/officeDocument/2006/relationships/hyperlink" Target="https://drive.google.com/open?id=1WE5csJ_XDsP88wgcvH-uJq3J3IybPCS5JnAgiF-axb0" TargetMode="External"/><Relationship Id="rId70" Type="http://schemas.openxmlformats.org/officeDocument/2006/relationships/hyperlink" Target="https://drive.google.com/file/d/1TQFCX0-hJ6UbXlZ9STUTFFN6zrFli6MO/view?usp=drive_link" TargetMode="External"/><Relationship Id="rId1" Type="http://schemas.openxmlformats.org/officeDocument/2006/relationships/hyperlink" Target="https://drive.google.com/open?id=1OtXO620BcFMvdqySlJnc7kcNuTMslikT" TargetMode="External"/><Relationship Id="rId6" Type="http://schemas.openxmlformats.org/officeDocument/2006/relationships/hyperlink" Target="https://drive.google.com/open?id=1LJ70fWpSERXs1kVwKg0jAwbvi05Qw2Mi6lqq96b5LYU" TargetMode="External"/><Relationship Id="rId15" Type="http://schemas.openxmlformats.org/officeDocument/2006/relationships/hyperlink" Target="https://drive.google.com/open?id=1lm5DcgtCaSLfdaM-Em0QQWw2zcOFgmuw" TargetMode="External"/><Relationship Id="rId23" Type="http://schemas.openxmlformats.org/officeDocument/2006/relationships/hyperlink" Target="https://drive.google.com/open?id=1U0_XfFu5c-A-KadFszmazQNnMCNu4K30" TargetMode="External"/><Relationship Id="rId28" Type="http://schemas.openxmlformats.org/officeDocument/2006/relationships/hyperlink" Target="https://drive.google.com/open?id=1EsaO-ou60aSAXB_BZ_6i4UW3_U1ozuMvkZjAOefY3V4" TargetMode="External"/><Relationship Id="rId36" Type="http://schemas.openxmlformats.org/officeDocument/2006/relationships/hyperlink" Target="https://drive.google.com/open?id=1URURZwXLm19KzxdTQHcpu_wHerBqqFRe2g2T2oW_OHw" TargetMode="External"/><Relationship Id="rId49" Type="http://schemas.openxmlformats.org/officeDocument/2006/relationships/hyperlink" Target="https://drive.google.com/open?id=1GbVs3nlvDeh3fZ5aBz85wTfQPujs2ypoSACz4hy0wPA" TargetMode="External"/><Relationship Id="rId57" Type="http://schemas.openxmlformats.org/officeDocument/2006/relationships/hyperlink" Target="https://drive.google.com/open?id=1o_d6XGdoAaQY8Iwcm87fTegN0fEtgc7rTVlVRexWTxQ" TargetMode="External"/><Relationship Id="rId10" Type="http://schemas.openxmlformats.org/officeDocument/2006/relationships/hyperlink" Target="https://drive.google.com/open?id=1nCIeu97qJDrBkvpS3MhQTpJ3qGYtzb2p" TargetMode="External"/><Relationship Id="rId31" Type="http://schemas.openxmlformats.org/officeDocument/2006/relationships/hyperlink" Target="https://drive.google.com/open?id=1pzjjag0w2BLSrudDffBIktHsVdnLeZcM" TargetMode="External"/><Relationship Id="rId44" Type="http://schemas.openxmlformats.org/officeDocument/2006/relationships/hyperlink" Target="https://drive.google.com/open?id=1yrwwt_Dm2OnuDSKcPAKtzlg6W_BlZmuZpqlMhf4y2bI" TargetMode="External"/><Relationship Id="rId52" Type="http://schemas.openxmlformats.org/officeDocument/2006/relationships/hyperlink" Target="https://drive.google.com/open?id=1TnXqpN6Zmi81nv9QILYEOKu779z5ctKvS80-3LTmugA" TargetMode="External"/><Relationship Id="rId60" Type="http://schemas.openxmlformats.org/officeDocument/2006/relationships/hyperlink" Target="https://drive.google.com/open?id=1PeYrYkOfQnHndBWxmM00beTIPRhHRLOzocb_3n6UlKg" TargetMode="External"/><Relationship Id="rId65" Type="http://schemas.openxmlformats.org/officeDocument/2006/relationships/hyperlink" Target="https://drive.google.com/file/d/1CNo9KhPR1e6CzBo5zeYBM-WHxD0t_lzr/view?usp=drive_link" TargetMode="External"/><Relationship Id="rId73" Type="http://schemas.openxmlformats.org/officeDocument/2006/relationships/comments" Target="../comments3.xml"/><Relationship Id="rId4" Type="http://schemas.openxmlformats.org/officeDocument/2006/relationships/hyperlink" Target="https://drive.google.com/open?id=1BwTw-XTafcC9UpHHX-hMPR7uXKp15hA6CQ7HPXc2s4s" TargetMode="External"/><Relationship Id="rId9" Type="http://schemas.openxmlformats.org/officeDocument/2006/relationships/hyperlink" Target="https://drive.google.com/open?id=1p3mdco1c1WV_DRIsnjO20IKys3Gq73t5" TargetMode="External"/><Relationship Id="rId13" Type="http://schemas.openxmlformats.org/officeDocument/2006/relationships/hyperlink" Target="https://drive.google.com/open?id=1EgNFuElVwVDinLPzUPte4IfJc5hg-CQL" TargetMode="External"/><Relationship Id="rId18" Type="http://schemas.openxmlformats.org/officeDocument/2006/relationships/hyperlink" Target="https://drive.google.com/open?id=1lpcgukz57yycr0eNnZje3z9Y48FOInh_ZMavF0IBOk4" TargetMode="External"/><Relationship Id="rId39" Type="http://schemas.openxmlformats.org/officeDocument/2006/relationships/hyperlink" Target="https://drive.google.com/open?id=1D1qZaJTYZlsZQ3F19U8ICeBaO4PQrQZ3CEJUu-2rUls" TargetMode="External"/><Relationship Id="rId34" Type="http://schemas.openxmlformats.org/officeDocument/2006/relationships/hyperlink" Target="https://drive.google.com/open?id=15yOyyp3coWhap09b4qGjh2-fTFRMI55DBbiQ7MA9aNI" TargetMode="External"/><Relationship Id="rId50" Type="http://schemas.openxmlformats.org/officeDocument/2006/relationships/hyperlink" Target="https://drive.google.com/open?id=1MYHYHnN08Pb4qSfKLVlaGVWgJ35JK2Bt3mAJ5G2rl0I" TargetMode="External"/><Relationship Id="rId55" Type="http://schemas.openxmlformats.org/officeDocument/2006/relationships/hyperlink" Target="https://drive.google.com/open?id=1u3xFWikHSBvWWqqpXiozZuueHzEQurfVYPZV_opP7nY" TargetMode="External"/><Relationship Id="rId7" Type="http://schemas.openxmlformats.org/officeDocument/2006/relationships/hyperlink" Target="https://drive.google.com/open?id=1CuyeLoW-X8H0NI3beEZ-OS0awOionSzw" TargetMode="External"/><Relationship Id="rId71" Type="http://schemas.openxmlformats.org/officeDocument/2006/relationships/hyperlink" Target="https://drive.google.com/open?id=1ip-BTeHLPqpy4DrKRDYEGlwASk9EZmT-R6GuVPtJMm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googleapis.com/drive/v3/files/1zJHZXMzKUDl-XgOOWX1KfEzX6CO9QhL8So-FE0MMhkQ/export?mimeType=application%2F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G1087"/>
  <sheetViews>
    <sheetView workbookViewId="0">
      <pane ySplit="1" topLeftCell="A2" activePane="bottomLeft" state="frozen"/>
      <selection pane="bottomLeft" activeCell="F2" activeCellId="1" sqref="C2:D1048576 F2:F1048576"/>
    </sheetView>
  </sheetViews>
  <sheetFormatPr baseColWidth="10" defaultColWidth="11.1640625" defaultRowHeight="15" customHeight="1" x14ac:dyDescent="0.2"/>
  <cols>
    <col min="1" max="34" width="16.83203125" customWidth="1"/>
    <col min="35" max="36" width="19.5" customWidth="1"/>
    <col min="37" max="39" width="16.83203125" customWidth="1"/>
  </cols>
  <sheetData>
    <row r="1" spans="1:59" ht="26" x14ac:dyDescent="0.2">
      <c r="A1" s="3" t="s">
        <v>6</v>
      </c>
      <c r="B1" s="4" t="s">
        <v>7</v>
      </c>
      <c r="C1" s="4" t="s">
        <v>0</v>
      </c>
      <c r="D1" s="4" t="s">
        <v>2</v>
      </c>
      <c r="E1" s="4" t="s">
        <v>8</v>
      </c>
      <c r="F1" s="4" t="s">
        <v>9</v>
      </c>
      <c r="G1" s="4" t="s">
        <v>10</v>
      </c>
      <c r="H1" s="4" t="s">
        <v>3</v>
      </c>
      <c r="I1" s="3" t="s">
        <v>11</v>
      </c>
      <c r="J1" s="3" t="s">
        <v>12</v>
      </c>
      <c r="K1" s="5"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33</v>
      </c>
      <c r="AG1" s="4" t="s">
        <v>34</v>
      </c>
      <c r="AH1" s="4" t="s">
        <v>35</v>
      </c>
      <c r="AI1" s="6" t="s">
        <v>36</v>
      </c>
      <c r="AJ1" s="7" t="s">
        <v>37</v>
      </c>
    </row>
    <row r="2" spans="1:59" ht="16" x14ac:dyDescent="0.2">
      <c r="A2" s="8">
        <v>45233.28935575232</v>
      </c>
      <c r="B2" s="9">
        <v>1</v>
      </c>
      <c r="C2" s="9"/>
      <c r="D2" s="9"/>
      <c r="E2" s="9" t="s">
        <v>38</v>
      </c>
      <c r="F2" s="9"/>
      <c r="G2" s="9" t="s">
        <v>39</v>
      </c>
      <c r="H2" s="9">
        <v>15.98</v>
      </c>
      <c r="I2" s="10">
        <v>123970</v>
      </c>
      <c r="J2" s="10">
        <v>82742.679999999993</v>
      </c>
      <c r="K2" s="11" t="s">
        <v>40</v>
      </c>
      <c r="L2" s="9" t="s">
        <v>41</v>
      </c>
      <c r="M2" s="9" t="s">
        <v>42</v>
      </c>
      <c r="N2" s="9" t="s">
        <v>43</v>
      </c>
      <c r="O2" s="9" t="s">
        <v>44</v>
      </c>
      <c r="P2" s="9" t="s">
        <v>43</v>
      </c>
      <c r="Q2" s="9" t="s">
        <v>45</v>
      </c>
      <c r="R2" s="9" t="s">
        <v>40</v>
      </c>
      <c r="S2" s="9" t="s">
        <v>40</v>
      </c>
      <c r="T2" s="9" t="s">
        <v>46</v>
      </c>
      <c r="U2" s="9" t="s">
        <v>47</v>
      </c>
      <c r="V2" s="9" t="s">
        <v>48</v>
      </c>
      <c r="W2" s="9" t="s">
        <v>49</v>
      </c>
      <c r="X2" s="9" t="s">
        <v>50</v>
      </c>
      <c r="Y2" s="9" t="s">
        <v>51</v>
      </c>
      <c r="Z2" s="9" t="s">
        <v>52</v>
      </c>
      <c r="AA2" s="9" t="s">
        <v>53</v>
      </c>
      <c r="AB2" s="9" t="s">
        <v>54</v>
      </c>
      <c r="AC2" s="9" t="s">
        <v>55</v>
      </c>
      <c r="AD2" s="9" t="s">
        <v>40</v>
      </c>
      <c r="AE2" s="9"/>
      <c r="AF2" s="9"/>
      <c r="AG2" s="9"/>
      <c r="AH2" s="12" t="s">
        <v>56</v>
      </c>
      <c r="AI2" s="13" t="str">
        <f>HYPERLINK("https://drive.google.com/open?id=1ep6vVw84VozxMCghetE63P00lBF_Sh0G","Martin &amp; Lynne Ripley NR17 1HD - Overview.pdf")</f>
        <v>Martin &amp; Lynne Ripley NR17 1HD - Overview.pdf</v>
      </c>
      <c r="AJ2" s="14" t="s">
        <v>57</v>
      </c>
      <c r="AK2" s="9"/>
      <c r="AL2" s="9"/>
      <c r="AM2" s="9"/>
      <c r="AN2" s="9"/>
      <c r="AO2" s="9"/>
      <c r="AP2" s="9"/>
      <c r="AQ2" s="9"/>
      <c r="AR2" s="9"/>
      <c r="AS2" s="9"/>
      <c r="AT2" s="9"/>
      <c r="AU2" s="9"/>
      <c r="AV2" s="9"/>
      <c r="AW2" s="9"/>
      <c r="AX2" s="9"/>
      <c r="AY2" s="9"/>
      <c r="AZ2" s="9"/>
      <c r="BA2" s="9"/>
      <c r="BB2" s="9"/>
      <c r="BC2" s="9"/>
      <c r="BD2" s="9"/>
      <c r="BE2" s="9"/>
      <c r="BF2" s="9"/>
      <c r="BG2" s="9"/>
    </row>
    <row r="3" spans="1:59" ht="16" x14ac:dyDescent="0.2">
      <c r="A3" s="8">
        <v>45237.142205231481</v>
      </c>
      <c r="B3" s="9">
        <v>3</v>
      </c>
      <c r="C3" s="9"/>
      <c r="D3" s="9"/>
      <c r="E3" s="9" t="s">
        <v>58</v>
      </c>
      <c r="F3" s="9"/>
      <c r="G3" s="9" t="s">
        <v>39</v>
      </c>
      <c r="H3" s="9">
        <v>7.36</v>
      </c>
      <c r="I3" s="10">
        <v>74012.649999999994</v>
      </c>
      <c r="J3" s="10">
        <v>62339.199999999997</v>
      </c>
      <c r="K3" s="11">
        <v>2</v>
      </c>
      <c r="L3" s="9" t="s">
        <v>59</v>
      </c>
      <c r="M3" s="9" t="s">
        <v>60</v>
      </c>
      <c r="N3" s="9" t="s">
        <v>43</v>
      </c>
      <c r="O3" s="9" t="s">
        <v>61</v>
      </c>
      <c r="P3" s="9" t="s">
        <v>44</v>
      </c>
      <c r="Q3" s="9" t="s">
        <v>62</v>
      </c>
      <c r="R3" s="9" t="s">
        <v>40</v>
      </c>
      <c r="S3" s="9" t="s">
        <v>40</v>
      </c>
      <c r="T3" s="9" t="s">
        <v>63</v>
      </c>
      <c r="U3" s="9" t="s">
        <v>64</v>
      </c>
      <c r="V3" s="9" t="s">
        <v>64</v>
      </c>
      <c r="W3" s="9" t="s">
        <v>65</v>
      </c>
      <c r="X3" s="9" t="s">
        <v>66</v>
      </c>
      <c r="Y3" s="9" t="s">
        <v>67</v>
      </c>
      <c r="Z3" s="9" t="s">
        <v>68</v>
      </c>
      <c r="AA3" s="9" t="s">
        <v>69</v>
      </c>
      <c r="AB3" s="9" t="s">
        <v>70</v>
      </c>
      <c r="AC3" s="9" t="s">
        <v>71</v>
      </c>
      <c r="AD3" s="9" t="s">
        <v>72</v>
      </c>
      <c r="AE3" s="9"/>
      <c r="AF3" s="9"/>
      <c r="AG3" s="9"/>
      <c r="AH3" s="14" t="s">
        <v>73</v>
      </c>
      <c r="AI3" s="13" t="str">
        <f>HYPERLINK("https://drive.google.com/open?id=1FbsiwLJTyBWrtvfOHqolUAdSdA1LFCeC","Julie Grimsey CO8 5BA - Overview.pdf")</f>
        <v>Julie Grimsey CO8 5BA - Overview.pdf</v>
      </c>
      <c r="AJ3" s="14" t="s">
        <v>74</v>
      </c>
      <c r="AK3" s="9"/>
      <c r="AL3" s="9"/>
      <c r="AM3" s="9"/>
      <c r="AN3" s="9"/>
      <c r="AO3" s="9"/>
      <c r="AP3" s="9"/>
      <c r="AQ3" s="9"/>
      <c r="AR3" s="9"/>
      <c r="AS3" s="9"/>
      <c r="AT3" s="9"/>
      <c r="AU3" s="9"/>
      <c r="AV3" s="9"/>
      <c r="AW3" s="9"/>
      <c r="AX3" s="9"/>
      <c r="AY3" s="9"/>
      <c r="AZ3" s="9"/>
      <c r="BA3" s="9"/>
      <c r="BB3" s="9"/>
      <c r="BC3" s="9"/>
      <c r="BD3" s="9"/>
      <c r="BE3" s="9"/>
      <c r="BF3" s="9"/>
      <c r="BG3" s="9"/>
    </row>
    <row r="4" spans="1:59" ht="16" x14ac:dyDescent="0.2">
      <c r="A4" s="8">
        <v>45237.151655787035</v>
      </c>
      <c r="B4" s="9">
        <v>6</v>
      </c>
      <c r="C4" s="9"/>
      <c r="D4" s="9"/>
      <c r="E4" s="9" t="s">
        <v>75</v>
      </c>
      <c r="F4" s="9"/>
      <c r="G4" s="9" t="s">
        <v>39</v>
      </c>
      <c r="H4" s="9">
        <v>10.29</v>
      </c>
      <c r="I4" s="10">
        <v>120245.92</v>
      </c>
      <c r="J4" s="10">
        <v>124509</v>
      </c>
      <c r="K4" s="11">
        <v>4</v>
      </c>
      <c r="L4" s="9" t="s">
        <v>76</v>
      </c>
      <c r="M4" s="9" t="s">
        <v>77</v>
      </c>
      <c r="N4" s="9" t="s">
        <v>43</v>
      </c>
      <c r="O4" s="9" t="s">
        <v>43</v>
      </c>
      <c r="P4" s="9" t="s">
        <v>44</v>
      </c>
      <c r="Q4" s="9" t="s">
        <v>78</v>
      </c>
      <c r="R4" s="9" t="s">
        <v>79</v>
      </c>
      <c r="S4" s="9" t="s">
        <v>40</v>
      </c>
      <c r="T4" s="9" t="s">
        <v>80</v>
      </c>
      <c r="U4" s="9" t="s">
        <v>81</v>
      </c>
      <c r="V4" s="9" t="s">
        <v>82</v>
      </c>
      <c r="W4" s="9" t="s">
        <v>83</v>
      </c>
      <c r="X4" s="9" t="s">
        <v>84</v>
      </c>
      <c r="Y4" s="9" t="s">
        <v>85</v>
      </c>
      <c r="Z4" s="9" t="s">
        <v>86</v>
      </c>
      <c r="AA4" s="9" t="s">
        <v>87</v>
      </c>
      <c r="AB4" s="9" t="s">
        <v>88</v>
      </c>
      <c r="AC4" s="9" t="s">
        <v>89</v>
      </c>
      <c r="AD4" s="9" t="s">
        <v>90</v>
      </c>
      <c r="AE4" s="9"/>
      <c r="AF4" s="9"/>
      <c r="AG4" s="9"/>
      <c r="AH4" s="14" t="s">
        <v>91</v>
      </c>
      <c r="AI4" s="13" t="str">
        <f>HYPERLINK("https://drive.google.com/open?id=1lpl3GgFtPhVQ3b2QOBTXyPw7PLVh_yEw","Robert Wharmby SK22 1AU - Overview.pdf")</f>
        <v>Robert Wharmby SK22 1AU - Overview.pdf</v>
      </c>
      <c r="AJ4" s="14" t="s">
        <v>92</v>
      </c>
      <c r="AK4" s="9"/>
      <c r="AL4" s="9"/>
      <c r="AM4" s="9"/>
      <c r="AN4" s="9"/>
      <c r="AO4" s="9"/>
      <c r="AP4" s="9"/>
      <c r="AQ4" s="9"/>
      <c r="AR4" s="9"/>
      <c r="AS4" s="9"/>
      <c r="AT4" s="9"/>
      <c r="AU4" s="9"/>
      <c r="AV4" s="9"/>
      <c r="AW4" s="9"/>
      <c r="AX4" s="9"/>
      <c r="AY4" s="9"/>
      <c r="AZ4" s="9"/>
      <c r="BA4" s="9"/>
      <c r="BB4" s="9"/>
      <c r="BC4" s="9"/>
      <c r="BD4" s="9"/>
      <c r="BE4" s="9"/>
      <c r="BF4" s="9"/>
      <c r="BG4" s="9"/>
    </row>
    <row r="5" spans="1:59" ht="16" x14ac:dyDescent="0.2">
      <c r="A5" s="8">
        <v>45237.160737905091</v>
      </c>
      <c r="B5" s="9">
        <v>7</v>
      </c>
      <c r="C5" s="9"/>
      <c r="D5" s="9"/>
      <c r="E5" s="9" t="s">
        <v>93</v>
      </c>
      <c r="F5" s="9"/>
      <c r="G5" s="9" t="s">
        <v>39</v>
      </c>
      <c r="H5" s="9">
        <v>61.24</v>
      </c>
      <c r="I5" s="10">
        <v>830938.3</v>
      </c>
      <c r="J5" s="10">
        <v>408348.32</v>
      </c>
      <c r="K5" s="11">
        <v>5</v>
      </c>
      <c r="L5" s="9" t="s">
        <v>94</v>
      </c>
      <c r="M5" s="9" t="s">
        <v>95</v>
      </c>
      <c r="N5" s="9" t="s">
        <v>43</v>
      </c>
      <c r="O5" s="9" t="s">
        <v>43</v>
      </c>
      <c r="P5" s="9" t="s">
        <v>44</v>
      </c>
      <c r="Q5" s="9" t="s">
        <v>96</v>
      </c>
      <c r="R5" s="9" t="s">
        <v>40</v>
      </c>
      <c r="S5" s="9" t="s">
        <v>40</v>
      </c>
      <c r="T5" s="9" t="s">
        <v>97</v>
      </c>
      <c r="U5" s="9" t="s">
        <v>83</v>
      </c>
      <c r="V5" s="9" t="s">
        <v>83</v>
      </c>
      <c r="W5" s="9" t="s">
        <v>98</v>
      </c>
      <c r="X5" s="9" t="s">
        <v>83</v>
      </c>
      <c r="Y5" s="9" t="s">
        <v>99</v>
      </c>
      <c r="Z5" s="9" t="s">
        <v>100</v>
      </c>
      <c r="AA5" s="9" t="s">
        <v>83</v>
      </c>
      <c r="AB5" s="9" t="s">
        <v>101</v>
      </c>
      <c r="AC5" s="9" t="s">
        <v>102</v>
      </c>
      <c r="AD5" s="9" t="s">
        <v>103</v>
      </c>
      <c r="AE5" s="9"/>
      <c r="AF5" s="9"/>
      <c r="AG5" s="9"/>
      <c r="AH5" s="14" t="s">
        <v>104</v>
      </c>
      <c r="AI5" s="13" t="str">
        <f>HYPERLINK("https://drive.google.com/open?id=1aQmfzwTP4rTFoqDnnJt8-YXmKOiNIi8W","Matt Gibson LA10 5PS - Overview.pdf")</f>
        <v>Matt Gibson LA10 5PS - Overview.pdf</v>
      </c>
      <c r="AJ5" s="14" t="s">
        <v>105</v>
      </c>
      <c r="AK5" s="9"/>
      <c r="AL5" s="9"/>
      <c r="AM5" s="9"/>
      <c r="AN5" s="9"/>
      <c r="AO5" s="9"/>
      <c r="AP5" s="9"/>
      <c r="AQ5" s="9"/>
      <c r="AR5" s="9"/>
      <c r="AS5" s="9"/>
      <c r="AT5" s="9"/>
      <c r="AU5" s="9"/>
      <c r="AV5" s="9"/>
      <c r="AW5" s="9"/>
      <c r="AX5" s="9"/>
      <c r="AY5" s="9"/>
      <c r="AZ5" s="9"/>
      <c r="BA5" s="9"/>
      <c r="BB5" s="9"/>
      <c r="BC5" s="9"/>
      <c r="BD5" s="9"/>
      <c r="BE5" s="9"/>
      <c r="BF5" s="9"/>
      <c r="BG5" s="9"/>
    </row>
    <row r="6" spans="1:59" ht="16" x14ac:dyDescent="0.2">
      <c r="A6" s="8">
        <v>45237.169442719911</v>
      </c>
      <c r="B6" s="9">
        <v>8</v>
      </c>
      <c r="C6" s="9"/>
      <c r="D6" s="9"/>
      <c r="E6" s="9" t="s">
        <v>106</v>
      </c>
      <c r="F6" s="9"/>
      <c r="G6" s="9" t="s">
        <v>39</v>
      </c>
      <c r="H6" s="9">
        <v>51.29</v>
      </c>
      <c r="I6" s="10">
        <v>931682.17</v>
      </c>
      <c r="J6" s="10">
        <v>431605.35</v>
      </c>
      <c r="K6" s="11">
        <v>3</v>
      </c>
      <c r="L6" s="9" t="s">
        <v>107</v>
      </c>
      <c r="M6" s="9" t="s">
        <v>108</v>
      </c>
      <c r="N6" s="9" t="s">
        <v>43</v>
      </c>
      <c r="O6" s="9" t="s">
        <v>43</v>
      </c>
      <c r="P6" s="9" t="s">
        <v>44</v>
      </c>
      <c r="Q6" s="9" t="s">
        <v>109</v>
      </c>
      <c r="R6" s="9" t="s">
        <v>110</v>
      </c>
      <c r="S6" s="9" t="s">
        <v>40</v>
      </c>
      <c r="T6" s="9" t="s">
        <v>111</v>
      </c>
      <c r="U6" s="9" t="s">
        <v>112</v>
      </c>
      <c r="V6" s="9" t="s">
        <v>112</v>
      </c>
      <c r="W6" s="9" t="s">
        <v>113</v>
      </c>
      <c r="X6" s="9" t="s">
        <v>83</v>
      </c>
      <c r="Y6" s="9" t="s">
        <v>114</v>
      </c>
      <c r="Z6" s="9" t="s">
        <v>115</v>
      </c>
      <c r="AA6" s="9" t="s">
        <v>116</v>
      </c>
      <c r="AB6" s="9" t="s">
        <v>117</v>
      </c>
      <c r="AC6" s="9" t="s">
        <v>118</v>
      </c>
      <c r="AD6" s="9" t="s">
        <v>119</v>
      </c>
      <c r="AE6" s="9"/>
      <c r="AF6" s="9"/>
      <c r="AG6" s="9"/>
      <c r="AH6" s="14" t="s">
        <v>120</v>
      </c>
      <c r="AI6" s="13" t="str">
        <f>HYPERLINK("https://drive.google.com/open?id=15EnuVmVbLMlqkQitACafWgtuUDJd9-G9","Jonathan Dodd CW3 0DT - Overview.pdf")</f>
        <v>Jonathan Dodd CW3 0DT - Overview.pdf</v>
      </c>
      <c r="AJ6" s="14" t="s">
        <v>121</v>
      </c>
      <c r="AK6" s="9"/>
      <c r="AL6" s="9"/>
      <c r="AM6" s="9"/>
      <c r="AN6" s="9"/>
      <c r="AO6" s="9"/>
      <c r="AP6" s="9"/>
      <c r="AQ6" s="9"/>
      <c r="AR6" s="9"/>
      <c r="AS6" s="9"/>
      <c r="AT6" s="9"/>
      <c r="AU6" s="9"/>
      <c r="AV6" s="9"/>
      <c r="AW6" s="9"/>
      <c r="AX6" s="9"/>
      <c r="AY6" s="9"/>
      <c r="AZ6" s="9"/>
      <c r="BA6" s="9"/>
      <c r="BB6" s="9"/>
      <c r="BC6" s="9"/>
      <c r="BD6" s="9"/>
      <c r="BE6" s="9"/>
      <c r="BF6" s="9"/>
      <c r="BG6" s="9"/>
    </row>
    <row r="7" spans="1:59" ht="16" x14ac:dyDescent="0.2">
      <c r="A7" s="8">
        <v>45237.224486539351</v>
      </c>
      <c r="B7" s="9">
        <v>9</v>
      </c>
      <c r="C7" s="9"/>
      <c r="D7" s="9"/>
      <c r="E7" s="9" t="s">
        <v>122</v>
      </c>
      <c r="F7" s="9"/>
      <c r="G7" s="9" t="s">
        <v>39</v>
      </c>
      <c r="H7" s="9">
        <v>87</v>
      </c>
      <c r="I7" s="10">
        <v>1432660.37</v>
      </c>
      <c r="J7" s="10">
        <v>732105</v>
      </c>
      <c r="K7" s="11">
        <v>3</v>
      </c>
      <c r="L7" s="9" t="s">
        <v>107</v>
      </c>
      <c r="M7" s="9" t="s">
        <v>108</v>
      </c>
      <c r="N7" s="9" t="s">
        <v>43</v>
      </c>
      <c r="O7" s="9" t="s">
        <v>43</v>
      </c>
      <c r="P7" s="9" t="s">
        <v>44</v>
      </c>
      <c r="Q7" s="9" t="s">
        <v>123</v>
      </c>
      <c r="R7" s="9" t="s">
        <v>124</v>
      </c>
      <c r="S7" s="9" t="s">
        <v>40</v>
      </c>
      <c r="T7" s="9" t="s">
        <v>125</v>
      </c>
      <c r="U7" s="9" t="s">
        <v>126</v>
      </c>
      <c r="V7" s="9" t="s">
        <v>127</v>
      </c>
      <c r="W7" s="9" t="s">
        <v>128</v>
      </c>
      <c r="X7" s="9" t="s">
        <v>83</v>
      </c>
      <c r="Y7" s="9" t="s">
        <v>129</v>
      </c>
      <c r="Z7" s="9" t="s">
        <v>130</v>
      </c>
      <c r="AA7" s="9" t="s">
        <v>131</v>
      </c>
      <c r="AB7" s="9" t="s">
        <v>132</v>
      </c>
      <c r="AC7" s="9" t="s">
        <v>133</v>
      </c>
      <c r="AD7" s="9" t="s">
        <v>134</v>
      </c>
      <c r="AE7" s="9"/>
      <c r="AF7" s="9"/>
      <c r="AG7" s="9"/>
      <c r="AH7" s="14" t="s">
        <v>135</v>
      </c>
      <c r="AI7" s="13" t="str">
        <f>HYPERLINK("https://drive.google.com/open?id=1-1BxBZ6Nf4cL2Df2ZoqfvrcdkLjOCAif","Mark Boughey CW6 0EG - Overview.pdf")</f>
        <v>Mark Boughey CW6 0EG - Overview.pdf</v>
      </c>
      <c r="AJ7" s="14" t="s">
        <v>136</v>
      </c>
      <c r="AK7" s="9"/>
      <c r="AL7" s="9"/>
      <c r="AM7" s="9"/>
      <c r="AN7" s="9"/>
      <c r="AO7" s="9"/>
      <c r="AP7" s="9"/>
      <c r="AQ7" s="9"/>
      <c r="AR7" s="9"/>
      <c r="AS7" s="9"/>
      <c r="AT7" s="9"/>
      <c r="AU7" s="9"/>
      <c r="AV7" s="9"/>
      <c r="AW7" s="9"/>
      <c r="AX7" s="9"/>
      <c r="AY7" s="9"/>
      <c r="AZ7" s="9"/>
      <c r="BA7" s="9"/>
      <c r="BB7" s="9"/>
      <c r="BC7" s="9"/>
      <c r="BD7" s="9"/>
      <c r="BE7" s="9"/>
      <c r="BF7" s="9"/>
      <c r="BG7" s="9"/>
    </row>
    <row r="8" spans="1:59" ht="16" x14ac:dyDescent="0.2">
      <c r="A8" s="8">
        <v>45237.237072847223</v>
      </c>
      <c r="B8" s="9">
        <v>10</v>
      </c>
      <c r="C8" s="9"/>
      <c r="D8" s="9"/>
      <c r="E8" s="9" t="s">
        <v>137</v>
      </c>
      <c r="F8" s="9"/>
      <c r="G8" s="9" t="s">
        <v>39</v>
      </c>
      <c r="H8" s="9">
        <v>32.299999999999997</v>
      </c>
      <c r="I8" s="10">
        <v>533242.71</v>
      </c>
      <c r="J8" s="10">
        <v>271804.5</v>
      </c>
      <c r="K8" s="11">
        <v>3</v>
      </c>
      <c r="L8" s="9" t="s">
        <v>107</v>
      </c>
      <c r="M8" s="9" t="s">
        <v>108</v>
      </c>
      <c r="N8" s="9" t="s">
        <v>43</v>
      </c>
      <c r="O8" s="9" t="s">
        <v>44</v>
      </c>
      <c r="P8" s="9" t="s">
        <v>44</v>
      </c>
      <c r="Q8" s="9" t="s">
        <v>138</v>
      </c>
      <c r="R8" s="9" t="s">
        <v>40</v>
      </c>
      <c r="S8" s="9" t="s">
        <v>40</v>
      </c>
      <c r="T8" s="9" t="s">
        <v>139</v>
      </c>
      <c r="U8" s="9" t="s">
        <v>140</v>
      </c>
      <c r="V8" s="9" t="s">
        <v>141</v>
      </c>
      <c r="W8" s="9" t="s">
        <v>142</v>
      </c>
      <c r="X8" s="9" t="s">
        <v>83</v>
      </c>
      <c r="Y8" s="9" t="s">
        <v>143</v>
      </c>
      <c r="Z8" s="9" t="s">
        <v>144</v>
      </c>
      <c r="AA8" s="9" t="s">
        <v>83</v>
      </c>
      <c r="AB8" s="9" t="s">
        <v>145</v>
      </c>
      <c r="AC8" s="9" t="s">
        <v>146</v>
      </c>
      <c r="AD8" s="9" t="s">
        <v>147</v>
      </c>
      <c r="AE8" s="9"/>
      <c r="AF8" s="9"/>
      <c r="AG8" s="9"/>
      <c r="AH8" s="14" t="s">
        <v>148</v>
      </c>
      <c r="AI8" s="13" t="str">
        <f>HYPERLINK("https://drive.google.com/open?id=13yM8FPwzaWzvMakDNogyCUHqZlo8r5pU","Glennis Dunwell YO22 5HN - Overview.pdf")</f>
        <v>Glennis Dunwell YO22 5HN - Overview.pdf</v>
      </c>
      <c r="AJ8" s="14" t="s">
        <v>149</v>
      </c>
      <c r="AK8" s="9"/>
      <c r="AL8" s="9"/>
      <c r="AM8" s="9"/>
      <c r="AN8" s="9"/>
      <c r="AO8" s="9"/>
      <c r="AP8" s="9"/>
      <c r="AQ8" s="9"/>
      <c r="AR8" s="9"/>
      <c r="AS8" s="9"/>
      <c r="AT8" s="9"/>
      <c r="AU8" s="9"/>
      <c r="AV8" s="9"/>
      <c r="AW8" s="9"/>
      <c r="AX8" s="9"/>
      <c r="AY8" s="9"/>
      <c r="AZ8" s="9"/>
      <c r="BA8" s="9"/>
      <c r="BB8" s="9"/>
      <c r="BC8" s="9"/>
      <c r="BD8" s="9"/>
      <c r="BE8" s="9"/>
      <c r="BF8" s="9"/>
      <c r="BG8" s="9"/>
    </row>
    <row r="9" spans="1:59" ht="16" x14ac:dyDescent="0.2">
      <c r="A9" s="8">
        <v>45237.25489571759</v>
      </c>
      <c r="B9" s="9">
        <v>11</v>
      </c>
      <c r="C9" s="9"/>
      <c r="D9" s="9"/>
      <c r="E9" s="9" t="s">
        <v>150</v>
      </c>
      <c r="F9" s="9"/>
      <c r="G9" s="9" t="s">
        <v>39</v>
      </c>
      <c r="H9" s="9">
        <v>5.56</v>
      </c>
      <c r="I9" s="10">
        <v>60858.05</v>
      </c>
      <c r="J9" s="10">
        <v>48928</v>
      </c>
      <c r="K9" s="11">
        <v>3</v>
      </c>
      <c r="L9" s="9" t="s">
        <v>151</v>
      </c>
      <c r="M9" s="9" t="s">
        <v>77</v>
      </c>
      <c r="N9" s="9" t="s">
        <v>43</v>
      </c>
      <c r="O9" s="9" t="s">
        <v>44</v>
      </c>
      <c r="P9" s="9" t="s">
        <v>44</v>
      </c>
      <c r="Q9" s="9" t="s">
        <v>152</v>
      </c>
      <c r="R9" s="9" t="s">
        <v>40</v>
      </c>
      <c r="S9" s="9" t="s">
        <v>40</v>
      </c>
      <c r="T9" s="9" t="s">
        <v>153</v>
      </c>
      <c r="U9" s="9" t="s">
        <v>154</v>
      </c>
      <c r="V9" s="9" t="s">
        <v>155</v>
      </c>
      <c r="W9" s="9" t="s">
        <v>156</v>
      </c>
      <c r="X9" s="9" t="s">
        <v>157</v>
      </c>
      <c r="Y9" s="9" t="s">
        <v>158</v>
      </c>
      <c r="Z9" s="9" t="s">
        <v>159</v>
      </c>
      <c r="AA9" s="9" t="s">
        <v>160</v>
      </c>
      <c r="AB9" s="9" t="s">
        <v>83</v>
      </c>
      <c r="AC9" s="9" t="s">
        <v>161</v>
      </c>
      <c r="AD9" s="9" t="s">
        <v>162</v>
      </c>
      <c r="AE9" s="9"/>
      <c r="AF9" s="9"/>
      <c r="AG9" s="9"/>
      <c r="AH9" s="14" t="s">
        <v>163</v>
      </c>
      <c r="AI9" s="13" t="str">
        <f>HYPERLINK("https://drive.google.com/open?id=1dFmGloKUGg2_LEfEWruCU2Eq71dQf__D","Rebecca Moncaster PL27 7UP - Overview.pdf")</f>
        <v>Rebecca Moncaster PL27 7UP - Overview.pdf</v>
      </c>
      <c r="AJ9" s="14" t="s">
        <v>164</v>
      </c>
      <c r="AK9" s="9"/>
      <c r="AL9" s="9"/>
      <c r="AM9" s="9"/>
      <c r="AN9" s="9"/>
      <c r="AO9" s="9"/>
      <c r="AP9" s="9"/>
      <c r="AQ9" s="9"/>
      <c r="AR9" s="9"/>
      <c r="AS9" s="9"/>
      <c r="AT9" s="9"/>
      <c r="AU9" s="9"/>
      <c r="AV9" s="9"/>
      <c r="AW9" s="9"/>
      <c r="AX9" s="9"/>
      <c r="AY9" s="9"/>
      <c r="AZ9" s="9"/>
      <c r="BA9" s="9"/>
      <c r="BB9" s="9"/>
      <c r="BC9" s="9"/>
      <c r="BD9" s="9"/>
      <c r="BE9" s="9"/>
      <c r="BF9" s="9"/>
      <c r="BG9" s="9"/>
    </row>
    <row r="10" spans="1:59" ht="16" x14ac:dyDescent="0.2">
      <c r="A10" s="8">
        <v>45237.271062534724</v>
      </c>
      <c r="B10" s="9">
        <v>12</v>
      </c>
      <c r="C10" s="9"/>
      <c r="D10" s="9"/>
      <c r="E10" s="9" t="s">
        <v>165</v>
      </c>
      <c r="F10" s="9"/>
      <c r="G10" s="9" t="s">
        <v>39</v>
      </c>
      <c r="H10" s="9">
        <v>75.930000000000007</v>
      </c>
      <c r="I10" s="10">
        <v>969630</v>
      </c>
      <c r="J10" s="10">
        <v>506301.24</v>
      </c>
      <c r="K10" s="11">
        <v>5</v>
      </c>
      <c r="L10" s="9" t="s">
        <v>151</v>
      </c>
      <c r="M10" s="9" t="s">
        <v>77</v>
      </c>
      <c r="N10" s="9" t="s">
        <v>43</v>
      </c>
      <c r="O10" s="9" t="s">
        <v>43</v>
      </c>
      <c r="P10" s="9" t="s">
        <v>44</v>
      </c>
      <c r="Q10" s="9" t="s">
        <v>166</v>
      </c>
      <c r="R10" s="9" t="s">
        <v>40</v>
      </c>
      <c r="S10" s="9" t="s">
        <v>40</v>
      </c>
      <c r="T10" s="9" t="s">
        <v>167</v>
      </c>
      <c r="U10" s="9" t="s">
        <v>168</v>
      </c>
      <c r="V10" s="9" t="s">
        <v>169</v>
      </c>
      <c r="W10" s="9" t="s">
        <v>43</v>
      </c>
      <c r="X10" s="9" t="s">
        <v>170</v>
      </c>
      <c r="Y10" s="9" t="s">
        <v>171</v>
      </c>
      <c r="Z10" s="9" t="s">
        <v>172</v>
      </c>
      <c r="AA10" s="9" t="s">
        <v>123</v>
      </c>
      <c r="AB10" s="9" t="s">
        <v>173</v>
      </c>
      <c r="AC10" s="9" t="s">
        <v>174</v>
      </c>
      <c r="AD10" s="9" t="s">
        <v>175</v>
      </c>
      <c r="AE10" s="9"/>
      <c r="AF10" s="9"/>
      <c r="AG10" s="9"/>
      <c r="AH10" s="14" t="s">
        <v>176</v>
      </c>
      <c r="AI10" s="13" t="str">
        <f>HYPERLINK("https://drive.google.com/open?id=1qJ0uTTOEqKwdoKiT3S7iu1nmEAThMhgN","Shane Rogers CA20 1EB - Overview.pdf")</f>
        <v>Shane Rogers CA20 1EB - Overview.pdf</v>
      </c>
      <c r="AJ10" s="14" t="s">
        <v>177</v>
      </c>
      <c r="AK10" s="9"/>
      <c r="AL10" s="9"/>
      <c r="AM10" s="9"/>
      <c r="AN10" s="9"/>
      <c r="AO10" s="9"/>
      <c r="AP10" s="9"/>
      <c r="AQ10" s="9"/>
      <c r="AR10" s="9"/>
      <c r="AS10" s="9"/>
      <c r="AT10" s="9"/>
      <c r="AU10" s="9"/>
      <c r="AV10" s="9"/>
      <c r="AW10" s="9"/>
      <c r="AX10" s="9"/>
      <c r="AY10" s="9"/>
      <c r="AZ10" s="9"/>
      <c r="BA10" s="9"/>
      <c r="BB10" s="9"/>
      <c r="BC10" s="9"/>
      <c r="BD10" s="9"/>
      <c r="BE10" s="9"/>
      <c r="BF10" s="9"/>
      <c r="BG10" s="9"/>
    </row>
    <row r="11" spans="1:59" ht="16" x14ac:dyDescent="0.2">
      <c r="A11" s="8">
        <v>45237.280405335652</v>
      </c>
      <c r="B11" s="9">
        <v>13</v>
      </c>
      <c r="C11" s="9"/>
      <c r="D11" s="9"/>
      <c r="E11" s="9" t="s">
        <v>178</v>
      </c>
      <c r="F11" s="9"/>
      <c r="G11" s="9" t="s">
        <v>39</v>
      </c>
      <c r="H11" s="9">
        <v>12.5</v>
      </c>
      <c r="I11" s="10">
        <v>114420.19</v>
      </c>
      <c r="J11" s="10">
        <v>110000</v>
      </c>
      <c r="K11" s="11">
        <v>3</v>
      </c>
      <c r="L11" s="9" t="s">
        <v>179</v>
      </c>
      <c r="M11" s="9" t="s">
        <v>180</v>
      </c>
      <c r="N11" s="9" t="s">
        <v>43</v>
      </c>
      <c r="O11" s="9" t="s">
        <v>43</v>
      </c>
      <c r="P11" s="9" t="s">
        <v>44</v>
      </c>
      <c r="Q11" s="9" t="s">
        <v>123</v>
      </c>
      <c r="R11" s="9" t="s">
        <v>40</v>
      </c>
      <c r="S11" s="9" t="s">
        <v>40</v>
      </c>
      <c r="T11" s="9" t="s">
        <v>181</v>
      </c>
      <c r="U11" s="9" t="s">
        <v>83</v>
      </c>
      <c r="V11" s="9" t="s">
        <v>83</v>
      </c>
      <c r="W11" s="9" t="s">
        <v>43</v>
      </c>
      <c r="X11" s="9" t="s">
        <v>182</v>
      </c>
      <c r="Y11" s="9" t="s">
        <v>183</v>
      </c>
      <c r="Z11" s="9" t="s">
        <v>184</v>
      </c>
      <c r="AA11" s="9" t="s">
        <v>185</v>
      </c>
      <c r="AB11" s="9" t="s">
        <v>186</v>
      </c>
      <c r="AC11" s="9" t="s">
        <v>187</v>
      </c>
      <c r="AD11" s="9" t="s">
        <v>188</v>
      </c>
      <c r="AE11" s="9"/>
      <c r="AF11" s="9"/>
      <c r="AG11" s="9"/>
      <c r="AH11" s="14" t="s">
        <v>189</v>
      </c>
      <c r="AI11" s="13" t="str">
        <f>HYPERLINK("https://drive.google.com/open?id=1kMIh8B0XMJTfHKJndk9yExuqr1YvKyUE","Keith Allchin IP31 3RA - Overview.pdf")</f>
        <v>Keith Allchin IP31 3RA - Overview.pdf</v>
      </c>
      <c r="AJ11" s="14" t="s">
        <v>190</v>
      </c>
      <c r="AK11" s="9"/>
      <c r="AL11" s="9"/>
      <c r="AM11" s="9"/>
      <c r="AN11" s="9"/>
      <c r="AO11" s="9"/>
      <c r="AP11" s="9"/>
      <c r="AQ11" s="9"/>
      <c r="AR11" s="9"/>
      <c r="AS11" s="9"/>
      <c r="AT11" s="9"/>
      <c r="AU11" s="9"/>
      <c r="AV11" s="9"/>
      <c r="AW11" s="9"/>
      <c r="AX11" s="9"/>
      <c r="AY11" s="9"/>
      <c r="AZ11" s="9"/>
      <c r="BA11" s="9"/>
      <c r="BB11" s="9"/>
      <c r="BC11" s="9"/>
      <c r="BD11" s="9"/>
      <c r="BE11" s="9"/>
      <c r="BF11" s="9"/>
      <c r="BG11" s="9"/>
    </row>
    <row r="12" spans="1:59" ht="16" x14ac:dyDescent="0.2">
      <c r="A12" s="8">
        <v>45237.284238912034</v>
      </c>
      <c r="B12" s="9">
        <v>14</v>
      </c>
      <c r="C12" s="9"/>
      <c r="D12" s="9"/>
      <c r="E12" s="9" t="s">
        <v>150</v>
      </c>
      <c r="F12" s="9"/>
      <c r="G12" s="9" t="s">
        <v>39</v>
      </c>
      <c r="H12" s="9">
        <v>13.04</v>
      </c>
      <c r="I12" s="10">
        <v>94922.34</v>
      </c>
      <c r="J12" s="10">
        <v>114752</v>
      </c>
      <c r="K12" s="11">
        <v>3</v>
      </c>
      <c r="L12" s="9" t="s">
        <v>151</v>
      </c>
      <c r="M12" s="9" t="s">
        <v>77</v>
      </c>
      <c r="N12" s="9" t="s">
        <v>43</v>
      </c>
      <c r="O12" s="9" t="s">
        <v>43</v>
      </c>
      <c r="P12" s="9" t="s">
        <v>44</v>
      </c>
      <c r="Q12" s="9" t="s">
        <v>123</v>
      </c>
      <c r="R12" s="9" t="s">
        <v>40</v>
      </c>
      <c r="S12" s="9" t="s">
        <v>40</v>
      </c>
      <c r="T12" s="9" t="s">
        <v>191</v>
      </c>
      <c r="U12" s="9" t="s">
        <v>192</v>
      </c>
      <c r="V12" s="9" t="s">
        <v>193</v>
      </c>
      <c r="W12" s="9" t="s">
        <v>43</v>
      </c>
      <c r="X12" s="9" t="s">
        <v>83</v>
      </c>
      <c r="Y12" s="9" t="s">
        <v>194</v>
      </c>
      <c r="Z12" s="9" t="s">
        <v>195</v>
      </c>
      <c r="AA12" s="9" t="s">
        <v>196</v>
      </c>
      <c r="AB12" s="9" t="s">
        <v>197</v>
      </c>
      <c r="AC12" s="9" t="s">
        <v>198</v>
      </c>
      <c r="AD12" s="9" t="s">
        <v>199</v>
      </c>
      <c r="AE12" s="9"/>
      <c r="AF12" s="9"/>
      <c r="AG12" s="9"/>
      <c r="AH12" s="14" t="s">
        <v>200</v>
      </c>
      <c r="AI12" s="13" t="str">
        <f>HYPERLINK("https://drive.google.com/open?id=1YnLfUVMd7qSOiMdJngx8s0F241DE3dhy","Robert Fitton TR14 9PH - Overview.pdf")</f>
        <v>Robert Fitton TR14 9PH - Overview.pdf</v>
      </c>
      <c r="AJ12" s="14" t="s">
        <v>201</v>
      </c>
      <c r="AK12" s="9"/>
      <c r="AL12" s="9"/>
      <c r="AM12" s="9"/>
      <c r="AN12" s="9"/>
      <c r="AO12" s="9"/>
      <c r="AP12" s="9"/>
      <c r="AQ12" s="9"/>
      <c r="AR12" s="9"/>
      <c r="AS12" s="9"/>
      <c r="AT12" s="9"/>
      <c r="AU12" s="9"/>
      <c r="AV12" s="9"/>
      <c r="AW12" s="9"/>
      <c r="AX12" s="9"/>
      <c r="AY12" s="9"/>
      <c r="AZ12" s="9"/>
      <c r="BA12" s="9"/>
      <c r="BB12" s="9"/>
      <c r="BC12" s="9"/>
      <c r="BD12" s="9"/>
      <c r="BE12" s="9"/>
      <c r="BF12" s="9"/>
      <c r="BG12" s="9"/>
    </row>
    <row r="13" spans="1:59" ht="16" x14ac:dyDescent="0.2">
      <c r="A13" s="8">
        <v>45233.336070543985</v>
      </c>
      <c r="B13" s="9">
        <v>15</v>
      </c>
      <c r="C13" s="9"/>
      <c r="D13" s="9"/>
      <c r="E13" s="9" t="s">
        <v>202</v>
      </c>
      <c r="F13" s="9"/>
      <c r="G13" s="9" t="s">
        <v>39</v>
      </c>
      <c r="H13" s="9">
        <v>20.11</v>
      </c>
      <c r="I13" s="10">
        <v>363498</v>
      </c>
      <c r="J13" s="10">
        <v>144821</v>
      </c>
      <c r="K13" s="11">
        <v>4</v>
      </c>
      <c r="L13" s="9" t="s">
        <v>40</v>
      </c>
      <c r="M13" s="9" t="s">
        <v>203</v>
      </c>
      <c r="N13" s="9" t="s">
        <v>43</v>
      </c>
      <c r="O13" s="9" t="s">
        <v>43</v>
      </c>
      <c r="P13" s="9" t="s">
        <v>43</v>
      </c>
      <c r="Q13" s="9" t="s">
        <v>40</v>
      </c>
      <c r="R13" s="9" t="s">
        <v>40</v>
      </c>
      <c r="S13" s="9" t="s">
        <v>40</v>
      </c>
      <c r="T13" s="9" t="s">
        <v>204</v>
      </c>
      <c r="U13" s="9" t="s">
        <v>83</v>
      </c>
      <c r="V13" s="9" t="s">
        <v>83</v>
      </c>
      <c r="W13" s="9" t="s">
        <v>43</v>
      </c>
      <c r="X13" s="9" t="s">
        <v>205</v>
      </c>
      <c r="Y13" s="9" t="s">
        <v>64</v>
      </c>
      <c r="Z13" s="9" t="s">
        <v>206</v>
      </c>
      <c r="AA13" s="9" t="s">
        <v>207</v>
      </c>
      <c r="AB13" s="9" t="s">
        <v>208</v>
      </c>
      <c r="AC13" s="9" t="s">
        <v>209</v>
      </c>
      <c r="AD13" s="9" t="s">
        <v>86</v>
      </c>
      <c r="AE13" s="9"/>
      <c r="AF13" s="9"/>
      <c r="AG13" s="9"/>
      <c r="AH13" s="9"/>
      <c r="AI13" s="13" t="str">
        <f>HYPERLINK("https://drive.google.com/open?id=1Rj4x0VzLBq2GvldECBNouY7s1gRIoiS1","Ashley Lewis SY4 3HE - Overview.pdf")</f>
        <v>Ashley Lewis SY4 3HE - Overview.pdf</v>
      </c>
      <c r="AJ13" s="14" t="s">
        <v>210</v>
      </c>
      <c r="AK13" s="9"/>
      <c r="AL13" s="9"/>
      <c r="AM13" s="9"/>
      <c r="AN13" s="9"/>
      <c r="AO13" s="9"/>
      <c r="AP13" s="9"/>
      <c r="AQ13" s="9"/>
      <c r="AR13" s="9"/>
      <c r="AS13" s="9"/>
      <c r="AT13" s="9"/>
      <c r="AU13" s="9"/>
      <c r="AV13" s="9"/>
      <c r="AW13" s="9"/>
      <c r="AX13" s="9"/>
      <c r="AY13" s="9"/>
      <c r="AZ13" s="9"/>
      <c r="BA13" s="9"/>
      <c r="BB13" s="9"/>
      <c r="BC13" s="9"/>
      <c r="BD13" s="9"/>
      <c r="BE13" s="9"/>
      <c r="BF13" s="9"/>
      <c r="BG13" s="9"/>
    </row>
    <row r="14" spans="1:59" ht="16" x14ac:dyDescent="0.2">
      <c r="A14" s="8">
        <v>45237.288675162039</v>
      </c>
      <c r="B14" s="9">
        <v>16</v>
      </c>
      <c r="C14" s="9"/>
      <c r="D14" s="9"/>
      <c r="E14" s="9" t="s">
        <v>137</v>
      </c>
      <c r="F14" s="9"/>
      <c r="G14" s="9" t="s">
        <v>39</v>
      </c>
      <c r="H14" s="9">
        <v>1.29</v>
      </c>
      <c r="I14" s="10">
        <v>19211.36</v>
      </c>
      <c r="J14" s="10">
        <v>10855.35</v>
      </c>
      <c r="K14" s="11">
        <v>3</v>
      </c>
      <c r="L14" s="9" t="s">
        <v>211</v>
      </c>
      <c r="M14" s="9" t="s">
        <v>212</v>
      </c>
      <c r="N14" s="9" t="s">
        <v>43</v>
      </c>
      <c r="O14" s="9" t="s">
        <v>44</v>
      </c>
      <c r="P14" s="9" t="s">
        <v>44</v>
      </c>
      <c r="Q14" s="9" t="s">
        <v>123</v>
      </c>
      <c r="R14" s="9" t="s">
        <v>40</v>
      </c>
      <c r="S14" s="9" t="s">
        <v>40</v>
      </c>
      <c r="T14" s="9" t="s">
        <v>213</v>
      </c>
      <c r="U14" s="9" t="s">
        <v>214</v>
      </c>
      <c r="V14" s="9" t="s">
        <v>215</v>
      </c>
      <c r="W14" s="9" t="s">
        <v>43</v>
      </c>
      <c r="X14" s="9" t="s">
        <v>83</v>
      </c>
      <c r="Y14" s="9" t="s">
        <v>216</v>
      </c>
      <c r="Z14" s="9" t="s">
        <v>217</v>
      </c>
      <c r="AA14" s="9" t="s">
        <v>218</v>
      </c>
      <c r="AB14" s="9" t="s">
        <v>219</v>
      </c>
      <c r="AC14" s="9" t="s">
        <v>220</v>
      </c>
      <c r="AD14" s="9" t="s">
        <v>221</v>
      </c>
      <c r="AE14" s="9"/>
      <c r="AF14" s="9"/>
      <c r="AG14" s="9"/>
      <c r="AH14" s="14" t="s">
        <v>222</v>
      </c>
      <c r="AI14" s="13" t="str">
        <f>HYPERLINK("https://drive.google.com/open?id=14xKCNfPMVDlh3EkufANB1RbfxJXcevzm","James Oselton DL7 0SB - Overview.pdf")</f>
        <v>James Oselton DL7 0SB - Overview.pdf</v>
      </c>
      <c r="AJ14" s="14" t="s">
        <v>223</v>
      </c>
      <c r="AK14" s="9"/>
      <c r="AL14" s="9"/>
      <c r="AM14" s="9"/>
      <c r="AN14" s="9"/>
      <c r="AO14" s="9"/>
      <c r="AP14" s="9"/>
      <c r="AQ14" s="9"/>
      <c r="AR14" s="9"/>
      <c r="AS14" s="9"/>
      <c r="AT14" s="9"/>
      <c r="AU14" s="9"/>
      <c r="AV14" s="9"/>
      <c r="AW14" s="9"/>
      <c r="AX14" s="9"/>
      <c r="AY14" s="9"/>
      <c r="AZ14" s="9"/>
      <c r="BA14" s="9"/>
      <c r="BB14" s="9"/>
      <c r="BC14" s="9"/>
      <c r="BD14" s="9"/>
      <c r="BE14" s="9"/>
      <c r="BF14" s="9"/>
      <c r="BG14" s="9"/>
    </row>
    <row r="15" spans="1:59" ht="16" x14ac:dyDescent="0.2">
      <c r="A15" s="8">
        <v>45237.303258078704</v>
      </c>
      <c r="B15" s="9">
        <v>17</v>
      </c>
      <c r="C15" s="9"/>
      <c r="D15" s="9"/>
      <c r="E15" s="9" t="s">
        <v>150</v>
      </c>
      <c r="F15" s="9"/>
      <c r="G15" s="9" t="s">
        <v>39</v>
      </c>
      <c r="H15" s="9">
        <v>103</v>
      </c>
      <c r="I15" s="10">
        <v>1545040.93</v>
      </c>
      <c r="J15" s="10">
        <v>960990</v>
      </c>
      <c r="K15" s="11">
        <v>3</v>
      </c>
      <c r="L15" s="9" t="s">
        <v>59</v>
      </c>
      <c r="M15" s="9" t="s">
        <v>60</v>
      </c>
      <c r="N15" s="9" t="s">
        <v>43</v>
      </c>
      <c r="O15" s="9" t="s">
        <v>44</v>
      </c>
      <c r="P15" s="9" t="s">
        <v>44</v>
      </c>
      <c r="Q15" s="9" t="s">
        <v>123</v>
      </c>
      <c r="R15" s="9" t="s">
        <v>40</v>
      </c>
      <c r="S15" s="9" t="s">
        <v>40</v>
      </c>
      <c r="T15" s="9" t="s">
        <v>224</v>
      </c>
      <c r="U15" s="9" t="s">
        <v>225</v>
      </c>
      <c r="V15" s="9" t="s">
        <v>226</v>
      </c>
      <c r="W15" s="9" t="s">
        <v>43</v>
      </c>
      <c r="X15" s="9" t="s">
        <v>227</v>
      </c>
      <c r="Y15" s="9" t="s">
        <v>228</v>
      </c>
      <c r="Z15" s="9" t="s">
        <v>229</v>
      </c>
      <c r="AA15" s="9" t="s">
        <v>230</v>
      </c>
      <c r="AB15" s="9" t="s">
        <v>231</v>
      </c>
      <c r="AC15" s="9" t="s">
        <v>232</v>
      </c>
      <c r="AD15" s="9" t="s">
        <v>233</v>
      </c>
      <c r="AE15" s="9"/>
      <c r="AF15" s="9"/>
      <c r="AG15" s="9"/>
      <c r="AH15" s="14" t="s">
        <v>234</v>
      </c>
      <c r="AI15" s="13" t="str">
        <f>HYPERLINK("https://drive.google.com/open?id=1e_FGaul9OeVqXVcNfrdPcgSHB6jPiSh0","Celia Cleave EX23 9PX - Overview.pdf")</f>
        <v>Celia Cleave EX23 9PX - Overview.pdf</v>
      </c>
      <c r="AJ15" s="14" t="s">
        <v>235</v>
      </c>
      <c r="AK15" s="9"/>
      <c r="AL15" s="9"/>
      <c r="AM15" s="9"/>
      <c r="AN15" s="9"/>
      <c r="AO15" s="9"/>
      <c r="AP15" s="9"/>
      <c r="AQ15" s="9"/>
      <c r="AR15" s="9"/>
      <c r="AS15" s="9"/>
      <c r="AT15" s="9"/>
      <c r="AU15" s="9"/>
      <c r="AV15" s="9"/>
      <c r="AW15" s="9"/>
      <c r="AX15" s="9"/>
      <c r="AY15" s="9"/>
      <c r="AZ15" s="9"/>
      <c r="BA15" s="9"/>
      <c r="BB15" s="9"/>
      <c r="BC15" s="9"/>
      <c r="BD15" s="9"/>
      <c r="BE15" s="9"/>
      <c r="BF15" s="9"/>
      <c r="BG15" s="9"/>
    </row>
    <row r="16" spans="1:59" ht="16" x14ac:dyDescent="0.2">
      <c r="A16" s="8">
        <v>45237.31130288195</v>
      </c>
      <c r="B16" s="9">
        <v>18</v>
      </c>
      <c r="C16" s="9"/>
      <c r="D16" s="9"/>
      <c r="E16" s="9" t="s">
        <v>75</v>
      </c>
      <c r="F16" s="9"/>
      <c r="G16" s="9" t="s">
        <v>39</v>
      </c>
      <c r="H16" s="9">
        <v>12.04</v>
      </c>
      <c r="I16" s="10">
        <v>137390.35999999999</v>
      </c>
      <c r="J16" s="10">
        <v>93370.2</v>
      </c>
      <c r="K16" s="11" t="s">
        <v>236</v>
      </c>
      <c r="L16" s="9" t="s">
        <v>151</v>
      </c>
      <c r="M16" s="9" t="s">
        <v>77</v>
      </c>
      <c r="N16" s="9" t="s">
        <v>43</v>
      </c>
      <c r="O16" s="9" t="s">
        <v>43</v>
      </c>
      <c r="P16" s="9" t="s">
        <v>44</v>
      </c>
      <c r="Q16" s="9" t="s">
        <v>123</v>
      </c>
      <c r="R16" s="9" t="s">
        <v>40</v>
      </c>
      <c r="S16" s="9" t="s">
        <v>40</v>
      </c>
      <c r="T16" s="9" t="s">
        <v>237</v>
      </c>
      <c r="U16" s="9" t="s">
        <v>238</v>
      </c>
      <c r="V16" s="9" t="s">
        <v>238</v>
      </c>
      <c r="W16" s="9" t="s">
        <v>44</v>
      </c>
      <c r="X16" s="9" t="s">
        <v>123</v>
      </c>
      <c r="Y16" s="9" t="s">
        <v>239</v>
      </c>
      <c r="Z16" s="9" t="s">
        <v>240</v>
      </c>
      <c r="AA16" s="9" t="s">
        <v>241</v>
      </c>
      <c r="AB16" s="9" t="s">
        <v>242</v>
      </c>
      <c r="AC16" s="9" t="s">
        <v>243</v>
      </c>
      <c r="AD16" s="9" t="s">
        <v>244</v>
      </c>
      <c r="AE16" s="9"/>
      <c r="AF16" s="9"/>
      <c r="AG16" s="9"/>
      <c r="AH16" s="14" t="s">
        <v>245</v>
      </c>
      <c r="AI16" s="13" t="str">
        <f>HYPERLINK("https://drive.google.com/open?id=1QyzntgAdUvtSYAZfX6TSH8SkTOcRMgzG","Joshua Redfern SK22 1BL - Overview.pdf")</f>
        <v>Joshua Redfern SK22 1BL - Overview.pdf</v>
      </c>
      <c r="AJ16" s="14" t="s">
        <v>246</v>
      </c>
      <c r="AK16" s="9"/>
      <c r="AL16" s="9"/>
      <c r="AM16" s="9"/>
      <c r="AN16" s="9"/>
      <c r="AO16" s="9"/>
      <c r="AP16" s="9"/>
      <c r="AQ16" s="9"/>
      <c r="AR16" s="9"/>
      <c r="AS16" s="9"/>
      <c r="AT16" s="9"/>
      <c r="AU16" s="9"/>
      <c r="AV16" s="9"/>
      <c r="AW16" s="9"/>
      <c r="AX16" s="9"/>
      <c r="AY16" s="9"/>
      <c r="AZ16" s="9"/>
      <c r="BA16" s="9"/>
      <c r="BB16" s="9"/>
      <c r="BC16" s="9"/>
      <c r="BD16" s="9"/>
      <c r="BE16" s="9"/>
      <c r="BF16" s="9"/>
      <c r="BG16" s="9"/>
    </row>
    <row r="17" spans="1:59" ht="16" x14ac:dyDescent="0.2">
      <c r="A17" s="8">
        <v>45237.324760347226</v>
      </c>
      <c r="B17" s="9">
        <v>19</v>
      </c>
      <c r="C17" s="9"/>
      <c r="D17" s="9"/>
      <c r="E17" s="9" t="s">
        <v>150</v>
      </c>
      <c r="F17" s="9"/>
      <c r="G17" s="9" t="s">
        <v>39</v>
      </c>
      <c r="H17" s="9">
        <v>12.05</v>
      </c>
      <c r="I17" s="10">
        <v>89821.119999999995</v>
      </c>
      <c r="J17" s="10">
        <v>106040</v>
      </c>
      <c r="K17" s="11">
        <v>3</v>
      </c>
      <c r="L17" s="9" t="s">
        <v>151</v>
      </c>
      <c r="M17" s="9" t="s">
        <v>77</v>
      </c>
      <c r="N17" s="9" t="s">
        <v>43</v>
      </c>
      <c r="O17" s="9" t="s">
        <v>43</v>
      </c>
      <c r="P17" s="9" t="s">
        <v>44</v>
      </c>
      <c r="Q17" s="9" t="s">
        <v>247</v>
      </c>
      <c r="R17" s="9" t="s">
        <v>40</v>
      </c>
      <c r="S17" s="9" t="s">
        <v>40</v>
      </c>
      <c r="T17" s="9" t="s">
        <v>248</v>
      </c>
      <c r="U17" s="9" t="s">
        <v>249</v>
      </c>
      <c r="V17" s="9" t="s">
        <v>250</v>
      </c>
      <c r="W17" s="9" t="s">
        <v>43</v>
      </c>
      <c r="X17" s="9" t="s">
        <v>251</v>
      </c>
      <c r="Y17" s="9" t="s">
        <v>252</v>
      </c>
      <c r="Z17" s="9" t="s">
        <v>253</v>
      </c>
      <c r="AA17" s="9" t="s">
        <v>254</v>
      </c>
      <c r="AB17" s="9" t="s">
        <v>123</v>
      </c>
      <c r="AC17" s="9" t="s">
        <v>255</v>
      </c>
      <c r="AD17" s="9" t="s">
        <v>256</v>
      </c>
      <c r="AE17" s="9"/>
      <c r="AF17" s="9"/>
      <c r="AG17" s="9"/>
      <c r="AH17" s="14" t="s">
        <v>257</v>
      </c>
      <c r="AI17" s="13" t="str">
        <f>HYPERLINK("https://drive.google.com/open?id=1f2eY9XhzpJ6oH2y5LImNvq6KDCLWy1PH","Damian Mitchell TR19 7NX - Overview.pdf")</f>
        <v>Damian Mitchell TR19 7NX - Overview.pdf</v>
      </c>
      <c r="AJ17" s="14" t="s">
        <v>258</v>
      </c>
      <c r="AK17" s="9"/>
      <c r="AL17" s="9"/>
      <c r="AM17" s="9"/>
      <c r="AN17" s="9"/>
      <c r="AO17" s="9"/>
      <c r="AP17" s="9"/>
      <c r="AQ17" s="9"/>
      <c r="AR17" s="9"/>
      <c r="AS17" s="9"/>
      <c r="AT17" s="9"/>
      <c r="AU17" s="9"/>
      <c r="AV17" s="9"/>
      <c r="AW17" s="9"/>
      <c r="AX17" s="9"/>
      <c r="AY17" s="9"/>
      <c r="AZ17" s="9"/>
      <c r="BA17" s="9"/>
      <c r="BB17" s="9"/>
      <c r="BC17" s="9"/>
      <c r="BD17" s="9"/>
      <c r="BE17" s="9"/>
      <c r="BF17" s="9"/>
      <c r="BG17" s="9"/>
    </row>
    <row r="18" spans="1:59" ht="16" x14ac:dyDescent="0.2">
      <c r="A18" s="8">
        <v>45237.333621956015</v>
      </c>
      <c r="B18" s="9">
        <v>20</v>
      </c>
      <c r="C18" s="9"/>
      <c r="D18" s="9"/>
      <c r="E18" s="9" t="s">
        <v>75</v>
      </c>
      <c r="F18" s="9"/>
      <c r="G18" s="9" t="s">
        <v>39</v>
      </c>
      <c r="H18" s="9">
        <v>11.55</v>
      </c>
      <c r="I18" s="10">
        <v>118426.41</v>
      </c>
      <c r="J18" s="10">
        <v>89570.25</v>
      </c>
      <c r="K18" s="11">
        <v>4</v>
      </c>
      <c r="L18" s="9" t="s">
        <v>59</v>
      </c>
      <c r="M18" s="9" t="s">
        <v>60</v>
      </c>
      <c r="N18" s="9" t="s">
        <v>43</v>
      </c>
      <c r="O18" s="9" t="s">
        <v>43</v>
      </c>
      <c r="P18" s="9" t="s">
        <v>44</v>
      </c>
      <c r="Q18" s="9" t="s">
        <v>259</v>
      </c>
      <c r="R18" s="9" t="s">
        <v>40</v>
      </c>
      <c r="S18" s="9" t="s">
        <v>40</v>
      </c>
      <c r="T18" s="9" t="s">
        <v>260</v>
      </c>
      <c r="U18" s="9" t="s">
        <v>261</v>
      </c>
      <c r="V18" s="9" t="s">
        <v>262</v>
      </c>
      <c r="W18" s="9" t="s">
        <v>43</v>
      </c>
      <c r="X18" s="9" t="s">
        <v>263</v>
      </c>
      <c r="Y18" s="9" t="s">
        <v>264</v>
      </c>
      <c r="Z18" s="9" t="s">
        <v>265</v>
      </c>
      <c r="AA18" s="9" t="s">
        <v>266</v>
      </c>
      <c r="AB18" s="9" t="s">
        <v>267</v>
      </c>
      <c r="AC18" s="9" t="s">
        <v>268</v>
      </c>
      <c r="AD18" s="9" t="s">
        <v>269</v>
      </c>
      <c r="AE18" s="9"/>
      <c r="AF18" s="9"/>
      <c r="AG18" s="9"/>
      <c r="AH18" s="14" t="s">
        <v>270</v>
      </c>
      <c r="AI18" s="13" t="str">
        <f>HYPERLINK("https://drive.google.com/open?id=1oMcgvmQhtC3VTpbojkXEHbkVXeyFa3_U","Garie Bevan SK23 7EN - Overview.pdf")</f>
        <v>Garie Bevan SK23 7EN - Overview.pdf</v>
      </c>
      <c r="AJ18" s="14" t="s">
        <v>271</v>
      </c>
      <c r="AK18" s="9"/>
      <c r="AL18" s="9"/>
      <c r="AM18" s="9"/>
      <c r="AN18" s="9"/>
      <c r="AO18" s="9"/>
      <c r="AP18" s="9"/>
      <c r="AQ18" s="9"/>
      <c r="AR18" s="9"/>
      <c r="AS18" s="9"/>
      <c r="AT18" s="9"/>
      <c r="AU18" s="9"/>
      <c r="AV18" s="9"/>
      <c r="AW18" s="9"/>
      <c r="AX18" s="9"/>
      <c r="AY18" s="9"/>
      <c r="AZ18" s="9"/>
      <c r="BA18" s="9"/>
      <c r="BB18" s="9"/>
      <c r="BC18" s="9"/>
      <c r="BD18" s="9"/>
      <c r="BE18" s="9"/>
      <c r="BF18" s="9"/>
      <c r="BG18" s="9"/>
    </row>
    <row r="19" spans="1:59" ht="16" x14ac:dyDescent="0.2">
      <c r="A19" s="8">
        <v>45237.344645370365</v>
      </c>
      <c r="B19" s="9">
        <v>21</v>
      </c>
      <c r="C19" s="9"/>
      <c r="D19" s="9"/>
      <c r="E19" s="9" t="s">
        <v>272</v>
      </c>
      <c r="F19" s="9"/>
      <c r="G19" s="9" t="s">
        <v>39</v>
      </c>
      <c r="H19" s="9">
        <v>10.5</v>
      </c>
      <c r="I19" s="10">
        <v>133900.78</v>
      </c>
      <c r="J19" s="10">
        <v>88357.5</v>
      </c>
      <c r="K19" s="11">
        <v>4</v>
      </c>
      <c r="L19" s="9" t="s">
        <v>273</v>
      </c>
      <c r="M19" s="9" t="s">
        <v>274</v>
      </c>
      <c r="N19" s="9" t="s">
        <v>43</v>
      </c>
      <c r="O19" s="9" t="s">
        <v>43</v>
      </c>
      <c r="P19" s="9" t="s">
        <v>44</v>
      </c>
      <c r="Q19" s="9" t="s">
        <v>123</v>
      </c>
      <c r="R19" s="9" t="s">
        <v>40</v>
      </c>
      <c r="S19" s="9" t="s">
        <v>40</v>
      </c>
      <c r="T19" s="9" t="s">
        <v>194</v>
      </c>
      <c r="U19" s="9" t="s">
        <v>275</v>
      </c>
      <c r="V19" s="9" t="s">
        <v>276</v>
      </c>
      <c r="W19" s="9" t="s">
        <v>44</v>
      </c>
      <c r="X19" s="9" t="s">
        <v>277</v>
      </c>
      <c r="Y19" s="9" t="s">
        <v>266</v>
      </c>
      <c r="Z19" s="9" t="s">
        <v>278</v>
      </c>
      <c r="AA19" s="9" t="s">
        <v>279</v>
      </c>
      <c r="AB19" s="9" t="s">
        <v>280</v>
      </c>
      <c r="AC19" s="9" t="s">
        <v>281</v>
      </c>
      <c r="AD19" s="9" t="s">
        <v>282</v>
      </c>
      <c r="AE19" s="9"/>
      <c r="AF19" s="9"/>
      <c r="AG19" s="9"/>
      <c r="AH19" s="14" t="s">
        <v>283</v>
      </c>
      <c r="AI19" s="13" t="str">
        <f>HYPERLINK("https://drive.google.com/open?id=1shGfnrslRa-KTzJG9izs1hIFCelF2LTK","Lisa Sunderland BD20 8UG - Overview.pdf")</f>
        <v>Lisa Sunderland BD20 8UG - Overview.pdf</v>
      </c>
      <c r="AJ19" s="14" t="s">
        <v>284</v>
      </c>
      <c r="AK19" s="9"/>
      <c r="AL19" s="9"/>
      <c r="AM19" s="9"/>
      <c r="AN19" s="9"/>
      <c r="AO19" s="9"/>
      <c r="AP19" s="9"/>
      <c r="AQ19" s="9"/>
      <c r="AR19" s="9"/>
      <c r="AS19" s="9"/>
      <c r="AT19" s="9"/>
      <c r="AU19" s="9"/>
      <c r="AV19" s="9"/>
      <c r="AW19" s="9"/>
      <c r="AX19" s="9"/>
      <c r="AY19" s="9"/>
      <c r="AZ19" s="9"/>
      <c r="BA19" s="9"/>
      <c r="BB19" s="9"/>
      <c r="BC19" s="9"/>
      <c r="BD19" s="9"/>
      <c r="BE19" s="9"/>
      <c r="BF19" s="9"/>
      <c r="BG19" s="9"/>
    </row>
    <row r="20" spans="1:59" ht="16" x14ac:dyDescent="0.2">
      <c r="A20" s="8">
        <v>45237.348593263887</v>
      </c>
      <c r="B20" s="9">
        <v>22</v>
      </c>
      <c r="C20" s="9"/>
      <c r="D20" s="9"/>
      <c r="E20" s="9" t="s">
        <v>285</v>
      </c>
      <c r="F20" s="9"/>
      <c r="G20" s="9" t="s">
        <v>39</v>
      </c>
      <c r="H20" s="9">
        <v>20.87</v>
      </c>
      <c r="I20" s="10">
        <v>311966.15000000002</v>
      </c>
      <c r="J20" s="10">
        <v>175621.05</v>
      </c>
      <c r="K20" s="11">
        <v>4</v>
      </c>
      <c r="L20" s="9" t="s">
        <v>59</v>
      </c>
      <c r="M20" s="9" t="s">
        <v>60</v>
      </c>
      <c r="N20" s="9" t="s">
        <v>43</v>
      </c>
      <c r="O20" s="9" t="s">
        <v>43</v>
      </c>
      <c r="P20" s="9" t="s">
        <v>44</v>
      </c>
      <c r="Q20" s="9" t="s">
        <v>286</v>
      </c>
      <c r="R20" s="9" t="s">
        <v>40</v>
      </c>
      <c r="S20" s="9" t="s">
        <v>40</v>
      </c>
      <c r="T20" s="9" t="s">
        <v>287</v>
      </c>
      <c r="U20" s="9" t="s">
        <v>288</v>
      </c>
      <c r="V20" s="9" t="s">
        <v>288</v>
      </c>
      <c r="W20" s="9" t="s">
        <v>44</v>
      </c>
      <c r="X20" s="9" t="s">
        <v>123</v>
      </c>
      <c r="Y20" s="9" t="s">
        <v>289</v>
      </c>
      <c r="Z20" s="9" t="s">
        <v>290</v>
      </c>
      <c r="AA20" s="9" t="s">
        <v>291</v>
      </c>
      <c r="AB20" s="9" t="s">
        <v>292</v>
      </c>
      <c r="AC20" s="9" t="s">
        <v>293</v>
      </c>
      <c r="AD20" s="9" t="s">
        <v>294</v>
      </c>
      <c r="AE20" s="9"/>
      <c r="AF20" s="9"/>
      <c r="AG20" s="9"/>
      <c r="AH20" s="14" t="s">
        <v>295</v>
      </c>
      <c r="AI20" s="13" t="str">
        <f>HYPERLINK("https://drive.google.com/open?id=1z5Ae3zNjUlYdGBsdxogSi_YrHqvm5ijv","Patrick Gray S6 6GT - Overview.pdf")</f>
        <v>Patrick Gray S6 6GT - Overview.pdf</v>
      </c>
      <c r="AJ20" s="14" t="s">
        <v>296</v>
      </c>
      <c r="AK20" s="9"/>
      <c r="AL20" s="9"/>
      <c r="AM20" s="9"/>
      <c r="AN20" s="9"/>
      <c r="AO20" s="9"/>
      <c r="AP20" s="9"/>
      <c r="AQ20" s="9"/>
      <c r="AR20" s="9"/>
      <c r="AS20" s="9"/>
      <c r="AT20" s="9"/>
      <c r="AU20" s="9"/>
      <c r="AV20" s="9"/>
      <c r="AW20" s="9"/>
      <c r="AX20" s="9"/>
      <c r="AY20" s="9"/>
      <c r="AZ20" s="9"/>
      <c r="BA20" s="9"/>
      <c r="BB20" s="9"/>
      <c r="BC20" s="9"/>
      <c r="BD20" s="9"/>
      <c r="BE20" s="9"/>
      <c r="BF20" s="9"/>
      <c r="BG20" s="9"/>
    </row>
    <row r="21" spans="1:59" ht="16" x14ac:dyDescent="0.2">
      <c r="A21" s="8">
        <v>45237.353739074075</v>
      </c>
      <c r="B21" s="9">
        <v>23</v>
      </c>
      <c r="C21" s="9"/>
      <c r="D21" s="9"/>
      <c r="E21" s="9" t="s">
        <v>297</v>
      </c>
      <c r="F21" s="9"/>
      <c r="G21" s="9" t="s">
        <v>39</v>
      </c>
      <c r="H21" s="9">
        <v>4.8</v>
      </c>
      <c r="I21" s="10">
        <v>20151.98</v>
      </c>
      <c r="J21" s="10">
        <v>34711.199999999997</v>
      </c>
      <c r="K21" s="11">
        <v>4</v>
      </c>
      <c r="L21" s="9" t="s">
        <v>94</v>
      </c>
      <c r="M21" s="9" t="s">
        <v>95</v>
      </c>
      <c r="N21" s="9" t="s">
        <v>43</v>
      </c>
      <c r="O21" s="9" t="s">
        <v>43</v>
      </c>
      <c r="P21" s="9" t="s">
        <v>44</v>
      </c>
      <c r="Q21" s="9" t="s">
        <v>123</v>
      </c>
      <c r="R21" s="9" t="s">
        <v>40</v>
      </c>
      <c r="S21" s="9" t="s">
        <v>40</v>
      </c>
      <c r="T21" s="9" t="s">
        <v>298</v>
      </c>
      <c r="U21" s="9" t="s">
        <v>299</v>
      </c>
      <c r="V21" s="9" t="s">
        <v>300</v>
      </c>
      <c r="W21" s="9" t="s">
        <v>44</v>
      </c>
      <c r="X21" s="9" t="s">
        <v>301</v>
      </c>
      <c r="Y21" s="9" t="s">
        <v>302</v>
      </c>
      <c r="Z21" s="9" t="s">
        <v>64</v>
      </c>
      <c r="AA21" s="9" t="s">
        <v>303</v>
      </c>
      <c r="AB21" s="9" t="s">
        <v>304</v>
      </c>
      <c r="AC21" s="9" t="s">
        <v>204</v>
      </c>
      <c r="AD21" s="9" t="s">
        <v>305</v>
      </c>
      <c r="AE21" s="9"/>
      <c r="AF21" s="9"/>
      <c r="AG21" s="9"/>
      <c r="AH21" s="14" t="s">
        <v>306</v>
      </c>
      <c r="AI21" s="13" t="str">
        <f>HYPERLINK("https://drive.google.com/open?id=1fvvlsVi_C20wBDAtIafSdFKM6sajVw_v","Andrew Hurn BB5 4AB - Overview.pdf")</f>
        <v>Andrew Hurn BB5 4AB - Overview.pdf</v>
      </c>
      <c r="AJ21" s="14" t="s">
        <v>307</v>
      </c>
      <c r="AK21" s="9"/>
      <c r="AL21" s="9"/>
      <c r="AM21" s="9"/>
      <c r="AN21" s="9"/>
      <c r="AO21" s="9"/>
      <c r="AP21" s="9"/>
      <c r="AQ21" s="9"/>
      <c r="AR21" s="9"/>
      <c r="AS21" s="9"/>
      <c r="AT21" s="9"/>
      <c r="AU21" s="9"/>
      <c r="AV21" s="9"/>
      <c r="AW21" s="9"/>
      <c r="AX21" s="9"/>
      <c r="AY21" s="9"/>
      <c r="AZ21" s="9"/>
      <c r="BA21" s="9"/>
      <c r="BB21" s="9"/>
      <c r="BC21" s="9"/>
      <c r="BD21" s="9"/>
      <c r="BE21" s="9"/>
      <c r="BF21" s="9"/>
      <c r="BG21" s="9"/>
    </row>
    <row r="22" spans="1:59" ht="16" x14ac:dyDescent="0.2">
      <c r="A22" s="8">
        <v>45237.358966458334</v>
      </c>
      <c r="B22" s="9">
        <v>24</v>
      </c>
      <c r="C22" s="9"/>
      <c r="D22" s="9"/>
      <c r="E22" s="9" t="s">
        <v>285</v>
      </c>
      <c r="F22" s="9"/>
      <c r="G22" s="9" t="s">
        <v>39</v>
      </c>
      <c r="H22" s="9">
        <v>42.93</v>
      </c>
      <c r="I22" s="10">
        <v>714843.2</v>
      </c>
      <c r="J22" s="10">
        <v>332922.15000000002</v>
      </c>
      <c r="K22" s="11" t="s">
        <v>308</v>
      </c>
      <c r="L22" s="9" t="s">
        <v>59</v>
      </c>
      <c r="M22" s="9" t="s">
        <v>309</v>
      </c>
      <c r="N22" s="9" t="s">
        <v>43</v>
      </c>
      <c r="O22" s="9" t="s">
        <v>43</v>
      </c>
      <c r="P22" s="9" t="s">
        <v>43</v>
      </c>
      <c r="Q22" s="9" t="s">
        <v>123</v>
      </c>
      <c r="R22" s="9" t="s">
        <v>40</v>
      </c>
      <c r="S22" s="9" t="s">
        <v>40</v>
      </c>
      <c r="T22" s="9" t="s">
        <v>310</v>
      </c>
      <c r="U22" s="9" t="s">
        <v>311</v>
      </c>
      <c r="V22" s="9" t="s">
        <v>312</v>
      </c>
      <c r="W22" s="9" t="s">
        <v>83</v>
      </c>
      <c r="X22" s="9" t="s">
        <v>83</v>
      </c>
      <c r="Y22" s="9" t="s">
        <v>313</v>
      </c>
      <c r="Z22" s="9" t="s">
        <v>314</v>
      </c>
      <c r="AA22" s="9" t="s">
        <v>315</v>
      </c>
      <c r="AB22" s="9" t="s">
        <v>316</v>
      </c>
      <c r="AC22" s="9" t="s">
        <v>287</v>
      </c>
      <c r="AD22" s="9" t="s">
        <v>317</v>
      </c>
      <c r="AE22" s="9"/>
      <c r="AF22" s="9"/>
      <c r="AG22" s="9"/>
      <c r="AH22" s="14" t="s">
        <v>318</v>
      </c>
      <c r="AI22" s="13" t="str">
        <f>HYPERLINK("https://drive.google.com/open?id=1gGowtdtUWg0oBu8u003d0i9yMlnsGJ1a","Robert Gray S6 6HG - Overview.pdf")</f>
        <v>Robert Gray S6 6HG - Overview.pdf</v>
      </c>
      <c r="AJ22" s="14" t="s">
        <v>319</v>
      </c>
      <c r="AK22" s="9"/>
      <c r="AL22" s="9"/>
      <c r="AM22" s="9"/>
      <c r="AN22" s="9"/>
      <c r="AO22" s="9"/>
      <c r="AP22" s="9"/>
      <c r="AQ22" s="9"/>
      <c r="AR22" s="9"/>
      <c r="AS22" s="9"/>
      <c r="AT22" s="9"/>
      <c r="AU22" s="9"/>
      <c r="AV22" s="9"/>
      <c r="AW22" s="9"/>
      <c r="AX22" s="9"/>
      <c r="AY22" s="9"/>
      <c r="AZ22" s="9"/>
      <c r="BA22" s="9"/>
      <c r="BB22" s="9"/>
      <c r="BC22" s="9"/>
      <c r="BD22" s="9"/>
      <c r="BE22" s="9"/>
      <c r="BF22" s="9"/>
      <c r="BG22" s="9"/>
    </row>
    <row r="23" spans="1:59" ht="16" x14ac:dyDescent="0.2">
      <c r="A23" s="8">
        <v>45236.067992083335</v>
      </c>
      <c r="B23" s="9">
        <v>25</v>
      </c>
      <c r="C23" s="9"/>
      <c r="D23" s="9"/>
      <c r="E23" s="9" t="s">
        <v>320</v>
      </c>
      <c r="F23" s="9"/>
      <c r="G23" s="9" t="s">
        <v>39</v>
      </c>
      <c r="H23" s="9">
        <v>27.77</v>
      </c>
      <c r="I23" s="10">
        <v>405942.69</v>
      </c>
      <c r="J23" s="10">
        <v>282561.69</v>
      </c>
      <c r="K23" s="11" t="s">
        <v>321</v>
      </c>
      <c r="L23" s="9" t="s">
        <v>322</v>
      </c>
      <c r="M23" s="9" t="s">
        <v>203</v>
      </c>
      <c r="N23" s="9" t="s">
        <v>43</v>
      </c>
      <c r="O23" s="9" t="s">
        <v>43</v>
      </c>
      <c r="P23" s="9" t="s">
        <v>43</v>
      </c>
      <c r="Q23" s="9" t="s">
        <v>323</v>
      </c>
      <c r="R23" s="9" t="s">
        <v>40</v>
      </c>
      <c r="S23" s="9" t="s">
        <v>40</v>
      </c>
      <c r="T23" s="9" t="s">
        <v>324</v>
      </c>
      <c r="U23" s="9" t="s">
        <v>83</v>
      </c>
      <c r="V23" s="9" t="s">
        <v>325</v>
      </c>
      <c r="W23" s="9" t="s">
        <v>326</v>
      </c>
      <c r="X23" s="9" t="s">
        <v>327</v>
      </c>
      <c r="Y23" s="9" t="s">
        <v>194</v>
      </c>
      <c r="Z23" s="9" t="s">
        <v>328</v>
      </c>
      <c r="AA23" s="9" t="s">
        <v>329</v>
      </c>
      <c r="AB23" s="9" t="s">
        <v>330</v>
      </c>
      <c r="AC23" s="9" t="s">
        <v>331</v>
      </c>
      <c r="AD23" s="9" t="s">
        <v>332</v>
      </c>
      <c r="AE23" s="9"/>
      <c r="AF23" s="9"/>
      <c r="AG23" s="9"/>
      <c r="AH23" s="14" t="s">
        <v>333</v>
      </c>
      <c r="AI23" s="13" t="str">
        <f>HYPERLINK("https://drive.google.com/open?id=1ghfk3cyAGUq9lgsVe6BCg5MwdChx5E-w","Matthew Gammin TQ12 5UP - Overview.pdf")</f>
        <v>Matthew Gammin TQ12 5UP - Overview.pdf</v>
      </c>
      <c r="AJ23" s="14" t="s">
        <v>334</v>
      </c>
      <c r="AK23" s="9"/>
      <c r="AL23" s="9"/>
      <c r="AM23" s="9"/>
      <c r="AN23" s="9"/>
      <c r="AO23" s="9"/>
      <c r="AP23" s="9"/>
      <c r="AQ23" s="9"/>
      <c r="AR23" s="9"/>
      <c r="AS23" s="9"/>
      <c r="AT23" s="9"/>
      <c r="AU23" s="9"/>
      <c r="AV23" s="9"/>
      <c r="AW23" s="9"/>
      <c r="AX23" s="9"/>
      <c r="AY23" s="9"/>
      <c r="AZ23" s="9"/>
      <c r="BA23" s="9"/>
      <c r="BB23" s="9"/>
      <c r="BC23" s="9"/>
      <c r="BD23" s="9"/>
      <c r="BE23" s="9"/>
      <c r="BF23" s="9"/>
      <c r="BG23" s="9"/>
    </row>
    <row r="24" spans="1:59" ht="16" x14ac:dyDescent="0.2">
      <c r="A24" s="8">
        <v>45237.082465462961</v>
      </c>
      <c r="B24" s="9">
        <v>26</v>
      </c>
      <c r="C24" s="9"/>
      <c r="D24" s="9"/>
      <c r="E24" s="9" t="s">
        <v>335</v>
      </c>
      <c r="F24" s="9"/>
      <c r="G24" s="9" t="s">
        <v>39</v>
      </c>
      <c r="H24" s="9">
        <v>9.8000000000000007</v>
      </c>
      <c r="I24" s="10">
        <v>140187.85</v>
      </c>
      <c r="J24" s="10">
        <v>82467</v>
      </c>
      <c r="K24" s="11">
        <v>5</v>
      </c>
      <c r="L24" s="9" t="s">
        <v>94</v>
      </c>
      <c r="M24" s="9" t="s">
        <v>95</v>
      </c>
      <c r="N24" s="9" t="s">
        <v>336</v>
      </c>
      <c r="O24" s="9" t="s">
        <v>44</v>
      </c>
      <c r="P24" s="9" t="s">
        <v>44</v>
      </c>
      <c r="Q24" s="9" t="s">
        <v>337</v>
      </c>
      <c r="R24" s="9" t="s">
        <v>40</v>
      </c>
      <c r="S24" s="9" t="s">
        <v>40</v>
      </c>
      <c r="T24" s="9" t="s">
        <v>338</v>
      </c>
      <c r="U24" s="9" t="s">
        <v>192</v>
      </c>
      <c r="V24" s="9" t="s">
        <v>192</v>
      </c>
      <c r="W24" s="9" t="s">
        <v>83</v>
      </c>
      <c r="X24" s="9" t="s">
        <v>83</v>
      </c>
      <c r="Y24" s="9" t="s">
        <v>339</v>
      </c>
      <c r="Z24" s="9" t="s">
        <v>340</v>
      </c>
      <c r="AA24" s="9" t="s">
        <v>341</v>
      </c>
      <c r="AB24" s="9" t="s">
        <v>342</v>
      </c>
      <c r="AC24" s="9" t="s">
        <v>343</v>
      </c>
      <c r="AD24" s="9" t="s">
        <v>344</v>
      </c>
      <c r="AE24" s="9"/>
      <c r="AF24" s="9"/>
      <c r="AG24" s="9"/>
      <c r="AH24" s="15" t="s">
        <v>345</v>
      </c>
      <c r="AI24" s="13" t="str">
        <f>HYPERLINK("https://drive.google.com/open?id=1UOOLMoeruPYdTJAddoeTumP--N9ujzKt","Joanne Smith S36 4HE - Overview.pdf")</f>
        <v>Joanne Smith S36 4HE - Overview.pdf</v>
      </c>
      <c r="AJ24" s="14" t="s">
        <v>346</v>
      </c>
      <c r="AK24" s="9"/>
      <c r="AL24" s="9"/>
      <c r="AM24" s="9"/>
      <c r="AN24" s="9"/>
      <c r="AO24" s="9"/>
      <c r="AP24" s="9"/>
      <c r="AQ24" s="9"/>
      <c r="AR24" s="9"/>
      <c r="AS24" s="9"/>
      <c r="AT24" s="9"/>
      <c r="AU24" s="9"/>
      <c r="AV24" s="9"/>
      <c r="AW24" s="9"/>
      <c r="AX24" s="9"/>
      <c r="AY24" s="9"/>
      <c r="AZ24" s="9"/>
      <c r="BA24" s="9"/>
      <c r="BB24" s="9"/>
      <c r="BC24" s="9"/>
      <c r="BD24" s="9"/>
      <c r="BE24" s="9"/>
      <c r="BF24" s="9"/>
      <c r="BG24" s="9"/>
    </row>
    <row r="25" spans="1:59" ht="16" x14ac:dyDescent="0.2">
      <c r="A25" s="16">
        <v>45244.061939513893</v>
      </c>
      <c r="B25" s="4">
        <v>27</v>
      </c>
      <c r="C25" s="4"/>
      <c r="D25" s="4"/>
      <c r="E25" s="4" t="s">
        <v>150</v>
      </c>
      <c r="F25" s="4"/>
      <c r="G25" s="4" t="s">
        <v>39</v>
      </c>
      <c r="H25" s="4">
        <v>53.08</v>
      </c>
      <c r="I25" s="3">
        <v>717843.15</v>
      </c>
      <c r="J25" s="3">
        <v>467104</v>
      </c>
      <c r="K25" s="5">
        <v>4</v>
      </c>
      <c r="L25" s="4" t="s">
        <v>347</v>
      </c>
      <c r="M25" s="4" t="s">
        <v>60</v>
      </c>
      <c r="N25" s="4" t="s">
        <v>43</v>
      </c>
      <c r="O25" s="4" t="s">
        <v>348</v>
      </c>
      <c r="P25" s="4" t="s">
        <v>44</v>
      </c>
      <c r="Q25" s="4" t="s">
        <v>349</v>
      </c>
      <c r="R25" s="4" t="s">
        <v>40</v>
      </c>
      <c r="S25" s="4" t="s">
        <v>40</v>
      </c>
      <c r="T25" s="4" t="s">
        <v>350</v>
      </c>
      <c r="U25" s="4" t="s">
        <v>83</v>
      </c>
      <c r="V25" s="4" t="s">
        <v>83</v>
      </c>
      <c r="W25" s="4" t="s">
        <v>351</v>
      </c>
      <c r="X25" s="4" t="s">
        <v>352</v>
      </c>
      <c r="Y25" s="4" t="s">
        <v>353</v>
      </c>
      <c r="Z25" s="4" t="s">
        <v>354</v>
      </c>
      <c r="AA25" s="4" t="s">
        <v>355</v>
      </c>
      <c r="AB25" s="4" t="s">
        <v>83</v>
      </c>
      <c r="AC25" s="4" t="s">
        <v>356</v>
      </c>
      <c r="AD25" s="4" t="s">
        <v>357</v>
      </c>
      <c r="AE25" s="4"/>
      <c r="AF25" s="4"/>
      <c r="AG25" s="4"/>
      <c r="AH25" s="17" t="s">
        <v>358</v>
      </c>
      <c r="AI25" s="18" t="str">
        <f>HYPERLINK("https://drive.google.com/open?id=1Y0xLclxGk5SP-0z2a3SSLU1g-r581lJq","Andrew A Smith PL15 7TG - Overview.pdf")</f>
        <v>Andrew A Smith PL15 7TG - Overview.pdf</v>
      </c>
      <c r="AJ25" s="17" t="s">
        <v>359</v>
      </c>
    </row>
    <row r="26" spans="1:59" ht="16" x14ac:dyDescent="0.2">
      <c r="A26" s="16">
        <v>45246.063544583332</v>
      </c>
      <c r="B26" s="4">
        <v>28</v>
      </c>
      <c r="C26" s="4"/>
      <c r="D26" s="4"/>
      <c r="E26" s="4" t="s">
        <v>360</v>
      </c>
      <c r="F26" s="4"/>
      <c r="G26" s="4" t="s">
        <v>39</v>
      </c>
      <c r="H26" s="4">
        <v>7.38</v>
      </c>
      <c r="I26" s="3">
        <v>68109</v>
      </c>
      <c r="J26" s="3">
        <v>9330</v>
      </c>
      <c r="K26" s="5">
        <v>3</v>
      </c>
      <c r="L26" s="4" t="s">
        <v>361</v>
      </c>
      <c r="M26" s="4" t="s">
        <v>60</v>
      </c>
      <c r="N26" s="4" t="s">
        <v>43</v>
      </c>
      <c r="O26" s="4" t="s">
        <v>44</v>
      </c>
      <c r="P26" s="4" t="s">
        <v>43</v>
      </c>
      <c r="Q26" s="4" t="s">
        <v>362</v>
      </c>
      <c r="R26" s="4" t="s">
        <v>40</v>
      </c>
      <c r="S26" s="4" t="s">
        <v>40</v>
      </c>
      <c r="T26" s="4" t="s">
        <v>363</v>
      </c>
      <c r="U26" s="4" t="s">
        <v>83</v>
      </c>
      <c r="V26" s="4" t="s">
        <v>83</v>
      </c>
      <c r="W26" s="4" t="s">
        <v>364</v>
      </c>
      <c r="X26" s="4" t="s">
        <v>157</v>
      </c>
      <c r="Y26" s="4" t="s">
        <v>365</v>
      </c>
      <c r="Z26" s="4" t="s">
        <v>366</v>
      </c>
      <c r="AA26" s="4" t="s">
        <v>367</v>
      </c>
      <c r="AB26" s="4" t="s">
        <v>368</v>
      </c>
      <c r="AC26" s="4" t="s">
        <v>237</v>
      </c>
      <c r="AD26" s="4" t="s">
        <v>369</v>
      </c>
      <c r="AE26" s="4"/>
      <c r="AF26" s="4"/>
      <c r="AG26" s="4"/>
      <c r="AH26" s="17" t="s">
        <v>370</v>
      </c>
      <c r="AI26" s="18" t="str">
        <f>HYPERLINK("https://drive.google.com/open?id=1t8zAcUgas0x3nfxTskVhkaUwYHSGkThu","Mike Burgess PL21 0LB - Overview.pdf")</f>
        <v>Mike Burgess PL21 0LB - Overview.pdf</v>
      </c>
      <c r="AJ26" s="17" t="s">
        <v>371</v>
      </c>
    </row>
    <row r="27" spans="1:59" ht="16" x14ac:dyDescent="0.2">
      <c r="A27" s="16">
        <v>45246.055437048606</v>
      </c>
      <c r="B27" s="4">
        <v>29</v>
      </c>
      <c r="C27" s="4"/>
      <c r="D27" s="4"/>
      <c r="E27" s="4" t="s">
        <v>137</v>
      </c>
      <c r="F27" s="4"/>
      <c r="G27" s="4" t="s">
        <v>39</v>
      </c>
      <c r="H27" s="4">
        <v>36.18</v>
      </c>
      <c r="I27" s="3">
        <v>757438.07</v>
      </c>
      <c r="J27" s="3">
        <v>304454.7</v>
      </c>
      <c r="K27" s="5">
        <v>5</v>
      </c>
      <c r="L27" s="4" t="s">
        <v>273</v>
      </c>
      <c r="M27" s="4" t="s">
        <v>274</v>
      </c>
      <c r="N27" s="4" t="s">
        <v>43</v>
      </c>
      <c r="O27" s="4" t="s">
        <v>44</v>
      </c>
      <c r="P27" s="4" t="s">
        <v>44</v>
      </c>
      <c r="Q27" s="4" t="s">
        <v>372</v>
      </c>
      <c r="R27" s="4" t="s">
        <v>40</v>
      </c>
      <c r="S27" s="4" t="s">
        <v>40</v>
      </c>
      <c r="T27" s="4" t="s">
        <v>83</v>
      </c>
      <c r="U27" s="4" t="s">
        <v>83</v>
      </c>
      <c r="V27" s="4" t="s">
        <v>83</v>
      </c>
      <c r="W27" s="4" t="s">
        <v>373</v>
      </c>
      <c r="X27" s="4" t="s">
        <v>374</v>
      </c>
      <c r="Y27" s="4" t="s">
        <v>375</v>
      </c>
      <c r="Z27" s="4" t="s">
        <v>376</v>
      </c>
      <c r="AA27" s="4" t="s">
        <v>377</v>
      </c>
      <c r="AB27" s="4" t="s">
        <v>83</v>
      </c>
      <c r="AC27" s="4" t="s">
        <v>146</v>
      </c>
      <c r="AD27" s="4" t="s">
        <v>378</v>
      </c>
      <c r="AE27" s="4"/>
      <c r="AF27" s="4"/>
      <c r="AG27" s="4"/>
      <c r="AH27" s="17" t="s">
        <v>379</v>
      </c>
      <c r="AI27" s="18" t="str">
        <f>HYPERLINK("https://drive.google.com/open?id=1T3irlsujU2vmKLu9xRagtsnZaoR6RRbz","Jack Wallbank LA2 8EU - Overview.pdf")</f>
        <v>Jack Wallbank LA2 8EU - Overview.pdf</v>
      </c>
      <c r="AJ27" s="17" t="s">
        <v>380</v>
      </c>
    </row>
    <row r="28" spans="1:59" ht="16" x14ac:dyDescent="0.2">
      <c r="A28" s="16">
        <v>45246.062856689816</v>
      </c>
      <c r="B28" s="4">
        <v>30</v>
      </c>
      <c r="C28" s="4"/>
      <c r="D28" s="4"/>
      <c r="E28" s="4" t="s">
        <v>150</v>
      </c>
      <c r="F28" s="4"/>
      <c r="G28" s="4" t="s">
        <v>39</v>
      </c>
      <c r="H28" s="4">
        <v>193.48</v>
      </c>
      <c r="I28" s="3">
        <v>2320766.4500000002</v>
      </c>
      <c r="J28" s="3">
        <v>1698400</v>
      </c>
      <c r="K28" s="5">
        <v>3</v>
      </c>
      <c r="L28" s="4" t="s">
        <v>59</v>
      </c>
      <c r="M28" s="4" t="s">
        <v>60</v>
      </c>
      <c r="N28" s="4" t="s">
        <v>43</v>
      </c>
      <c r="O28" s="4" t="s">
        <v>44</v>
      </c>
      <c r="P28" s="4" t="s">
        <v>44</v>
      </c>
      <c r="Q28" s="4" t="s">
        <v>381</v>
      </c>
      <c r="R28" s="4" t="s">
        <v>40</v>
      </c>
      <c r="S28" s="4" t="s">
        <v>40</v>
      </c>
      <c r="T28" s="4" t="s">
        <v>83</v>
      </c>
      <c r="U28" s="4" t="s">
        <v>83</v>
      </c>
      <c r="V28" s="4" t="s">
        <v>83</v>
      </c>
      <c r="W28" s="4" t="s">
        <v>382</v>
      </c>
      <c r="X28" s="4" t="s">
        <v>83</v>
      </c>
      <c r="Y28" s="4" t="s">
        <v>83</v>
      </c>
      <c r="Z28" s="4" t="s">
        <v>383</v>
      </c>
      <c r="AA28" s="4" t="s">
        <v>384</v>
      </c>
      <c r="AB28" s="4" t="s">
        <v>382</v>
      </c>
      <c r="AC28" s="4" t="s">
        <v>385</v>
      </c>
      <c r="AD28" s="4" t="s">
        <v>386</v>
      </c>
      <c r="AE28" s="4"/>
      <c r="AF28" s="4"/>
      <c r="AG28" s="4"/>
      <c r="AH28" s="17" t="s">
        <v>387</v>
      </c>
      <c r="AI28" s="18" t="str">
        <f>HYPERLINK("https://drive.google.com/open?id=1gSBs_FKbodVRRWE8PmotiCPsvOISzy56","James Broad PL15 9SP - Overview.pdf")</f>
        <v>James Broad PL15 9SP - Overview.pdf</v>
      </c>
      <c r="AJ28" s="17" t="s">
        <v>388</v>
      </c>
    </row>
    <row r="29" spans="1:59" ht="16" x14ac:dyDescent="0.2">
      <c r="A29" s="16">
        <v>45246.078329629629</v>
      </c>
      <c r="B29" s="4">
        <v>31</v>
      </c>
      <c r="C29" s="4"/>
      <c r="D29" s="4"/>
      <c r="E29" s="4" t="s">
        <v>389</v>
      </c>
      <c r="F29" s="4"/>
      <c r="G29" s="4" t="s">
        <v>390</v>
      </c>
      <c r="H29" s="4">
        <v>3</v>
      </c>
      <c r="I29" s="3">
        <v>341</v>
      </c>
      <c r="J29" s="3">
        <v>50490</v>
      </c>
      <c r="K29" s="5" t="s">
        <v>391</v>
      </c>
      <c r="L29" s="4" t="s">
        <v>273</v>
      </c>
      <c r="M29" s="4" t="s">
        <v>274</v>
      </c>
      <c r="N29" s="4" t="s">
        <v>391</v>
      </c>
      <c r="O29" s="4" t="s">
        <v>43</v>
      </c>
      <c r="P29" s="4" t="s">
        <v>44</v>
      </c>
      <c r="Q29" s="4">
        <v>0</v>
      </c>
      <c r="R29" s="4" t="s">
        <v>40</v>
      </c>
      <c r="S29" s="4" t="s">
        <v>40</v>
      </c>
      <c r="T29" s="4" t="s">
        <v>392</v>
      </c>
      <c r="U29" s="4" t="s">
        <v>83</v>
      </c>
      <c r="V29" s="4" t="s">
        <v>83</v>
      </c>
      <c r="W29" s="4" t="s">
        <v>393</v>
      </c>
      <c r="X29" s="4" t="s">
        <v>83</v>
      </c>
      <c r="Y29" s="4" t="s">
        <v>394</v>
      </c>
      <c r="Z29" s="4" t="s">
        <v>392</v>
      </c>
      <c r="AA29" s="4" t="s">
        <v>395</v>
      </c>
      <c r="AB29" s="4" t="s">
        <v>396</v>
      </c>
      <c r="AC29" s="4" t="s">
        <v>397</v>
      </c>
      <c r="AD29" s="4" t="s">
        <v>398</v>
      </c>
      <c r="AE29" s="4"/>
      <c r="AF29" s="4"/>
      <c r="AG29" s="4"/>
      <c r="AH29" s="17" t="s">
        <v>399</v>
      </c>
      <c r="AI29" s="18" t="str">
        <f>HYPERLINK("https://drive.google.com/open?id=1XQdiFdDxbBU4Ab2ft86OGAZ0vAszaYxu","Junaid Tariq LS7 2DX - Overview.pdf")</f>
        <v>Junaid Tariq LS7 2DX - Overview.pdf</v>
      </c>
      <c r="AJ29" s="17" t="s">
        <v>400</v>
      </c>
    </row>
    <row r="30" spans="1:59" ht="16" x14ac:dyDescent="0.2">
      <c r="A30" s="16">
        <v>45246.070289791664</v>
      </c>
      <c r="B30" s="4">
        <v>32</v>
      </c>
      <c r="C30" s="4"/>
      <c r="D30" s="4"/>
      <c r="E30" s="4" t="s">
        <v>401</v>
      </c>
      <c r="F30" s="4"/>
      <c r="G30" s="4" t="s">
        <v>39</v>
      </c>
      <c r="H30" s="4">
        <v>28.55</v>
      </c>
      <c r="I30" s="3">
        <v>221997.64</v>
      </c>
      <c r="J30" s="3">
        <v>247314.375</v>
      </c>
      <c r="K30" s="5">
        <v>3</v>
      </c>
      <c r="L30" s="4" t="s">
        <v>402</v>
      </c>
      <c r="M30" s="4" t="s">
        <v>60</v>
      </c>
      <c r="N30" s="4" t="s">
        <v>43</v>
      </c>
      <c r="O30" s="4" t="s">
        <v>403</v>
      </c>
      <c r="P30" s="4" t="s">
        <v>44</v>
      </c>
      <c r="Q30" s="4" t="s">
        <v>404</v>
      </c>
      <c r="R30" s="4" t="s">
        <v>40</v>
      </c>
      <c r="S30" s="4" t="s">
        <v>40</v>
      </c>
      <c r="T30" s="4" t="s">
        <v>405</v>
      </c>
      <c r="U30" s="4" t="s">
        <v>406</v>
      </c>
      <c r="V30" s="4" t="s">
        <v>406</v>
      </c>
      <c r="W30" s="4" t="s">
        <v>407</v>
      </c>
      <c r="X30" s="4" t="s">
        <v>352</v>
      </c>
      <c r="Y30" s="4" t="s">
        <v>408</v>
      </c>
      <c r="Z30" s="4" t="s">
        <v>409</v>
      </c>
      <c r="AA30" s="4" t="s">
        <v>410</v>
      </c>
      <c r="AB30" s="4" t="s">
        <v>405</v>
      </c>
      <c r="AC30" s="4" t="s">
        <v>411</v>
      </c>
      <c r="AD30" s="4" t="s">
        <v>412</v>
      </c>
      <c r="AE30" s="4"/>
      <c r="AF30" s="4"/>
      <c r="AG30" s="4"/>
      <c r="AH30" s="17" t="s">
        <v>413</v>
      </c>
      <c r="AI30" s="18" t="str">
        <f>HYPERLINK("https://drive.google.com/open?id=19jH3qEGiP_yspoyNoct2nn51KtziLERW","Huw Williams TN22 3YB - Overview.pdf")</f>
        <v>Huw Williams TN22 3YB - Overview.pdf</v>
      </c>
      <c r="AJ30" s="17" t="s">
        <v>414</v>
      </c>
    </row>
    <row r="31" spans="1:59" ht="16" x14ac:dyDescent="0.2">
      <c r="A31" s="16">
        <v>45246.078374259261</v>
      </c>
      <c r="B31" s="4">
        <v>33</v>
      </c>
      <c r="C31" s="4"/>
      <c r="D31" s="4"/>
      <c r="E31" s="4" t="s">
        <v>415</v>
      </c>
      <c r="F31" s="4"/>
      <c r="G31" s="4" t="s">
        <v>39</v>
      </c>
      <c r="H31" s="4">
        <v>49.11</v>
      </c>
      <c r="I31" s="3">
        <v>467750.97</v>
      </c>
      <c r="J31" s="3">
        <v>457170</v>
      </c>
      <c r="K31" s="5">
        <v>3</v>
      </c>
      <c r="L31" s="4" t="s">
        <v>151</v>
      </c>
      <c r="M31" s="4" t="s">
        <v>77</v>
      </c>
      <c r="N31" s="4" t="s">
        <v>43</v>
      </c>
      <c r="O31" s="4" t="s">
        <v>44</v>
      </c>
      <c r="P31" s="4" t="s">
        <v>44</v>
      </c>
      <c r="Q31" s="4" t="s">
        <v>416</v>
      </c>
      <c r="R31" s="4" t="s">
        <v>40</v>
      </c>
      <c r="S31" s="4" t="s">
        <v>40</v>
      </c>
      <c r="T31" s="4" t="s">
        <v>83</v>
      </c>
      <c r="U31" s="4" t="s">
        <v>83</v>
      </c>
      <c r="V31" s="4" t="s">
        <v>83</v>
      </c>
      <c r="W31" s="4" t="s">
        <v>417</v>
      </c>
      <c r="X31" s="4" t="s">
        <v>83</v>
      </c>
      <c r="Y31" s="4" t="s">
        <v>418</v>
      </c>
      <c r="Z31" s="4" t="s">
        <v>419</v>
      </c>
      <c r="AA31" s="4" t="s">
        <v>83</v>
      </c>
      <c r="AB31" s="4" t="s">
        <v>420</v>
      </c>
      <c r="AC31" s="4" t="s">
        <v>83</v>
      </c>
      <c r="AD31" s="4" t="s">
        <v>421</v>
      </c>
      <c r="AE31" s="4"/>
      <c r="AF31" s="4"/>
      <c r="AG31" s="4"/>
      <c r="AH31" s="17" t="s">
        <v>422</v>
      </c>
      <c r="AI31" s="18" t="str">
        <f>HYPERLINK("https://drive.google.com/open?id=135Abhtcs8-SlcSepLd3iQfJeQc9R1cD9","Oliver Lambeth TQ11 0HP - Overview.pdf")</f>
        <v>Oliver Lambeth TQ11 0HP - Overview.pdf</v>
      </c>
      <c r="AJ31" s="17" t="s">
        <v>423</v>
      </c>
    </row>
    <row r="32" spans="1:59" ht="16" x14ac:dyDescent="0.2">
      <c r="A32" s="16">
        <v>45246.092901261574</v>
      </c>
      <c r="B32" s="4">
        <v>34</v>
      </c>
      <c r="C32" s="4"/>
      <c r="D32" s="4"/>
      <c r="E32" s="4" t="s">
        <v>424</v>
      </c>
      <c r="F32" s="4"/>
      <c r="G32" s="4" t="s">
        <v>425</v>
      </c>
      <c r="H32" s="4">
        <v>0.5</v>
      </c>
      <c r="I32" s="3">
        <v>1487</v>
      </c>
      <c r="J32" s="3">
        <v>4135</v>
      </c>
      <c r="K32" s="5">
        <v>4</v>
      </c>
      <c r="L32" s="4" t="s">
        <v>59</v>
      </c>
      <c r="M32" s="4" t="s">
        <v>60</v>
      </c>
      <c r="N32" s="4" t="s">
        <v>43</v>
      </c>
      <c r="O32" s="4" t="s">
        <v>43</v>
      </c>
      <c r="P32" s="4" t="s">
        <v>44</v>
      </c>
      <c r="Q32" s="4" t="s">
        <v>426</v>
      </c>
      <c r="R32" s="4" t="s">
        <v>40</v>
      </c>
      <c r="S32" s="4" t="s">
        <v>40</v>
      </c>
      <c r="T32" s="4" t="s">
        <v>392</v>
      </c>
      <c r="U32" s="4" t="s">
        <v>83</v>
      </c>
      <c r="V32" s="4" t="s">
        <v>83</v>
      </c>
      <c r="W32" s="4" t="s">
        <v>62</v>
      </c>
      <c r="X32" s="4" t="s">
        <v>83</v>
      </c>
      <c r="Y32" s="4" t="s">
        <v>394</v>
      </c>
      <c r="Z32" s="4" t="s">
        <v>427</v>
      </c>
      <c r="AA32" s="4" t="s">
        <v>395</v>
      </c>
      <c r="AB32" s="4" t="s">
        <v>396</v>
      </c>
      <c r="AC32" s="4" t="s">
        <v>428</v>
      </c>
      <c r="AD32" s="4" t="s">
        <v>429</v>
      </c>
      <c r="AE32" s="4"/>
      <c r="AF32" s="4"/>
      <c r="AG32" s="4"/>
      <c r="AH32" s="17" t="s">
        <v>430</v>
      </c>
      <c r="AI32" s="18" t="str">
        <f>HYPERLINK("https://drive.google.com/open?id=1-8Fo0hhaISgs6n-xSknZ7U9EgiBDlacF","Aaron Anslow B62 0EU - Overview.pdf")</f>
        <v>Aaron Anslow B62 0EU - Overview.pdf</v>
      </c>
      <c r="AJ32" s="17" t="s">
        <v>431</v>
      </c>
    </row>
    <row r="33" spans="1:36" ht="16" x14ac:dyDescent="0.2">
      <c r="A33" s="16">
        <v>45246.083981956021</v>
      </c>
      <c r="B33" s="4">
        <v>35</v>
      </c>
      <c r="C33" s="4"/>
      <c r="D33" s="4"/>
      <c r="E33" s="4" t="s">
        <v>432</v>
      </c>
      <c r="F33" s="4"/>
      <c r="G33" s="4" t="s">
        <v>39</v>
      </c>
      <c r="H33" s="4">
        <v>4.59</v>
      </c>
      <c r="I33" s="3">
        <v>88304.16</v>
      </c>
      <c r="J33" s="3">
        <v>30606.12</v>
      </c>
      <c r="K33" s="5">
        <v>4</v>
      </c>
      <c r="L33" s="4" t="s">
        <v>59</v>
      </c>
      <c r="M33" s="4" t="s">
        <v>60</v>
      </c>
      <c r="N33" s="4" t="s">
        <v>43</v>
      </c>
      <c r="O33" s="4" t="s">
        <v>44</v>
      </c>
      <c r="P33" s="4" t="s">
        <v>44</v>
      </c>
      <c r="Q33" s="4" t="s">
        <v>433</v>
      </c>
      <c r="R33" s="4" t="s">
        <v>40</v>
      </c>
      <c r="S33" s="4" t="s">
        <v>40</v>
      </c>
      <c r="T33" s="4" t="s">
        <v>251</v>
      </c>
      <c r="U33" s="4" t="s">
        <v>434</v>
      </c>
      <c r="V33" s="4" t="s">
        <v>434</v>
      </c>
      <c r="W33" s="4" t="s">
        <v>435</v>
      </c>
      <c r="X33" s="4" t="s">
        <v>83</v>
      </c>
      <c r="Y33" s="4" t="s">
        <v>83</v>
      </c>
      <c r="Z33" s="4" t="s">
        <v>436</v>
      </c>
      <c r="AA33" s="4" t="s">
        <v>83</v>
      </c>
      <c r="AB33" s="4" t="s">
        <v>435</v>
      </c>
      <c r="AC33" s="4" t="s">
        <v>437</v>
      </c>
      <c r="AD33" s="4" t="s">
        <v>438</v>
      </c>
      <c r="AE33" s="4"/>
      <c r="AF33" s="4"/>
      <c r="AG33" s="4"/>
      <c r="AH33" s="17" t="s">
        <v>439</v>
      </c>
      <c r="AI33" s="18" t="str">
        <f>HYPERLINK("https://drive.google.com/open?id=1m56zHAKj9qSE-ZSR3-ZI4ebOllDtElWb","Adam Chapman LA8 9HU - Overview.pdf")</f>
        <v>Adam Chapman LA8 9HU - Overview.pdf</v>
      </c>
      <c r="AJ33" s="17" t="s">
        <v>440</v>
      </c>
    </row>
    <row r="34" spans="1:36" ht="16" x14ac:dyDescent="0.2">
      <c r="A34" s="16">
        <v>45246.090510775466</v>
      </c>
      <c r="B34" s="4">
        <v>36</v>
      </c>
      <c r="C34" s="4"/>
      <c r="D34" s="4"/>
      <c r="E34" s="4" t="s">
        <v>441</v>
      </c>
      <c r="F34" s="4"/>
      <c r="G34" s="4" t="s">
        <v>39</v>
      </c>
      <c r="H34" s="4">
        <v>243.51</v>
      </c>
      <c r="I34" s="3">
        <v>3396058.42</v>
      </c>
      <c r="J34" s="3">
        <v>2267190</v>
      </c>
      <c r="K34" s="19" t="s">
        <v>442</v>
      </c>
      <c r="L34" s="4" t="s">
        <v>59</v>
      </c>
      <c r="M34" s="4" t="s">
        <v>60</v>
      </c>
      <c r="N34" s="4" t="s">
        <v>43</v>
      </c>
      <c r="O34" s="4" t="s">
        <v>44</v>
      </c>
      <c r="P34" s="4" t="s">
        <v>44</v>
      </c>
      <c r="Q34" s="4" t="s">
        <v>443</v>
      </c>
      <c r="R34" s="4" t="s">
        <v>40</v>
      </c>
      <c r="S34" s="4" t="s">
        <v>40</v>
      </c>
      <c r="T34" s="4" t="s">
        <v>444</v>
      </c>
      <c r="U34" s="4" t="s">
        <v>83</v>
      </c>
      <c r="V34" s="4" t="s">
        <v>83</v>
      </c>
      <c r="W34" s="4" t="s">
        <v>445</v>
      </c>
      <c r="X34" s="4" t="s">
        <v>446</v>
      </c>
      <c r="Y34" s="4" t="s">
        <v>447</v>
      </c>
      <c r="Z34" s="4" t="s">
        <v>206</v>
      </c>
      <c r="AA34" s="4" t="s">
        <v>448</v>
      </c>
      <c r="AB34" s="4" t="s">
        <v>449</v>
      </c>
      <c r="AC34" s="4" t="s">
        <v>450</v>
      </c>
      <c r="AD34" s="4" t="s">
        <v>451</v>
      </c>
      <c r="AE34" s="4"/>
      <c r="AF34" s="4"/>
      <c r="AG34" s="4"/>
      <c r="AH34" s="17" t="s">
        <v>452</v>
      </c>
      <c r="AI34" s="18" t="str">
        <f>HYPERLINK("https://drive.google.com/open?id=17gt-OzUGIua0TA7-oZfsTAjN6Xdotfzo","Steve Walker EX22 7EL - Overview.pdf")</f>
        <v>Steve Walker EX22 7EL - Overview.pdf</v>
      </c>
      <c r="AJ34" s="17" t="s">
        <v>453</v>
      </c>
    </row>
    <row r="35" spans="1:36" ht="16" x14ac:dyDescent="0.2">
      <c r="A35" s="16">
        <v>45246.09769657407</v>
      </c>
      <c r="B35" s="4">
        <v>37</v>
      </c>
      <c r="C35" s="4"/>
      <c r="D35" s="4"/>
      <c r="E35" s="4" t="s">
        <v>137</v>
      </c>
      <c r="F35" s="4"/>
      <c r="G35" s="4" t="s">
        <v>39</v>
      </c>
      <c r="H35" s="4">
        <v>54.33</v>
      </c>
      <c r="I35" s="3">
        <v>826253.54</v>
      </c>
      <c r="J35" s="3">
        <v>457186.95</v>
      </c>
      <c r="K35" s="5">
        <v>3</v>
      </c>
      <c r="L35" s="4" t="s">
        <v>107</v>
      </c>
      <c r="M35" s="4" t="s">
        <v>108</v>
      </c>
      <c r="N35" s="4" t="s">
        <v>43</v>
      </c>
      <c r="O35" s="4" t="s">
        <v>43</v>
      </c>
      <c r="P35" s="4" t="s">
        <v>44</v>
      </c>
      <c r="Q35" s="4" t="s">
        <v>45</v>
      </c>
      <c r="R35" s="4" t="s">
        <v>40</v>
      </c>
      <c r="S35" s="4" t="s">
        <v>40</v>
      </c>
      <c r="T35" s="4" t="s">
        <v>454</v>
      </c>
      <c r="U35" s="4" t="s">
        <v>83</v>
      </c>
      <c r="V35" s="4" t="s">
        <v>83</v>
      </c>
      <c r="W35" s="4" t="s">
        <v>455</v>
      </c>
      <c r="X35" s="4" t="s">
        <v>83</v>
      </c>
      <c r="Y35" s="4" t="s">
        <v>456</v>
      </c>
      <c r="Z35" s="4" t="s">
        <v>457</v>
      </c>
      <c r="AA35" s="4" t="s">
        <v>458</v>
      </c>
      <c r="AB35" s="4" t="s">
        <v>459</v>
      </c>
      <c r="AC35" s="4" t="s">
        <v>460</v>
      </c>
      <c r="AD35" s="4" t="s">
        <v>461</v>
      </c>
      <c r="AE35" s="4"/>
      <c r="AF35" s="4"/>
      <c r="AG35" s="4"/>
      <c r="AH35" s="17" t="s">
        <v>462</v>
      </c>
      <c r="AI35" s="18" t="str">
        <f>HYPERLINK("https://drive.google.com/open?id=1YOmYB7lPpiC2XbmDeK3bIewMkj5D6KXz","Gordon Sadler YO51 9LS - Overview.pdf")</f>
        <v>Gordon Sadler YO51 9LS - Overview.pdf</v>
      </c>
      <c r="AJ35" s="17" t="s">
        <v>463</v>
      </c>
    </row>
    <row r="36" spans="1:36" ht="16" x14ac:dyDescent="0.2">
      <c r="A36" s="16">
        <v>45246.105243634258</v>
      </c>
      <c r="B36" s="4">
        <v>38</v>
      </c>
      <c r="C36" s="4"/>
      <c r="D36" s="4"/>
      <c r="E36" s="4" t="s">
        <v>464</v>
      </c>
      <c r="F36" s="4"/>
      <c r="G36" s="4" t="s">
        <v>4</v>
      </c>
      <c r="H36" s="4">
        <v>5.91</v>
      </c>
      <c r="I36" s="3">
        <v>672.26</v>
      </c>
      <c r="J36" s="3">
        <v>50382.75</v>
      </c>
      <c r="K36" s="5">
        <v>4</v>
      </c>
      <c r="L36" s="4" t="s">
        <v>402</v>
      </c>
      <c r="M36" s="4" t="s">
        <v>60</v>
      </c>
      <c r="N36" s="4" t="s">
        <v>43</v>
      </c>
      <c r="O36" s="4" t="s">
        <v>43</v>
      </c>
      <c r="P36" s="4" t="s">
        <v>43</v>
      </c>
      <c r="Q36" s="4" t="s">
        <v>465</v>
      </c>
      <c r="R36" s="4" t="s">
        <v>40</v>
      </c>
      <c r="S36" s="4" t="s">
        <v>40</v>
      </c>
      <c r="T36" s="4" t="s">
        <v>83</v>
      </c>
      <c r="U36" s="4" t="s">
        <v>466</v>
      </c>
      <c r="V36" s="4" t="s">
        <v>467</v>
      </c>
      <c r="W36" s="4" t="s">
        <v>468</v>
      </c>
      <c r="X36" s="4" t="s">
        <v>83</v>
      </c>
      <c r="Y36" s="4" t="s">
        <v>469</v>
      </c>
      <c r="Z36" s="4" t="s">
        <v>470</v>
      </c>
      <c r="AA36" s="4" t="s">
        <v>471</v>
      </c>
      <c r="AB36" s="4" t="s">
        <v>472</v>
      </c>
      <c r="AC36" s="4" t="s">
        <v>473</v>
      </c>
      <c r="AD36" s="4" t="s">
        <v>474</v>
      </c>
      <c r="AE36" s="4"/>
      <c r="AF36" s="4"/>
      <c r="AG36" s="4"/>
      <c r="AH36" s="17" t="s">
        <v>475</v>
      </c>
      <c r="AI36" s="18" t="str">
        <f>HYPERLINK("https://drive.google.com/open?id=1HfFhgcKvA2ZO1qcavZzITVwIz6s8Ya5f","David Jones  HR3 6AF - Overview.pdf")</f>
        <v>David Jones  HR3 6AF - Overview.pdf</v>
      </c>
      <c r="AJ36" s="17" t="s">
        <v>476</v>
      </c>
    </row>
    <row r="37" spans="1:36" ht="16" x14ac:dyDescent="0.2">
      <c r="A37" s="16">
        <v>45246.105745138892</v>
      </c>
      <c r="B37" s="4">
        <v>39</v>
      </c>
      <c r="C37" s="4"/>
      <c r="D37" s="4"/>
      <c r="E37" s="4" t="s">
        <v>477</v>
      </c>
      <c r="F37" s="4"/>
      <c r="G37" s="4" t="s">
        <v>39</v>
      </c>
      <c r="H37" s="4">
        <v>92.32</v>
      </c>
      <c r="I37" s="3">
        <v>1365688.56</v>
      </c>
      <c r="J37" s="3">
        <v>774180</v>
      </c>
      <c r="K37" s="5">
        <v>4</v>
      </c>
      <c r="L37" s="4" t="s">
        <v>94</v>
      </c>
      <c r="M37" s="4" t="s">
        <v>95</v>
      </c>
      <c r="N37" s="4" t="s">
        <v>43</v>
      </c>
      <c r="O37" s="4" t="s">
        <v>44</v>
      </c>
      <c r="P37" s="4" t="s">
        <v>478</v>
      </c>
      <c r="Q37" s="4" t="s">
        <v>479</v>
      </c>
      <c r="R37" s="4" t="s">
        <v>40</v>
      </c>
      <c r="S37" s="4" t="s">
        <v>40</v>
      </c>
      <c r="T37" s="4" t="s">
        <v>323</v>
      </c>
      <c r="U37" s="4" t="s">
        <v>480</v>
      </c>
      <c r="V37" s="4" t="s">
        <v>480</v>
      </c>
      <c r="W37" s="4" t="s">
        <v>481</v>
      </c>
      <c r="X37" s="4" t="s">
        <v>83</v>
      </c>
      <c r="Y37" s="4" t="s">
        <v>482</v>
      </c>
      <c r="Z37" s="4" t="s">
        <v>483</v>
      </c>
      <c r="AA37" s="4" t="s">
        <v>83</v>
      </c>
      <c r="AB37" s="4" t="s">
        <v>484</v>
      </c>
      <c r="AC37" s="4" t="s">
        <v>83</v>
      </c>
      <c r="AD37" s="4" t="s">
        <v>485</v>
      </c>
      <c r="AE37" s="4"/>
      <c r="AF37" s="4"/>
      <c r="AG37" s="4"/>
      <c r="AH37" s="17" t="s">
        <v>486</v>
      </c>
      <c r="AI37" s="18" t="str">
        <f>HYPERLINK("https://drive.google.com/open?id=1xNF3FL-yPXGrrrtO4_DycjYsp7ZHtmpX","Terence Booth YO21 2DQ - Overview.pdf")</f>
        <v>Terence Booth YO21 2DQ - Overview.pdf</v>
      </c>
      <c r="AJ37" s="17" t="s">
        <v>487</v>
      </c>
    </row>
    <row r="38" spans="1:36" ht="16" x14ac:dyDescent="0.2">
      <c r="A38" s="16">
        <v>45246.113448912038</v>
      </c>
      <c r="B38" s="4">
        <v>40</v>
      </c>
      <c r="C38" s="4"/>
      <c r="D38" s="4"/>
      <c r="E38" s="4" t="s">
        <v>488</v>
      </c>
      <c r="F38" s="4"/>
      <c r="G38" s="4" t="s">
        <v>5</v>
      </c>
      <c r="H38" s="4">
        <v>0.88</v>
      </c>
      <c r="I38" s="3">
        <v>52.84</v>
      </c>
      <c r="J38" s="3">
        <v>18370</v>
      </c>
      <c r="K38" s="5">
        <v>4</v>
      </c>
      <c r="L38" s="4" t="s">
        <v>489</v>
      </c>
      <c r="M38" s="4" t="s">
        <v>490</v>
      </c>
      <c r="N38" s="4" t="s">
        <v>43</v>
      </c>
      <c r="O38" s="4" t="s">
        <v>43</v>
      </c>
      <c r="P38" s="4" t="s">
        <v>43</v>
      </c>
      <c r="Q38" s="4" t="s">
        <v>491</v>
      </c>
      <c r="R38" s="4" t="s">
        <v>40</v>
      </c>
      <c r="S38" s="4" t="s">
        <v>40</v>
      </c>
      <c r="T38" s="4" t="s">
        <v>492</v>
      </c>
      <c r="U38" s="4" t="s">
        <v>83</v>
      </c>
      <c r="V38" s="4" t="s">
        <v>83</v>
      </c>
      <c r="W38" s="4" t="s">
        <v>493</v>
      </c>
      <c r="X38" s="4" t="s">
        <v>494</v>
      </c>
      <c r="Y38" s="4" t="s">
        <v>495</v>
      </c>
      <c r="Z38" s="4" t="s">
        <v>496</v>
      </c>
      <c r="AA38" s="4" t="s">
        <v>497</v>
      </c>
      <c r="AB38" s="4" t="s">
        <v>83</v>
      </c>
      <c r="AC38" s="4" t="s">
        <v>498</v>
      </c>
      <c r="AD38" s="4" t="s">
        <v>499</v>
      </c>
      <c r="AE38" s="4"/>
      <c r="AF38" s="4"/>
      <c r="AG38" s="4"/>
      <c r="AH38" s="17" t="s">
        <v>500</v>
      </c>
      <c r="AI38" s="18" t="str">
        <f>HYPERLINK("https://drive.google.com/open?id=1I7XcDhJUQPn4bt5HK4deAW0kz_H9NJXv","James Wilson TA3 7QH - Overview.pdf")</f>
        <v>James Wilson TA3 7QH - Overview.pdf</v>
      </c>
      <c r="AJ38" s="17" t="s">
        <v>501</v>
      </c>
    </row>
    <row r="39" spans="1:36" ht="16" x14ac:dyDescent="0.2">
      <c r="A39" s="16">
        <v>45246.114602152782</v>
      </c>
      <c r="B39" s="4">
        <v>41</v>
      </c>
      <c r="C39" s="4"/>
      <c r="D39" s="4"/>
      <c r="E39" s="4" t="s">
        <v>502</v>
      </c>
      <c r="F39" s="4"/>
      <c r="G39" s="4" t="s">
        <v>39</v>
      </c>
      <c r="H39" s="4">
        <v>34.9</v>
      </c>
      <c r="I39" s="3">
        <v>536521</v>
      </c>
      <c r="J39" s="3">
        <v>420990.32</v>
      </c>
      <c r="K39" s="5" t="s">
        <v>321</v>
      </c>
      <c r="L39" s="4" t="s">
        <v>273</v>
      </c>
      <c r="M39" s="4" t="s">
        <v>274</v>
      </c>
      <c r="N39" s="4" t="s">
        <v>43</v>
      </c>
      <c r="O39" s="4" t="s">
        <v>43</v>
      </c>
      <c r="P39" s="4" t="s">
        <v>43</v>
      </c>
      <c r="Q39" s="4" t="s">
        <v>503</v>
      </c>
      <c r="R39" s="4" t="s">
        <v>40</v>
      </c>
      <c r="S39" s="4" t="s">
        <v>40</v>
      </c>
      <c r="T39" s="4" t="s">
        <v>504</v>
      </c>
      <c r="U39" s="4" t="s">
        <v>505</v>
      </c>
      <c r="V39" s="4" t="s">
        <v>506</v>
      </c>
      <c r="W39" s="4" t="s">
        <v>507</v>
      </c>
      <c r="X39" s="4" t="s">
        <v>508</v>
      </c>
      <c r="Y39" s="4" t="s">
        <v>509</v>
      </c>
      <c r="Z39" s="4" t="s">
        <v>510</v>
      </c>
      <c r="AA39" s="4" t="s">
        <v>511</v>
      </c>
      <c r="AB39" s="4" t="s">
        <v>512</v>
      </c>
      <c r="AC39" s="4" t="s">
        <v>513</v>
      </c>
      <c r="AD39" s="4" t="s">
        <v>514</v>
      </c>
      <c r="AE39" s="4"/>
      <c r="AF39" s="4"/>
      <c r="AG39" s="4"/>
      <c r="AH39" s="17" t="s">
        <v>515</v>
      </c>
      <c r="AI39" s="18" t="str">
        <f>HYPERLINK("https://drive.google.com/open?id=1b3orhKrHABTAEidubNBKkF3t16RR522O","Dan Franklin EX16 7NY - Overview.pdf")</f>
        <v>Dan Franklin EX16 7NY - Overview.pdf</v>
      </c>
      <c r="AJ39" s="17" t="s">
        <v>516</v>
      </c>
    </row>
    <row r="40" spans="1:36" ht="16" x14ac:dyDescent="0.2">
      <c r="A40" s="16">
        <v>45246.119540254629</v>
      </c>
      <c r="B40" s="4">
        <v>42</v>
      </c>
      <c r="C40" s="4"/>
      <c r="D40" s="4"/>
      <c r="E40" s="4" t="s">
        <v>517</v>
      </c>
      <c r="F40" s="4"/>
      <c r="G40" s="4" t="s">
        <v>4</v>
      </c>
      <c r="H40" s="4">
        <v>33</v>
      </c>
      <c r="I40" s="3">
        <v>2870.54</v>
      </c>
      <c r="J40" s="3">
        <v>159093</v>
      </c>
      <c r="K40" s="5">
        <v>4</v>
      </c>
      <c r="L40" s="4" t="s">
        <v>59</v>
      </c>
      <c r="M40" s="4" t="s">
        <v>60</v>
      </c>
      <c r="N40" s="4" t="s">
        <v>43</v>
      </c>
      <c r="O40" s="4" t="s">
        <v>44</v>
      </c>
      <c r="P40" s="4" t="s">
        <v>44</v>
      </c>
      <c r="Q40" s="4" t="s">
        <v>498</v>
      </c>
      <c r="R40" s="4" t="s">
        <v>40</v>
      </c>
      <c r="S40" s="4" t="s">
        <v>40</v>
      </c>
      <c r="T40" s="4" t="s">
        <v>518</v>
      </c>
      <c r="U40" s="4" t="s">
        <v>227</v>
      </c>
      <c r="V40" s="4" t="s">
        <v>227</v>
      </c>
      <c r="W40" s="4" t="s">
        <v>519</v>
      </c>
      <c r="X40" s="4" t="s">
        <v>83</v>
      </c>
      <c r="Y40" s="4" t="s">
        <v>520</v>
      </c>
      <c r="Z40" s="4" t="s">
        <v>521</v>
      </c>
      <c r="AA40" s="4" t="s">
        <v>522</v>
      </c>
      <c r="AB40" s="4" t="s">
        <v>523</v>
      </c>
      <c r="AC40" s="4" t="s">
        <v>524</v>
      </c>
      <c r="AD40" s="4" t="s">
        <v>525</v>
      </c>
      <c r="AE40" s="4"/>
      <c r="AF40" s="4"/>
      <c r="AG40" s="4"/>
      <c r="AH40" s="17" t="s">
        <v>526</v>
      </c>
      <c r="AI40" s="18" t="str">
        <f>HYPERLINK("https://drive.google.com/open?id=1FWrCkx_8o5f5_48pVlOemmCITbLG4zQu","John Kinder BB18 5SG - Overview.pdf")</f>
        <v>John Kinder BB18 5SG - Overview.pdf</v>
      </c>
      <c r="AJ40" s="17" t="s">
        <v>527</v>
      </c>
    </row>
    <row r="41" spans="1:36" ht="16" x14ac:dyDescent="0.2">
      <c r="A41" s="16">
        <v>45246.122738171296</v>
      </c>
      <c r="B41" s="4">
        <v>43</v>
      </c>
      <c r="C41" s="4"/>
      <c r="D41" s="4"/>
      <c r="E41" s="4" t="s">
        <v>528</v>
      </c>
      <c r="F41" s="4"/>
      <c r="G41" s="4" t="s">
        <v>39</v>
      </c>
      <c r="H41" s="4">
        <v>67.819999999999993</v>
      </c>
      <c r="I41" s="3">
        <v>1091222.3999999999</v>
      </c>
      <c r="J41" s="3">
        <v>939643.38</v>
      </c>
      <c r="K41" s="5">
        <v>3</v>
      </c>
      <c r="L41" s="4" t="s">
        <v>107</v>
      </c>
      <c r="M41" s="4" t="s">
        <v>108</v>
      </c>
      <c r="N41" s="4" t="s">
        <v>43</v>
      </c>
      <c r="O41" s="4" t="s">
        <v>44</v>
      </c>
      <c r="P41" s="4" t="s">
        <v>43</v>
      </c>
      <c r="Q41" s="4" t="s">
        <v>529</v>
      </c>
      <c r="R41" s="4" t="s">
        <v>40</v>
      </c>
      <c r="S41" s="4" t="s">
        <v>40</v>
      </c>
      <c r="T41" s="4" t="s">
        <v>530</v>
      </c>
      <c r="U41" s="4" t="s">
        <v>192</v>
      </c>
      <c r="V41" s="4" t="s">
        <v>531</v>
      </c>
      <c r="W41" s="4" t="s">
        <v>532</v>
      </c>
      <c r="X41" s="4" t="s">
        <v>83</v>
      </c>
      <c r="Y41" s="4" t="s">
        <v>408</v>
      </c>
      <c r="Z41" s="4" t="s">
        <v>533</v>
      </c>
      <c r="AA41" s="4" t="s">
        <v>534</v>
      </c>
      <c r="AB41" s="4" t="s">
        <v>535</v>
      </c>
      <c r="AC41" s="4" t="s">
        <v>536</v>
      </c>
      <c r="AD41" s="4" t="s">
        <v>537</v>
      </c>
      <c r="AE41" s="4"/>
      <c r="AF41" s="4"/>
      <c r="AG41" s="4"/>
      <c r="AH41" s="17" t="s">
        <v>538</v>
      </c>
      <c r="AI41" s="18" t="str">
        <f>HYPERLINK("https://drive.google.com/open?id=1jHPdMtBanIbCpiZGEyR12_b4pJBlBKVz","Mark Campbell GL2 7JJ - Overview.pdf")</f>
        <v>Mark Campbell GL2 7JJ - Overview.pdf</v>
      </c>
      <c r="AJ41" s="17" t="s">
        <v>539</v>
      </c>
    </row>
    <row r="42" spans="1:36" ht="16" x14ac:dyDescent="0.2">
      <c r="A42" s="16">
        <v>45246.133177025462</v>
      </c>
      <c r="B42" s="4">
        <v>44</v>
      </c>
      <c r="C42" s="4"/>
      <c r="D42" s="4"/>
      <c r="E42" s="4" t="s">
        <v>540</v>
      </c>
      <c r="F42" s="4"/>
      <c r="G42" s="4" t="s">
        <v>4</v>
      </c>
      <c r="H42" s="4">
        <v>3.16</v>
      </c>
      <c r="I42" s="3">
        <v>447.58</v>
      </c>
      <c r="J42" s="3">
        <v>26400</v>
      </c>
      <c r="K42" s="5">
        <v>4</v>
      </c>
      <c r="L42" s="4" t="s">
        <v>94</v>
      </c>
      <c r="M42" s="4" t="s">
        <v>95</v>
      </c>
      <c r="N42" s="4" t="s">
        <v>43</v>
      </c>
      <c r="O42" s="4" t="s">
        <v>43</v>
      </c>
      <c r="P42" s="4" t="s">
        <v>44</v>
      </c>
      <c r="Q42" s="4" t="s">
        <v>541</v>
      </c>
      <c r="R42" s="4" t="s">
        <v>40</v>
      </c>
      <c r="S42" s="4" t="s">
        <v>40</v>
      </c>
      <c r="T42" s="4" t="s">
        <v>542</v>
      </c>
      <c r="U42" s="4" t="s">
        <v>498</v>
      </c>
      <c r="V42" s="4" t="s">
        <v>498</v>
      </c>
      <c r="W42" s="4" t="s">
        <v>543</v>
      </c>
      <c r="X42" s="4" t="s">
        <v>83</v>
      </c>
      <c r="Y42" s="4" t="s">
        <v>544</v>
      </c>
      <c r="Z42" s="4" t="s">
        <v>545</v>
      </c>
      <c r="AA42" s="4" t="s">
        <v>146</v>
      </c>
      <c r="AB42" s="4" t="s">
        <v>546</v>
      </c>
      <c r="AC42" s="4" t="s">
        <v>181</v>
      </c>
      <c r="AD42" s="4" t="s">
        <v>547</v>
      </c>
      <c r="AE42" s="4"/>
      <c r="AF42" s="4"/>
      <c r="AG42" s="4"/>
      <c r="AH42" s="17" t="s">
        <v>548</v>
      </c>
      <c r="AI42" s="18" t="str">
        <f>HYPERLINK("https://drive.google.com/open?id=13M7NszF_vSPAh1GtOq58p8jPPqYWKlQv","Sophie Coombes ST10 2LW - Overview.pdf")</f>
        <v>Sophie Coombes ST10 2LW - Overview.pdf</v>
      </c>
      <c r="AJ42" s="17" t="s">
        <v>549</v>
      </c>
    </row>
    <row r="43" spans="1:36" ht="16" x14ac:dyDescent="0.2">
      <c r="A43" s="16">
        <v>45246.171214768518</v>
      </c>
      <c r="B43" s="4">
        <v>45</v>
      </c>
      <c r="C43" s="4"/>
      <c r="D43" s="4"/>
      <c r="E43" s="4" t="s">
        <v>550</v>
      </c>
      <c r="F43" s="4"/>
      <c r="G43" s="4" t="s">
        <v>39</v>
      </c>
      <c r="H43" s="4">
        <v>48.24</v>
      </c>
      <c r="I43" s="3">
        <v>635502.06999999995</v>
      </c>
      <c r="J43" s="3">
        <v>447840</v>
      </c>
      <c r="K43" s="5">
        <v>4</v>
      </c>
      <c r="L43" s="4" t="s">
        <v>551</v>
      </c>
      <c r="M43" s="4" t="s">
        <v>552</v>
      </c>
      <c r="N43" s="4" t="s">
        <v>43</v>
      </c>
      <c r="O43" s="4" t="s">
        <v>44</v>
      </c>
      <c r="P43" s="4" t="s">
        <v>43</v>
      </c>
      <c r="Q43" s="4" t="s">
        <v>416</v>
      </c>
      <c r="R43" s="4" t="s">
        <v>40</v>
      </c>
      <c r="S43" s="4" t="s">
        <v>40</v>
      </c>
      <c r="T43" s="4" t="s">
        <v>216</v>
      </c>
      <c r="U43" s="4" t="s">
        <v>83</v>
      </c>
      <c r="V43" s="4" t="s">
        <v>83</v>
      </c>
      <c r="W43" s="4" t="s">
        <v>553</v>
      </c>
      <c r="X43" s="4" t="s">
        <v>554</v>
      </c>
      <c r="Y43" s="4" t="s">
        <v>555</v>
      </c>
      <c r="Z43" s="4" t="s">
        <v>556</v>
      </c>
      <c r="AA43" s="4" t="s">
        <v>83</v>
      </c>
      <c r="AB43" s="4" t="s">
        <v>557</v>
      </c>
      <c r="AC43" s="4" t="s">
        <v>83</v>
      </c>
      <c r="AD43" s="4" t="s">
        <v>558</v>
      </c>
      <c r="AE43" s="4"/>
      <c r="AF43" s="4"/>
      <c r="AG43" s="4"/>
      <c r="AH43" s="17" t="s">
        <v>559</v>
      </c>
      <c r="AI43" s="18" t="str">
        <f>HYPERLINK("https://drive.google.com/open?id=1_c12OdR0i0O90pbVxLQN-qxqCd8cY5Fy","Marthe Kiley-Worthington  EX35 6PU - Overview.pdf")</f>
        <v>Marthe Kiley-Worthington  EX35 6PU - Overview.pdf</v>
      </c>
      <c r="AJ43" s="17" t="s">
        <v>560</v>
      </c>
    </row>
    <row r="44" spans="1:36" ht="16" x14ac:dyDescent="0.2">
      <c r="A44" s="16">
        <v>45246.178826817129</v>
      </c>
      <c r="B44" s="4">
        <v>46</v>
      </c>
      <c r="C44" s="4"/>
      <c r="D44" s="4"/>
      <c r="E44" s="4" t="s">
        <v>561</v>
      </c>
      <c r="F44" s="4"/>
      <c r="G44" s="4" t="s">
        <v>39</v>
      </c>
      <c r="H44" s="4">
        <v>2.78</v>
      </c>
      <c r="I44" s="3">
        <v>1635.94</v>
      </c>
      <c r="J44" s="3">
        <v>25937.4</v>
      </c>
      <c r="K44" s="5">
        <v>3</v>
      </c>
      <c r="L44" s="4" t="s">
        <v>551</v>
      </c>
      <c r="M44" s="4" t="s">
        <v>552</v>
      </c>
      <c r="N44" s="4" t="s">
        <v>43</v>
      </c>
      <c r="O44" s="4" t="s">
        <v>43</v>
      </c>
      <c r="P44" s="4" t="s">
        <v>43</v>
      </c>
      <c r="Q44" s="4" t="s">
        <v>562</v>
      </c>
      <c r="R44" s="4" t="s">
        <v>40</v>
      </c>
      <c r="S44" s="4" t="s">
        <v>40</v>
      </c>
      <c r="T44" s="4" t="s">
        <v>287</v>
      </c>
      <c r="U44" s="4" t="s">
        <v>83</v>
      </c>
      <c r="V44" s="4" t="s">
        <v>83</v>
      </c>
      <c r="W44" s="4" t="s">
        <v>563</v>
      </c>
      <c r="X44" s="4" t="s">
        <v>291</v>
      </c>
      <c r="Y44" s="4" t="s">
        <v>564</v>
      </c>
      <c r="Z44" s="4" t="s">
        <v>565</v>
      </c>
      <c r="AA44" s="4" t="s">
        <v>566</v>
      </c>
      <c r="AB44" s="4" t="s">
        <v>83</v>
      </c>
      <c r="AC44" s="4" t="s">
        <v>567</v>
      </c>
      <c r="AD44" s="4" t="s">
        <v>568</v>
      </c>
      <c r="AE44" s="4"/>
      <c r="AF44" s="4"/>
      <c r="AG44" s="4"/>
      <c r="AH44" s="17" t="s">
        <v>569</v>
      </c>
      <c r="AI44" s="18" t="str">
        <f>HYPERLINK("https://drive.google.com/open?id=1mox7D0kf0esTxN2waH8ya7VVvdyRUKBM","Dawn Bradbury EX14 9BX - Overview.pdf")</f>
        <v>Dawn Bradbury EX14 9BX - Overview.pdf</v>
      </c>
      <c r="AJ44" s="17" t="s">
        <v>570</v>
      </c>
    </row>
    <row r="45" spans="1:36" ht="16" x14ac:dyDescent="0.2">
      <c r="A45" s="16">
        <v>45247.096375844907</v>
      </c>
      <c r="B45" s="4">
        <v>47</v>
      </c>
      <c r="C45" s="4"/>
      <c r="D45" s="4"/>
      <c r="E45" s="4" t="s">
        <v>571</v>
      </c>
      <c r="F45" s="4"/>
      <c r="G45" s="4" t="s">
        <v>39</v>
      </c>
      <c r="H45" s="4">
        <v>86.81</v>
      </c>
      <c r="I45" s="3">
        <v>1159237.3</v>
      </c>
      <c r="J45" s="3">
        <v>608913.98</v>
      </c>
      <c r="K45" s="5">
        <v>4</v>
      </c>
      <c r="L45" s="4" t="s">
        <v>572</v>
      </c>
      <c r="M45" s="4" t="s">
        <v>573</v>
      </c>
      <c r="N45" s="4" t="s">
        <v>43</v>
      </c>
      <c r="O45" s="4" t="s">
        <v>43</v>
      </c>
      <c r="P45" s="4" t="s">
        <v>43</v>
      </c>
      <c r="Q45" s="4">
        <v>0</v>
      </c>
      <c r="R45" s="4" t="s">
        <v>40</v>
      </c>
      <c r="S45" s="4" t="s">
        <v>40</v>
      </c>
      <c r="T45" s="4" t="s">
        <v>83</v>
      </c>
      <c r="U45" s="4" t="s">
        <v>83</v>
      </c>
      <c r="V45" s="4" t="s">
        <v>83</v>
      </c>
      <c r="W45" s="4" t="s">
        <v>574</v>
      </c>
      <c r="X45" s="4" t="s">
        <v>83</v>
      </c>
      <c r="Y45" s="4" t="s">
        <v>575</v>
      </c>
      <c r="Z45" s="4" t="s">
        <v>576</v>
      </c>
      <c r="AA45" s="4" t="s">
        <v>491</v>
      </c>
      <c r="AB45" s="4" t="s">
        <v>577</v>
      </c>
      <c r="AC45" s="4" t="s">
        <v>83</v>
      </c>
      <c r="AD45" s="4" t="s">
        <v>578</v>
      </c>
      <c r="AE45" s="4"/>
      <c r="AF45" s="4"/>
      <c r="AG45" s="4"/>
      <c r="AH45" s="17" t="s">
        <v>579</v>
      </c>
      <c r="AI45" s="18" t="str">
        <f>HYPERLINK("https://drive.google.com/open?id=1DaFazbEbDK8b4z245wuqfVqoJA7gXBCu","Steven Gregory SO50 6JB - Overview.pdf")</f>
        <v>Steven Gregory SO50 6JB - Overview.pdf</v>
      </c>
      <c r="AJ45" s="17" t="s">
        <v>580</v>
      </c>
    </row>
    <row r="46" spans="1:36" ht="16" x14ac:dyDescent="0.2">
      <c r="A46" s="16">
        <v>45247.106860462962</v>
      </c>
      <c r="B46" s="4">
        <v>48</v>
      </c>
      <c r="C46" s="4"/>
      <c r="D46" s="4"/>
      <c r="E46" s="4" t="s">
        <v>581</v>
      </c>
      <c r="F46" s="4"/>
      <c r="G46" s="4" t="s">
        <v>39</v>
      </c>
      <c r="H46" s="4">
        <v>100.09</v>
      </c>
      <c r="I46" s="3">
        <v>1433241.7</v>
      </c>
      <c r="J46" s="3">
        <v>943730.59</v>
      </c>
      <c r="K46" s="5">
        <v>4</v>
      </c>
      <c r="L46" s="4" t="s">
        <v>107</v>
      </c>
      <c r="M46" s="4" t="s">
        <v>108</v>
      </c>
      <c r="N46" s="4" t="s">
        <v>43</v>
      </c>
      <c r="O46" s="4" t="s">
        <v>44</v>
      </c>
      <c r="P46" s="4" t="s">
        <v>43</v>
      </c>
      <c r="Q46" s="4" t="s">
        <v>123</v>
      </c>
      <c r="R46" s="4" t="s">
        <v>40</v>
      </c>
      <c r="S46" s="4" t="s">
        <v>40</v>
      </c>
      <c r="T46" s="4" t="s">
        <v>582</v>
      </c>
      <c r="U46" s="4" t="s">
        <v>266</v>
      </c>
      <c r="V46" s="4" t="s">
        <v>266</v>
      </c>
      <c r="W46" s="4" t="s">
        <v>583</v>
      </c>
      <c r="X46" s="4" t="s">
        <v>83</v>
      </c>
      <c r="Y46" s="4" t="s">
        <v>584</v>
      </c>
      <c r="Z46" s="4" t="s">
        <v>520</v>
      </c>
      <c r="AA46" s="4" t="s">
        <v>275</v>
      </c>
      <c r="AB46" s="4" t="s">
        <v>585</v>
      </c>
      <c r="AC46" s="4" t="s">
        <v>586</v>
      </c>
      <c r="AD46" s="4" t="s">
        <v>587</v>
      </c>
      <c r="AE46" s="4"/>
      <c r="AF46" s="4"/>
      <c r="AG46" s="4"/>
      <c r="AH46" s="17" t="s">
        <v>588</v>
      </c>
      <c r="AI46" s="18" t="str">
        <f>HYPERLINK("https://drive.google.com/open?id=1Bxv-QpLHKLz9HgfvUWGItQ6a3CxHO7rD","Steven Gregory SO32 1BU - Overview.pdf")</f>
        <v>Steven Gregory SO32 1BU - Overview.pdf</v>
      </c>
      <c r="AJ46" s="17" t="s">
        <v>589</v>
      </c>
    </row>
    <row r="47" spans="1:36" ht="16" x14ac:dyDescent="0.2">
      <c r="A47" s="16">
        <v>45247.168234583332</v>
      </c>
      <c r="B47" s="4">
        <v>49</v>
      </c>
      <c r="C47" s="4"/>
      <c r="D47" s="4"/>
      <c r="E47" s="4" t="s">
        <v>106</v>
      </c>
      <c r="F47" s="4"/>
      <c r="G47" s="4" t="s">
        <v>39</v>
      </c>
      <c r="H47" s="4">
        <v>48.82</v>
      </c>
      <c r="I47" s="3">
        <v>791180.33</v>
      </c>
      <c r="J47" s="3">
        <v>690566.71</v>
      </c>
      <c r="K47" s="5">
        <v>4</v>
      </c>
      <c r="L47" s="4" t="s">
        <v>107</v>
      </c>
      <c r="M47" s="4" t="s">
        <v>590</v>
      </c>
      <c r="N47" s="4" t="s">
        <v>44</v>
      </c>
      <c r="O47" s="4" t="s">
        <v>43</v>
      </c>
      <c r="P47" s="4" t="s">
        <v>43</v>
      </c>
      <c r="Q47" s="4" t="s">
        <v>591</v>
      </c>
      <c r="R47" s="4" t="s">
        <v>40</v>
      </c>
      <c r="S47" s="4" t="s">
        <v>40</v>
      </c>
      <c r="T47" s="4" t="s">
        <v>83</v>
      </c>
      <c r="U47" s="4" t="s">
        <v>592</v>
      </c>
      <c r="V47" s="4" t="s">
        <v>592</v>
      </c>
      <c r="W47" s="4" t="s">
        <v>593</v>
      </c>
      <c r="X47" s="4" t="s">
        <v>251</v>
      </c>
      <c r="Y47" s="4" t="s">
        <v>594</v>
      </c>
      <c r="Z47" s="4" t="s">
        <v>595</v>
      </c>
      <c r="AA47" s="4" t="s">
        <v>83</v>
      </c>
      <c r="AB47" s="4" t="s">
        <v>596</v>
      </c>
      <c r="AC47" s="4" t="s">
        <v>597</v>
      </c>
      <c r="AD47" s="4" t="s">
        <v>598</v>
      </c>
      <c r="AE47" s="4"/>
      <c r="AF47" s="4"/>
      <c r="AG47" s="4"/>
      <c r="AH47" s="17" t="s">
        <v>599</v>
      </c>
      <c r="AI47" s="18" t="str">
        <f>HYPERLINK("https://drive.google.com/open?id=12NXFwiSkudR15gd8abmArsB931Y2WRrT","Julian Alston SK11 0NZ - Overview.pdf")</f>
        <v>Julian Alston SK11 0NZ - Overview.pdf</v>
      </c>
      <c r="AJ47" s="17" t="s">
        <v>600</v>
      </c>
    </row>
    <row r="48" spans="1:36" ht="16" x14ac:dyDescent="0.2">
      <c r="A48" s="16">
        <v>45247.177138217594</v>
      </c>
      <c r="B48" s="4">
        <v>50</v>
      </c>
      <c r="C48" s="4"/>
      <c r="D48" s="4"/>
      <c r="E48" s="4" t="s">
        <v>601</v>
      </c>
      <c r="F48" s="4"/>
      <c r="G48" s="4" t="s">
        <v>39</v>
      </c>
      <c r="H48" s="4">
        <v>16.260000000000002</v>
      </c>
      <c r="I48" s="3">
        <v>424851.23</v>
      </c>
      <c r="J48" s="3">
        <v>161386.67000000001</v>
      </c>
      <c r="K48" s="5">
        <v>3</v>
      </c>
      <c r="L48" s="4" t="s">
        <v>107</v>
      </c>
      <c r="M48" s="4" t="s">
        <v>108</v>
      </c>
      <c r="N48" s="4" t="s">
        <v>43</v>
      </c>
      <c r="O48" s="4" t="s">
        <v>43</v>
      </c>
      <c r="P48" s="4" t="s">
        <v>44</v>
      </c>
      <c r="Q48" s="4" t="s">
        <v>602</v>
      </c>
      <c r="R48" s="4" t="s">
        <v>40</v>
      </c>
      <c r="S48" s="4" t="s">
        <v>40</v>
      </c>
      <c r="T48" s="4" t="s">
        <v>603</v>
      </c>
      <c r="U48" s="4" t="s">
        <v>604</v>
      </c>
      <c r="V48" s="4" t="s">
        <v>604</v>
      </c>
      <c r="W48" s="4" t="s">
        <v>605</v>
      </c>
      <c r="X48" s="4" t="s">
        <v>606</v>
      </c>
      <c r="Y48" s="4" t="s">
        <v>607</v>
      </c>
      <c r="Z48" s="4" t="s">
        <v>608</v>
      </c>
      <c r="AA48" s="4" t="s">
        <v>609</v>
      </c>
      <c r="AB48" s="4" t="s">
        <v>609</v>
      </c>
      <c r="AC48" s="4" t="s">
        <v>610</v>
      </c>
      <c r="AD48" s="4" t="s">
        <v>611</v>
      </c>
      <c r="AE48" s="4"/>
      <c r="AF48" s="4"/>
      <c r="AG48" s="4"/>
      <c r="AH48" s="17" t="s">
        <v>612</v>
      </c>
      <c r="AI48" s="18" t="str">
        <f>HYPERLINK("https://drive.google.com/open?id=1ga_WXqOb7K5UhtirxIf65RAvpmYF6aja","Matthew Bainbridge CA4 0RP - Overview.pdf")</f>
        <v>Matthew Bainbridge CA4 0RP - Overview.pdf</v>
      </c>
      <c r="AJ48" s="17" t="s">
        <v>613</v>
      </c>
    </row>
    <row r="49" spans="1:59" ht="16" x14ac:dyDescent="0.2">
      <c r="A49" s="16">
        <v>45258.161077962963</v>
      </c>
      <c r="B49" s="4">
        <v>50</v>
      </c>
      <c r="C49" s="4"/>
      <c r="D49" s="4"/>
      <c r="E49" s="4" t="s">
        <v>614</v>
      </c>
      <c r="F49" s="4"/>
      <c r="G49" s="4" t="s">
        <v>39</v>
      </c>
      <c r="H49" s="4">
        <v>106.85</v>
      </c>
      <c r="I49" s="20" t="s">
        <v>615</v>
      </c>
      <c r="J49" s="20" t="s">
        <v>616</v>
      </c>
      <c r="K49" s="5">
        <v>3</v>
      </c>
      <c r="L49" s="4" t="s">
        <v>107</v>
      </c>
      <c r="M49" s="4" t="s">
        <v>108</v>
      </c>
      <c r="N49" s="4" t="s">
        <v>43</v>
      </c>
      <c r="O49" s="4" t="s">
        <v>43</v>
      </c>
      <c r="P49" s="4" t="s">
        <v>44</v>
      </c>
      <c r="Q49" s="4" t="s">
        <v>617</v>
      </c>
      <c r="R49" s="4" t="s">
        <v>40</v>
      </c>
      <c r="S49" s="4" t="s">
        <v>40</v>
      </c>
      <c r="T49" s="4" t="s">
        <v>618</v>
      </c>
      <c r="U49" s="4" t="s">
        <v>619</v>
      </c>
      <c r="V49" s="4" t="s">
        <v>619</v>
      </c>
      <c r="W49" s="4" t="s">
        <v>620</v>
      </c>
      <c r="X49" s="4" t="s">
        <v>621</v>
      </c>
      <c r="Y49" s="4" t="s">
        <v>622</v>
      </c>
      <c r="Z49" s="4" t="s">
        <v>623</v>
      </c>
      <c r="AA49" s="4" t="s">
        <v>624</v>
      </c>
      <c r="AB49" s="4" t="s">
        <v>625</v>
      </c>
      <c r="AC49" s="4" t="s">
        <v>626</v>
      </c>
      <c r="AD49" s="4" t="s">
        <v>627</v>
      </c>
      <c r="AE49" s="4"/>
      <c r="AF49" s="4"/>
      <c r="AG49" s="4"/>
      <c r="AH49" s="17" t="s">
        <v>628</v>
      </c>
      <c r="AI49" s="18" t="str">
        <f>HYPERLINK("https://drive.google.com/open?id=1g9DXb33IdcVta654wtDXGcL5r_sa6YNZ","Matthew &amp; Mandy Bainbridge/Wilson CA4 0RP - Overview.pdf")</f>
        <v>Matthew &amp; Mandy Bainbridge/Wilson CA4 0RP - Overview.pdf</v>
      </c>
      <c r="AJ49" s="17" t="s">
        <v>629</v>
      </c>
    </row>
    <row r="50" spans="1:59" ht="15.75" customHeight="1" x14ac:dyDescent="0.2">
      <c r="A50" s="16">
        <v>45251.224649675925</v>
      </c>
      <c r="B50" s="4">
        <v>51</v>
      </c>
      <c r="C50" s="4"/>
      <c r="D50" s="4"/>
      <c r="E50" s="4" t="s">
        <v>630</v>
      </c>
      <c r="F50" s="4"/>
      <c r="G50" s="4" t="s">
        <v>39</v>
      </c>
      <c r="H50" s="4">
        <v>82.95</v>
      </c>
      <c r="I50" s="21" t="s">
        <v>631</v>
      </c>
      <c r="J50" s="3">
        <v>765060</v>
      </c>
      <c r="K50" s="5">
        <v>3</v>
      </c>
      <c r="L50" s="4" t="s">
        <v>632</v>
      </c>
      <c r="M50" s="4" t="s">
        <v>77</v>
      </c>
      <c r="N50" s="4" t="s">
        <v>43</v>
      </c>
      <c r="O50" s="4" t="s">
        <v>633</v>
      </c>
      <c r="P50" s="4" t="s">
        <v>44</v>
      </c>
      <c r="Q50" s="4" t="s">
        <v>634</v>
      </c>
      <c r="R50" s="4" t="s">
        <v>40</v>
      </c>
      <c r="S50" s="4" t="s">
        <v>40</v>
      </c>
      <c r="T50" s="4" t="s">
        <v>83</v>
      </c>
      <c r="U50" s="4" t="s">
        <v>83</v>
      </c>
      <c r="V50" s="4" t="s">
        <v>83</v>
      </c>
      <c r="W50" s="4" t="s">
        <v>635</v>
      </c>
      <c r="X50" s="4" t="s">
        <v>83</v>
      </c>
      <c r="Y50" s="4" t="s">
        <v>114</v>
      </c>
      <c r="Z50" s="4" t="s">
        <v>636</v>
      </c>
      <c r="AA50" s="4" t="s">
        <v>205</v>
      </c>
      <c r="AB50" s="4" t="s">
        <v>637</v>
      </c>
      <c r="AC50" s="4" t="s">
        <v>638</v>
      </c>
      <c r="AD50" s="4" t="s">
        <v>639</v>
      </c>
      <c r="AE50" s="4"/>
      <c r="AF50" s="4"/>
      <c r="AG50" s="4"/>
      <c r="AH50" s="17" t="s">
        <v>640</v>
      </c>
      <c r="AI50" s="18" t="str">
        <f>HYPERLINK("https://drive.google.com/open?id=1NM80ioriXo7TvfKu7coWkgXe5ZQ-ql8Q","Nick May EX6 7QL - Overview.pdf")</f>
        <v>Nick May EX6 7QL - Overview.pdf</v>
      </c>
      <c r="AJ50" s="17" t="s">
        <v>641</v>
      </c>
    </row>
    <row r="51" spans="1:59" ht="16" x14ac:dyDescent="0.2">
      <c r="A51" s="16">
        <v>45258.109884548612</v>
      </c>
      <c r="B51" s="4">
        <v>52</v>
      </c>
      <c r="C51" s="4"/>
      <c r="D51" s="4"/>
      <c r="E51" s="4" t="s">
        <v>642</v>
      </c>
      <c r="F51" s="4"/>
      <c r="G51" s="4" t="s">
        <v>39</v>
      </c>
      <c r="H51" s="4">
        <v>62.9</v>
      </c>
      <c r="I51" s="20" t="s">
        <v>643</v>
      </c>
      <c r="J51" s="21" t="s">
        <v>644</v>
      </c>
      <c r="K51" s="5">
        <v>3</v>
      </c>
      <c r="L51" s="4" t="s">
        <v>151</v>
      </c>
      <c r="M51" s="4" t="s">
        <v>77</v>
      </c>
      <c r="N51" s="4" t="s">
        <v>43</v>
      </c>
      <c r="O51" s="4" t="s">
        <v>44</v>
      </c>
      <c r="P51" s="4" t="s">
        <v>43</v>
      </c>
      <c r="Q51" s="4" t="s">
        <v>645</v>
      </c>
      <c r="R51" s="4" t="s">
        <v>40</v>
      </c>
      <c r="S51" s="4" t="s">
        <v>40</v>
      </c>
      <c r="T51" s="4" t="s">
        <v>646</v>
      </c>
      <c r="U51" s="4" t="s">
        <v>495</v>
      </c>
      <c r="V51" s="4" t="s">
        <v>647</v>
      </c>
      <c r="W51" s="4" t="s">
        <v>648</v>
      </c>
      <c r="X51" s="4" t="s">
        <v>170</v>
      </c>
      <c r="Y51" s="4" t="s">
        <v>649</v>
      </c>
      <c r="Z51" s="4" t="s">
        <v>650</v>
      </c>
      <c r="AA51" s="4" t="s">
        <v>205</v>
      </c>
      <c r="AB51" s="4" t="s">
        <v>651</v>
      </c>
      <c r="AC51" s="4" t="s">
        <v>652</v>
      </c>
      <c r="AD51" s="4" t="s">
        <v>653</v>
      </c>
      <c r="AE51" s="4"/>
      <c r="AF51" s="4"/>
      <c r="AG51" s="4"/>
      <c r="AH51" s="17" t="s">
        <v>654</v>
      </c>
      <c r="AI51" s="18" t="str">
        <f>HYPERLINK("https://drive.google.com/open?id=1v-bmRT3v7SxskQllRYEHLqhkiWIC_yFX","Holly Purdey TA4 3PX - Overview.pdf")</f>
        <v>Holly Purdey TA4 3PX - Overview.pdf</v>
      </c>
      <c r="AJ51" s="17" t="s">
        <v>655</v>
      </c>
    </row>
    <row r="52" spans="1:59" ht="16" x14ac:dyDescent="0.2">
      <c r="A52" s="16">
        <v>45258.120530034721</v>
      </c>
      <c r="B52" s="4">
        <v>53</v>
      </c>
      <c r="C52" s="4"/>
      <c r="D52" s="4"/>
      <c r="E52" s="4" t="s">
        <v>488</v>
      </c>
      <c r="F52" s="4"/>
      <c r="G52" s="4" t="s">
        <v>39</v>
      </c>
      <c r="H52" s="4">
        <v>19.78</v>
      </c>
      <c r="I52" s="20" t="s">
        <v>656</v>
      </c>
      <c r="J52" s="21" t="s">
        <v>657</v>
      </c>
      <c r="K52" s="5">
        <v>3</v>
      </c>
      <c r="L52" s="4" t="s">
        <v>59</v>
      </c>
      <c r="M52" s="4" t="s">
        <v>60</v>
      </c>
      <c r="N52" s="4" t="s">
        <v>43</v>
      </c>
      <c r="O52" s="4" t="s">
        <v>44</v>
      </c>
      <c r="P52" s="4" t="s">
        <v>43</v>
      </c>
      <c r="Q52" s="4" t="s">
        <v>658</v>
      </c>
      <c r="R52" s="4" t="s">
        <v>40</v>
      </c>
      <c r="S52" s="4" t="s">
        <v>40</v>
      </c>
      <c r="T52" s="4" t="s">
        <v>659</v>
      </c>
      <c r="U52" s="4" t="s">
        <v>83</v>
      </c>
      <c r="V52" s="4" t="s">
        <v>83</v>
      </c>
      <c r="W52" s="4" t="s">
        <v>660</v>
      </c>
      <c r="X52" s="4" t="s">
        <v>661</v>
      </c>
      <c r="Y52" s="4" t="s">
        <v>277</v>
      </c>
      <c r="Z52" s="4" t="s">
        <v>662</v>
      </c>
      <c r="AA52" s="4" t="s">
        <v>663</v>
      </c>
      <c r="AB52" s="4" t="s">
        <v>664</v>
      </c>
      <c r="AC52" s="4" t="s">
        <v>665</v>
      </c>
      <c r="AD52" s="4" t="s">
        <v>666</v>
      </c>
      <c r="AE52" s="4"/>
      <c r="AF52" s="4"/>
      <c r="AG52" s="4"/>
      <c r="AH52" s="17" t="s">
        <v>667</v>
      </c>
      <c r="AI52" s="18" t="str">
        <f>HYPERLINK("https://drive.google.com/open?id=1ILNxyxDu7VlfDcH1BnTOo35YjRN2zyR9","Holly Purdey TA4 3PN - Overview.pdf")</f>
        <v>Holly Purdey TA4 3PN - Overview.pdf</v>
      </c>
      <c r="AJ52" s="17" t="s">
        <v>668</v>
      </c>
    </row>
    <row r="53" spans="1:59" ht="16" x14ac:dyDescent="0.2">
      <c r="A53" s="16">
        <v>45258.141190787035</v>
      </c>
      <c r="B53" s="4">
        <v>54</v>
      </c>
      <c r="C53" s="4"/>
      <c r="D53" s="4"/>
      <c r="E53" s="4" t="s">
        <v>669</v>
      </c>
      <c r="F53" s="4"/>
      <c r="G53" s="4" t="s">
        <v>39</v>
      </c>
      <c r="H53" s="4">
        <v>6.5</v>
      </c>
      <c r="I53" s="20" t="s">
        <v>670</v>
      </c>
      <c r="J53" s="21" t="s">
        <v>671</v>
      </c>
      <c r="K53" s="5">
        <v>4</v>
      </c>
      <c r="L53" s="4" t="s">
        <v>59</v>
      </c>
      <c r="M53" s="4" t="s">
        <v>60</v>
      </c>
      <c r="N53" s="4" t="s">
        <v>43</v>
      </c>
      <c r="O53" s="4" t="s">
        <v>44</v>
      </c>
      <c r="P53" s="4" t="s">
        <v>43</v>
      </c>
      <c r="Q53" s="4" t="s">
        <v>672</v>
      </c>
      <c r="R53" s="4" t="s">
        <v>40</v>
      </c>
      <c r="S53" s="4" t="s">
        <v>40</v>
      </c>
      <c r="T53" s="4" t="s">
        <v>673</v>
      </c>
      <c r="U53" s="4" t="s">
        <v>674</v>
      </c>
      <c r="V53" s="4" t="s">
        <v>675</v>
      </c>
      <c r="W53" s="4" t="s">
        <v>676</v>
      </c>
      <c r="X53" s="4" t="s">
        <v>293</v>
      </c>
      <c r="Y53" s="4" t="s">
        <v>677</v>
      </c>
      <c r="Z53" s="4" t="s">
        <v>455</v>
      </c>
      <c r="AA53" s="4" t="s">
        <v>678</v>
      </c>
      <c r="AB53" s="4" t="s">
        <v>679</v>
      </c>
      <c r="AC53" s="4" t="s">
        <v>680</v>
      </c>
      <c r="AD53" s="4" t="s">
        <v>681</v>
      </c>
      <c r="AE53" s="4"/>
      <c r="AF53" s="4"/>
      <c r="AG53" s="4"/>
      <c r="AH53" s="17" t="s">
        <v>682</v>
      </c>
      <c r="AI53" s="18" t="str">
        <f>HYPERLINK("https://drive.google.com/open?id=105PM6Y_P2XJqzMQzlPUHWRIbhOs0Fv_A","Matthew James HR3 6JW - Overview.pdf")</f>
        <v>Matthew James HR3 6JW - Overview.pdf</v>
      </c>
      <c r="AJ53" s="17" t="s">
        <v>683</v>
      </c>
    </row>
    <row r="54" spans="1:59" ht="16" x14ac:dyDescent="0.2">
      <c r="A54" s="16">
        <v>45258.150925567126</v>
      </c>
      <c r="B54" s="4">
        <v>55</v>
      </c>
      <c r="C54" s="4"/>
      <c r="D54" s="4"/>
      <c r="E54" s="4" t="s">
        <v>464</v>
      </c>
      <c r="F54" s="4"/>
      <c r="G54" s="4" t="s">
        <v>39</v>
      </c>
      <c r="H54" s="4">
        <v>5.93</v>
      </c>
      <c r="I54" s="20" t="s">
        <v>684</v>
      </c>
      <c r="J54" s="21" t="s">
        <v>685</v>
      </c>
      <c r="K54" s="19" t="s">
        <v>442</v>
      </c>
      <c r="L54" s="4" t="s">
        <v>59</v>
      </c>
      <c r="M54" s="4" t="s">
        <v>60</v>
      </c>
      <c r="N54" s="4" t="s">
        <v>43</v>
      </c>
      <c r="O54" s="4" t="s">
        <v>44</v>
      </c>
      <c r="P54" s="4" t="s">
        <v>43</v>
      </c>
      <c r="Q54" s="4" t="s">
        <v>686</v>
      </c>
      <c r="R54" s="4" t="s">
        <v>40</v>
      </c>
      <c r="S54" s="4" t="s">
        <v>40</v>
      </c>
      <c r="T54" s="4" t="s">
        <v>687</v>
      </c>
      <c r="U54" s="4" t="s">
        <v>688</v>
      </c>
      <c r="V54" s="4" t="s">
        <v>689</v>
      </c>
      <c r="W54" s="4" t="s">
        <v>690</v>
      </c>
      <c r="X54" s="4" t="s">
        <v>691</v>
      </c>
      <c r="Y54" s="4" t="s">
        <v>692</v>
      </c>
      <c r="Z54" s="4" t="s">
        <v>693</v>
      </c>
      <c r="AA54" s="4" t="s">
        <v>694</v>
      </c>
      <c r="AB54" s="4" t="s">
        <v>695</v>
      </c>
      <c r="AC54" s="4" t="s">
        <v>70</v>
      </c>
      <c r="AD54" s="4" t="s">
        <v>696</v>
      </c>
      <c r="AE54" s="4"/>
      <c r="AF54" s="4"/>
      <c r="AG54" s="4"/>
      <c r="AH54" s="17" t="s">
        <v>697</v>
      </c>
      <c r="AI54" s="18" t="str">
        <f>HYPERLINK("https://drive.google.com/open?id=1BqYojA1bIvoLuSJGH-Ub7YK9m7fQn3kB","Matthew James HR3 6JW - Overview.pdf")</f>
        <v>Matthew James HR3 6JW - Overview.pdf</v>
      </c>
      <c r="AJ54" s="17" t="s">
        <v>698</v>
      </c>
    </row>
    <row r="55" spans="1:59" ht="16" x14ac:dyDescent="0.2">
      <c r="A55" s="16">
        <v>45258.177267766208</v>
      </c>
      <c r="B55" s="4">
        <v>56</v>
      </c>
      <c r="C55" s="4"/>
      <c r="D55" s="4"/>
      <c r="E55" s="4" t="s">
        <v>699</v>
      </c>
      <c r="F55" s="4"/>
      <c r="G55" s="4" t="s">
        <v>39</v>
      </c>
      <c r="H55" s="4">
        <v>6.02</v>
      </c>
      <c r="I55" s="20" t="s">
        <v>700</v>
      </c>
      <c r="J55" s="20" t="s">
        <v>701</v>
      </c>
      <c r="K55" s="5">
        <v>3</v>
      </c>
      <c r="L55" s="4" t="s">
        <v>702</v>
      </c>
      <c r="M55" s="4" t="s">
        <v>60</v>
      </c>
      <c r="N55" s="4" t="s">
        <v>43</v>
      </c>
      <c r="O55" s="4" t="s">
        <v>43</v>
      </c>
      <c r="P55" s="4" t="s">
        <v>43</v>
      </c>
      <c r="Q55" s="4" t="s">
        <v>703</v>
      </c>
      <c r="R55" s="4" t="s">
        <v>40</v>
      </c>
      <c r="S55" s="4" t="s">
        <v>40</v>
      </c>
      <c r="T55" s="4" t="s">
        <v>704</v>
      </c>
      <c r="U55" s="4" t="s">
        <v>83</v>
      </c>
      <c r="V55" s="4" t="s">
        <v>83</v>
      </c>
      <c r="W55" s="4" t="s">
        <v>705</v>
      </c>
      <c r="X55" s="4" t="s">
        <v>575</v>
      </c>
      <c r="Y55" s="4" t="s">
        <v>706</v>
      </c>
      <c r="Z55" s="4" t="s">
        <v>707</v>
      </c>
      <c r="AA55" s="4" t="s">
        <v>708</v>
      </c>
      <c r="AB55" s="4" t="s">
        <v>83</v>
      </c>
      <c r="AC55" s="4" t="s">
        <v>241</v>
      </c>
      <c r="AD55" s="4" t="s">
        <v>709</v>
      </c>
      <c r="AE55" s="4"/>
      <c r="AF55" s="4"/>
      <c r="AG55" s="4"/>
      <c r="AH55" s="17" t="s">
        <v>710</v>
      </c>
      <c r="AI55" s="18" t="str">
        <f>HYPERLINK("https://drive.google.com/open?id=1ctMJtUuFaxDsn2qsp9m5n-erLmO6V-Rw","Robert Bassett Cross SP11 0JS - Overview.pdf")</f>
        <v>Robert Bassett Cross SP11 0JS - Overview.pdf</v>
      </c>
      <c r="AJ55" s="17" t="s">
        <v>711</v>
      </c>
    </row>
    <row r="56" spans="1:59" ht="16" x14ac:dyDescent="0.2">
      <c r="A56" s="16">
        <v>45260.269116990741</v>
      </c>
      <c r="B56" s="4">
        <v>57</v>
      </c>
      <c r="C56" s="4"/>
      <c r="D56" s="4"/>
      <c r="E56" s="4" t="s">
        <v>712</v>
      </c>
      <c r="F56" s="4"/>
      <c r="G56" s="4" t="s">
        <v>39</v>
      </c>
      <c r="H56" s="4">
        <v>15.75</v>
      </c>
      <c r="I56" s="22">
        <v>134774.98000000001</v>
      </c>
      <c r="J56" s="4">
        <v>146947.5</v>
      </c>
      <c r="K56" s="5">
        <v>4</v>
      </c>
      <c r="L56" s="4" t="s">
        <v>59</v>
      </c>
      <c r="M56" s="4" t="s">
        <v>60</v>
      </c>
      <c r="N56" s="4" t="s">
        <v>43</v>
      </c>
      <c r="O56" s="4" t="s">
        <v>44</v>
      </c>
      <c r="P56" s="4" t="s">
        <v>44</v>
      </c>
      <c r="Q56" s="4" t="s">
        <v>713</v>
      </c>
      <c r="R56" s="4" t="s">
        <v>40</v>
      </c>
      <c r="S56" s="4" t="s">
        <v>40</v>
      </c>
      <c r="T56" s="4" t="s">
        <v>714</v>
      </c>
      <c r="U56" s="4" t="s">
        <v>83</v>
      </c>
      <c r="V56" s="4" t="s">
        <v>83</v>
      </c>
      <c r="W56" s="4" t="s">
        <v>715</v>
      </c>
      <c r="X56" s="4" t="s">
        <v>139</v>
      </c>
      <c r="Y56" s="4" t="s">
        <v>716</v>
      </c>
      <c r="Z56" s="4" t="s">
        <v>466</v>
      </c>
      <c r="AA56" s="4" t="s">
        <v>717</v>
      </c>
      <c r="AB56" s="4" t="s">
        <v>718</v>
      </c>
      <c r="AC56" s="4" t="s">
        <v>247</v>
      </c>
      <c r="AD56" s="4" t="s">
        <v>719</v>
      </c>
      <c r="AE56" s="4"/>
      <c r="AF56" s="4"/>
      <c r="AG56" s="4"/>
      <c r="AH56" s="17" t="s">
        <v>720</v>
      </c>
      <c r="AI56" s="18" t="str">
        <f>HYPERLINK("https://drive.google.com/open?id=1Oj008ZFk9CfSQXQRMVJ5uuhXKyw_GURb","Rebecca Ward EX31 3QG - Overview.pdf")</f>
        <v>Rebecca Ward EX31 3QG - Overview.pdf</v>
      </c>
      <c r="AJ56" s="17" t="s">
        <v>721</v>
      </c>
    </row>
    <row r="57" spans="1:59" ht="16" x14ac:dyDescent="0.2">
      <c r="A57" s="16">
        <v>45260.27709369213</v>
      </c>
      <c r="B57" s="4">
        <v>58</v>
      </c>
      <c r="C57" s="4"/>
      <c r="D57" s="4"/>
      <c r="E57" s="4" t="s">
        <v>712</v>
      </c>
      <c r="F57" s="4"/>
      <c r="G57" s="4" t="s">
        <v>39</v>
      </c>
      <c r="H57" s="4">
        <v>26.16</v>
      </c>
      <c r="I57" s="22">
        <v>360076.7</v>
      </c>
      <c r="J57" s="4">
        <v>244072.8</v>
      </c>
      <c r="K57" s="5">
        <v>3</v>
      </c>
      <c r="L57" s="4" t="s">
        <v>273</v>
      </c>
      <c r="M57" s="4" t="s">
        <v>274</v>
      </c>
      <c r="N57" s="4" t="s">
        <v>43</v>
      </c>
      <c r="O57" s="4" t="s">
        <v>44</v>
      </c>
      <c r="P57" s="4" t="s">
        <v>44</v>
      </c>
      <c r="Q57" s="4" t="s">
        <v>722</v>
      </c>
      <c r="R57" s="4" t="s">
        <v>40</v>
      </c>
      <c r="S57" s="4" t="s">
        <v>40</v>
      </c>
      <c r="T57" s="4" t="s">
        <v>723</v>
      </c>
      <c r="U57" s="4" t="s">
        <v>83</v>
      </c>
      <c r="V57" s="4" t="s">
        <v>83</v>
      </c>
      <c r="W57" s="4" t="s">
        <v>724</v>
      </c>
      <c r="X57" s="4" t="s">
        <v>83</v>
      </c>
      <c r="Y57" s="4" t="s">
        <v>725</v>
      </c>
      <c r="Z57" s="4" t="s">
        <v>645</v>
      </c>
      <c r="AA57" s="4" t="s">
        <v>726</v>
      </c>
      <c r="AB57" s="4" t="s">
        <v>727</v>
      </c>
      <c r="AC57" s="4" t="s">
        <v>146</v>
      </c>
      <c r="AD57" s="4" t="s">
        <v>728</v>
      </c>
      <c r="AE57" s="4"/>
      <c r="AF57" s="4"/>
      <c r="AG57" s="4"/>
      <c r="AH57" s="17" t="s">
        <v>729</v>
      </c>
      <c r="AI57" s="18" t="str">
        <f>HYPERLINK("https://drive.google.com/open?id=1o8zzAbPesR0ROPKebhur13dqX5LVnYza","Rebecca Ward  - Overview.pdf")</f>
        <v>Rebecca Ward  - Overview.pdf</v>
      </c>
      <c r="AJ57" s="17" t="s">
        <v>730</v>
      </c>
    </row>
    <row r="58" spans="1:59" ht="16" x14ac:dyDescent="0.2">
      <c r="A58" s="16">
        <v>45264.063389641204</v>
      </c>
      <c r="B58" s="4">
        <v>59</v>
      </c>
      <c r="C58" s="4"/>
      <c r="D58" s="4"/>
      <c r="E58" s="4" t="s">
        <v>731</v>
      </c>
      <c r="F58" s="4"/>
      <c r="G58" s="4" t="s">
        <v>39</v>
      </c>
      <c r="H58" s="4">
        <v>81.12</v>
      </c>
      <c r="I58" s="22">
        <v>1255756.76</v>
      </c>
      <c r="J58" s="4">
        <v>713856</v>
      </c>
      <c r="K58" s="5">
        <v>3</v>
      </c>
      <c r="L58" s="4" t="s">
        <v>732</v>
      </c>
      <c r="M58" s="4" t="s">
        <v>733</v>
      </c>
      <c r="N58" s="4" t="s">
        <v>43</v>
      </c>
      <c r="O58" s="4" t="s">
        <v>44</v>
      </c>
      <c r="P58" s="4" t="s">
        <v>44</v>
      </c>
      <c r="Q58" s="4" t="s">
        <v>734</v>
      </c>
      <c r="R58" s="4" t="s">
        <v>40</v>
      </c>
      <c r="S58" s="4" t="s">
        <v>40</v>
      </c>
      <c r="T58" s="4" t="s">
        <v>735</v>
      </c>
      <c r="U58" s="4" t="s">
        <v>83</v>
      </c>
      <c r="V58" s="4" t="s">
        <v>83</v>
      </c>
      <c r="W58" s="4" t="s">
        <v>736</v>
      </c>
      <c r="X58" s="4" t="s">
        <v>83</v>
      </c>
      <c r="Y58" s="4" t="s">
        <v>737</v>
      </c>
      <c r="Z58" s="4" t="s">
        <v>141</v>
      </c>
      <c r="AA58" s="4" t="s">
        <v>83</v>
      </c>
      <c r="AB58" s="4" t="s">
        <v>738</v>
      </c>
      <c r="AC58" s="4" t="s">
        <v>739</v>
      </c>
      <c r="AD58" s="4" t="s">
        <v>740</v>
      </c>
      <c r="AE58" s="4"/>
      <c r="AF58" s="4"/>
      <c r="AG58" s="4"/>
      <c r="AH58" s="17" t="s">
        <v>741</v>
      </c>
      <c r="AI58" s="18" t="str">
        <f>HYPERLINK("https://drive.google.com/open?id=1NK1iKER1sEfjRtFlvfsRoKT9kRsI7eFP","Joe Gladden NR30 1SJ - Overview.pdf")</f>
        <v>Joe Gladden NR30 1SJ - Overview.pdf</v>
      </c>
      <c r="AJ58" s="17" t="s">
        <v>742</v>
      </c>
    </row>
    <row r="59" spans="1:59" ht="16" x14ac:dyDescent="0.2">
      <c r="A59" s="16">
        <v>45264.072901724532</v>
      </c>
      <c r="B59" s="4">
        <v>60</v>
      </c>
      <c r="C59" s="4"/>
      <c r="D59" s="4"/>
      <c r="E59" s="4" t="s">
        <v>743</v>
      </c>
      <c r="F59" s="4"/>
      <c r="G59" s="4" t="s">
        <v>39</v>
      </c>
      <c r="H59" s="4">
        <v>10.39</v>
      </c>
      <c r="I59" s="22">
        <v>117425.8</v>
      </c>
      <c r="J59" s="4">
        <v>95432.15</v>
      </c>
      <c r="K59" s="4">
        <v>3</v>
      </c>
      <c r="L59" s="4" t="s">
        <v>744</v>
      </c>
      <c r="M59" s="4" t="s">
        <v>212</v>
      </c>
      <c r="N59" s="4" t="s">
        <v>43</v>
      </c>
      <c r="O59" s="4" t="s">
        <v>44</v>
      </c>
      <c r="P59" s="4" t="s">
        <v>44</v>
      </c>
      <c r="Q59" s="4" t="s">
        <v>745</v>
      </c>
      <c r="R59" s="4" t="s">
        <v>40</v>
      </c>
      <c r="S59" s="4" t="s">
        <v>40</v>
      </c>
      <c r="T59" s="4" t="s">
        <v>746</v>
      </c>
      <c r="U59" s="4" t="s">
        <v>83</v>
      </c>
      <c r="V59" s="4" t="s">
        <v>747</v>
      </c>
      <c r="W59" s="4" t="s">
        <v>303</v>
      </c>
      <c r="X59" s="4" t="s">
        <v>83</v>
      </c>
      <c r="Y59" s="4" t="s">
        <v>83</v>
      </c>
      <c r="Z59" s="4" t="s">
        <v>187</v>
      </c>
      <c r="AA59" s="4" t="s">
        <v>748</v>
      </c>
      <c r="AB59" s="4" t="s">
        <v>749</v>
      </c>
      <c r="AC59" s="4" t="s">
        <v>750</v>
      </c>
      <c r="AD59" s="4" t="s">
        <v>751</v>
      </c>
      <c r="AE59" s="4"/>
      <c r="AF59" s="4"/>
      <c r="AG59" s="4"/>
      <c r="AH59" s="17" t="s">
        <v>752</v>
      </c>
      <c r="AI59" s="18" t="str">
        <f>HYPERLINK("https://drive.google.com/open?id=1oHU_QIf7-ZQZ8EvgdGCP1sfaP57R7IcO","George Maltby TA10 0QT - Overview.pdf")</f>
        <v>George Maltby TA10 0QT - Overview.pdf</v>
      </c>
      <c r="AJ59" s="17" t="s">
        <v>753</v>
      </c>
    </row>
    <row r="60" spans="1:59" ht="16" x14ac:dyDescent="0.2">
      <c r="A60" s="16">
        <v>45265.192250763888</v>
      </c>
      <c r="B60" s="4">
        <v>61</v>
      </c>
      <c r="C60" s="4"/>
      <c r="D60" s="4"/>
      <c r="E60" s="4" t="s">
        <v>754</v>
      </c>
      <c r="F60" s="4"/>
      <c r="G60" s="4" t="s">
        <v>39</v>
      </c>
      <c r="H60" s="4">
        <v>99.82</v>
      </c>
      <c r="I60" s="22">
        <v>1725012.86</v>
      </c>
      <c r="J60" s="4">
        <v>665599.76</v>
      </c>
      <c r="K60" s="4">
        <v>4</v>
      </c>
      <c r="L60" s="4" t="s">
        <v>59</v>
      </c>
      <c r="M60" s="4" t="s">
        <v>60</v>
      </c>
      <c r="N60" s="4" t="s">
        <v>43</v>
      </c>
      <c r="O60" s="4" t="s">
        <v>44</v>
      </c>
      <c r="P60" s="4" t="s">
        <v>43</v>
      </c>
      <c r="Q60" s="4" t="s">
        <v>755</v>
      </c>
      <c r="R60" s="4" t="s">
        <v>40</v>
      </c>
      <c r="S60" s="4" t="s">
        <v>40</v>
      </c>
      <c r="T60" s="4" t="s">
        <v>714</v>
      </c>
      <c r="U60" s="4" t="s">
        <v>756</v>
      </c>
      <c r="V60" s="4" t="s">
        <v>756</v>
      </c>
      <c r="W60" s="4" t="s">
        <v>757</v>
      </c>
      <c r="X60" s="4" t="s">
        <v>758</v>
      </c>
      <c r="Y60" s="4" t="s">
        <v>759</v>
      </c>
      <c r="Z60" s="4" t="s">
        <v>760</v>
      </c>
      <c r="AA60" s="4" t="s">
        <v>83</v>
      </c>
      <c r="AB60" s="4" t="s">
        <v>761</v>
      </c>
      <c r="AC60" s="4" t="s">
        <v>762</v>
      </c>
      <c r="AD60" s="4" t="s">
        <v>763</v>
      </c>
      <c r="AE60" s="4"/>
      <c r="AF60" s="4"/>
      <c r="AG60" s="4"/>
      <c r="AH60" s="17" t="s">
        <v>764</v>
      </c>
      <c r="AI60" s="18" t="str">
        <f>HYPERLINK("https://drive.google.com/open?id=1KjT5sL4-hWGbRklPvjKtUTxx3n9F_aDH","Adam Chapman LA8 8LG - Overview.pdf")</f>
        <v>Adam Chapman LA8 8LG - Overview.pdf</v>
      </c>
      <c r="AJ60" s="17" t="s">
        <v>765</v>
      </c>
    </row>
    <row r="61" spans="1:59" ht="16" x14ac:dyDescent="0.2">
      <c r="A61" s="23">
        <v>45302.102867013891</v>
      </c>
      <c r="B61" s="24">
        <v>62</v>
      </c>
      <c r="C61" s="25"/>
      <c r="D61" s="25"/>
      <c r="E61" s="25" t="s">
        <v>766</v>
      </c>
      <c r="F61" s="25"/>
      <c r="G61" s="25" t="s">
        <v>39</v>
      </c>
      <c r="H61" s="24">
        <v>31.96</v>
      </c>
      <c r="I61" s="25" t="s">
        <v>767</v>
      </c>
      <c r="J61" s="25" t="s">
        <v>768</v>
      </c>
      <c r="K61" s="25" t="s">
        <v>769</v>
      </c>
      <c r="L61" s="25" t="s">
        <v>770</v>
      </c>
      <c r="M61" s="25" t="s">
        <v>95</v>
      </c>
      <c r="N61" s="25" t="s">
        <v>43</v>
      </c>
      <c r="O61" s="25" t="s">
        <v>44</v>
      </c>
      <c r="P61" s="25" t="s">
        <v>43</v>
      </c>
      <c r="Q61" s="25" t="s">
        <v>80</v>
      </c>
      <c r="R61" s="25" t="s">
        <v>40</v>
      </c>
      <c r="S61" s="25" t="s">
        <v>40</v>
      </c>
      <c r="T61" s="25" t="s">
        <v>771</v>
      </c>
      <c r="U61" s="25" t="s">
        <v>772</v>
      </c>
      <c r="V61" s="25" t="s">
        <v>772</v>
      </c>
      <c r="W61" s="25" t="s">
        <v>773</v>
      </c>
      <c r="X61" s="25" t="s">
        <v>774</v>
      </c>
      <c r="Y61" s="25" t="s">
        <v>775</v>
      </c>
      <c r="Z61" s="25" t="s">
        <v>776</v>
      </c>
      <c r="AA61" s="25" t="s">
        <v>777</v>
      </c>
      <c r="AB61" s="25" t="s">
        <v>778</v>
      </c>
      <c r="AC61" s="25" t="s">
        <v>779</v>
      </c>
      <c r="AD61" s="25" t="s">
        <v>780</v>
      </c>
      <c r="AE61" s="25"/>
      <c r="AF61" s="25"/>
      <c r="AG61" s="25"/>
      <c r="AH61" s="26" t="s">
        <v>781</v>
      </c>
      <c r="AI61" s="27" t="str">
        <f>HYPERLINK("https://drive.google.com/open?id=16MZMdHu6GKG423CJkf1PiaM8dWRhQqqJ","Paul Howarth BB7 3AA - Overview.pdf")</f>
        <v>Paul Howarth BB7 3AA - Overview.pdf</v>
      </c>
      <c r="AJ61" s="28" t="s">
        <v>782</v>
      </c>
      <c r="AK61" s="25"/>
      <c r="AL61" s="25"/>
      <c r="AM61" s="25"/>
      <c r="AN61" s="25"/>
      <c r="AO61" s="25"/>
      <c r="AP61" s="25"/>
      <c r="AQ61" s="25"/>
      <c r="AR61" s="25"/>
      <c r="AS61" s="25"/>
      <c r="AT61" s="25"/>
      <c r="AU61" s="25"/>
      <c r="AV61" s="25"/>
      <c r="AW61" s="25"/>
      <c r="AX61" s="25"/>
      <c r="AY61" s="25"/>
      <c r="AZ61" s="25"/>
      <c r="BA61" s="25"/>
      <c r="BB61" s="25"/>
      <c r="BC61" s="25"/>
      <c r="BD61" s="25"/>
      <c r="BE61" s="25"/>
      <c r="BF61" s="25"/>
      <c r="BG61" s="25"/>
    </row>
    <row r="62" spans="1:59" ht="16" x14ac:dyDescent="0.2">
      <c r="A62" s="16">
        <v>45302.12222532407</v>
      </c>
      <c r="B62" s="4">
        <v>63</v>
      </c>
      <c r="C62" s="4"/>
      <c r="D62" s="4"/>
      <c r="E62" s="4" t="s">
        <v>137</v>
      </c>
      <c r="F62" s="4"/>
      <c r="G62" s="4" t="s">
        <v>39</v>
      </c>
      <c r="H62" s="4">
        <v>44.11</v>
      </c>
      <c r="I62" s="4" t="s">
        <v>783</v>
      </c>
      <c r="J62" s="29">
        <v>155760</v>
      </c>
      <c r="K62" s="4">
        <v>4</v>
      </c>
      <c r="L62" s="4" t="s">
        <v>273</v>
      </c>
      <c r="M62" s="4" t="s">
        <v>274</v>
      </c>
      <c r="N62" s="4" t="s">
        <v>43</v>
      </c>
      <c r="O62" s="4" t="s">
        <v>44</v>
      </c>
      <c r="P62" s="4" t="s">
        <v>784</v>
      </c>
      <c r="Q62" s="4" t="s">
        <v>785</v>
      </c>
      <c r="R62" s="4" t="s">
        <v>40</v>
      </c>
      <c r="S62" s="4" t="s">
        <v>40</v>
      </c>
      <c r="T62" s="4" t="s">
        <v>786</v>
      </c>
      <c r="U62" s="4" t="s">
        <v>787</v>
      </c>
      <c r="V62" s="4" t="s">
        <v>787</v>
      </c>
      <c r="W62" s="4" t="s">
        <v>788</v>
      </c>
      <c r="X62" s="4" t="s">
        <v>83</v>
      </c>
      <c r="Y62" s="4" t="s">
        <v>789</v>
      </c>
      <c r="Z62" s="4" t="s">
        <v>790</v>
      </c>
      <c r="AA62" s="4" t="s">
        <v>83</v>
      </c>
      <c r="AB62" s="4" t="s">
        <v>791</v>
      </c>
      <c r="AC62" s="4" t="s">
        <v>83</v>
      </c>
      <c r="AD62" s="4" t="s">
        <v>792</v>
      </c>
      <c r="AE62" s="4"/>
      <c r="AF62" s="4"/>
      <c r="AG62" s="4"/>
      <c r="AH62" s="17" t="s">
        <v>793</v>
      </c>
      <c r="AI62" s="18" t="str">
        <f>HYPERLINK("https://drive.google.com/open?id=1-Odeqs1Yy5AwWUg0uCdKz5JKgm7oAg1o","Jack Schindler BD23 6LE - Overview.pdf")</f>
        <v>Jack Schindler BD23 6LE - Overview.pdf</v>
      </c>
      <c r="AJ62" s="17" t="s">
        <v>794</v>
      </c>
    </row>
    <row r="63" spans="1:59" ht="16" x14ac:dyDescent="0.2">
      <c r="A63" s="16">
        <v>45302.099733738425</v>
      </c>
      <c r="B63" s="4">
        <v>64</v>
      </c>
      <c r="C63" s="4"/>
      <c r="D63" s="4"/>
      <c r="E63" s="4" t="s">
        <v>795</v>
      </c>
      <c r="F63" s="4"/>
      <c r="G63" s="4" t="s">
        <v>39</v>
      </c>
      <c r="H63" s="4">
        <v>8.3699999999999992</v>
      </c>
      <c r="I63" s="4" t="s">
        <v>796</v>
      </c>
      <c r="J63" s="4" t="s">
        <v>797</v>
      </c>
      <c r="K63" s="4" t="s">
        <v>798</v>
      </c>
      <c r="L63" s="4" t="s">
        <v>273</v>
      </c>
      <c r="M63" s="4" t="s">
        <v>274</v>
      </c>
      <c r="N63" s="4" t="s">
        <v>43</v>
      </c>
      <c r="O63" s="4" t="s">
        <v>43</v>
      </c>
      <c r="P63" s="4" t="s">
        <v>43</v>
      </c>
      <c r="Q63" s="4" t="s">
        <v>785</v>
      </c>
      <c r="R63" s="4" t="s">
        <v>40</v>
      </c>
      <c r="S63" s="4" t="s">
        <v>40</v>
      </c>
      <c r="T63" s="4" t="s">
        <v>315</v>
      </c>
      <c r="U63" s="4" t="s">
        <v>799</v>
      </c>
      <c r="V63" s="4" t="s">
        <v>799</v>
      </c>
      <c r="W63" s="4" t="s">
        <v>800</v>
      </c>
      <c r="X63" s="4" t="s">
        <v>83</v>
      </c>
      <c r="Y63" s="4" t="s">
        <v>801</v>
      </c>
      <c r="Z63" s="4" t="s">
        <v>802</v>
      </c>
      <c r="AA63" s="4" t="s">
        <v>803</v>
      </c>
      <c r="AB63" s="4" t="s">
        <v>804</v>
      </c>
      <c r="AC63" s="4" t="s">
        <v>805</v>
      </c>
      <c r="AD63" s="4" t="s">
        <v>806</v>
      </c>
      <c r="AE63" s="4"/>
      <c r="AF63" s="4"/>
      <c r="AG63" s="4"/>
      <c r="AH63" s="17" t="s">
        <v>807</v>
      </c>
      <c r="AI63" s="18" t="str">
        <f>HYPERLINK("https://drive.google.com/open?id=1v22cnLGQkANJp5ocwH9NhY5CYot7TeaI","Victoria Thomas SA18 2UP - Overview.pdf")</f>
        <v>Victoria Thomas SA18 2UP - Overview.pdf</v>
      </c>
      <c r="AJ63" s="17" t="s">
        <v>808</v>
      </c>
    </row>
    <row r="64" spans="1:59" ht="14.25" customHeight="1" x14ac:dyDescent="0.2">
      <c r="A64" s="16">
        <v>45302.092535532407</v>
      </c>
      <c r="B64" s="4">
        <v>65</v>
      </c>
      <c r="C64" s="4"/>
      <c r="D64" s="4"/>
      <c r="E64" s="4" t="s">
        <v>795</v>
      </c>
      <c r="F64" s="4"/>
      <c r="G64" s="4" t="s">
        <v>39</v>
      </c>
      <c r="H64" s="4">
        <v>8.48</v>
      </c>
      <c r="I64" s="4" t="s">
        <v>809</v>
      </c>
      <c r="J64" s="29">
        <v>56564</v>
      </c>
      <c r="K64" s="4" t="s">
        <v>798</v>
      </c>
      <c r="L64" s="4" t="s">
        <v>151</v>
      </c>
      <c r="M64" s="4" t="s">
        <v>77</v>
      </c>
      <c r="N64" s="4" t="s">
        <v>43</v>
      </c>
      <c r="O64" s="4" t="s">
        <v>44</v>
      </c>
      <c r="P64" s="4" t="s">
        <v>810</v>
      </c>
      <c r="Q64" s="4" t="s">
        <v>209</v>
      </c>
      <c r="R64" s="4" t="s">
        <v>40</v>
      </c>
      <c r="S64" s="4" t="s">
        <v>40</v>
      </c>
      <c r="T64" s="4" t="s">
        <v>811</v>
      </c>
      <c r="U64" s="4" t="s">
        <v>799</v>
      </c>
      <c r="V64" s="4" t="s">
        <v>799</v>
      </c>
      <c r="W64" s="4" t="s">
        <v>812</v>
      </c>
      <c r="X64" s="4" t="s">
        <v>813</v>
      </c>
      <c r="Y64" s="4" t="s">
        <v>814</v>
      </c>
      <c r="Z64" s="4" t="s">
        <v>815</v>
      </c>
      <c r="AA64" s="4" t="s">
        <v>816</v>
      </c>
      <c r="AB64" s="4" t="s">
        <v>817</v>
      </c>
      <c r="AC64" s="4" t="s">
        <v>818</v>
      </c>
      <c r="AD64" s="4" t="s">
        <v>819</v>
      </c>
      <c r="AE64" s="4"/>
      <c r="AF64" s="4"/>
      <c r="AG64" s="4"/>
      <c r="AH64" s="17" t="s">
        <v>820</v>
      </c>
      <c r="AI64" s="18" t="str">
        <f>HYPERLINK("https://drive.google.com/open?id=10A5n9mFd7yyywt1sdRerXacQ7O0tvfDI","Emily Clarke SA34 0DG - Overview.pdf")</f>
        <v>Emily Clarke SA34 0DG - Overview.pdf</v>
      </c>
      <c r="AJ64" s="17" t="s">
        <v>821</v>
      </c>
    </row>
    <row r="65" spans="1:36" ht="14.25" customHeight="1" x14ac:dyDescent="0.2">
      <c r="A65" s="16">
        <v>45302.11498706018</v>
      </c>
      <c r="B65" s="4">
        <v>66</v>
      </c>
      <c r="C65" s="4"/>
      <c r="D65" s="4"/>
      <c r="E65" s="4" t="s">
        <v>137</v>
      </c>
      <c r="F65" s="4"/>
      <c r="G65" s="4" t="s">
        <v>39</v>
      </c>
      <c r="H65" s="4">
        <v>98.57</v>
      </c>
      <c r="I65" s="4" t="s">
        <v>822</v>
      </c>
      <c r="J65" s="29">
        <v>824670</v>
      </c>
      <c r="K65" s="30" t="s">
        <v>823</v>
      </c>
      <c r="L65" s="4" t="s">
        <v>107</v>
      </c>
      <c r="M65" s="4" t="s">
        <v>108</v>
      </c>
      <c r="N65" s="4" t="s">
        <v>43</v>
      </c>
      <c r="O65" s="4" t="s">
        <v>43</v>
      </c>
      <c r="P65" s="4" t="s">
        <v>824</v>
      </c>
      <c r="Q65" s="4" t="s">
        <v>825</v>
      </c>
      <c r="R65" s="4" t="s">
        <v>40</v>
      </c>
      <c r="S65" s="4" t="s">
        <v>40</v>
      </c>
      <c r="T65" s="4" t="s">
        <v>826</v>
      </c>
      <c r="U65" s="4" t="s">
        <v>787</v>
      </c>
      <c r="V65" s="4" t="s">
        <v>787</v>
      </c>
      <c r="W65" s="4" t="s">
        <v>827</v>
      </c>
      <c r="X65" s="4" t="s">
        <v>828</v>
      </c>
      <c r="Y65" s="4" t="s">
        <v>829</v>
      </c>
      <c r="Z65" s="4" t="s">
        <v>830</v>
      </c>
      <c r="AA65" s="4" t="s">
        <v>831</v>
      </c>
      <c r="AB65" s="4" t="s">
        <v>832</v>
      </c>
      <c r="AC65" s="4" t="s">
        <v>833</v>
      </c>
      <c r="AD65" s="4" t="s">
        <v>834</v>
      </c>
      <c r="AE65" s="4"/>
      <c r="AF65" s="4"/>
      <c r="AG65" s="4"/>
      <c r="AH65" s="17" t="s">
        <v>835</v>
      </c>
      <c r="AI65" s="18" t="str">
        <f>HYPERLINK("https://drive.google.com/open?id=1Ek9jzT2W8u30sUPHUXUKGO5Ybjz17b6O","Victoria Darley YO61 1LR - Overview.pdf")</f>
        <v>Victoria Darley YO61 1LR - Overview.pdf</v>
      </c>
      <c r="AJ65" s="17" t="s">
        <v>836</v>
      </c>
    </row>
    <row r="66" spans="1:36" ht="16" x14ac:dyDescent="0.2">
      <c r="A66" s="16">
        <v>45302.079970208331</v>
      </c>
      <c r="B66" s="4">
        <v>67</v>
      </c>
      <c r="C66" s="4"/>
      <c r="D66" s="4"/>
      <c r="E66" s="4" t="s">
        <v>837</v>
      </c>
      <c r="F66" s="4"/>
      <c r="G66" s="4" t="s">
        <v>4</v>
      </c>
      <c r="H66" s="4">
        <v>25.98</v>
      </c>
      <c r="I66" s="4" t="s">
        <v>838</v>
      </c>
      <c r="J66" s="4" t="s">
        <v>839</v>
      </c>
      <c r="K66" s="4">
        <v>3</v>
      </c>
      <c r="L66" s="4" t="s">
        <v>840</v>
      </c>
      <c r="M66" s="4" t="s">
        <v>841</v>
      </c>
      <c r="N66" s="4" t="s">
        <v>43</v>
      </c>
      <c r="O66" s="4" t="s">
        <v>44</v>
      </c>
      <c r="P66" s="4" t="s">
        <v>44</v>
      </c>
      <c r="Q66" s="4" t="s">
        <v>842</v>
      </c>
      <c r="R66" s="4" t="s">
        <v>40</v>
      </c>
      <c r="S66" s="4" t="s">
        <v>40</v>
      </c>
      <c r="T66" s="4" t="s">
        <v>843</v>
      </c>
      <c r="U66" s="4" t="s">
        <v>844</v>
      </c>
      <c r="V66" s="4" t="s">
        <v>844</v>
      </c>
      <c r="W66" s="4" t="s">
        <v>845</v>
      </c>
      <c r="X66" s="4" t="s">
        <v>141</v>
      </c>
      <c r="Y66" s="4" t="s">
        <v>846</v>
      </c>
      <c r="Z66" s="4" t="s">
        <v>847</v>
      </c>
      <c r="AA66" s="4" t="s">
        <v>848</v>
      </c>
      <c r="AB66" s="4" t="s">
        <v>114</v>
      </c>
      <c r="AC66" s="4" t="s">
        <v>849</v>
      </c>
      <c r="AD66" s="4" t="s">
        <v>850</v>
      </c>
      <c r="AE66" s="4"/>
      <c r="AF66" s="4"/>
      <c r="AG66" s="4"/>
      <c r="AH66" s="17" t="s">
        <v>851</v>
      </c>
      <c r="AI66" s="18" t="str">
        <f>HYPERLINK("https://drive.google.com/open?id=1x_Yrfd6GdrH5MZ3YsmK2qx9RptDz1TUL","Gavin Wilson PO20 7EH - Overview.pdf")</f>
        <v>Gavin Wilson PO20 7EH - Overview.pdf</v>
      </c>
      <c r="AJ66" s="17" t="s">
        <v>852</v>
      </c>
    </row>
    <row r="67" spans="1:36" ht="16" x14ac:dyDescent="0.2">
      <c r="A67" s="16">
        <v>45302.069071319449</v>
      </c>
      <c r="B67" s="4">
        <v>68</v>
      </c>
      <c r="C67" s="4"/>
      <c r="D67" s="4"/>
      <c r="E67" s="4" t="s">
        <v>853</v>
      </c>
      <c r="F67" s="4"/>
      <c r="G67" s="4" t="s">
        <v>39</v>
      </c>
      <c r="H67" s="4">
        <v>71.510000000000005</v>
      </c>
      <c r="I67" s="4" t="s">
        <v>854</v>
      </c>
      <c r="J67" s="4" t="s">
        <v>855</v>
      </c>
      <c r="K67" s="4">
        <v>3</v>
      </c>
      <c r="L67" s="4" t="s">
        <v>59</v>
      </c>
      <c r="M67" s="4" t="s">
        <v>60</v>
      </c>
      <c r="N67" s="4" t="s">
        <v>43</v>
      </c>
      <c r="O67" s="4" t="s">
        <v>44</v>
      </c>
      <c r="P67" s="4" t="s">
        <v>44</v>
      </c>
      <c r="Q67" s="4" t="s">
        <v>856</v>
      </c>
      <c r="R67" s="4" t="s">
        <v>40</v>
      </c>
      <c r="S67" s="4" t="s">
        <v>40</v>
      </c>
      <c r="T67" s="4" t="s">
        <v>857</v>
      </c>
      <c r="U67" s="4" t="s">
        <v>787</v>
      </c>
      <c r="V67" s="4" t="s">
        <v>787</v>
      </c>
      <c r="W67" s="4" t="s">
        <v>858</v>
      </c>
      <c r="X67" s="4" t="s">
        <v>83</v>
      </c>
      <c r="Y67" s="4" t="s">
        <v>828</v>
      </c>
      <c r="Z67" s="4" t="s">
        <v>859</v>
      </c>
      <c r="AA67" s="4" t="s">
        <v>860</v>
      </c>
      <c r="AB67" s="4" t="s">
        <v>861</v>
      </c>
      <c r="AC67" s="4" t="s">
        <v>862</v>
      </c>
      <c r="AD67" s="4" t="s">
        <v>863</v>
      </c>
      <c r="AE67" s="4"/>
      <c r="AF67" s="4"/>
      <c r="AG67" s="4"/>
      <c r="AH67" s="17" t="s">
        <v>864</v>
      </c>
      <c r="AI67" s="18" t="str">
        <f>HYPERLINK("https://drive.google.com/open?id=1AlD6MAENLsbH16fkMzPmFW_Y53W1tSIl","Rob Skinner EX18 7RB - Overview.pdf")</f>
        <v>Rob Skinner EX18 7RB - Overview.pdf</v>
      </c>
      <c r="AJ67" s="17" t="s">
        <v>865</v>
      </c>
    </row>
    <row r="68" spans="1:36" ht="16" x14ac:dyDescent="0.2">
      <c r="A68" s="16">
        <v>45302.133939826388</v>
      </c>
      <c r="B68" s="4">
        <v>69</v>
      </c>
      <c r="C68" s="4"/>
      <c r="D68" s="4"/>
      <c r="E68" s="4" t="s">
        <v>866</v>
      </c>
      <c r="F68" s="4"/>
      <c r="G68" s="4" t="s">
        <v>39</v>
      </c>
      <c r="H68" s="4">
        <v>19</v>
      </c>
      <c r="I68" s="4" t="s">
        <v>867</v>
      </c>
      <c r="J68" s="4" t="s">
        <v>868</v>
      </c>
      <c r="K68" s="4">
        <v>3</v>
      </c>
      <c r="L68" s="4" t="s">
        <v>107</v>
      </c>
      <c r="M68" s="4" t="s">
        <v>108</v>
      </c>
      <c r="N68" s="4" t="s">
        <v>43</v>
      </c>
      <c r="O68" s="4" t="s">
        <v>44</v>
      </c>
      <c r="P68" s="4" t="s">
        <v>43</v>
      </c>
      <c r="Q68" s="4" t="s">
        <v>491</v>
      </c>
      <c r="R68" s="4" t="s">
        <v>40</v>
      </c>
      <c r="S68" s="4" t="s">
        <v>40</v>
      </c>
      <c r="T68" s="4" t="s">
        <v>119</v>
      </c>
      <c r="U68" s="4" t="s">
        <v>844</v>
      </c>
      <c r="V68" s="4" t="s">
        <v>844</v>
      </c>
      <c r="W68" s="4" t="s">
        <v>869</v>
      </c>
      <c r="X68" s="4" t="s">
        <v>83</v>
      </c>
      <c r="Y68" s="4" t="s">
        <v>870</v>
      </c>
      <c r="Z68" s="4" t="s">
        <v>871</v>
      </c>
      <c r="AA68" s="4" t="s">
        <v>872</v>
      </c>
      <c r="AB68" s="4" t="s">
        <v>873</v>
      </c>
      <c r="AC68" s="4" t="s">
        <v>874</v>
      </c>
      <c r="AD68" s="4" t="s">
        <v>875</v>
      </c>
      <c r="AE68" s="4"/>
      <c r="AF68" s="4"/>
      <c r="AG68" s="4"/>
      <c r="AH68" s="17" t="s">
        <v>876</v>
      </c>
      <c r="AI68" s="18" t="str">
        <f>HYPERLINK("https://drive.google.com/open?id=1CooKtYLqQl6Qz7mapNON-eFU0Q1WoRjz","Frank Walton  CV35 0BZ - Overview.pdf")</f>
        <v>Frank Walton  CV35 0BZ - Overview.pdf</v>
      </c>
      <c r="AJ68" s="17" t="s">
        <v>877</v>
      </c>
    </row>
    <row r="69" spans="1:36" ht="16" x14ac:dyDescent="0.2">
      <c r="A69" s="16">
        <v>45302.309902650464</v>
      </c>
      <c r="B69" s="4">
        <v>70</v>
      </c>
      <c r="C69" s="4"/>
      <c r="D69" s="4"/>
      <c r="E69" s="4" t="s">
        <v>878</v>
      </c>
      <c r="F69" s="4"/>
      <c r="G69" s="4" t="s">
        <v>39</v>
      </c>
      <c r="H69" s="4">
        <v>6.91</v>
      </c>
      <c r="I69" s="4" t="s">
        <v>879</v>
      </c>
      <c r="J69" s="4" t="s">
        <v>880</v>
      </c>
      <c r="K69" s="4">
        <v>4</v>
      </c>
      <c r="L69" s="4" t="s">
        <v>744</v>
      </c>
      <c r="M69" s="4" t="s">
        <v>212</v>
      </c>
      <c r="N69" s="4" t="s">
        <v>43</v>
      </c>
      <c r="O69" s="4" t="s">
        <v>881</v>
      </c>
      <c r="P69" s="4" t="s">
        <v>44</v>
      </c>
      <c r="Q69" s="4" t="s">
        <v>882</v>
      </c>
      <c r="R69" s="4" t="s">
        <v>40</v>
      </c>
      <c r="S69" s="4" t="s">
        <v>40</v>
      </c>
      <c r="T69" s="4" t="s">
        <v>393</v>
      </c>
      <c r="U69" s="4" t="s">
        <v>883</v>
      </c>
      <c r="V69" s="4" t="s">
        <v>883</v>
      </c>
      <c r="W69" s="4" t="s">
        <v>884</v>
      </c>
      <c r="X69" s="4" t="s">
        <v>83</v>
      </c>
      <c r="Y69" s="4" t="s">
        <v>139</v>
      </c>
      <c r="Z69" s="4" t="s">
        <v>885</v>
      </c>
      <c r="AA69" s="4" t="s">
        <v>886</v>
      </c>
      <c r="AB69" s="4" t="s">
        <v>887</v>
      </c>
      <c r="AC69" s="4" t="s">
        <v>83</v>
      </c>
      <c r="AD69" s="4" t="s">
        <v>888</v>
      </c>
      <c r="AE69" s="4"/>
      <c r="AF69" s="4"/>
      <c r="AG69" s="4"/>
      <c r="AH69" s="17" t="s">
        <v>889</v>
      </c>
      <c r="AI69" s="18" t="str">
        <f>HYPERLINK("https://drive.google.com/open?id=17-W4hPPv78j8-TjHpT4Kudse8N-9XkBC","David Oakley RG25 3HF - Overview.pdf")</f>
        <v>David Oakley RG25 3HF - Overview.pdf</v>
      </c>
      <c r="AJ69" s="17" t="s">
        <v>890</v>
      </c>
    </row>
    <row r="70" spans="1:36" ht="16" x14ac:dyDescent="0.2">
      <c r="A70" s="16">
        <v>45307.298783344908</v>
      </c>
      <c r="B70" s="4">
        <v>71</v>
      </c>
      <c r="C70" s="4"/>
      <c r="D70" s="4"/>
      <c r="E70" s="4" t="s">
        <v>891</v>
      </c>
      <c r="F70" s="4"/>
      <c r="G70" s="4" t="s">
        <v>39</v>
      </c>
      <c r="H70" s="4">
        <v>9.4499999999999993</v>
      </c>
      <c r="I70" s="4" t="s">
        <v>892</v>
      </c>
      <c r="J70" s="4" t="s">
        <v>893</v>
      </c>
      <c r="K70" s="4">
        <v>4</v>
      </c>
      <c r="L70" s="4" t="s">
        <v>894</v>
      </c>
      <c r="M70" s="4" t="s">
        <v>895</v>
      </c>
      <c r="N70" s="4" t="s">
        <v>43</v>
      </c>
      <c r="O70" s="4" t="s">
        <v>43</v>
      </c>
      <c r="P70" s="4" t="s">
        <v>43</v>
      </c>
      <c r="Q70" s="4" t="s">
        <v>896</v>
      </c>
      <c r="R70" s="4" t="s">
        <v>40</v>
      </c>
      <c r="S70" s="4" t="s">
        <v>40</v>
      </c>
      <c r="T70" s="4" t="s">
        <v>897</v>
      </c>
      <c r="U70" s="4" t="s">
        <v>787</v>
      </c>
      <c r="V70" s="4" t="s">
        <v>787</v>
      </c>
      <c r="W70" s="4" t="s">
        <v>898</v>
      </c>
      <c r="X70" s="4" t="s">
        <v>899</v>
      </c>
      <c r="Y70" s="4" t="s">
        <v>900</v>
      </c>
      <c r="Z70" s="4" t="s">
        <v>901</v>
      </c>
      <c r="AA70" s="4" t="s">
        <v>902</v>
      </c>
      <c r="AB70" s="4" t="s">
        <v>903</v>
      </c>
      <c r="AC70" s="4" t="s">
        <v>83</v>
      </c>
      <c r="AD70" s="4" t="s">
        <v>904</v>
      </c>
      <c r="AG70" s="4" t="s">
        <v>905</v>
      </c>
      <c r="AH70" s="31" t="s">
        <v>906</v>
      </c>
      <c r="AI70" s="18" t="str">
        <f>HYPERLINK("https://drive.google.com/open?id=1CiLDgxdCOmqGGeXFy7mUjoFNdGRcZm6K","Jonathan Sutton NR16 2SF - Overview.pdf")</f>
        <v>Jonathan Sutton NR16 2SF - Overview.pdf</v>
      </c>
      <c r="AJ70" s="17" t="s">
        <v>907</v>
      </c>
    </row>
    <row r="71" spans="1:36" ht="16" x14ac:dyDescent="0.2">
      <c r="A71" s="16">
        <v>45313.131978576392</v>
      </c>
      <c r="B71" s="4">
        <v>72</v>
      </c>
      <c r="C71" s="4"/>
      <c r="D71" s="4"/>
      <c r="E71" s="4" t="s">
        <v>853</v>
      </c>
      <c r="F71" s="4"/>
      <c r="G71" s="4" t="s">
        <v>39</v>
      </c>
      <c r="H71" s="4">
        <v>326.41000000000003</v>
      </c>
      <c r="I71" s="4" t="s">
        <v>908</v>
      </c>
      <c r="J71" s="4" t="s">
        <v>909</v>
      </c>
      <c r="K71" s="4" t="s">
        <v>910</v>
      </c>
      <c r="L71" s="4" t="s">
        <v>402</v>
      </c>
      <c r="M71" s="4" t="s">
        <v>911</v>
      </c>
      <c r="N71" s="4" t="s">
        <v>43</v>
      </c>
      <c r="O71" s="4" t="s">
        <v>44</v>
      </c>
      <c r="P71" s="4" t="s">
        <v>44</v>
      </c>
      <c r="Q71" s="4" t="s">
        <v>912</v>
      </c>
      <c r="R71" s="4" t="s">
        <v>40</v>
      </c>
      <c r="S71" s="4" t="s">
        <v>40</v>
      </c>
      <c r="T71" s="4" t="s">
        <v>774</v>
      </c>
      <c r="U71" s="4" t="s">
        <v>913</v>
      </c>
      <c r="V71" s="4" t="s">
        <v>913</v>
      </c>
      <c r="W71" s="4" t="s">
        <v>914</v>
      </c>
      <c r="X71" s="4" t="s">
        <v>778</v>
      </c>
      <c r="Y71" s="4" t="s">
        <v>778</v>
      </c>
      <c r="Z71" s="4" t="s">
        <v>915</v>
      </c>
      <c r="AA71" s="4" t="s">
        <v>916</v>
      </c>
      <c r="AB71" s="4" t="s">
        <v>778</v>
      </c>
      <c r="AC71" s="4" t="s">
        <v>917</v>
      </c>
      <c r="AD71" s="4" t="s">
        <v>918</v>
      </c>
      <c r="AG71" s="4" t="s">
        <v>40</v>
      </c>
      <c r="AH71" s="31" t="s">
        <v>919</v>
      </c>
      <c r="AI71" s="18" t="str">
        <f>HYPERLINK("https://drive.google.com/open?id=101dZ2v3WJX6amvSEzYUv01T3pL4JrG-k","Frank Pike EX15 3QB - Overview.pdf")</f>
        <v>Frank Pike EX15 3QB - Overview.pdf</v>
      </c>
      <c r="AJ71" s="17" t="s">
        <v>920</v>
      </c>
    </row>
    <row r="72" spans="1:36" ht="16" x14ac:dyDescent="0.2">
      <c r="A72" s="16">
        <v>45313.149205300928</v>
      </c>
      <c r="B72" s="4">
        <v>73</v>
      </c>
      <c r="C72" s="4"/>
      <c r="D72" s="4"/>
      <c r="E72" s="4" t="s">
        <v>921</v>
      </c>
      <c r="F72" s="4"/>
      <c r="G72" s="4" t="s">
        <v>39</v>
      </c>
      <c r="H72" s="4">
        <v>10.210000000000001</v>
      </c>
      <c r="I72" s="4" t="s">
        <v>922</v>
      </c>
      <c r="J72" s="4" t="s">
        <v>923</v>
      </c>
      <c r="K72" s="4">
        <v>4</v>
      </c>
      <c r="L72" s="4" t="s">
        <v>59</v>
      </c>
      <c r="M72" s="4" t="s">
        <v>60</v>
      </c>
      <c r="N72" s="4" t="s">
        <v>43</v>
      </c>
      <c r="O72" s="4" t="s">
        <v>44</v>
      </c>
      <c r="P72" s="4" t="s">
        <v>43</v>
      </c>
      <c r="Q72" s="4" t="s">
        <v>924</v>
      </c>
      <c r="R72" s="4" t="s">
        <v>40</v>
      </c>
      <c r="S72" s="4" t="s">
        <v>40</v>
      </c>
      <c r="T72" s="4" t="s">
        <v>925</v>
      </c>
      <c r="U72" s="4" t="s">
        <v>926</v>
      </c>
      <c r="V72" s="4" t="s">
        <v>926</v>
      </c>
      <c r="W72" s="4" t="s">
        <v>927</v>
      </c>
      <c r="X72" s="4" t="s">
        <v>928</v>
      </c>
      <c r="Y72" s="4" t="s">
        <v>929</v>
      </c>
      <c r="Z72" s="4" t="s">
        <v>409</v>
      </c>
      <c r="AA72" s="4" t="s">
        <v>930</v>
      </c>
      <c r="AB72" s="4" t="s">
        <v>83</v>
      </c>
      <c r="AC72" s="4" t="s">
        <v>931</v>
      </c>
      <c r="AD72" s="4" t="s">
        <v>932</v>
      </c>
      <c r="AG72" s="4" t="s">
        <v>933</v>
      </c>
      <c r="AH72" s="17" t="s">
        <v>934</v>
      </c>
      <c r="AI72" s="18" t="str">
        <f>HYPERLINK("https://drive.google.com/open?id=1BciCcVXdKIm8uTpEBx7cVFMk4j63r794","Helen Barrett LD7 1UW - Overview.pdf")</f>
        <v>Helen Barrett LD7 1UW - Overview.pdf</v>
      </c>
      <c r="AJ72" s="17" t="s">
        <v>935</v>
      </c>
    </row>
    <row r="73" spans="1:36" ht="16" x14ac:dyDescent="0.2">
      <c r="A73" s="16">
        <v>45313.155623472223</v>
      </c>
      <c r="B73" s="4">
        <v>74</v>
      </c>
      <c r="C73" s="4"/>
      <c r="D73" s="4"/>
      <c r="E73" s="4" t="s">
        <v>936</v>
      </c>
      <c r="F73" s="4"/>
      <c r="G73" s="4" t="s">
        <v>39</v>
      </c>
      <c r="H73" s="4">
        <v>45.09</v>
      </c>
      <c r="I73" s="4" t="s">
        <v>937</v>
      </c>
      <c r="J73" s="4" t="s">
        <v>938</v>
      </c>
      <c r="K73" s="4">
        <v>4</v>
      </c>
      <c r="L73" s="4" t="s">
        <v>107</v>
      </c>
      <c r="M73" s="4" t="s">
        <v>108</v>
      </c>
      <c r="N73" s="4" t="s">
        <v>43</v>
      </c>
      <c r="O73" s="4" t="s">
        <v>44</v>
      </c>
      <c r="P73" s="4" t="s">
        <v>44</v>
      </c>
      <c r="Q73" s="4" t="s">
        <v>939</v>
      </c>
      <c r="R73" s="4" t="s">
        <v>40</v>
      </c>
      <c r="S73" s="4" t="s">
        <v>40</v>
      </c>
      <c r="T73" s="4" t="s">
        <v>83</v>
      </c>
      <c r="U73" s="4" t="s">
        <v>926</v>
      </c>
      <c r="V73" s="4" t="s">
        <v>926</v>
      </c>
      <c r="W73" s="4" t="s">
        <v>940</v>
      </c>
      <c r="X73" s="4" t="s">
        <v>83</v>
      </c>
      <c r="Y73" s="4" t="s">
        <v>739</v>
      </c>
      <c r="Z73" s="4" t="s">
        <v>602</v>
      </c>
      <c r="AA73" s="4" t="s">
        <v>941</v>
      </c>
      <c r="AB73" s="4" t="s">
        <v>83</v>
      </c>
      <c r="AC73" s="4" t="s">
        <v>942</v>
      </c>
      <c r="AD73" s="4" t="s">
        <v>943</v>
      </c>
      <c r="AG73" s="4" t="s">
        <v>944</v>
      </c>
      <c r="AH73" s="17" t="s">
        <v>945</v>
      </c>
      <c r="AI73" s="18" t="str">
        <f>HYPERLINK("https://drive.google.com/open?id=1dFnXE9bWc8HVCE1XHaKdsVPdnp7I0kiO","Peter Burnet TN5 6JR - Overview.pdf")</f>
        <v>Peter Burnet TN5 6JR - Overview.pdf</v>
      </c>
      <c r="AJ73" s="17" t="s">
        <v>946</v>
      </c>
    </row>
    <row r="74" spans="1:36" ht="16" x14ac:dyDescent="0.2">
      <c r="A74" s="16">
        <v>45314.044241979165</v>
      </c>
      <c r="B74" s="4">
        <v>75</v>
      </c>
      <c r="C74" s="4"/>
      <c r="D74" s="4"/>
      <c r="E74" s="4" t="s">
        <v>947</v>
      </c>
      <c r="F74" s="4"/>
      <c r="G74" s="4" t="s">
        <v>390</v>
      </c>
      <c r="H74" s="4">
        <v>5.18</v>
      </c>
      <c r="I74" s="4" t="s">
        <v>948</v>
      </c>
      <c r="J74" s="4" t="s">
        <v>949</v>
      </c>
      <c r="K74" s="4">
        <v>3</v>
      </c>
      <c r="L74" s="4" t="s">
        <v>107</v>
      </c>
      <c r="M74" s="4" t="s">
        <v>108</v>
      </c>
      <c r="N74" s="4" t="s">
        <v>43</v>
      </c>
      <c r="O74" s="4" t="s">
        <v>44</v>
      </c>
      <c r="P74" s="4" t="s">
        <v>784</v>
      </c>
      <c r="Q74" s="4" t="s">
        <v>950</v>
      </c>
      <c r="R74" s="4" t="s">
        <v>40</v>
      </c>
      <c r="S74" s="4" t="s">
        <v>40</v>
      </c>
      <c r="T74" s="4" t="s">
        <v>362</v>
      </c>
      <c r="U74" s="4" t="s">
        <v>844</v>
      </c>
      <c r="V74" s="4" t="s">
        <v>844</v>
      </c>
      <c r="W74" s="4" t="s">
        <v>951</v>
      </c>
      <c r="X74" s="4" t="s">
        <v>83</v>
      </c>
      <c r="Y74" s="4" t="s">
        <v>952</v>
      </c>
      <c r="Z74" s="4" t="s">
        <v>513</v>
      </c>
      <c r="AA74" s="4" t="s">
        <v>953</v>
      </c>
      <c r="AB74" s="4" t="s">
        <v>954</v>
      </c>
      <c r="AC74" s="4" t="s">
        <v>955</v>
      </c>
      <c r="AD74" s="4" t="s">
        <v>956</v>
      </c>
      <c r="AG74" s="4" t="s">
        <v>957</v>
      </c>
      <c r="AH74" s="17" t="s">
        <v>958</v>
      </c>
      <c r="AI74" s="18" t="str">
        <f>HYPERLINK("https://drive.google.com/open?id=129iB8kemSpMirq04BRqcQ7gpRES5ek3T","Sue Howe SN4 7RX - Overview.pdf")</f>
        <v>Sue Howe SN4 7RX - Overview.pdf</v>
      </c>
      <c r="AJ74" s="17" t="s">
        <v>959</v>
      </c>
    </row>
    <row r="75" spans="1:36" ht="16" x14ac:dyDescent="0.2">
      <c r="A75" s="16">
        <v>45314.182859791668</v>
      </c>
      <c r="B75" s="4">
        <v>76</v>
      </c>
      <c r="C75" s="4"/>
      <c r="D75" s="4"/>
      <c r="E75" s="4" t="s">
        <v>921</v>
      </c>
      <c r="F75" s="4"/>
      <c r="G75" s="4" t="s">
        <v>39</v>
      </c>
      <c r="H75" s="4">
        <v>6.74</v>
      </c>
      <c r="I75" s="4" t="s">
        <v>960</v>
      </c>
      <c r="J75" s="4" t="s">
        <v>961</v>
      </c>
      <c r="K75" s="4">
        <v>3</v>
      </c>
      <c r="L75" s="4" t="s">
        <v>59</v>
      </c>
      <c r="M75" s="4" t="s">
        <v>60</v>
      </c>
      <c r="N75" s="4" t="s">
        <v>43</v>
      </c>
      <c r="O75" s="4" t="s">
        <v>962</v>
      </c>
      <c r="P75" s="4" t="s">
        <v>784</v>
      </c>
      <c r="Q75" s="4" t="s">
        <v>963</v>
      </c>
      <c r="R75" s="4" t="s">
        <v>40</v>
      </c>
      <c r="S75" s="4" t="s">
        <v>40</v>
      </c>
      <c r="T75" s="4" t="s">
        <v>964</v>
      </c>
      <c r="U75" s="4" t="s">
        <v>787</v>
      </c>
      <c r="V75" s="4" t="s">
        <v>787</v>
      </c>
      <c r="W75" s="4" t="s">
        <v>965</v>
      </c>
      <c r="X75" s="4" t="s">
        <v>83</v>
      </c>
      <c r="Y75" s="4" t="s">
        <v>83</v>
      </c>
      <c r="Z75" s="4" t="s">
        <v>966</v>
      </c>
      <c r="AA75" s="4" t="s">
        <v>965</v>
      </c>
      <c r="AB75" s="4" t="s">
        <v>473</v>
      </c>
      <c r="AC75" s="4" t="s">
        <v>89</v>
      </c>
      <c r="AD75" s="4" t="s">
        <v>967</v>
      </c>
      <c r="AG75" s="4" t="s">
        <v>968</v>
      </c>
      <c r="AH75" s="17" t="s">
        <v>969</v>
      </c>
      <c r="AI75" s="18" t="str">
        <f>HYPERLINK("https://drive.google.com/open?id=1CBXp5GNILnNnlOE3zlVuGZr11VEUBO9o","John Sharpe SY5 9JQ - Overview.pdf")</f>
        <v>John Sharpe SY5 9JQ - Overview.pdf</v>
      </c>
      <c r="AJ75" s="17" t="s">
        <v>970</v>
      </c>
    </row>
    <row r="76" spans="1:36" ht="16" x14ac:dyDescent="0.2">
      <c r="A76" s="16"/>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G76" s="4"/>
      <c r="AH76" s="4"/>
      <c r="AJ76" s="4"/>
    </row>
    <row r="77" spans="1:36" ht="16" x14ac:dyDescent="0.2">
      <c r="A77" s="16">
        <v>45314.303509780089</v>
      </c>
      <c r="B77" s="4">
        <v>78</v>
      </c>
      <c r="C77" s="4"/>
      <c r="D77" s="4"/>
      <c r="E77" s="4" t="s">
        <v>971</v>
      </c>
      <c r="F77" s="4"/>
      <c r="G77" s="4" t="s">
        <v>972</v>
      </c>
      <c r="H77" s="4">
        <v>55</v>
      </c>
      <c r="I77" s="4" t="s">
        <v>973</v>
      </c>
      <c r="J77" s="4" t="s">
        <v>974</v>
      </c>
      <c r="K77" s="4">
        <v>3</v>
      </c>
      <c r="L77" s="4" t="s">
        <v>273</v>
      </c>
      <c r="M77" s="4" t="s">
        <v>274</v>
      </c>
      <c r="N77" s="4" t="s">
        <v>43</v>
      </c>
      <c r="O77" s="4" t="s">
        <v>43</v>
      </c>
      <c r="P77" s="4" t="s">
        <v>44</v>
      </c>
      <c r="Q77" s="4" t="s">
        <v>975</v>
      </c>
      <c r="R77" s="4" t="s">
        <v>976</v>
      </c>
      <c r="S77" s="4" t="s">
        <v>40</v>
      </c>
      <c r="T77" s="4" t="s">
        <v>311</v>
      </c>
      <c r="U77" s="4" t="s">
        <v>926</v>
      </c>
      <c r="V77" s="4" t="s">
        <v>926</v>
      </c>
      <c r="W77" s="4" t="s">
        <v>977</v>
      </c>
      <c r="X77" s="4" t="s">
        <v>83</v>
      </c>
      <c r="Y77" s="4" t="s">
        <v>978</v>
      </c>
      <c r="Z77" s="4" t="s">
        <v>597</v>
      </c>
      <c r="AA77" s="4" t="s">
        <v>979</v>
      </c>
      <c r="AB77" s="4" t="s">
        <v>980</v>
      </c>
      <c r="AC77" s="4" t="s">
        <v>981</v>
      </c>
      <c r="AD77" s="4" t="s">
        <v>982</v>
      </c>
      <c r="AG77" s="4" t="s">
        <v>983</v>
      </c>
      <c r="AH77" s="17" t="s">
        <v>984</v>
      </c>
      <c r="AI77" s="18" t="str">
        <f>HYPERLINK("https://drive.google.com/open?id=1owF_hySKDMbLm_yDwpk2InwGieC8hrUc","Neil Armstrong DL14 8AW - Overview.pdf")</f>
        <v>Neil Armstrong DL14 8AW - Overview.pdf</v>
      </c>
      <c r="AJ77" s="17" t="s">
        <v>985</v>
      </c>
    </row>
    <row r="78" spans="1:36" ht="16" x14ac:dyDescent="0.2">
      <c r="A78" s="16">
        <v>45314.309177708332</v>
      </c>
      <c r="B78" s="4">
        <v>78</v>
      </c>
      <c r="C78" s="4"/>
      <c r="D78" s="4"/>
      <c r="E78" s="4" t="s">
        <v>986</v>
      </c>
      <c r="F78" s="4"/>
      <c r="G78" s="4" t="s">
        <v>972</v>
      </c>
      <c r="H78" s="4">
        <v>65</v>
      </c>
      <c r="I78" s="4" t="s">
        <v>987</v>
      </c>
      <c r="J78" s="4" t="s">
        <v>988</v>
      </c>
      <c r="K78" s="4">
        <v>3</v>
      </c>
      <c r="L78" s="4" t="s">
        <v>273</v>
      </c>
      <c r="M78" s="4" t="s">
        <v>274</v>
      </c>
      <c r="O78" s="4" t="s">
        <v>989</v>
      </c>
      <c r="P78" s="4" t="s">
        <v>44</v>
      </c>
      <c r="Q78" s="4" t="s">
        <v>243</v>
      </c>
      <c r="R78" s="4" t="s">
        <v>990</v>
      </c>
      <c r="S78" s="4" t="s">
        <v>40</v>
      </c>
      <c r="T78" s="4" t="s">
        <v>991</v>
      </c>
      <c r="U78" s="4" t="s">
        <v>926</v>
      </c>
      <c r="V78" s="4" t="s">
        <v>926</v>
      </c>
      <c r="W78" s="4" t="s">
        <v>992</v>
      </c>
      <c r="X78" s="4" t="s">
        <v>194</v>
      </c>
      <c r="Y78" s="4" t="s">
        <v>993</v>
      </c>
      <c r="Z78" s="4" t="s">
        <v>994</v>
      </c>
      <c r="AA78" s="4" t="s">
        <v>995</v>
      </c>
      <c r="AB78" s="4" t="s">
        <v>996</v>
      </c>
      <c r="AC78" s="4" t="s">
        <v>997</v>
      </c>
      <c r="AD78" s="4" t="s">
        <v>998</v>
      </c>
      <c r="AG78" s="4" t="s">
        <v>999</v>
      </c>
      <c r="AH78" s="17" t="s">
        <v>1000</v>
      </c>
      <c r="AI78" s="18" t="str">
        <f>HYPERLINK("https://drive.google.com/open?id=1qCAxntdgApt0Zwx5r5v2V6u-zPPeTlOM","Neil Armstrong DL16 7NH - Overview.pdf")</f>
        <v>Neil Armstrong DL16 7NH - Overview.pdf</v>
      </c>
      <c r="AJ78" s="17" t="s">
        <v>1001</v>
      </c>
    </row>
    <row r="79" spans="1:36" ht="16" x14ac:dyDescent="0.2">
      <c r="A79" s="16">
        <v>45315.251805</v>
      </c>
      <c r="B79" s="4">
        <v>79</v>
      </c>
      <c r="C79" s="4"/>
      <c r="D79" s="4"/>
      <c r="E79" s="4" t="s">
        <v>1002</v>
      </c>
      <c r="F79" s="4"/>
      <c r="G79" s="4" t="s">
        <v>390</v>
      </c>
      <c r="H79" s="4">
        <v>19</v>
      </c>
      <c r="I79" s="4" t="s">
        <v>1003</v>
      </c>
      <c r="J79" s="4" t="s">
        <v>1004</v>
      </c>
      <c r="K79" s="4">
        <v>3</v>
      </c>
      <c r="L79" s="4" t="s">
        <v>551</v>
      </c>
      <c r="M79" s="4" t="s">
        <v>552</v>
      </c>
      <c r="N79" s="4" t="s">
        <v>43</v>
      </c>
      <c r="O79" s="4" t="s">
        <v>43</v>
      </c>
      <c r="P79" s="4" t="s">
        <v>44</v>
      </c>
      <c r="Q79" s="4" t="s">
        <v>1005</v>
      </c>
      <c r="R79" s="4" t="s">
        <v>40</v>
      </c>
      <c r="S79" s="4" t="s">
        <v>40</v>
      </c>
      <c r="T79" s="4" t="s">
        <v>83</v>
      </c>
      <c r="U79" s="4" t="s">
        <v>1006</v>
      </c>
      <c r="V79" s="4" t="s">
        <v>23</v>
      </c>
      <c r="W79" s="4" t="s">
        <v>1007</v>
      </c>
      <c r="X79" s="4" t="s">
        <v>1008</v>
      </c>
      <c r="Y79" s="4" t="s">
        <v>1009</v>
      </c>
      <c r="Z79" s="4" t="s">
        <v>276</v>
      </c>
      <c r="AA79" s="4" t="s">
        <v>83</v>
      </c>
      <c r="AB79" s="4" t="s">
        <v>1007</v>
      </c>
      <c r="AC79" s="4" t="s">
        <v>276</v>
      </c>
      <c r="AD79" s="4" t="s">
        <v>1010</v>
      </c>
      <c r="AG79" s="4" t="s">
        <v>999</v>
      </c>
      <c r="AH79" s="17" t="s">
        <v>1011</v>
      </c>
      <c r="AI79" s="18" t="str">
        <f>HYPERLINK("https://drive.google.com/open?id=1iFVkn7g77CXqeJwNyAOEDYro1FF_5IHR","Bill Cole GU28 0JS - Overview.pdf")</f>
        <v>Bill Cole GU28 0JS - Overview.pdf</v>
      </c>
      <c r="AJ79" s="17" t="s">
        <v>1012</v>
      </c>
    </row>
    <row r="80" spans="1:36" ht="16" x14ac:dyDescent="0.2">
      <c r="A80" s="16">
        <v>45316.052462210646</v>
      </c>
      <c r="B80" s="4">
        <v>80</v>
      </c>
      <c r="C80" s="4"/>
      <c r="D80" s="4"/>
      <c r="E80" s="4" t="s">
        <v>921</v>
      </c>
      <c r="F80" s="4"/>
      <c r="G80" s="4" t="s">
        <v>39</v>
      </c>
      <c r="H80" s="4">
        <v>20.47</v>
      </c>
      <c r="I80" s="4" t="s">
        <v>1013</v>
      </c>
      <c r="J80" s="4" t="s">
        <v>1014</v>
      </c>
      <c r="K80" s="4">
        <v>3</v>
      </c>
      <c r="L80" s="4" t="s">
        <v>273</v>
      </c>
      <c r="M80" s="4" t="s">
        <v>274</v>
      </c>
      <c r="N80" s="4" t="s">
        <v>43</v>
      </c>
      <c r="O80" s="4" t="s">
        <v>43</v>
      </c>
      <c r="P80" s="4" t="s">
        <v>43</v>
      </c>
      <c r="Q80" s="4" t="s">
        <v>1015</v>
      </c>
      <c r="R80" s="4" t="s">
        <v>40</v>
      </c>
      <c r="S80" s="4" t="s">
        <v>40</v>
      </c>
      <c r="T80" s="4" t="s">
        <v>111</v>
      </c>
      <c r="U80" s="4" t="s">
        <v>883</v>
      </c>
      <c r="V80" s="4" t="s">
        <v>883</v>
      </c>
      <c r="W80" s="4" t="s">
        <v>1016</v>
      </c>
      <c r="X80" s="4" t="s">
        <v>83</v>
      </c>
      <c r="Y80" s="4" t="s">
        <v>952</v>
      </c>
      <c r="Z80" s="4" t="s">
        <v>1017</v>
      </c>
      <c r="AA80" s="4" t="s">
        <v>1018</v>
      </c>
      <c r="AB80" s="4" t="s">
        <v>1019</v>
      </c>
      <c r="AC80" s="4" t="s">
        <v>521</v>
      </c>
      <c r="AD80" s="4" t="s">
        <v>1020</v>
      </c>
      <c r="AG80" s="4" t="s">
        <v>944</v>
      </c>
      <c r="AH80" s="17" t="s">
        <v>1021</v>
      </c>
      <c r="AI80" s="18" t="str">
        <f>HYPERLINK("https://drive.google.com/open?id=16zctcOKpkqtnziDfXP0nk0crlnrpCYp0","Beverly Williams SY10 8PG - Overview.pdf")</f>
        <v>Beverly Williams SY10 8PG - Overview.pdf</v>
      </c>
      <c r="AJ80" s="17" t="s">
        <v>1022</v>
      </c>
    </row>
    <row r="81" spans="1:59" ht="16" x14ac:dyDescent="0.2">
      <c r="A81" s="16">
        <v>45316.06251560185</v>
      </c>
      <c r="B81" s="4">
        <v>81</v>
      </c>
      <c r="C81" s="4"/>
      <c r="D81" s="4"/>
      <c r="E81" s="4" t="s">
        <v>1023</v>
      </c>
      <c r="F81" s="4"/>
      <c r="G81" s="4" t="s">
        <v>39</v>
      </c>
      <c r="H81" s="4">
        <v>4.1100000000000003</v>
      </c>
      <c r="I81" s="4" t="s">
        <v>1024</v>
      </c>
      <c r="J81" s="4" t="s">
        <v>1025</v>
      </c>
      <c r="K81" s="4">
        <v>3</v>
      </c>
      <c r="L81" s="4" t="s">
        <v>273</v>
      </c>
      <c r="M81" s="4" t="s">
        <v>274</v>
      </c>
      <c r="N81" s="4" t="s">
        <v>43</v>
      </c>
      <c r="O81" s="4" t="s">
        <v>43</v>
      </c>
      <c r="P81" s="4" t="s">
        <v>44</v>
      </c>
      <c r="Q81" s="4" t="s">
        <v>1026</v>
      </c>
      <c r="R81" s="4" t="s">
        <v>40</v>
      </c>
      <c r="S81" s="4" t="s">
        <v>40</v>
      </c>
      <c r="T81" s="4" t="s">
        <v>1027</v>
      </c>
      <c r="U81" s="4" t="s">
        <v>926</v>
      </c>
      <c r="V81" s="4" t="s">
        <v>926</v>
      </c>
      <c r="W81" s="4" t="s">
        <v>1028</v>
      </c>
      <c r="X81" s="4" t="s">
        <v>251</v>
      </c>
      <c r="Y81" s="4" t="s">
        <v>813</v>
      </c>
      <c r="Z81" s="4" t="s">
        <v>545</v>
      </c>
      <c r="AA81" s="4" t="s">
        <v>1029</v>
      </c>
      <c r="AB81" s="4" t="s">
        <v>1030</v>
      </c>
      <c r="AC81" s="4" t="s">
        <v>925</v>
      </c>
      <c r="AD81" s="4" t="s">
        <v>1031</v>
      </c>
      <c r="AG81" s="4" t="s">
        <v>1032</v>
      </c>
      <c r="AH81" s="17" t="s">
        <v>1033</v>
      </c>
      <c r="AI81" s="18" t="str">
        <f>HYPERLINK("https://drive.google.com/open?id=1tgSoHHmlGGIeDEHetLTC1haSqmBhP7Qc","Alison Rowland EX23 0NA - Overview.pdf")</f>
        <v>Alison Rowland EX23 0NA - Overview.pdf</v>
      </c>
      <c r="AJ81" s="17" t="s">
        <v>1034</v>
      </c>
    </row>
    <row r="82" spans="1:59" ht="16" x14ac:dyDescent="0.2">
      <c r="A82" s="16">
        <v>45316.069012199077</v>
      </c>
      <c r="B82" s="4">
        <v>82</v>
      </c>
      <c r="C82" s="4"/>
      <c r="D82" s="4"/>
      <c r="E82" s="4" t="s">
        <v>1035</v>
      </c>
      <c r="F82" s="4"/>
      <c r="G82" s="4" t="s">
        <v>39</v>
      </c>
      <c r="H82" s="4">
        <v>86.87</v>
      </c>
      <c r="I82" s="4" t="s">
        <v>1036</v>
      </c>
      <c r="J82" s="4" t="s">
        <v>1037</v>
      </c>
      <c r="K82" s="4">
        <v>3</v>
      </c>
      <c r="L82" s="4" t="s">
        <v>107</v>
      </c>
      <c r="M82" s="4" t="s">
        <v>108</v>
      </c>
      <c r="N82" s="4" t="s">
        <v>43</v>
      </c>
      <c r="O82" s="4" t="s">
        <v>1038</v>
      </c>
      <c r="P82" s="4" t="s">
        <v>44</v>
      </c>
      <c r="Q82" s="4" t="s">
        <v>882</v>
      </c>
      <c r="R82" s="4" t="s">
        <v>40</v>
      </c>
      <c r="S82" s="4" t="s">
        <v>40</v>
      </c>
      <c r="T82" s="4" t="s">
        <v>83</v>
      </c>
      <c r="U82" s="4" t="s">
        <v>883</v>
      </c>
      <c r="V82" s="4" t="s">
        <v>883</v>
      </c>
      <c r="W82" s="4" t="s">
        <v>1039</v>
      </c>
      <c r="X82" s="4" t="s">
        <v>83</v>
      </c>
      <c r="Y82" s="4" t="s">
        <v>1040</v>
      </c>
      <c r="Z82" s="4" t="s">
        <v>1041</v>
      </c>
      <c r="AA82" s="4" t="s">
        <v>1042</v>
      </c>
      <c r="AB82" s="4" t="s">
        <v>1043</v>
      </c>
      <c r="AC82" s="4" t="s">
        <v>1044</v>
      </c>
      <c r="AD82" s="4" t="s">
        <v>1045</v>
      </c>
      <c r="AG82" s="4" t="s">
        <v>968</v>
      </c>
      <c r="AH82" s="17" t="s">
        <v>1046</v>
      </c>
      <c r="AI82" s="18" t="str">
        <f>HYPERLINK("https://drive.google.com/open?id=1fMH1S3r3p01fL44SRdcpl1P3deDX5eIf","William Cunningham TS15 0DN - Overview.pdf")</f>
        <v>William Cunningham TS15 0DN - Overview.pdf</v>
      </c>
      <c r="AJ82" s="17" t="s">
        <v>1047</v>
      </c>
    </row>
    <row r="83" spans="1:59" ht="16" x14ac:dyDescent="0.2">
      <c r="A83" s="16">
        <v>45321.242744097224</v>
      </c>
      <c r="B83" s="4">
        <v>83</v>
      </c>
      <c r="C83" s="4"/>
      <c r="D83" s="4"/>
      <c r="E83" s="4" t="s">
        <v>754</v>
      </c>
      <c r="F83" s="4"/>
      <c r="G83" s="4" t="s">
        <v>39</v>
      </c>
      <c r="H83" s="4">
        <v>69.25</v>
      </c>
      <c r="I83" s="4" t="s">
        <v>1048</v>
      </c>
      <c r="J83" s="4" t="s">
        <v>1049</v>
      </c>
      <c r="K83" s="4">
        <v>4</v>
      </c>
      <c r="L83" s="4" t="s">
        <v>59</v>
      </c>
      <c r="M83" s="4" t="s">
        <v>60</v>
      </c>
      <c r="N83" s="4" t="s">
        <v>43</v>
      </c>
      <c r="O83" s="4" t="s">
        <v>44</v>
      </c>
      <c r="P83" s="4" t="s">
        <v>43</v>
      </c>
      <c r="Q83" s="4" t="s">
        <v>963</v>
      </c>
      <c r="R83" s="4" t="s">
        <v>40</v>
      </c>
      <c r="S83" s="4" t="s">
        <v>40</v>
      </c>
      <c r="T83" s="4" t="s">
        <v>83</v>
      </c>
      <c r="U83" s="4" t="s">
        <v>883</v>
      </c>
      <c r="V83" s="4" t="s">
        <v>883</v>
      </c>
      <c r="W83" s="4" t="s">
        <v>1050</v>
      </c>
      <c r="X83" s="4" t="s">
        <v>83</v>
      </c>
      <c r="Y83" s="4" t="s">
        <v>83</v>
      </c>
      <c r="Z83" s="4" t="s">
        <v>994</v>
      </c>
      <c r="AA83" s="4" t="s">
        <v>83</v>
      </c>
      <c r="AB83" s="4" t="s">
        <v>1051</v>
      </c>
      <c r="AC83" s="4" t="s">
        <v>1052</v>
      </c>
      <c r="AD83" s="4" t="s">
        <v>1053</v>
      </c>
      <c r="AG83" s="4" t="s">
        <v>4</v>
      </c>
      <c r="AH83" s="17" t="s">
        <v>1054</v>
      </c>
      <c r="AI83" s="18" t="str">
        <f>HYPERLINK("https://drive.google.com/open?id=1sXjP5B_CiGx5KKeoxHL1dF78BAU4_Crd","Tamara Alexander LA11 7ST - Overview.pdf")</f>
        <v>Tamara Alexander LA11 7ST - Overview.pdf</v>
      </c>
      <c r="AJ83" s="17" t="s">
        <v>1055</v>
      </c>
    </row>
    <row r="84" spans="1:59" ht="16" x14ac:dyDescent="0.2">
      <c r="A84" s="16">
        <v>45327.174744571763</v>
      </c>
      <c r="B84" s="4">
        <v>84</v>
      </c>
      <c r="C84" s="4"/>
      <c r="D84" s="4"/>
      <c r="E84" s="4" t="s">
        <v>1056</v>
      </c>
      <c r="F84" s="4"/>
      <c r="G84" s="4" t="s">
        <v>5</v>
      </c>
      <c r="H84" s="4">
        <v>44.12</v>
      </c>
      <c r="I84" s="4" t="s">
        <v>1057</v>
      </c>
      <c r="J84" s="4" t="s">
        <v>1058</v>
      </c>
      <c r="K84" s="4" t="s">
        <v>910</v>
      </c>
      <c r="L84" s="4" t="s">
        <v>59</v>
      </c>
      <c r="M84" s="4" t="s">
        <v>911</v>
      </c>
      <c r="N84" s="4" t="s">
        <v>43</v>
      </c>
      <c r="O84" s="4" t="s">
        <v>44</v>
      </c>
      <c r="P84" s="4" t="s">
        <v>43</v>
      </c>
      <c r="Q84" s="4" t="s">
        <v>1059</v>
      </c>
      <c r="R84" s="4" t="s">
        <v>1060</v>
      </c>
      <c r="S84" s="4" t="s">
        <v>40</v>
      </c>
      <c r="T84" s="4" t="s">
        <v>778</v>
      </c>
      <c r="U84" s="4" t="s">
        <v>1006</v>
      </c>
      <c r="V84" s="4" t="s">
        <v>1006</v>
      </c>
      <c r="W84" s="4" t="s">
        <v>1061</v>
      </c>
      <c r="X84" s="4" t="s">
        <v>778</v>
      </c>
      <c r="Y84" s="4" t="s">
        <v>1062</v>
      </c>
      <c r="Z84" s="4" t="s">
        <v>1063</v>
      </c>
      <c r="AA84" s="4" t="s">
        <v>1064</v>
      </c>
      <c r="AB84" s="4" t="s">
        <v>1065</v>
      </c>
      <c r="AC84" s="4" t="s">
        <v>771</v>
      </c>
      <c r="AD84" s="4" t="s">
        <v>1066</v>
      </c>
      <c r="AG84" s="4" t="s">
        <v>1067</v>
      </c>
      <c r="AH84" s="17" t="s">
        <v>1068</v>
      </c>
      <c r="AI84" s="18" t="str">
        <f>HYPERLINK("https://drive.google.com/open?id=1OgQo4T3YNskzm09jj0RhMFjb07izPvIJ","David Cooling SA37 0EP - Overview.pdf")</f>
        <v>David Cooling SA37 0EP - Overview.pdf</v>
      </c>
      <c r="AJ84" s="17" t="s">
        <v>1069</v>
      </c>
    </row>
    <row r="85" spans="1:59" ht="16" x14ac:dyDescent="0.2">
      <c r="A85" s="16">
        <v>45327.317212476853</v>
      </c>
      <c r="B85" s="4">
        <v>85</v>
      </c>
      <c r="C85" s="4"/>
      <c r="D85" s="4"/>
      <c r="E85" s="4" t="s">
        <v>1070</v>
      </c>
      <c r="F85" s="4"/>
      <c r="G85" s="4" t="s">
        <v>39</v>
      </c>
      <c r="H85" s="4">
        <v>266.8</v>
      </c>
      <c r="I85" s="22" t="s">
        <v>1071</v>
      </c>
      <c r="J85" s="22" t="s">
        <v>1072</v>
      </c>
      <c r="K85" s="4" t="s">
        <v>1073</v>
      </c>
      <c r="L85" s="4" t="s">
        <v>94</v>
      </c>
      <c r="M85" s="4" t="s">
        <v>1074</v>
      </c>
      <c r="N85" s="4" t="s">
        <v>43</v>
      </c>
      <c r="O85" s="4" t="s">
        <v>44</v>
      </c>
      <c r="P85" s="4" t="s">
        <v>43</v>
      </c>
      <c r="Q85" s="4" t="s">
        <v>1075</v>
      </c>
      <c r="R85" s="4" t="s">
        <v>40</v>
      </c>
      <c r="S85" s="4" t="s">
        <v>40</v>
      </c>
      <c r="T85" s="4" t="s">
        <v>774</v>
      </c>
      <c r="U85" s="4" t="s">
        <v>1006</v>
      </c>
      <c r="V85" s="4" t="s">
        <v>1006</v>
      </c>
      <c r="W85" s="4" t="s">
        <v>1076</v>
      </c>
      <c r="X85" s="4" t="s">
        <v>778</v>
      </c>
      <c r="Y85" s="4" t="s">
        <v>778</v>
      </c>
      <c r="Z85" s="4" t="s">
        <v>1077</v>
      </c>
      <c r="AA85" s="4" t="s">
        <v>778</v>
      </c>
      <c r="AB85" s="4" t="s">
        <v>1078</v>
      </c>
      <c r="AC85" s="4" t="s">
        <v>1079</v>
      </c>
      <c r="AD85" s="4" t="s">
        <v>1080</v>
      </c>
      <c r="AG85" s="4" t="s">
        <v>40</v>
      </c>
      <c r="AH85" s="17" t="s">
        <v>1081</v>
      </c>
      <c r="AI85" s="18" t="str">
        <f>HYPERLINK("https://drive.google.com/open?id=1OMXLujeNt16FKCvW7aIuwopeX_48iVCZ","Richard Airey BD23 3LB - Overview.pdf")</f>
        <v>Richard Airey BD23 3LB - Overview.pdf</v>
      </c>
      <c r="AJ85" s="17" t="s">
        <v>1082</v>
      </c>
    </row>
    <row r="86" spans="1:59" ht="16" x14ac:dyDescent="0.2">
      <c r="A86" s="16">
        <v>45327.36916934028</v>
      </c>
      <c r="B86" s="4">
        <v>86</v>
      </c>
      <c r="C86" s="4"/>
      <c r="D86" s="4"/>
      <c r="E86" s="4" t="s">
        <v>1023</v>
      </c>
      <c r="F86" s="4"/>
      <c r="G86" s="4" t="s">
        <v>39</v>
      </c>
      <c r="H86" s="4">
        <v>61.56</v>
      </c>
      <c r="I86" s="4" t="s">
        <v>1083</v>
      </c>
      <c r="J86" s="4" t="s">
        <v>1084</v>
      </c>
      <c r="K86" s="4" t="s">
        <v>910</v>
      </c>
      <c r="L86" s="4" t="s">
        <v>151</v>
      </c>
      <c r="M86" s="4" t="s">
        <v>1085</v>
      </c>
      <c r="N86" s="4" t="s">
        <v>43</v>
      </c>
      <c r="O86" s="4" t="s">
        <v>44</v>
      </c>
      <c r="P86" s="4" t="s">
        <v>43</v>
      </c>
      <c r="Q86" s="4" t="s">
        <v>1086</v>
      </c>
      <c r="R86" s="4" t="s">
        <v>40</v>
      </c>
      <c r="S86" s="4" t="s">
        <v>40</v>
      </c>
      <c r="T86" s="4" t="s">
        <v>775</v>
      </c>
      <c r="U86" s="4" t="s">
        <v>1006</v>
      </c>
      <c r="V86" s="4" t="s">
        <v>1006</v>
      </c>
      <c r="W86" s="4" t="s">
        <v>1087</v>
      </c>
      <c r="X86" s="4" t="s">
        <v>1088</v>
      </c>
      <c r="Y86" s="4" t="s">
        <v>1089</v>
      </c>
      <c r="Z86" s="4" t="s">
        <v>1090</v>
      </c>
      <c r="AA86" s="4" t="s">
        <v>1091</v>
      </c>
      <c r="AB86" s="4" t="s">
        <v>778</v>
      </c>
      <c r="AC86" s="4" t="s">
        <v>1092</v>
      </c>
      <c r="AD86" s="4" t="s">
        <v>1093</v>
      </c>
      <c r="AG86" s="4" t="s">
        <v>40</v>
      </c>
      <c r="AH86" s="17" t="s">
        <v>1094</v>
      </c>
      <c r="AI86" s="18" t="str">
        <f>HYPERLINK("https://drive.google.com/open?id=1E4kChGuduQ9PAUl2RtA788afjdulCKLH","Bill Cole PL22 0NT - Overview.pdf")</f>
        <v>Bill Cole PL22 0NT - Overview.pdf</v>
      </c>
      <c r="AJ86" s="17" t="s">
        <v>1095</v>
      </c>
    </row>
    <row r="87" spans="1:59" ht="16" x14ac:dyDescent="0.2">
      <c r="A87" s="16">
        <v>45327.391502905091</v>
      </c>
      <c r="B87" s="4">
        <v>87</v>
      </c>
      <c r="C87" s="4"/>
      <c r="D87" s="4"/>
      <c r="E87" s="4" t="s">
        <v>1096</v>
      </c>
      <c r="F87" s="4"/>
      <c r="G87" s="4" t="s">
        <v>39</v>
      </c>
      <c r="H87" s="4">
        <v>5.5</v>
      </c>
      <c r="I87" s="4" t="s">
        <v>1097</v>
      </c>
      <c r="J87" s="4" t="s">
        <v>1098</v>
      </c>
      <c r="K87" s="4" t="s">
        <v>910</v>
      </c>
      <c r="L87" s="4" t="s">
        <v>1099</v>
      </c>
      <c r="M87" s="4" t="s">
        <v>1100</v>
      </c>
      <c r="N87" s="4" t="s">
        <v>43</v>
      </c>
      <c r="O87" s="4" t="s">
        <v>43</v>
      </c>
      <c r="P87" s="4" t="s">
        <v>44</v>
      </c>
      <c r="Q87" s="4" t="s">
        <v>1101</v>
      </c>
      <c r="R87" s="4" t="s">
        <v>40</v>
      </c>
      <c r="S87" s="4" t="s">
        <v>40</v>
      </c>
      <c r="T87" s="4" t="s">
        <v>1102</v>
      </c>
      <c r="U87" s="4" t="s">
        <v>1006</v>
      </c>
      <c r="V87" s="4" t="s">
        <v>1006</v>
      </c>
      <c r="W87" s="4" t="s">
        <v>1103</v>
      </c>
      <c r="X87" s="4" t="s">
        <v>1104</v>
      </c>
      <c r="Y87" s="4" t="s">
        <v>1105</v>
      </c>
      <c r="Z87" s="4" t="s">
        <v>1106</v>
      </c>
      <c r="AA87" s="4" t="s">
        <v>1107</v>
      </c>
      <c r="AB87" s="4" t="s">
        <v>1108</v>
      </c>
      <c r="AC87" s="4" t="s">
        <v>1109</v>
      </c>
      <c r="AD87" s="4" t="s">
        <v>1110</v>
      </c>
      <c r="AG87" s="4" t="s">
        <v>40</v>
      </c>
      <c r="AH87" s="17" t="s">
        <v>1111</v>
      </c>
      <c r="AI87" s="18" t="str">
        <f>HYPERLINK("https://drive.google.com/open?id=1e9umnZsdoUDS-iZsuh6DpGrGPh5caFkb","Simon Wall HG3 2BE - Overview.pdf")</f>
        <v>Simon Wall HG3 2BE - Overview.pdf</v>
      </c>
      <c r="AJ87" s="17" t="s">
        <v>1112</v>
      </c>
    </row>
    <row r="88" spans="1:59" ht="16" x14ac:dyDescent="0.2">
      <c r="A88" s="16">
        <v>45327.391502905091</v>
      </c>
      <c r="B88" s="4">
        <v>88</v>
      </c>
      <c r="C88" s="4"/>
      <c r="D88" s="2"/>
      <c r="E88" s="4" t="s">
        <v>1096</v>
      </c>
      <c r="F88" s="4"/>
      <c r="G88" s="4" t="s">
        <v>39</v>
      </c>
      <c r="H88" s="4">
        <v>2.5099999999999998</v>
      </c>
      <c r="I88" s="4" t="s">
        <v>1113</v>
      </c>
      <c r="J88" s="4" t="s">
        <v>1114</v>
      </c>
      <c r="K88" s="4" t="s">
        <v>910</v>
      </c>
      <c r="L88" s="4" t="s">
        <v>1099</v>
      </c>
      <c r="M88" s="4" t="s">
        <v>1100</v>
      </c>
      <c r="N88" s="4" t="s">
        <v>43</v>
      </c>
      <c r="O88" s="4" t="s">
        <v>43</v>
      </c>
      <c r="P88" s="4" t="s">
        <v>44</v>
      </c>
      <c r="Q88" s="4" t="s">
        <v>1101</v>
      </c>
      <c r="R88" s="4" t="s">
        <v>40</v>
      </c>
      <c r="S88" s="4" t="s">
        <v>40</v>
      </c>
      <c r="T88" s="4" t="s">
        <v>1102</v>
      </c>
      <c r="U88" s="4" t="s">
        <v>1006</v>
      </c>
      <c r="V88" s="4" t="s">
        <v>1006</v>
      </c>
      <c r="W88" s="4" t="s">
        <v>1103</v>
      </c>
      <c r="X88" s="4" t="s">
        <v>1104</v>
      </c>
      <c r="Y88" s="4" t="s">
        <v>1105</v>
      </c>
      <c r="Z88" s="4" t="s">
        <v>1106</v>
      </c>
      <c r="AA88" s="4" t="s">
        <v>1107</v>
      </c>
      <c r="AB88" s="4" t="s">
        <v>1108</v>
      </c>
      <c r="AC88" s="4" t="s">
        <v>1109</v>
      </c>
      <c r="AD88" s="4" t="s">
        <v>1110</v>
      </c>
      <c r="AG88" s="4" t="s">
        <v>40</v>
      </c>
      <c r="AH88" s="17" t="s">
        <v>1115</v>
      </c>
      <c r="AI88" s="18" t="str">
        <f>HYPERLINK("https://drive.google.com/open?id=12JcOREWBiVZSdr7rEkIdL935IYKq7FEp","Simon Wall HG3 2BE - Overview.pdf")</f>
        <v>Simon Wall HG3 2BE - Overview.pdf</v>
      </c>
      <c r="AJ88" s="17" t="s">
        <v>1116</v>
      </c>
    </row>
    <row r="89" spans="1:59" ht="16" x14ac:dyDescent="0.2">
      <c r="A89" s="16">
        <v>45329.056647418984</v>
      </c>
      <c r="B89" s="4">
        <v>89</v>
      </c>
      <c r="C89" s="4"/>
      <c r="D89" s="4"/>
      <c r="E89" s="4" t="s">
        <v>1117</v>
      </c>
      <c r="F89" s="4"/>
      <c r="G89" s="4" t="s">
        <v>39</v>
      </c>
      <c r="H89" s="4">
        <v>5.96</v>
      </c>
      <c r="I89" s="4" t="s">
        <v>1118</v>
      </c>
      <c r="J89" s="4" t="s">
        <v>1119</v>
      </c>
      <c r="K89" s="4">
        <v>3</v>
      </c>
      <c r="L89" s="4" t="s">
        <v>59</v>
      </c>
      <c r="M89" s="4" t="s">
        <v>60</v>
      </c>
      <c r="N89" s="4" t="s">
        <v>43</v>
      </c>
      <c r="O89" s="4" t="s">
        <v>43</v>
      </c>
      <c r="P89" s="4" t="s">
        <v>43</v>
      </c>
      <c r="Q89" s="4" t="s">
        <v>1120</v>
      </c>
      <c r="R89" s="4" t="s">
        <v>40</v>
      </c>
      <c r="S89" s="4" t="s">
        <v>40</v>
      </c>
      <c r="T89" s="4" t="s">
        <v>397</v>
      </c>
      <c r="U89" s="4" t="s">
        <v>926</v>
      </c>
      <c r="V89" s="4" t="s">
        <v>926</v>
      </c>
      <c r="W89" s="4" t="s">
        <v>1121</v>
      </c>
      <c r="X89" s="4" t="s">
        <v>1122</v>
      </c>
      <c r="Y89" s="4" t="s">
        <v>266</v>
      </c>
      <c r="Z89" s="4" t="s">
        <v>1123</v>
      </c>
      <c r="AA89" s="4" t="s">
        <v>1124</v>
      </c>
      <c r="AB89" s="4" t="s">
        <v>1125</v>
      </c>
      <c r="AC89" s="4" t="s">
        <v>1126</v>
      </c>
      <c r="AD89" s="4" t="s">
        <v>1127</v>
      </c>
      <c r="AG89" s="4" t="s">
        <v>1128</v>
      </c>
      <c r="AH89" s="17" t="s">
        <v>1129</v>
      </c>
      <c r="AI89" s="18" t="str">
        <f>HYPERLINK("https://drive.google.com/open?id=1dpU2BX3KBvWmXSBblYRYzoMcOY58FECc","Jesse Mitchell EX17 4QE - Overview.pdf")</f>
        <v>Jesse Mitchell EX17 4QE - Overview.pdf</v>
      </c>
      <c r="AJ89" s="17" t="s">
        <v>1130</v>
      </c>
    </row>
    <row r="90" spans="1:59" ht="16" x14ac:dyDescent="0.2">
      <c r="A90" s="16">
        <v>45330.09463472222</v>
      </c>
      <c r="B90" s="4">
        <v>90</v>
      </c>
      <c r="C90" s="4"/>
      <c r="D90" s="4"/>
      <c r="E90" s="4" t="s">
        <v>389</v>
      </c>
      <c r="F90" s="4"/>
      <c r="G90" s="4" t="s">
        <v>39</v>
      </c>
      <c r="H90" s="4">
        <v>14.26</v>
      </c>
      <c r="I90" s="4" t="s">
        <v>1131</v>
      </c>
      <c r="J90" s="4" t="s">
        <v>1132</v>
      </c>
      <c r="K90" s="4">
        <v>3</v>
      </c>
      <c r="L90" s="4" t="s">
        <v>59</v>
      </c>
      <c r="M90" s="4" t="s">
        <v>60</v>
      </c>
      <c r="N90" s="4" t="s">
        <v>43</v>
      </c>
      <c r="O90" s="4" t="s">
        <v>43</v>
      </c>
      <c r="P90" s="4" t="s">
        <v>44</v>
      </c>
      <c r="Q90" s="4" t="s">
        <v>1133</v>
      </c>
      <c r="R90" s="4" t="s">
        <v>40</v>
      </c>
      <c r="S90" s="4" t="s">
        <v>40</v>
      </c>
      <c r="T90" s="4" t="s">
        <v>1134</v>
      </c>
      <c r="U90" s="4" t="s">
        <v>926</v>
      </c>
      <c r="V90" s="4" t="s">
        <v>926</v>
      </c>
      <c r="W90" s="4" t="s">
        <v>83</v>
      </c>
      <c r="X90" s="4" t="s">
        <v>1135</v>
      </c>
      <c r="Y90" s="4" t="s">
        <v>1136</v>
      </c>
      <c r="Z90" s="4" t="s">
        <v>862</v>
      </c>
      <c r="AA90" s="4" t="s">
        <v>1137</v>
      </c>
      <c r="AB90" s="4" t="s">
        <v>1138</v>
      </c>
      <c r="AC90" s="4" t="s">
        <v>1139</v>
      </c>
      <c r="AD90" s="4">
        <v>36.229999999999997</v>
      </c>
      <c r="AG90" s="4" t="s">
        <v>4</v>
      </c>
      <c r="AH90" s="17" t="s">
        <v>1140</v>
      </c>
      <c r="AI90" s="18" t="str">
        <f>HYPERLINK("https://drive.google.com/open?id=1SLM9_6lq83Qml1Pcf4EjEPStl6tcgW3E","Simon Reynolds LS17 8LU - Overview.pdf")</f>
        <v>Simon Reynolds LS17 8LU - Overview.pdf</v>
      </c>
      <c r="AJ90" s="17" t="s">
        <v>1141</v>
      </c>
    </row>
    <row r="91" spans="1:59" ht="16" x14ac:dyDescent="0.2">
      <c r="A91" s="16">
        <v>45330.337757604168</v>
      </c>
      <c r="B91" s="4">
        <v>91</v>
      </c>
      <c r="C91" s="4"/>
      <c r="D91" s="4"/>
      <c r="E91" s="4" t="s">
        <v>1142</v>
      </c>
      <c r="F91" s="4"/>
      <c r="G91" s="4" t="s">
        <v>972</v>
      </c>
      <c r="H91" s="4">
        <v>25.69</v>
      </c>
      <c r="I91" s="4" t="s">
        <v>40</v>
      </c>
      <c r="J91" s="4" t="s">
        <v>1143</v>
      </c>
      <c r="K91" s="4" t="s">
        <v>1144</v>
      </c>
      <c r="L91" s="4" t="s">
        <v>1145</v>
      </c>
      <c r="M91" s="4" t="s">
        <v>1146</v>
      </c>
      <c r="N91" s="4" t="s">
        <v>43</v>
      </c>
      <c r="O91" s="4" t="s">
        <v>44</v>
      </c>
      <c r="P91" s="4" t="s">
        <v>44</v>
      </c>
      <c r="Q91" s="4" t="s">
        <v>1147</v>
      </c>
      <c r="R91" s="4" t="s">
        <v>1148</v>
      </c>
      <c r="S91" s="4" t="s">
        <v>40</v>
      </c>
      <c r="T91" s="4" t="s">
        <v>1149</v>
      </c>
      <c r="U91" s="4" t="s">
        <v>1150</v>
      </c>
      <c r="V91" s="4" t="s">
        <v>40</v>
      </c>
      <c r="W91" s="4" t="s">
        <v>40</v>
      </c>
      <c r="X91" s="4" t="s">
        <v>1151</v>
      </c>
      <c r="Y91" s="4" t="s">
        <v>43</v>
      </c>
      <c r="Z91" s="4" t="s">
        <v>1152</v>
      </c>
      <c r="AA91" s="4" t="s">
        <v>1153</v>
      </c>
      <c r="AB91" s="4" t="s">
        <v>40</v>
      </c>
      <c r="AC91" s="4" t="s">
        <v>1154</v>
      </c>
      <c r="AD91" s="4" t="s">
        <v>1155</v>
      </c>
      <c r="AG91" s="4" t="s">
        <v>40</v>
      </c>
      <c r="AH91" s="17" t="s">
        <v>1156</v>
      </c>
      <c r="AI91" s="18" t="str">
        <f>HYPERLINK("https://drive.google.com/open?id=1MVYtXiEigw0MslbK_uTCmBofroboyfqU","Ryan Irving KA4 8LF - Overview.pdf")</f>
        <v>Ryan Irving KA4 8LF - Overview.pdf</v>
      </c>
      <c r="AJ91" s="17" t="s">
        <v>1157</v>
      </c>
    </row>
    <row r="92" spans="1:59" ht="16" x14ac:dyDescent="0.2">
      <c r="I92" s="3"/>
      <c r="J92" s="3"/>
      <c r="K92" s="5"/>
    </row>
    <row r="93" spans="1:59" ht="16" x14ac:dyDescent="0.2">
      <c r="I93" s="3"/>
      <c r="J93" s="3"/>
      <c r="K93" s="5"/>
    </row>
    <row r="94" spans="1:59" ht="1.5" customHeight="1" x14ac:dyDescent="0.2">
      <c r="B94" s="8"/>
      <c r="C94" s="9"/>
      <c r="D94" s="9"/>
      <c r="E94" s="9"/>
      <c r="F94" s="9"/>
      <c r="G94" s="9"/>
      <c r="H94" s="9"/>
      <c r="I94" s="10"/>
      <c r="J94" s="10"/>
      <c r="K94" s="32"/>
      <c r="L94" s="11"/>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row>
    <row r="95" spans="1:59" ht="16" x14ac:dyDescent="0.2">
      <c r="I95" s="3"/>
      <c r="J95" s="3"/>
      <c r="K95" s="5"/>
    </row>
    <row r="96" spans="1:59" ht="16" x14ac:dyDescent="0.2">
      <c r="I96" s="3"/>
      <c r="J96" s="3"/>
      <c r="K96" s="5"/>
    </row>
    <row r="97" spans="9:11" ht="16" x14ac:dyDescent="0.2">
      <c r="I97" s="3"/>
      <c r="J97" s="3"/>
      <c r="K97" s="5"/>
    </row>
    <row r="98" spans="9:11" ht="16" x14ac:dyDescent="0.2">
      <c r="I98" s="3"/>
      <c r="J98" s="3"/>
      <c r="K98" s="5"/>
    </row>
    <row r="99" spans="9:11" ht="16" x14ac:dyDescent="0.2">
      <c r="I99" s="3"/>
      <c r="J99" s="3"/>
      <c r="K99" s="5"/>
    </row>
    <row r="100" spans="9:11" ht="16" x14ac:dyDescent="0.2">
      <c r="I100" s="3"/>
      <c r="J100" s="3"/>
      <c r="K100" s="5"/>
    </row>
    <row r="101" spans="9:11" ht="16" x14ac:dyDescent="0.2">
      <c r="I101" s="3"/>
      <c r="J101" s="3"/>
      <c r="K101" s="5"/>
    </row>
    <row r="102" spans="9:11" ht="16" x14ac:dyDescent="0.2">
      <c r="I102" s="3"/>
      <c r="J102" s="3"/>
      <c r="K102" s="5"/>
    </row>
    <row r="103" spans="9:11" ht="16" x14ac:dyDescent="0.2">
      <c r="I103" s="3"/>
      <c r="J103" s="3"/>
      <c r="K103" s="5"/>
    </row>
    <row r="104" spans="9:11" ht="16" x14ac:dyDescent="0.2">
      <c r="I104" s="3"/>
      <c r="J104" s="3"/>
      <c r="K104" s="5"/>
    </row>
    <row r="105" spans="9:11" ht="16" x14ac:dyDescent="0.2">
      <c r="I105" s="3"/>
      <c r="J105" s="3"/>
      <c r="K105" s="5"/>
    </row>
    <row r="106" spans="9:11" ht="16" x14ac:dyDescent="0.2">
      <c r="I106" s="3"/>
      <c r="J106" s="3"/>
      <c r="K106" s="5"/>
    </row>
    <row r="107" spans="9:11" ht="16" x14ac:dyDescent="0.2">
      <c r="I107" s="3"/>
      <c r="J107" s="3"/>
      <c r="K107" s="5"/>
    </row>
    <row r="108" spans="9:11" ht="16" x14ac:dyDescent="0.2">
      <c r="I108" s="3"/>
      <c r="J108" s="3"/>
      <c r="K108" s="5"/>
    </row>
    <row r="109" spans="9:11" ht="16" x14ac:dyDescent="0.2">
      <c r="I109" s="3"/>
      <c r="J109" s="3"/>
      <c r="K109" s="5"/>
    </row>
    <row r="110" spans="9:11" ht="16" x14ac:dyDescent="0.2">
      <c r="I110" s="3"/>
      <c r="J110" s="3"/>
      <c r="K110" s="5"/>
    </row>
    <row r="111" spans="9:11" ht="16" x14ac:dyDescent="0.2">
      <c r="I111" s="3"/>
      <c r="J111" s="3"/>
      <c r="K111" s="5"/>
    </row>
    <row r="112" spans="9:11" ht="16" x14ac:dyDescent="0.2">
      <c r="I112" s="3"/>
      <c r="J112" s="3"/>
      <c r="K112" s="5"/>
    </row>
    <row r="113" spans="9:11" ht="16" x14ac:dyDescent="0.2">
      <c r="I113" s="3"/>
      <c r="J113" s="3"/>
      <c r="K113" s="5"/>
    </row>
    <row r="114" spans="9:11" ht="16" x14ac:dyDescent="0.2">
      <c r="I114" s="3"/>
      <c r="J114" s="3"/>
      <c r="K114" s="5"/>
    </row>
    <row r="115" spans="9:11" ht="16" x14ac:dyDescent="0.2">
      <c r="I115" s="3"/>
      <c r="J115" s="3"/>
      <c r="K115" s="5"/>
    </row>
    <row r="116" spans="9:11" ht="16" x14ac:dyDescent="0.2">
      <c r="I116" s="3"/>
      <c r="J116" s="3"/>
      <c r="K116" s="5"/>
    </row>
    <row r="117" spans="9:11" ht="16" x14ac:dyDescent="0.2">
      <c r="I117" s="3"/>
      <c r="J117" s="3"/>
      <c r="K117" s="5"/>
    </row>
    <row r="118" spans="9:11" ht="16" x14ac:dyDescent="0.2">
      <c r="I118" s="3"/>
      <c r="J118" s="3"/>
      <c r="K118" s="5"/>
    </row>
    <row r="119" spans="9:11" ht="16" x14ac:dyDescent="0.2">
      <c r="I119" s="3"/>
      <c r="J119" s="3"/>
      <c r="K119" s="5"/>
    </row>
    <row r="120" spans="9:11" ht="16" x14ac:dyDescent="0.2">
      <c r="I120" s="3"/>
      <c r="J120" s="3"/>
      <c r="K120" s="5"/>
    </row>
    <row r="121" spans="9:11" ht="16" x14ac:dyDescent="0.2">
      <c r="I121" s="3"/>
      <c r="J121" s="3"/>
      <c r="K121" s="5"/>
    </row>
    <row r="122" spans="9:11" ht="16" x14ac:dyDescent="0.2">
      <c r="I122" s="3"/>
      <c r="J122" s="3"/>
      <c r="K122" s="5"/>
    </row>
    <row r="123" spans="9:11" ht="16" x14ac:dyDescent="0.2">
      <c r="I123" s="3"/>
      <c r="J123" s="3"/>
      <c r="K123" s="5"/>
    </row>
    <row r="124" spans="9:11" ht="16" x14ac:dyDescent="0.2">
      <c r="I124" s="3"/>
      <c r="J124" s="3"/>
      <c r="K124" s="5"/>
    </row>
    <row r="125" spans="9:11" ht="16" x14ac:dyDescent="0.2">
      <c r="I125" s="3"/>
      <c r="J125" s="3"/>
      <c r="K125" s="5"/>
    </row>
    <row r="126" spans="9:11" ht="16" x14ac:dyDescent="0.2">
      <c r="I126" s="3"/>
      <c r="J126" s="3"/>
      <c r="K126" s="5"/>
    </row>
    <row r="127" spans="9:11" ht="16" x14ac:dyDescent="0.2">
      <c r="I127" s="3"/>
      <c r="J127" s="3"/>
      <c r="K127" s="5"/>
    </row>
    <row r="128" spans="9:11" ht="16" x14ac:dyDescent="0.2">
      <c r="I128" s="3"/>
      <c r="J128" s="3"/>
      <c r="K128" s="5"/>
    </row>
    <row r="129" spans="9:11" ht="16" x14ac:dyDescent="0.2">
      <c r="I129" s="3"/>
      <c r="J129" s="3"/>
      <c r="K129" s="5"/>
    </row>
    <row r="130" spans="9:11" ht="16" x14ac:dyDescent="0.2">
      <c r="I130" s="3"/>
      <c r="J130" s="3"/>
      <c r="K130" s="5"/>
    </row>
    <row r="131" spans="9:11" ht="16" x14ac:dyDescent="0.2">
      <c r="I131" s="3"/>
      <c r="J131" s="3"/>
      <c r="K131" s="5"/>
    </row>
    <row r="132" spans="9:11" ht="16" x14ac:dyDescent="0.2">
      <c r="I132" s="3"/>
      <c r="J132" s="3"/>
      <c r="K132" s="5"/>
    </row>
    <row r="133" spans="9:11" ht="16" x14ac:dyDescent="0.2">
      <c r="I133" s="3"/>
      <c r="J133" s="3"/>
      <c r="K133" s="5"/>
    </row>
    <row r="134" spans="9:11" ht="16" x14ac:dyDescent="0.2">
      <c r="I134" s="3"/>
      <c r="J134" s="3"/>
      <c r="K134" s="5"/>
    </row>
    <row r="135" spans="9:11" ht="16" x14ac:dyDescent="0.2">
      <c r="I135" s="3"/>
      <c r="J135" s="3"/>
      <c r="K135" s="5"/>
    </row>
    <row r="136" spans="9:11" ht="16" x14ac:dyDescent="0.2">
      <c r="I136" s="3"/>
      <c r="J136" s="3"/>
      <c r="K136" s="5"/>
    </row>
    <row r="137" spans="9:11" ht="16" x14ac:dyDescent="0.2">
      <c r="I137" s="3"/>
      <c r="J137" s="3"/>
      <c r="K137" s="5"/>
    </row>
    <row r="138" spans="9:11" ht="16" x14ac:dyDescent="0.2">
      <c r="I138" s="3"/>
      <c r="J138" s="3"/>
      <c r="K138" s="5"/>
    </row>
    <row r="139" spans="9:11" ht="16" x14ac:dyDescent="0.2">
      <c r="I139" s="3"/>
      <c r="J139" s="3"/>
      <c r="K139" s="5"/>
    </row>
    <row r="140" spans="9:11" ht="16" x14ac:dyDescent="0.2">
      <c r="I140" s="3"/>
      <c r="J140" s="3"/>
      <c r="K140" s="5"/>
    </row>
    <row r="141" spans="9:11" ht="16" x14ac:dyDescent="0.2">
      <c r="I141" s="3"/>
      <c r="J141" s="3"/>
      <c r="K141" s="5"/>
    </row>
    <row r="142" spans="9:11" ht="16" x14ac:dyDescent="0.2">
      <c r="I142" s="3"/>
      <c r="J142" s="3"/>
      <c r="K142" s="5"/>
    </row>
    <row r="143" spans="9:11" ht="16" x14ac:dyDescent="0.2">
      <c r="I143" s="3"/>
      <c r="J143" s="3"/>
      <c r="K143" s="5"/>
    </row>
    <row r="144" spans="9:11" ht="16" x14ac:dyDescent="0.2">
      <c r="I144" s="3"/>
      <c r="J144" s="3"/>
      <c r="K144" s="5"/>
    </row>
    <row r="145" spans="9:11" ht="16" x14ac:dyDescent="0.2">
      <c r="I145" s="3"/>
      <c r="J145" s="3"/>
      <c r="K145" s="5"/>
    </row>
    <row r="146" spans="9:11" ht="16" x14ac:dyDescent="0.2">
      <c r="I146" s="3"/>
      <c r="J146" s="3"/>
      <c r="K146" s="5"/>
    </row>
    <row r="147" spans="9:11" ht="16" x14ac:dyDescent="0.2">
      <c r="I147" s="3"/>
      <c r="J147" s="3"/>
      <c r="K147" s="5"/>
    </row>
    <row r="148" spans="9:11" ht="16" x14ac:dyDescent="0.2">
      <c r="I148" s="3"/>
      <c r="J148" s="3"/>
      <c r="K148" s="5"/>
    </row>
    <row r="149" spans="9:11" ht="16" x14ac:dyDescent="0.2">
      <c r="I149" s="3"/>
      <c r="J149" s="3"/>
      <c r="K149" s="5"/>
    </row>
    <row r="150" spans="9:11" ht="16" x14ac:dyDescent="0.2">
      <c r="I150" s="3"/>
      <c r="J150" s="3"/>
      <c r="K150" s="5"/>
    </row>
    <row r="151" spans="9:11" ht="16" x14ac:dyDescent="0.2">
      <c r="I151" s="3"/>
      <c r="J151" s="3"/>
      <c r="K151" s="5"/>
    </row>
    <row r="152" spans="9:11" ht="16" x14ac:dyDescent="0.2">
      <c r="I152" s="3"/>
      <c r="J152" s="3"/>
      <c r="K152" s="5"/>
    </row>
    <row r="153" spans="9:11" ht="16" x14ac:dyDescent="0.2">
      <c r="I153" s="3"/>
      <c r="J153" s="3"/>
      <c r="K153" s="5"/>
    </row>
    <row r="154" spans="9:11" ht="16" x14ac:dyDescent="0.2">
      <c r="I154" s="3"/>
      <c r="J154" s="3"/>
      <c r="K154" s="5"/>
    </row>
    <row r="155" spans="9:11" ht="16" x14ac:dyDescent="0.2">
      <c r="I155" s="3"/>
      <c r="J155" s="3"/>
      <c r="K155" s="5"/>
    </row>
    <row r="156" spans="9:11" ht="16" x14ac:dyDescent="0.2">
      <c r="I156" s="3"/>
      <c r="J156" s="3"/>
      <c r="K156" s="5"/>
    </row>
    <row r="157" spans="9:11" ht="16" x14ac:dyDescent="0.2">
      <c r="I157" s="3"/>
      <c r="J157" s="3"/>
      <c r="K157" s="5"/>
    </row>
    <row r="158" spans="9:11" ht="16" x14ac:dyDescent="0.2">
      <c r="I158" s="3"/>
      <c r="J158" s="3"/>
      <c r="K158" s="5"/>
    </row>
    <row r="159" spans="9:11" ht="16" x14ac:dyDescent="0.2">
      <c r="I159" s="3"/>
      <c r="J159" s="3"/>
      <c r="K159" s="5"/>
    </row>
    <row r="160" spans="9:11" ht="16" x14ac:dyDescent="0.2">
      <c r="I160" s="3"/>
      <c r="J160" s="3"/>
      <c r="K160" s="5"/>
    </row>
    <row r="161" spans="9:11" ht="16" x14ac:dyDescent="0.2">
      <c r="I161" s="3"/>
      <c r="J161" s="3"/>
      <c r="K161" s="5"/>
    </row>
    <row r="162" spans="9:11" ht="16" x14ac:dyDescent="0.2">
      <c r="I162" s="3"/>
      <c r="J162" s="3"/>
      <c r="K162" s="5"/>
    </row>
    <row r="163" spans="9:11" ht="16" x14ac:dyDescent="0.2">
      <c r="I163" s="3"/>
      <c r="J163" s="3"/>
      <c r="K163" s="5"/>
    </row>
    <row r="164" spans="9:11" ht="16" x14ac:dyDescent="0.2">
      <c r="I164" s="3"/>
      <c r="J164" s="3"/>
      <c r="K164" s="5"/>
    </row>
    <row r="165" spans="9:11" ht="16" x14ac:dyDescent="0.2">
      <c r="I165" s="3"/>
      <c r="J165" s="3"/>
      <c r="K165" s="5"/>
    </row>
    <row r="166" spans="9:11" ht="16" x14ac:dyDescent="0.2">
      <c r="I166" s="3"/>
      <c r="J166" s="3"/>
      <c r="K166" s="5"/>
    </row>
    <row r="167" spans="9:11" ht="16" x14ac:dyDescent="0.2">
      <c r="I167" s="3"/>
      <c r="J167" s="3"/>
      <c r="K167" s="5"/>
    </row>
    <row r="168" spans="9:11" ht="16" x14ac:dyDescent="0.2">
      <c r="I168" s="3"/>
      <c r="J168" s="3"/>
      <c r="K168" s="5"/>
    </row>
    <row r="169" spans="9:11" ht="16" x14ac:dyDescent="0.2">
      <c r="I169" s="3"/>
      <c r="J169" s="3"/>
      <c r="K169" s="5"/>
    </row>
    <row r="170" spans="9:11" ht="16" x14ac:dyDescent="0.2">
      <c r="I170" s="3"/>
      <c r="J170" s="3"/>
      <c r="K170" s="5"/>
    </row>
    <row r="171" spans="9:11" ht="16" x14ac:dyDescent="0.2">
      <c r="I171" s="3"/>
      <c r="J171" s="3"/>
      <c r="K171" s="5"/>
    </row>
    <row r="172" spans="9:11" ht="16" x14ac:dyDescent="0.2">
      <c r="I172" s="3"/>
      <c r="J172" s="3"/>
      <c r="K172" s="5"/>
    </row>
    <row r="173" spans="9:11" ht="16" x14ac:dyDescent="0.2">
      <c r="I173" s="3"/>
      <c r="J173" s="3"/>
      <c r="K173" s="5"/>
    </row>
    <row r="174" spans="9:11" ht="16" x14ac:dyDescent="0.2">
      <c r="I174" s="3"/>
      <c r="J174" s="3"/>
      <c r="K174" s="5"/>
    </row>
    <row r="175" spans="9:11" ht="16" x14ac:dyDescent="0.2">
      <c r="I175" s="3"/>
      <c r="J175" s="3"/>
      <c r="K175" s="5"/>
    </row>
    <row r="176" spans="9:11" ht="16" x14ac:dyDescent="0.2">
      <c r="I176" s="3"/>
      <c r="J176" s="3"/>
      <c r="K176" s="5"/>
    </row>
    <row r="177" spans="9:11" ht="16" x14ac:dyDescent="0.2">
      <c r="I177" s="3"/>
      <c r="J177" s="3"/>
      <c r="K177" s="5"/>
    </row>
    <row r="178" spans="9:11" ht="16" x14ac:dyDescent="0.2">
      <c r="I178" s="3"/>
      <c r="J178" s="3"/>
      <c r="K178" s="5"/>
    </row>
    <row r="179" spans="9:11" ht="16" x14ac:dyDescent="0.2">
      <c r="I179" s="3"/>
      <c r="J179" s="3"/>
      <c r="K179" s="5"/>
    </row>
    <row r="180" spans="9:11" ht="16" x14ac:dyDescent="0.2">
      <c r="I180" s="3"/>
      <c r="J180" s="3"/>
      <c r="K180" s="5"/>
    </row>
    <row r="181" spans="9:11" ht="16" x14ac:dyDescent="0.2">
      <c r="I181" s="3"/>
      <c r="J181" s="3"/>
      <c r="K181" s="5"/>
    </row>
    <row r="182" spans="9:11" ht="16" x14ac:dyDescent="0.2">
      <c r="I182" s="3"/>
      <c r="J182" s="3"/>
      <c r="K182" s="5"/>
    </row>
    <row r="183" spans="9:11" ht="16" x14ac:dyDescent="0.2">
      <c r="I183" s="3"/>
      <c r="J183" s="3"/>
      <c r="K183" s="5"/>
    </row>
    <row r="184" spans="9:11" ht="16" x14ac:dyDescent="0.2">
      <c r="I184" s="3"/>
      <c r="J184" s="3"/>
      <c r="K184" s="5"/>
    </row>
    <row r="185" spans="9:11" ht="16" x14ac:dyDescent="0.2">
      <c r="I185" s="3"/>
      <c r="J185" s="3"/>
      <c r="K185" s="5"/>
    </row>
    <row r="186" spans="9:11" ht="16" x14ac:dyDescent="0.2">
      <c r="I186" s="3"/>
      <c r="J186" s="3"/>
      <c r="K186" s="5"/>
    </row>
    <row r="187" spans="9:11" ht="16" x14ac:dyDescent="0.2">
      <c r="I187" s="3"/>
      <c r="J187" s="3"/>
      <c r="K187" s="5"/>
    </row>
    <row r="188" spans="9:11" ht="16" x14ac:dyDescent="0.2">
      <c r="I188" s="3"/>
      <c r="J188" s="3"/>
      <c r="K188" s="5"/>
    </row>
    <row r="189" spans="9:11" ht="16" x14ac:dyDescent="0.2">
      <c r="I189" s="3"/>
      <c r="J189" s="3"/>
      <c r="K189" s="5"/>
    </row>
    <row r="190" spans="9:11" ht="16" x14ac:dyDescent="0.2">
      <c r="I190" s="3"/>
      <c r="J190" s="3"/>
      <c r="K190" s="5"/>
    </row>
    <row r="191" spans="9:11" ht="16" x14ac:dyDescent="0.2">
      <c r="I191" s="3"/>
      <c r="J191" s="3"/>
      <c r="K191" s="5"/>
    </row>
    <row r="192" spans="9:11" ht="16" x14ac:dyDescent="0.2">
      <c r="I192" s="3"/>
      <c r="J192" s="3"/>
      <c r="K192" s="5"/>
    </row>
    <row r="193" spans="9:11" ht="16" x14ac:dyDescent="0.2">
      <c r="I193" s="3"/>
      <c r="J193" s="3"/>
      <c r="K193" s="5"/>
    </row>
    <row r="194" spans="9:11" ht="16" x14ac:dyDescent="0.2">
      <c r="I194" s="3"/>
      <c r="J194" s="3"/>
      <c r="K194" s="5"/>
    </row>
    <row r="195" spans="9:11" ht="16" x14ac:dyDescent="0.2">
      <c r="I195" s="3"/>
      <c r="J195" s="3"/>
      <c r="K195" s="5"/>
    </row>
    <row r="196" spans="9:11" ht="16" x14ac:dyDescent="0.2">
      <c r="I196" s="3"/>
      <c r="J196" s="3"/>
      <c r="K196" s="5"/>
    </row>
    <row r="197" spans="9:11" ht="16" x14ac:dyDescent="0.2">
      <c r="I197" s="3"/>
      <c r="J197" s="3"/>
      <c r="K197" s="5"/>
    </row>
    <row r="198" spans="9:11" ht="16" x14ac:dyDescent="0.2">
      <c r="I198" s="3"/>
      <c r="J198" s="3"/>
      <c r="K198" s="5"/>
    </row>
    <row r="199" spans="9:11" ht="16" x14ac:dyDescent="0.2">
      <c r="I199" s="3"/>
      <c r="J199" s="3"/>
      <c r="K199" s="5"/>
    </row>
    <row r="200" spans="9:11" ht="16" x14ac:dyDescent="0.2">
      <c r="I200" s="3"/>
      <c r="J200" s="3"/>
      <c r="K200" s="5"/>
    </row>
    <row r="201" spans="9:11" ht="16" x14ac:dyDescent="0.2">
      <c r="I201" s="3"/>
      <c r="J201" s="3"/>
      <c r="K201" s="5"/>
    </row>
    <row r="202" spans="9:11" ht="16" x14ac:dyDescent="0.2">
      <c r="I202" s="3"/>
      <c r="J202" s="3"/>
      <c r="K202" s="5"/>
    </row>
    <row r="203" spans="9:11" ht="16" x14ac:dyDescent="0.2">
      <c r="I203" s="3"/>
      <c r="J203" s="3"/>
      <c r="K203" s="5"/>
    </row>
    <row r="204" spans="9:11" ht="16" x14ac:dyDescent="0.2">
      <c r="I204" s="3"/>
      <c r="J204" s="3"/>
      <c r="K204" s="5"/>
    </row>
    <row r="205" spans="9:11" ht="16" x14ac:dyDescent="0.2">
      <c r="I205" s="3"/>
      <c r="J205" s="3"/>
      <c r="K205" s="5"/>
    </row>
    <row r="206" spans="9:11" ht="16" x14ac:dyDescent="0.2">
      <c r="I206" s="3"/>
      <c r="J206" s="3"/>
      <c r="K206" s="5"/>
    </row>
    <row r="207" spans="9:11" ht="16" x14ac:dyDescent="0.2">
      <c r="I207" s="3"/>
      <c r="J207" s="3"/>
      <c r="K207" s="5"/>
    </row>
    <row r="208" spans="9:11" ht="16" x14ac:dyDescent="0.2">
      <c r="I208" s="3"/>
      <c r="J208" s="3"/>
      <c r="K208" s="5"/>
    </row>
    <row r="209" spans="9:11" ht="16" x14ac:dyDescent="0.2">
      <c r="I209" s="3"/>
      <c r="J209" s="3"/>
      <c r="K209" s="5"/>
    </row>
    <row r="210" spans="9:11" ht="16" x14ac:dyDescent="0.2">
      <c r="I210" s="3"/>
      <c r="J210" s="3"/>
      <c r="K210" s="5"/>
    </row>
    <row r="211" spans="9:11" ht="16" x14ac:dyDescent="0.2">
      <c r="I211" s="3"/>
      <c r="J211" s="3"/>
      <c r="K211" s="5"/>
    </row>
    <row r="212" spans="9:11" ht="16" x14ac:dyDescent="0.2">
      <c r="I212" s="3"/>
      <c r="J212" s="3"/>
      <c r="K212" s="5"/>
    </row>
    <row r="213" spans="9:11" ht="16" x14ac:dyDescent="0.2">
      <c r="I213" s="3"/>
      <c r="J213" s="3"/>
      <c r="K213" s="5"/>
    </row>
    <row r="214" spans="9:11" ht="16" x14ac:dyDescent="0.2">
      <c r="I214" s="3"/>
      <c r="J214" s="3"/>
      <c r="K214" s="5"/>
    </row>
    <row r="215" spans="9:11" ht="16" x14ac:dyDescent="0.2">
      <c r="I215" s="3"/>
      <c r="J215" s="3"/>
      <c r="K215" s="5"/>
    </row>
    <row r="216" spans="9:11" ht="16" x14ac:dyDescent="0.2">
      <c r="I216" s="3"/>
      <c r="J216" s="3"/>
      <c r="K216" s="5"/>
    </row>
    <row r="217" spans="9:11" ht="16" x14ac:dyDescent="0.2">
      <c r="I217" s="3"/>
      <c r="J217" s="3"/>
      <c r="K217" s="5"/>
    </row>
    <row r="218" spans="9:11" ht="16" x14ac:dyDescent="0.2">
      <c r="I218" s="3"/>
      <c r="J218" s="3"/>
      <c r="K218" s="5"/>
    </row>
    <row r="219" spans="9:11" ht="16" x14ac:dyDescent="0.2">
      <c r="I219" s="3"/>
      <c r="J219" s="3"/>
      <c r="K219" s="5"/>
    </row>
    <row r="220" spans="9:11" ht="16" x14ac:dyDescent="0.2">
      <c r="I220" s="3"/>
      <c r="J220" s="3"/>
      <c r="K220" s="5"/>
    </row>
    <row r="221" spans="9:11" ht="16" x14ac:dyDescent="0.2">
      <c r="I221" s="3"/>
      <c r="J221" s="3"/>
      <c r="K221" s="5"/>
    </row>
    <row r="222" spans="9:11" ht="16" x14ac:dyDescent="0.2">
      <c r="I222" s="3"/>
      <c r="J222" s="3"/>
      <c r="K222" s="5"/>
    </row>
    <row r="223" spans="9:11" ht="16" x14ac:dyDescent="0.2">
      <c r="I223" s="3"/>
      <c r="J223" s="3"/>
      <c r="K223" s="5"/>
    </row>
    <row r="224" spans="9:11" ht="16" x14ac:dyDescent="0.2">
      <c r="I224" s="3"/>
      <c r="J224" s="3"/>
      <c r="K224" s="5"/>
    </row>
    <row r="225" spans="9:11" ht="16" x14ac:dyDescent="0.2">
      <c r="I225" s="3"/>
      <c r="J225" s="3"/>
      <c r="K225" s="5"/>
    </row>
    <row r="226" spans="9:11" ht="16" x14ac:dyDescent="0.2">
      <c r="I226" s="3"/>
      <c r="J226" s="3"/>
      <c r="K226" s="5"/>
    </row>
    <row r="227" spans="9:11" ht="16" x14ac:dyDescent="0.2">
      <c r="I227" s="3"/>
      <c r="J227" s="3"/>
      <c r="K227" s="5"/>
    </row>
    <row r="228" spans="9:11" ht="16" x14ac:dyDescent="0.2">
      <c r="I228" s="3"/>
      <c r="J228" s="3"/>
      <c r="K228" s="5"/>
    </row>
    <row r="229" spans="9:11" ht="16" x14ac:dyDescent="0.2">
      <c r="I229" s="3"/>
      <c r="J229" s="3"/>
      <c r="K229" s="5"/>
    </row>
    <row r="230" spans="9:11" ht="16" x14ac:dyDescent="0.2">
      <c r="I230" s="3"/>
      <c r="J230" s="3"/>
      <c r="K230" s="5"/>
    </row>
    <row r="231" spans="9:11" ht="16" x14ac:dyDescent="0.2">
      <c r="I231" s="3"/>
      <c r="J231" s="3"/>
      <c r="K231" s="5"/>
    </row>
    <row r="232" spans="9:11" ht="16" x14ac:dyDescent="0.2">
      <c r="I232" s="3"/>
      <c r="J232" s="3"/>
      <c r="K232" s="5"/>
    </row>
    <row r="233" spans="9:11" ht="16" x14ac:dyDescent="0.2">
      <c r="I233" s="3"/>
      <c r="J233" s="3"/>
      <c r="K233" s="5"/>
    </row>
    <row r="234" spans="9:11" ht="16" x14ac:dyDescent="0.2">
      <c r="I234" s="3"/>
      <c r="J234" s="3"/>
      <c r="K234" s="5"/>
    </row>
    <row r="235" spans="9:11" ht="16" x14ac:dyDescent="0.2">
      <c r="I235" s="3"/>
      <c r="J235" s="3"/>
      <c r="K235" s="5"/>
    </row>
    <row r="236" spans="9:11" ht="16" x14ac:dyDescent="0.2">
      <c r="I236" s="3"/>
      <c r="J236" s="3"/>
      <c r="K236" s="5"/>
    </row>
    <row r="237" spans="9:11" ht="16" x14ac:dyDescent="0.2">
      <c r="I237" s="3"/>
      <c r="J237" s="3"/>
      <c r="K237" s="5"/>
    </row>
    <row r="238" spans="9:11" ht="16" x14ac:dyDescent="0.2">
      <c r="I238" s="3"/>
      <c r="J238" s="3"/>
      <c r="K238" s="5"/>
    </row>
    <row r="239" spans="9:11" ht="16" x14ac:dyDescent="0.2">
      <c r="I239" s="3"/>
      <c r="J239" s="3"/>
      <c r="K239" s="5"/>
    </row>
    <row r="240" spans="9:11" ht="16" x14ac:dyDescent="0.2">
      <c r="I240" s="3"/>
      <c r="J240" s="3"/>
      <c r="K240" s="5"/>
    </row>
    <row r="241" spans="9:11" ht="16" x14ac:dyDescent="0.2">
      <c r="I241" s="3"/>
      <c r="J241" s="3"/>
      <c r="K241" s="5"/>
    </row>
    <row r="242" spans="9:11" ht="16" x14ac:dyDescent="0.2">
      <c r="I242" s="3"/>
      <c r="J242" s="3"/>
      <c r="K242" s="5"/>
    </row>
    <row r="243" spans="9:11" ht="16" x14ac:dyDescent="0.2">
      <c r="I243" s="3"/>
      <c r="J243" s="3"/>
      <c r="K243" s="5"/>
    </row>
    <row r="244" spans="9:11" ht="16" x14ac:dyDescent="0.2">
      <c r="I244" s="3"/>
      <c r="J244" s="3"/>
      <c r="K244" s="5"/>
    </row>
    <row r="245" spans="9:11" ht="16" x14ac:dyDescent="0.2">
      <c r="I245" s="3"/>
      <c r="J245" s="3"/>
      <c r="K245" s="5"/>
    </row>
    <row r="246" spans="9:11" ht="16" x14ac:dyDescent="0.2">
      <c r="I246" s="3"/>
      <c r="J246" s="3"/>
      <c r="K246" s="5"/>
    </row>
    <row r="247" spans="9:11" ht="16" x14ac:dyDescent="0.2">
      <c r="I247" s="3"/>
      <c r="J247" s="3"/>
      <c r="K247" s="5"/>
    </row>
    <row r="248" spans="9:11" ht="16" x14ac:dyDescent="0.2">
      <c r="I248" s="3"/>
      <c r="J248" s="3"/>
      <c r="K248" s="5"/>
    </row>
    <row r="249" spans="9:11" ht="16" x14ac:dyDescent="0.2">
      <c r="I249" s="3"/>
      <c r="J249" s="3"/>
      <c r="K249" s="5"/>
    </row>
    <row r="250" spans="9:11" ht="16" x14ac:dyDescent="0.2">
      <c r="I250" s="3"/>
      <c r="J250" s="3"/>
      <c r="K250" s="5"/>
    </row>
    <row r="251" spans="9:11" ht="16" x14ac:dyDescent="0.2">
      <c r="I251" s="3"/>
      <c r="J251" s="3"/>
      <c r="K251" s="5"/>
    </row>
    <row r="252" spans="9:11" ht="16" x14ac:dyDescent="0.2">
      <c r="I252" s="3"/>
      <c r="J252" s="3"/>
      <c r="K252" s="5"/>
    </row>
    <row r="253" spans="9:11" ht="16" x14ac:dyDescent="0.2">
      <c r="I253" s="3"/>
      <c r="J253" s="3"/>
      <c r="K253" s="5"/>
    </row>
    <row r="254" spans="9:11" ht="16" x14ac:dyDescent="0.2">
      <c r="I254" s="3"/>
      <c r="J254" s="3"/>
      <c r="K254" s="5"/>
    </row>
    <row r="255" spans="9:11" ht="16" x14ac:dyDescent="0.2">
      <c r="I255" s="3"/>
      <c r="J255" s="3"/>
      <c r="K255" s="5"/>
    </row>
    <row r="256" spans="9:11" ht="16" x14ac:dyDescent="0.2">
      <c r="I256" s="3"/>
      <c r="J256" s="3"/>
      <c r="K256" s="5"/>
    </row>
    <row r="257" spans="9:11" ht="16" x14ac:dyDescent="0.2">
      <c r="I257" s="3"/>
      <c r="J257" s="3"/>
      <c r="K257" s="5"/>
    </row>
    <row r="258" spans="9:11" ht="16" x14ac:dyDescent="0.2">
      <c r="I258" s="3"/>
      <c r="J258" s="3"/>
      <c r="K258" s="5"/>
    </row>
    <row r="259" spans="9:11" ht="16" x14ac:dyDescent="0.2">
      <c r="I259" s="3"/>
      <c r="J259" s="3"/>
      <c r="K259" s="5"/>
    </row>
    <row r="260" spans="9:11" ht="16" x14ac:dyDescent="0.2">
      <c r="I260" s="3"/>
      <c r="J260" s="3"/>
      <c r="K260" s="5"/>
    </row>
    <row r="261" spans="9:11" ht="16" x14ac:dyDescent="0.2">
      <c r="I261" s="3"/>
      <c r="J261" s="3"/>
      <c r="K261" s="5"/>
    </row>
    <row r="262" spans="9:11" ht="16" x14ac:dyDescent="0.2">
      <c r="I262" s="3"/>
      <c r="J262" s="3"/>
      <c r="K262" s="5"/>
    </row>
    <row r="263" spans="9:11" ht="16" x14ac:dyDescent="0.2">
      <c r="I263" s="3"/>
      <c r="J263" s="3"/>
      <c r="K263" s="5"/>
    </row>
    <row r="264" spans="9:11" ht="16" x14ac:dyDescent="0.2">
      <c r="I264" s="3"/>
      <c r="J264" s="3"/>
      <c r="K264" s="5"/>
    </row>
    <row r="265" spans="9:11" ht="16" x14ac:dyDescent="0.2">
      <c r="I265" s="3"/>
      <c r="J265" s="3"/>
      <c r="K265" s="5"/>
    </row>
    <row r="266" spans="9:11" ht="16" x14ac:dyDescent="0.2">
      <c r="I266" s="3"/>
      <c r="J266" s="3"/>
      <c r="K266" s="5"/>
    </row>
    <row r="267" spans="9:11" ht="16" x14ac:dyDescent="0.2">
      <c r="I267" s="3"/>
      <c r="J267" s="3"/>
      <c r="K267" s="5"/>
    </row>
    <row r="268" spans="9:11" ht="16" x14ac:dyDescent="0.2">
      <c r="I268" s="3"/>
      <c r="J268" s="3"/>
      <c r="K268" s="5"/>
    </row>
    <row r="269" spans="9:11" ht="16" x14ac:dyDescent="0.2">
      <c r="I269" s="3"/>
      <c r="J269" s="3"/>
      <c r="K269" s="5"/>
    </row>
    <row r="270" spans="9:11" ht="16" x14ac:dyDescent="0.2">
      <c r="I270" s="3"/>
      <c r="J270" s="3"/>
      <c r="K270" s="5"/>
    </row>
    <row r="271" spans="9:11" ht="16" x14ac:dyDescent="0.2">
      <c r="I271" s="3"/>
      <c r="J271" s="3"/>
      <c r="K271" s="5"/>
    </row>
    <row r="272" spans="9:11" ht="16" x14ac:dyDescent="0.2">
      <c r="I272" s="3"/>
      <c r="J272" s="3"/>
      <c r="K272" s="5"/>
    </row>
    <row r="273" spans="9:11" ht="16" x14ac:dyDescent="0.2">
      <c r="I273" s="3"/>
      <c r="J273" s="3"/>
      <c r="K273" s="5"/>
    </row>
    <row r="274" spans="9:11" ht="16" x14ac:dyDescent="0.2">
      <c r="I274" s="3"/>
      <c r="J274" s="3"/>
      <c r="K274" s="5"/>
    </row>
    <row r="275" spans="9:11" ht="16" x14ac:dyDescent="0.2">
      <c r="I275" s="3"/>
      <c r="J275" s="3"/>
      <c r="K275" s="5"/>
    </row>
    <row r="276" spans="9:11" ht="16" x14ac:dyDescent="0.2">
      <c r="I276" s="3"/>
      <c r="J276" s="3"/>
      <c r="K276" s="5"/>
    </row>
    <row r="277" spans="9:11" ht="16" x14ac:dyDescent="0.2">
      <c r="I277" s="3"/>
      <c r="J277" s="3"/>
      <c r="K277" s="5"/>
    </row>
    <row r="278" spans="9:11" ht="16" x14ac:dyDescent="0.2">
      <c r="I278" s="3"/>
      <c r="J278" s="3"/>
      <c r="K278" s="5"/>
    </row>
    <row r="279" spans="9:11" ht="16" x14ac:dyDescent="0.2">
      <c r="I279" s="3"/>
      <c r="J279" s="3"/>
      <c r="K279" s="5"/>
    </row>
    <row r="280" spans="9:11" ht="16" x14ac:dyDescent="0.2">
      <c r="I280" s="3"/>
      <c r="J280" s="3"/>
      <c r="K280" s="5"/>
    </row>
    <row r="281" spans="9:11" ht="16" x14ac:dyDescent="0.2">
      <c r="I281" s="3"/>
      <c r="J281" s="3"/>
      <c r="K281" s="5"/>
    </row>
    <row r="282" spans="9:11" ht="16" x14ac:dyDescent="0.2">
      <c r="I282" s="3"/>
      <c r="J282" s="3"/>
      <c r="K282" s="5"/>
    </row>
    <row r="283" spans="9:11" ht="16" x14ac:dyDescent="0.2">
      <c r="I283" s="3"/>
      <c r="J283" s="3"/>
      <c r="K283" s="5"/>
    </row>
    <row r="284" spans="9:11" ht="16" x14ac:dyDescent="0.2">
      <c r="I284" s="3"/>
      <c r="J284" s="3"/>
      <c r="K284" s="5"/>
    </row>
    <row r="285" spans="9:11" ht="16" x14ac:dyDescent="0.2">
      <c r="I285" s="3"/>
      <c r="J285" s="3"/>
      <c r="K285" s="5"/>
    </row>
    <row r="286" spans="9:11" ht="16" x14ac:dyDescent="0.2">
      <c r="I286" s="3"/>
      <c r="J286" s="3"/>
      <c r="K286" s="5"/>
    </row>
    <row r="287" spans="9:11" ht="16" x14ac:dyDescent="0.2">
      <c r="I287" s="3"/>
      <c r="J287" s="3"/>
      <c r="K287" s="5"/>
    </row>
    <row r="288" spans="9:11" ht="16" x14ac:dyDescent="0.2">
      <c r="I288" s="3"/>
      <c r="J288" s="3"/>
      <c r="K288" s="5"/>
    </row>
    <row r="289" spans="9:11" ht="16" x14ac:dyDescent="0.2">
      <c r="I289" s="3"/>
      <c r="J289" s="3"/>
      <c r="K289" s="5"/>
    </row>
    <row r="290" spans="9:11" ht="16" x14ac:dyDescent="0.2">
      <c r="I290" s="3"/>
      <c r="J290" s="3"/>
      <c r="K290" s="5"/>
    </row>
    <row r="291" spans="9:11" ht="16" x14ac:dyDescent="0.2">
      <c r="I291" s="3"/>
      <c r="J291" s="3"/>
      <c r="K291" s="5"/>
    </row>
    <row r="292" spans="9:11" ht="16" x14ac:dyDescent="0.2">
      <c r="I292" s="3"/>
      <c r="J292" s="3"/>
      <c r="K292" s="5"/>
    </row>
    <row r="293" spans="9:11" ht="16" x14ac:dyDescent="0.2">
      <c r="I293" s="3"/>
      <c r="J293" s="3"/>
      <c r="K293" s="5"/>
    </row>
    <row r="294" spans="9:11" ht="16" x14ac:dyDescent="0.2">
      <c r="I294" s="3"/>
      <c r="J294" s="3"/>
      <c r="K294" s="5"/>
    </row>
    <row r="295" spans="9:11" ht="16" x14ac:dyDescent="0.2">
      <c r="I295" s="3"/>
      <c r="J295" s="3"/>
      <c r="K295" s="5"/>
    </row>
    <row r="296" spans="9:11" ht="16" x14ac:dyDescent="0.2">
      <c r="I296" s="3"/>
      <c r="J296" s="3"/>
      <c r="K296" s="5"/>
    </row>
    <row r="297" spans="9:11" ht="16" x14ac:dyDescent="0.2">
      <c r="I297" s="3"/>
      <c r="J297" s="3"/>
      <c r="K297" s="5"/>
    </row>
    <row r="298" spans="9:11" ht="16" x14ac:dyDescent="0.2">
      <c r="I298" s="3"/>
      <c r="J298" s="3"/>
      <c r="K298" s="5"/>
    </row>
    <row r="299" spans="9:11" ht="16" x14ac:dyDescent="0.2">
      <c r="I299" s="3"/>
      <c r="J299" s="3"/>
      <c r="K299" s="5"/>
    </row>
    <row r="300" spans="9:11" ht="16" x14ac:dyDescent="0.2">
      <c r="I300" s="3"/>
      <c r="J300" s="3"/>
      <c r="K300" s="5"/>
    </row>
    <row r="301" spans="9:11" ht="16" x14ac:dyDescent="0.2">
      <c r="I301" s="3"/>
      <c r="J301" s="3"/>
      <c r="K301" s="5"/>
    </row>
    <row r="302" spans="9:11" ht="16" x14ac:dyDescent="0.2">
      <c r="I302" s="3"/>
      <c r="J302" s="3"/>
      <c r="K302" s="5"/>
    </row>
    <row r="303" spans="9:11" ht="16" x14ac:dyDescent="0.2">
      <c r="I303" s="3"/>
      <c r="J303" s="3"/>
      <c r="K303" s="5"/>
    </row>
    <row r="304" spans="9:11" ht="16" x14ac:dyDescent="0.2">
      <c r="I304" s="3"/>
      <c r="J304" s="3"/>
      <c r="K304" s="5"/>
    </row>
    <row r="305" spans="9:11" ht="16" x14ac:dyDescent="0.2">
      <c r="I305" s="3"/>
      <c r="J305" s="3"/>
      <c r="K305" s="5"/>
    </row>
    <row r="306" spans="9:11" ht="16" x14ac:dyDescent="0.2">
      <c r="I306" s="3"/>
      <c r="J306" s="3"/>
      <c r="K306" s="5"/>
    </row>
    <row r="307" spans="9:11" ht="16" x14ac:dyDescent="0.2">
      <c r="I307" s="3"/>
      <c r="J307" s="3"/>
      <c r="K307" s="5"/>
    </row>
    <row r="308" spans="9:11" ht="16" x14ac:dyDescent="0.2">
      <c r="I308" s="3"/>
      <c r="J308" s="3"/>
      <c r="K308" s="5"/>
    </row>
    <row r="309" spans="9:11" ht="16" x14ac:dyDescent="0.2">
      <c r="I309" s="3"/>
      <c r="J309" s="3"/>
      <c r="K309" s="5"/>
    </row>
    <row r="310" spans="9:11" ht="16" x14ac:dyDescent="0.2">
      <c r="I310" s="3"/>
      <c r="J310" s="3"/>
      <c r="K310" s="5"/>
    </row>
    <row r="311" spans="9:11" ht="16" x14ac:dyDescent="0.2">
      <c r="I311" s="3"/>
      <c r="J311" s="3"/>
      <c r="K311" s="5"/>
    </row>
    <row r="312" spans="9:11" ht="16" x14ac:dyDescent="0.2">
      <c r="I312" s="3"/>
      <c r="J312" s="3"/>
      <c r="K312" s="5"/>
    </row>
    <row r="313" spans="9:11" ht="16" x14ac:dyDescent="0.2">
      <c r="I313" s="3"/>
      <c r="J313" s="3"/>
      <c r="K313" s="5"/>
    </row>
    <row r="314" spans="9:11" ht="16" x14ac:dyDescent="0.2">
      <c r="I314" s="3"/>
      <c r="J314" s="3"/>
      <c r="K314" s="5"/>
    </row>
    <row r="315" spans="9:11" ht="16" x14ac:dyDescent="0.2">
      <c r="I315" s="3"/>
      <c r="J315" s="3"/>
      <c r="K315" s="5"/>
    </row>
    <row r="316" spans="9:11" ht="16" x14ac:dyDescent="0.2">
      <c r="I316" s="3"/>
      <c r="J316" s="3"/>
      <c r="K316" s="5"/>
    </row>
    <row r="317" spans="9:11" ht="16" x14ac:dyDescent="0.2">
      <c r="I317" s="3"/>
      <c r="J317" s="3"/>
      <c r="K317" s="5"/>
    </row>
    <row r="318" spans="9:11" ht="16" x14ac:dyDescent="0.2">
      <c r="I318" s="3"/>
      <c r="J318" s="3"/>
      <c r="K318" s="5"/>
    </row>
    <row r="319" spans="9:11" ht="16" x14ac:dyDescent="0.2">
      <c r="I319" s="3"/>
      <c r="J319" s="3"/>
      <c r="K319" s="5"/>
    </row>
    <row r="320" spans="9:11" ht="16" x14ac:dyDescent="0.2">
      <c r="I320" s="3"/>
      <c r="J320" s="3"/>
      <c r="K320" s="5"/>
    </row>
    <row r="321" spans="9:11" ht="16" x14ac:dyDescent="0.2">
      <c r="I321" s="3"/>
      <c r="J321" s="3"/>
      <c r="K321" s="5"/>
    </row>
    <row r="322" spans="9:11" ht="16" x14ac:dyDescent="0.2">
      <c r="I322" s="3"/>
      <c r="J322" s="3"/>
      <c r="K322" s="5"/>
    </row>
    <row r="323" spans="9:11" ht="16" x14ac:dyDescent="0.2">
      <c r="I323" s="3"/>
      <c r="J323" s="3"/>
      <c r="K323" s="5"/>
    </row>
    <row r="324" spans="9:11" ht="16" x14ac:dyDescent="0.2">
      <c r="I324" s="3"/>
      <c r="J324" s="3"/>
      <c r="K324" s="5"/>
    </row>
    <row r="325" spans="9:11" ht="16" x14ac:dyDescent="0.2">
      <c r="I325" s="3"/>
      <c r="J325" s="3"/>
      <c r="K325" s="5"/>
    </row>
    <row r="326" spans="9:11" ht="16" x14ac:dyDescent="0.2">
      <c r="I326" s="3"/>
      <c r="J326" s="3"/>
      <c r="K326" s="5"/>
    </row>
    <row r="327" spans="9:11" ht="16" x14ac:dyDescent="0.2">
      <c r="I327" s="3"/>
      <c r="J327" s="3"/>
      <c r="K327" s="5"/>
    </row>
    <row r="328" spans="9:11" ht="16" x14ac:dyDescent="0.2">
      <c r="I328" s="3"/>
      <c r="J328" s="3"/>
      <c r="K328" s="5"/>
    </row>
    <row r="329" spans="9:11" ht="16" x14ac:dyDescent="0.2">
      <c r="I329" s="3"/>
      <c r="J329" s="3"/>
      <c r="K329" s="5"/>
    </row>
    <row r="330" spans="9:11" ht="16" x14ac:dyDescent="0.2">
      <c r="I330" s="3"/>
      <c r="J330" s="3"/>
      <c r="K330" s="5"/>
    </row>
    <row r="331" spans="9:11" ht="16" x14ac:dyDescent="0.2">
      <c r="I331" s="3"/>
      <c r="J331" s="3"/>
      <c r="K331" s="5"/>
    </row>
    <row r="332" spans="9:11" ht="16" x14ac:dyDescent="0.2">
      <c r="I332" s="3"/>
      <c r="J332" s="3"/>
      <c r="K332" s="5"/>
    </row>
    <row r="333" spans="9:11" ht="16" x14ac:dyDescent="0.2">
      <c r="I333" s="3"/>
      <c r="J333" s="3"/>
      <c r="K333" s="5"/>
    </row>
    <row r="334" spans="9:11" ht="16" x14ac:dyDescent="0.2">
      <c r="I334" s="3"/>
      <c r="J334" s="3"/>
      <c r="K334" s="5"/>
    </row>
    <row r="335" spans="9:11" ht="16" x14ac:dyDescent="0.2">
      <c r="I335" s="3"/>
      <c r="J335" s="3"/>
      <c r="K335" s="5"/>
    </row>
    <row r="336" spans="9:11" ht="16" x14ac:dyDescent="0.2">
      <c r="I336" s="3"/>
      <c r="J336" s="3"/>
      <c r="K336" s="5"/>
    </row>
    <row r="337" spans="9:11" ht="16" x14ac:dyDescent="0.2">
      <c r="I337" s="3"/>
      <c r="J337" s="3"/>
      <c r="K337" s="5"/>
    </row>
    <row r="338" spans="9:11" ht="16" x14ac:dyDescent="0.2">
      <c r="I338" s="3"/>
      <c r="J338" s="3"/>
      <c r="K338" s="5"/>
    </row>
    <row r="339" spans="9:11" ht="16" x14ac:dyDescent="0.2">
      <c r="I339" s="3"/>
      <c r="J339" s="3"/>
      <c r="K339" s="5"/>
    </row>
    <row r="340" spans="9:11" ht="16" x14ac:dyDescent="0.2">
      <c r="I340" s="3"/>
      <c r="J340" s="3"/>
      <c r="K340" s="5"/>
    </row>
    <row r="341" spans="9:11" ht="16" x14ac:dyDescent="0.2">
      <c r="I341" s="3"/>
      <c r="J341" s="3"/>
      <c r="K341" s="5"/>
    </row>
    <row r="342" spans="9:11" ht="16" x14ac:dyDescent="0.2">
      <c r="I342" s="3"/>
      <c r="J342" s="3"/>
      <c r="K342" s="5"/>
    </row>
    <row r="343" spans="9:11" ht="16" x14ac:dyDescent="0.2">
      <c r="I343" s="3"/>
      <c r="J343" s="3"/>
      <c r="K343" s="5"/>
    </row>
    <row r="344" spans="9:11" ht="16" x14ac:dyDescent="0.2">
      <c r="I344" s="3"/>
      <c r="J344" s="3"/>
      <c r="K344" s="5"/>
    </row>
    <row r="345" spans="9:11" ht="16" x14ac:dyDescent="0.2">
      <c r="I345" s="3"/>
      <c r="J345" s="3"/>
      <c r="K345" s="5"/>
    </row>
    <row r="346" spans="9:11" ht="16" x14ac:dyDescent="0.2">
      <c r="I346" s="3"/>
      <c r="J346" s="3"/>
      <c r="K346" s="5"/>
    </row>
    <row r="347" spans="9:11" ht="16" x14ac:dyDescent="0.2">
      <c r="I347" s="3"/>
      <c r="J347" s="3"/>
      <c r="K347" s="5"/>
    </row>
    <row r="348" spans="9:11" ht="16" x14ac:dyDescent="0.2">
      <c r="I348" s="3"/>
      <c r="J348" s="3"/>
      <c r="K348" s="5"/>
    </row>
    <row r="349" spans="9:11" ht="16" x14ac:dyDescent="0.2">
      <c r="I349" s="3"/>
      <c r="J349" s="3"/>
      <c r="K349" s="5"/>
    </row>
    <row r="350" spans="9:11" ht="16" x14ac:dyDescent="0.2">
      <c r="I350" s="3"/>
      <c r="J350" s="3"/>
      <c r="K350" s="5"/>
    </row>
    <row r="351" spans="9:11" ht="16" x14ac:dyDescent="0.2">
      <c r="I351" s="3"/>
      <c r="J351" s="3"/>
      <c r="K351" s="5"/>
    </row>
    <row r="352" spans="9:11" ht="16" x14ac:dyDescent="0.2">
      <c r="I352" s="3"/>
      <c r="J352" s="3"/>
      <c r="K352" s="5"/>
    </row>
    <row r="353" spans="9:11" ht="16" x14ac:dyDescent="0.2">
      <c r="I353" s="3"/>
      <c r="J353" s="3"/>
      <c r="K353" s="5"/>
    </row>
    <row r="354" spans="9:11" ht="16" x14ac:dyDescent="0.2">
      <c r="I354" s="3"/>
      <c r="J354" s="3"/>
      <c r="K354" s="5"/>
    </row>
    <row r="355" spans="9:11" ht="16" x14ac:dyDescent="0.2">
      <c r="I355" s="3"/>
      <c r="J355" s="3"/>
      <c r="K355" s="5"/>
    </row>
    <row r="356" spans="9:11" ht="16" x14ac:dyDescent="0.2">
      <c r="I356" s="3"/>
      <c r="J356" s="3"/>
      <c r="K356" s="5"/>
    </row>
    <row r="357" spans="9:11" ht="16" x14ac:dyDescent="0.2">
      <c r="I357" s="3"/>
      <c r="J357" s="3"/>
      <c r="K357" s="5"/>
    </row>
    <row r="358" spans="9:11" ht="16" x14ac:dyDescent="0.2">
      <c r="I358" s="3"/>
      <c r="J358" s="3"/>
      <c r="K358" s="5"/>
    </row>
    <row r="359" spans="9:11" ht="16" x14ac:dyDescent="0.2">
      <c r="I359" s="3"/>
      <c r="J359" s="3"/>
      <c r="K359" s="5"/>
    </row>
    <row r="360" spans="9:11" ht="16" x14ac:dyDescent="0.2">
      <c r="I360" s="3"/>
      <c r="J360" s="3"/>
      <c r="K360" s="5"/>
    </row>
    <row r="361" spans="9:11" ht="16" x14ac:dyDescent="0.2">
      <c r="I361" s="3"/>
      <c r="J361" s="3"/>
      <c r="K361" s="5"/>
    </row>
    <row r="362" spans="9:11" ht="16" x14ac:dyDescent="0.2">
      <c r="I362" s="3"/>
      <c r="J362" s="3"/>
      <c r="K362" s="5"/>
    </row>
    <row r="363" spans="9:11" ht="16" x14ac:dyDescent="0.2">
      <c r="I363" s="3"/>
      <c r="J363" s="3"/>
      <c r="K363" s="5"/>
    </row>
    <row r="364" spans="9:11" ht="16" x14ac:dyDescent="0.2">
      <c r="I364" s="3"/>
      <c r="J364" s="3"/>
      <c r="K364" s="5"/>
    </row>
    <row r="365" spans="9:11" ht="16" x14ac:dyDescent="0.2">
      <c r="I365" s="3"/>
      <c r="J365" s="3"/>
      <c r="K365" s="5"/>
    </row>
    <row r="366" spans="9:11" ht="16" x14ac:dyDescent="0.2">
      <c r="I366" s="3"/>
      <c r="J366" s="3"/>
      <c r="K366" s="5"/>
    </row>
    <row r="367" spans="9:11" ht="16" x14ac:dyDescent="0.2">
      <c r="I367" s="3"/>
      <c r="J367" s="3"/>
      <c r="K367" s="5"/>
    </row>
    <row r="368" spans="9:11" ht="16" x14ac:dyDescent="0.2">
      <c r="I368" s="3"/>
      <c r="J368" s="3"/>
      <c r="K368" s="5"/>
    </row>
    <row r="369" spans="9:11" ht="16" x14ac:dyDescent="0.2">
      <c r="I369" s="3"/>
      <c r="J369" s="3"/>
      <c r="K369" s="5"/>
    </row>
    <row r="370" spans="9:11" ht="16" x14ac:dyDescent="0.2">
      <c r="I370" s="3"/>
      <c r="J370" s="3"/>
      <c r="K370" s="5"/>
    </row>
    <row r="371" spans="9:11" ht="16" x14ac:dyDescent="0.2">
      <c r="I371" s="3"/>
      <c r="J371" s="3"/>
      <c r="K371" s="5"/>
    </row>
    <row r="372" spans="9:11" ht="16" x14ac:dyDescent="0.2">
      <c r="I372" s="3"/>
      <c r="J372" s="3"/>
      <c r="K372" s="5"/>
    </row>
    <row r="373" spans="9:11" ht="16" x14ac:dyDescent="0.2">
      <c r="I373" s="3"/>
      <c r="J373" s="3"/>
      <c r="K373" s="5"/>
    </row>
    <row r="374" spans="9:11" ht="16" x14ac:dyDescent="0.2">
      <c r="I374" s="3"/>
      <c r="J374" s="3"/>
      <c r="K374" s="5"/>
    </row>
    <row r="375" spans="9:11" ht="16" x14ac:dyDescent="0.2">
      <c r="I375" s="3"/>
      <c r="J375" s="3"/>
      <c r="K375" s="5"/>
    </row>
    <row r="376" spans="9:11" ht="16" x14ac:dyDescent="0.2">
      <c r="I376" s="3"/>
      <c r="J376" s="3"/>
      <c r="K376" s="5"/>
    </row>
    <row r="377" spans="9:11" ht="16" x14ac:dyDescent="0.2">
      <c r="I377" s="3"/>
      <c r="J377" s="3"/>
      <c r="K377" s="5"/>
    </row>
    <row r="378" spans="9:11" ht="16" x14ac:dyDescent="0.2">
      <c r="I378" s="3"/>
      <c r="J378" s="3"/>
      <c r="K378" s="5"/>
    </row>
    <row r="379" spans="9:11" ht="16" x14ac:dyDescent="0.2">
      <c r="I379" s="3"/>
      <c r="J379" s="3"/>
      <c r="K379" s="5"/>
    </row>
    <row r="380" spans="9:11" ht="16" x14ac:dyDescent="0.2">
      <c r="I380" s="3"/>
      <c r="J380" s="3"/>
      <c r="K380" s="5"/>
    </row>
    <row r="381" spans="9:11" ht="16" x14ac:dyDescent="0.2">
      <c r="I381" s="3"/>
      <c r="J381" s="3"/>
      <c r="K381" s="5"/>
    </row>
    <row r="382" spans="9:11" ht="16" x14ac:dyDescent="0.2">
      <c r="I382" s="3"/>
      <c r="J382" s="3"/>
      <c r="K382" s="5"/>
    </row>
    <row r="383" spans="9:11" ht="16" x14ac:dyDescent="0.2">
      <c r="I383" s="3"/>
      <c r="J383" s="3"/>
      <c r="K383" s="5"/>
    </row>
    <row r="384" spans="9:11" ht="16" x14ac:dyDescent="0.2">
      <c r="I384" s="3"/>
      <c r="J384" s="3"/>
      <c r="K384" s="5"/>
    </row>
    <row r="385" spans="9:11" ht="16" x14ac:dyDescent="0.2">
      <c r="I385" s="3"/>
      <c r="J385" s="3"/>
      <c r="K385" s="5"/>
    </row>
    <row r="386" spans="9:11" ht="16" x14ac:dyDescent="0.2">
      <c r="I386" s="3"/>
      <c r="J386" s="3"/>
      <c r="K386" s="5"/>
    </row>
    <row r="387" spans="9:11" ht="16" x14ac:dyDescent="0.2">
      <c r="I387" s="3"/>
      <c r="J387" s="3"/>
      <c r="K387" s="5"/>
    </row>
    <row r="388" spans="9:11" ht="16" x14ac:dyDescent="0.2">
      <c r="I388" s="3"/>
      <c r="J388" s="3"/>
      <c r="K388" s="5"/>
    </row>
    <row r="389" spans="9:11" ht="16" x14ac:dyDescent="0.2">
      <c r="I389" s="3"/>
      <c r="J389" s="3"/>
      <c r="K389" s="5"/>
    </row>
    <row r="390" spans="9:11" ht="16" x14ac:dyDescent="0.2">
      <c r="I390" s="3"/>
      <c r="J390" s="3"/>
      <c r="K390" s="5"/>
    </row>
    <row r="391" spans="9:11" ht="16" x14ac:dyDescent="0.2">
      <c r="I391" s="3"/>
      <c r="J391" s="3"/>
      <c r="K391" s="5"/>
    </row>
    <row r="392" spans="9:11" ht="16" x14ac:dyDescent="0.2">
      <c r="I392" s="3"/>
      <c r="J392" s="3"/>
      <c r="K392" s="5"/>
    </row>
    <row r="393" spans="9:11" ht="16" x14ac:dyDescent="0.2">
      <c r="I393" s="3"/>
      <c r="J393" s="3"/>
      <c r="K393" s="5"/>
    </row>
    <row r="394" spans="9:11" ht="16" x14ac:dyDescent="0.2">
      <c r="I394" s="3"/>
      <c r="J394" s="3"/>
      <c r="K394" s="5"/>
    </row>
    <row r="395" spans="9:11" ht="16" x14ac:dyDescent="0.2">
      <c r="I395" s="3"/>
      <c r="J395" s="3"/>
      <c r="K395" s="5"/>
    </row>
    <row r="396" spans="9:11" ht="16" x14ac:dyDescent="0.2">
      <c r="I396" s="3"/>
      <c r="J396" s="3"/>
      <c r="K396" s="5"/>
    </row>
    <row r="397" spans="9:11" ht="16" x14ac:dyDescent="0.2">
      <c r="I397" s="3"/>
      <c r="J397" s="3"/>
      <c r="K397" s="5"/>
    </row>
    <row r="398" spans="9:11" ht="16" x14ac:dyDescent="0.2">
      <c r="I398" s="3"/>
      <c r="J398" s="3"/>
      <c r="K398" s="5"/>
    </row>
    <row r="399" spans="9:11" ht="16" x14ac:dyDescent="0.2">
      <c r="I399" s="3"/>
      <c r="J399" s="3"/>
      <c r="K399" s="5"/>
    </row>
    <row r="400" spans="9:11" ht="16" x14ac:dyDescent="0.2">
      <c r="I400" s="3"/>
      <c r="J400" s="3"/>
      <c r="K400" s="5"/>
    </row>
    <row r="401" spans="9:11" ht="16" x14ac:dyDescent="0.2">
      <c r="I401" s="3"/>
      <c r="J401" s="3"/>
      <c r="K401" s="5"/>
    </row>
    <row r="402" spans="9:11" ht="16" x14ac:dyDescent="0.2">
      <c r="I402" s="3"/>
      <c r="J402" s="3"/>
      <c r="K402" s="5"/>
    </row>
    <row r="403" spans="9:11" ht="16" x14ac:dyDescent="0.2">
      <c r="I403" s="3"/>
      <c r="J403" s="3"/>
      <c r="K403" s="5"/>
    </row>
    <row r="404" spans="9:11" ht="16" x14ac:dyDescent="0.2">
      <c r="I404" s="3"/>
      <c r="J404" s="3"/>
      <c r="K404" s="5"/>
    </row>
    <row r="405" spans="9:11" ht="16" x14ac:dyDescent="0.2">
      <c r="I405" s="3"/>
      <c r="J405" s="3"/>
      <c r="K405" s="5"/>
    </row>
    <row r="406" spans="9:11" ht="16" x14ac:dyDescent="0.2">
      <c r="I406" s="3"/>
      <c r="J406" s="3"/>
      <c r="K406" s="5"/>
    </row>
    <row r="407" spans="9:11" ht="16" x14ac:dyDescent="0.2">
      <c r="I407" s="3"/>
      <c r="J407" s="3"/>
      <c r="K407" s="5"/>
    </row>
    <row r="408" spans="9:11" ht="16" x14ac:dyDescent="0.2">
      <c r="I408" s="3"/>
      <c r="J408" s="3"/>
      <c r="K408" s="5"/>
    </row>
    <row r="409" spans="9:11" ht="16" x14ac:dyDescent="0.2">
      <c r="I409" s="3"/>
      <c r="J409" s="3"/>
      <c r="K409" s="5"/>
    </row>
    <row r="410" spans="9:11" ht="16" x14ac:dyDescent="0.2">
      <c r="I410" s="3"/>
      <c r="J410" s="3"/>
      <c r="K410" s="5"/>
    </row>
    <row r="411" spans="9:11" ht="16" x14ac:dyDescent="0.2">
      <c r="I411" s="3"/>
      <c r="J411" s="3"/>
      <c r="K411" s="5"/>
    </row>
    <row r="412" spans="9:11" ht="16" x14ac:dyDescent="0.2">
      <c r="I412" s="3"/>
      <c r="J412" s="3"/>
      <c r="K412" s="5"/>
    </row>
    <row r="413" spans="9:11" ht="16" x14ac:dyDescent="0.2">
      <c r="I413" s="3"/>
      <c r="J413" s="3"/>
      <c r="K413" s="5"/>
    </row>
    <row r="414" spans="9:11" ht="16" x14ac:dyDescent="0.2">
      <c r="I414" s="3"/>
      <c r="J414" s="3"/>
      <c r="K414" s="5"/>
    </row>
    <row r="415" spans="9:11" ht="16" x14ac:dyDescent="0.2">
      <c r="I415" s="3"/>
      <c r="J415" s="3"/>
      <c r="K415" s="5"/>
    </row>
    <row r="416" spans="9:11" ht="16" x14ac:dyDescent="0.2">
      <c r="I416" s="3"/>
      <c r="J416" s="3"/>
      <c r="K416" s="5"/>
    </row>
    <row r="417" spans="9:11" ht="16" x14ac:dyDescent="0.2">
      <c r="I417" s="3"/>
      <c r="J417" s="3"/>
      <c r="K417" s="5"/>
    </row>
    <row r="418" spans="9:11" ht="16" x14ac:dyDescent="0.2">
      <c r="I418" s="3"/>
      <c r="J418" s="3"/>
      <c r="K418" s="5"/>
    </row>
    <row r="419" spans="9:11" ht="16" x14ac:dyDescent="0.2">
      <c r="I419" s="3"/>
      <c r="J419" s="3"/>
      <c r="K419" s="5"/>
    </row>
    <row r="420" spans="9:11" ht="16" x14ac:dyDescent="0.2">
      <c r="I420" s="3"/>
      <c r="J420" s="3"/>
      <c r="K420" s="5"/>
    </row>
    <row r="421" spans="9:11" ht="16" x14ac:dyDescent="0.2">
      <c r="I421" s="3"/>
      <c r="J421" s="3"/>
      <c r="K421" s="5"/>
    </row>
    <row r="422" spans="9:11" ht="16" x14ac:dyDescent="0.2">
      <c r="I422" s="3"/>
      <c r="J422" s="3"/>
      <c r="K422" s="5"/>
    </row>
    <row r="423" spans="9:11" ht="16" x14ac:dyDescent="0.2">
      <c r="I423" s="3"/>
      <c r="J423" s="3"/>
      <c r="K423" s="5"/>
    </row>
    <row r="424" spans="9:11" ht="16" x14ac:dyDescent="0.2">
      <c r="I424" s="3"/>
      <c r="J424" s="3"/>
      <c r="K424" s="5"/>
    </row>
    <row r="425" spans="9:11" ht="16" x14ac:dyDescent="0.2">
      <c r="I425" s="3"/>
      <c r="J425" s="3"/>
      <c r="K425" s="5"/>
    </row>
    <row r="426" spans="9:11" ht="16" x14ac:dyDescent="0.2">
      <c r="I426" s="3"/>
      <c r="J426" s="3"/>
      <c r="K426" s="5"/>
    </row>
    <row r="427" spans="9:11" ht="16" x14ac:dyDescent="0.2">
      <c r="I427" s="3"/>
      <c r="J427" s="3"/>
      <c r="K427" s="5"/>
    </row>
    <row r="428" spans="9:11" ht="16" x14ac:dyDescent="0.2">
      <c r="I428" s="3"/>
      <c r="J428" s="3"/>
      <c r="K428" s="5"/>
    </row>
    <row r="429" spans="9:11" ht="16" x14ac:dyDescent="0.2">
      <c r="I429" s="3"/>
      <c r="J429" s="3"/>
      <c r="K429" s="5"/>
    </row>
    <row r="430" spans="9:11" ht="16" x14ac:dyDescent="0.2">
      <c r="I430" s="3"/>
      <c r="J430" s="3"/>
      <c r="K430" s="5"/>
    </row>
    <row r="431" spans="9:11" ht="16" x14ac:dyDescent="0.2">
      <c r="I431" s="3"/>
      <c r="J431" s="3"/>
      <c r="K431" s="5"/>
    </row>
    <row r="432" spans="9:11" ht="16" x14ac:dyDescent="0.2">
      <c r="I432" s="3"/>
      <c r="J432" s="3"/>
      <c r="K432" s="5"/>
    </row>
    <row r="433" spans="9:11" ht="16" x14ac:dyDescent="0.2">
      <c r="I433" s="3"/>
      <c r="J433" s="3"/>
      <c r="K433" s="5"/>
    </row>
    <row r="434" spans="9:11" ht="16" x14ac:dyDescent="0.2">
      <c r="I434" s="3"/>
      <c r="J434" s="3"/>
      <c r="K434" s="5"/>
    </row>
    <row r="435" spans="9:11" ht="16" x14ac:dyDescent="0.2">
      <c r="I435" s="3"/>
      <c r="J435" s="3"/>
      <c r="K435" s="5"/>
    </row>
    <row r="436" spans="9:11" ht="16" x14ac:dyDescent="0.2">
      <c r="I436" s="3"/>
      <c r="J436" s="3"/>
      <c r="K436" s="5"/>
    </row>
    <row r="437" spans="9:11" ht="16" x14ac:dyDescent="0.2">
      <c r="I437" s="3"/>
      <c r="J437" s="3"/>
      <c r="K437" s="5"/>
    </row>
    <row r="438" spans="9:11" ht="16" x14ac:dyDescent="0.2">
      <c r="I438" s="3"/>
      <c r="J438" s="3"/>
      <c r="K438" s="5"/>
    </row>
    <row r="439" spans="9:11" ht="16" x14ac:dyDescent="0.2">
      <c r="I439" s="3"/>
      <c r="J439" s="3"/>
      <c r="K439" s="5"/>
    </row>
    <row r="440" spans="9:11" ht="16" x14ac:dyDescent="0.2">
      <c r="I440" s="3"/>
      <c r="J440" s="3"/>
      <c r="K440" s="5"/>
    </row>
    <row r="441" spans="9:11" ht="16" x14ac:dyDescent="0.2">
      <c r="I441" s="3"/>
      <c r="J441" s="3"/>
      <c r="K441" s="5"/>
    </row>
    <row r="442" spans="9:11" ht="16" x14ac:dyDescent="0.2">
      <c r="I442" s="3"/>
      <c r="J442" s="3"/>
      <c r="K442" s="5"/>
    </row>
    <row r="443" spans="9:11" ht="16" x14ac:dyDescent="0.2">
      <c r="I443" s="3"/>
      <c r="J443" s="3"/>
      <c r="K443" s="5"/>
    </row>
    <row r="444" spans="9:11" ht="16" x14ac:dyDescent="0.2">
      <c r="I444" s="3"/>
      <c r="J444" s="3"/>
      <c r="K444" s="5"/>
    </row>
    <row r="445" spans="9:11" ht="16" x14ac:dyDescent="0.2">
      <c r="I445" s="3"/>
      <c r="J445" s="3"/>
      <c r="K445" s="5"/>
    </row>
    <row r="446" spans="9:11" ht="16" x14ac:dyDescent="0.2">
      <c r="I446" s="3"/>
      <c r="J446" s="3"/>
      <c r="K446" s="5"/>
    </row>
    <row r="447" spans="9:11" ht="16" x14ac:dyDescent="0.2">
      <c r="I447" s="3"/>
      <c r="J447" s="3"/>
      <c r="K447" s="5"/>
    </row>
    <row r="448" spans="9:11" ht="16" x14ac:dyDescent="0.2">
      <c r="I448" s="3"/>
      <c r="J448" s="3"/>
      <c r="K448" s="5"/>
    </row>
    <row r="449" spans="9:11" ht="16" x14ac:dyDescent="0.2">
      <c r="I449" s="3"/>
      <c r="J449" s="3"/>
      <c r="K449" s="5"/>
    </row>
    <row r="450" spans="9:11" ht="16" x14ac:dyDescent="0.2">
      <c r="I450" s="3"/>
      <c r="J450" s="3"/>
      <c r="K450" s="5"/>
    </row>
    <row r="451" spans="9:11" ht="16" x14ac:dyDescent="0.2">
      <c r="I451" s="3"/>
      <c r="J451" s="3"/>
      <c r="K451" s="5"/>
    </row>
    <row r="452" spans="9:11" ht="16" x14ac:dyDescent="0.2">
      <c r="I452" s="3"/>
      <c r="J452" s="3"/>
      <c r="K452" s="5"/>
    </row>
    <row r="453" spans="9:11" ht="16" x14ac:dyDescent="0.2">
      <c r="I453" s="3"/>
      <c r="J453" s="3"/>
      <c r="K453" s="5"/>
    </row>
    <row r="454" spans="9:11" ht="16" x14ac:dyDescent="0.2">
      <c r="I454" s="3"/>
      <c r="J454" s="3"/>
      <c r="K454" s="5"/>
    </row>
    <row r="455" spans="9:11" ht="16" x14ac:dyDescent="0.2">
      <c r="I455" s="3"/>
      <c r="J455" s="3"/>
      <c r="K455" s="5"/>
    </row>
    <row r="456" spans="9:11" ht="16" x14ac:dyDescent="0.2">
      <c r="I456" s="3"/>
      <c r="J456" s="3"/>
      <c r="K456" s="5"/>
    </row>
    <row r="457" spans="9:11" ht="16" x14ac:dyDescent="0.2">
      <c r="I457" s="3"/>
      <c r="J457" s="3"/>
      <c r="K457" s="5"/>
    </row>
    <row r="458" spans="9:11" ht="16" x14ac:dyDescent="0.2">
      <c r="I458" s="3"/>
      <c r="J458" s="3"/>
      <c r="K458" s="5"/>
    </row>
    <row r="459" spans="9:11" ht="16" x14ac:dyDescent="0.2">
      <c r="I459" s="3"/>
      <c r="J459" s="3"/>
      <c r="K459" s="5"/>
    </row>
    <row r="460" spans="9:11" ht="16" x14ac:dyDescent="0.2">
      <c r="I460" s="3"/>
      <c r="J460" s="3"/>
      <c r="K460" s="5"/>
    </row>
    <row r="461" spans="9:11" ht="16" x14ac:dyDescent="0.2">
      <c r="I461" s="3"/>
      <c r="J461" s="3"/>
      <c r="K461" s="5"/>
    </row>
    <row r="462" spans="9:11" ht="16" x14ac:dyDescent="0.2">
      <c r="I462" s="3"/>
      <c r="J462" s="3"/>
      <c r="K462" s="5"/>
    </row>
    <row r="463" spans="9:11" ht="16" x14ac:dyDescent="0.2">
      <c r="I463" s="3"/>
      <c r="J463" s="3"/>
      <c r="K463" s="5"/>
    </row>
    <row r="464" spans="9:11" ht="16" x14ac:dyDescent="0.2">
      <c r="I464" s="3"/>
      <c r="J464" s="3"/>
      <c r="K464" s="5"/>
    </row>
    <row r="465" spans="9:11" ht="16" x14ac:dyDescent="0.2">
      <c r="I465" s="3"/>
      <c r="J465" s="3"/>
      <c r="K465" s="5"/>
    </row>
    <row r="466" spans="9:11" ht="16" x14ac:dyDescent="0.2">
      <c r="I466" s="3"/>
      <c r="J466" s="3"/>
      <c r="K466" s="5"/>
    </row>
    <row r="467" spans="9:11" ht="16" x14ac:dyDescent="0.2">
      <c r="I467" s="3"/>
      <c r="J467" s="3"/>
      <c r="K467" s="5"/>
    </row>
    <row r="468" spans="9:11" ht="16" x14ac:dyDescent="0.2">
      <c r="I468" s="3"/>
      <c r="J468" s="3"/>
      <c r="K468" s="5"/>
    </row>
    <row r="469" spans="9:11" ht="16" x14ac:dyDescent="0.2">
      <c r="I469" s="3"/>
      <c r="J469" s="3"/>
      <c r="K469" s="5"/>
    </row>
    <row r="470" spans="9:11" ht="16" x14ac:dyDescent="0.2">
      <c r="I470" s="3"/>
      <c r="J470" s="3"/>
      <c r="K470" s="5"/>
    </row>
    <row r="471" spans="9:11" ht="16" x14ac:dyDescent="0.2">
      <c r="I471" s="3"/>
      <c r="J471" s="3"/>
      <c r="K471" s="5"/>
    </row>
    <row r="472" spans="9:11" ht="16" x14ac:dyDescent="0.2">
      <c r="I472" s="3"/>
      <c r="J472" s="3"/>
      <c r="K472" s="5"/>
    </row>
    <row r="473" spans="9:11" ht="16" x14ac:dyDescent="0.2">
      <c r="I473" s="3"/>
      <c r="J473" s="3"/>
      <c r="K473" s="5"/>
    </row>
    <row r="474" spans="9:11" ht="16" x14ac:dyDescent="0.2">
      <c r="I474" s="3"/>
      <c r="J474" s="3"/>
      <c r="K474" s="5"/>
    </row>
    <row r="475" spans="9:11" ht="16" x14ac:dyDescent="0.2">
      <c r="I475" s="3"/>
      <c r="J475" s="3"/>
      <c r="K475" s="5"/>
    </row>
    <row r="476" spans="9:11" ht="16" x14ac:dyDescent="0.2">
      <c r="I476" s="3"/>
      <c r="J476" s="3"/>
      <c r="K476" s="5"/>
    </row>
    <row r="477" spans="9:11" ht="16" x14ac:dyDescent="0.2">
      <c r="I477" s="3"/>
      <c r="J477" s="3"/>
      <c r="K477" s="5"/>
    </row>
    <row r="478" spans="9:11" ht="16" x14ac:dyDescent="0.2">
      <c r="I478" s="3"/>
      <c r="J478" s="3"/>
      <c r="K478" s="5"/>
    </row>
    <row r="479" spans="9:11" ht="16" x14ac:dyDescent="0.2">
      <c r="I479" s="3"/>
      <c r="J479" s="3"/>
      <c r="K479" s="5"/>
    </row>
    <row r="480" spans="9:11" ht="16" x14ac:dyDescent="0.2">
      <c r="I480" s="3"/>
      <c r="J480" s="3"/>
      <c r="K480" s="5"/>
    </row>
    <row r="481" spans="9:11" ht="16" x14ac:dyDescent="0.2">
      <c r="I481" s="3"/>
      <c r="J481" s="3"/>
      <c r="K481" s="5"/>
    </row>
    <row r="482" spans="9:11" ht="16" x14ac:dyDescent="0.2">
      <c r="I482" s="3"/>
      <c r="J482" s="3"/>
      <c r="K482" s="5"/>
    </row>
    <row r="483" spans="9:11" ht="16" x14ac:dyDescent="0.2">
      <c r="I483" s="3"/>
      <c r="J483" s="3"/>
      <c r="K483" s="5"/>
    </row>
    <row r="484" spans="9:11" ht="16" x14ac:dyDescent="0.2">
      <c r="I484" s="3"/>
      <c r="J484" s="3"/>
      <c r="K484" s="5"/>
    </row>
    <row r="485" spans="9:11" ht="16" x14ac:dyDescent="0.2">
      <c r="I485" s="3"/>
      <c r="J485" s="3"/>
      <c r="K485" s="5"/>
    </row>
    <row r="486" spans="9:11" ht="16" x14ac:dyDescent="0.2">
      <c r="I486" s="3"/>
      <c r="J486" s="3"/>
      <c r="K486" s="5"/>
    </row>
    <row r="487" spans="9:11" ht="16" x14ac:dyDescent="0.2">
      <c r="I487" s="3"/>
      <c r="J487" s="3"/>
      <c r="K487" s="5"/>
    </row>
    <row r="488" spans="9:11" ht="16" x14ac:dyDescent="0.2">
      <c r="I488" s="3"/>
      <c r="J488" s="3"/>
      <c r="K488" s="5"/>
    </row>
    <row r="489" spans="9:11" ht="16" x14ac:dyDescent="0.2">
      <c r="I489" s="3"/>
      <c r="J489" s="3"/>
      <c r="K489" s="5"/>
    </row>
    <row r="490" spans="9:11" ht="16" x14ac:dyDescent="0.2">
      <c r="I490" s="3"/>
      <c r="J490" s="3"/>
      <c r="K490" s="5"/>
    </row>
    <row r="491" spans="9:11" ht="16" x14ac:dyDescent="0.2">
      <c r="I491" s="3"/>
      <c r="J491" s="3"/>
      <c r="K491" s="5"/>
    </row>
    <row r="492" spans="9:11" ht="16" x14ac:dyDescent="0.2">
      <c r="I492" s="3"/>
      <c r="J492" s="3"/>
      <c r="K492" s="5"/>
    </row>
    <row r="493" spans="9:11" ht="16" x14ac:dyDescent="0.2">
      <c r="I493" s="3"/>
      <c r="J493" s="3"/>
      <c r="K493" s="5"/>
    </row>
    <row r="494" spans="9:11" ht="16" x14ac:dyDescent="0.2">
      <c r="I494" s="3"/>
      <c r="J494" s="3"/>
      <c r="K494" s="5"/>
    </row>
    <row r="495" spans="9:11" ht="16" x14ac:dyDescent="0.2">
      <c r="I495" s="3"/>
      <c r="J495" s="3"/>
      <c r="K495" s="5"/>
    </row>
    <row r="496" spans="9:11" ht="16" x14ac:dyDescent="0.2">
      <c r="I496" s="3"/>
      <c r="J496" s="3"/>
      <c r="K496" s="5"/>
    </row>
    <row r="497" spans="9:11" ht="16" x14ac:dyDescent="0.2">
      <c r="I497" s="3"/>
      <c r="J497" s="3"/>
      <c r="K497" s="5"/>
    </row>
    <row r="498" spans="9:11" ht="16" x14ac:dyDescent="0.2">
      <c r="I498" s="3"/>
      <c r="J498" s="3"/>
      <c r="K498" s="5"/>
    </row>
    <row r="499" spans="9:11" ht="16" x14ac:dyDescent="0.2">
      <c r="I499" s="3"/>
      <c r="J499" s="3"/>
      <c r="K499" s="5"/>
    </row>
    <row r="500" spans="9:11" ht="16" x14ac:dyDescent="0.2">
      <c r="I500" s="3"/>
      <c r="J500" s="3"/>
      <c r="K500" s="5"/>
    </row>
    <row r="501" spans="9:11" ht="16" x14ac:dyDescent="0.2">
      <c r="I501" s="3"/>
      <c r="J501" s="3"/>
      <c r="K501" s="5"/>
    </row>
    <row r="502" spans="9:11" ht="16" x14ac:dyDescent="0.2">
      <c r="I502" s="3"/>
      <c r="J502" s="3"/>
      <c r="K502" s="5"/>
    </row>
    <row r="503" spans="9:11" ht="16" x14ac:dyDescent="0.2">
      <c r="I503" s="3"/>
      <c r="J503" s="3"/>
      <c r="K503" s="5"/>
    </row>
    <row r="504" spans="9:11" ht="16" x14ac:dyDescent="0.2">
      <c r="I504" s="3"/>
      <c r="J504" s="3"/>
      <c r="K504" s="5"/>
    </row>
    <row r="505" spans="9:11" ht="16" x14ac:dyDescent="0.2">
      <c r="I505" s="3"/>
      <c r="J505" s="3"/>
      <c r="K505" s="5"/>
    </row>
    <row r="506" spans="9:11" ht="16" x14ac:dyDescent="0.2">
      <c r="I506" s="3"/>
      <c r="J506" s="3"/>
      <c r="K506" s="5"/>
    </row>
    <row r="507" spans="9:11" ht="16" x14ac:dyDescent="0.2">
      <c r="I507" s="3"/>
      <c r="J507" s="3"/>
      <c r="K507" s="5"/>
    </row>
    <row r="508" spans="9:11" ht="16" x14ac:dyDescent="0.2">
      <c r="I508" s="3"/>
      <c r="J508" s="3"/>
      <c r="K508" s="5"/>
    </row>
    <row r="509" spans="9:11" ht="16" x14ac:dyDescent="0.2">
      <c r="I509" s="3"/>
      <c r="J509" s="3"/>
      <c r="K509" s="5"/>
    </row>
    <row r="510" spans="9:11" ht="16" x14ac:dyDescent="0.2">
      <c r="I510" s="3"/>
      <c r="J510" s="3"/>
      <c r="K510" s="5"/>
    </row>
    <row r="511" spans="9:11" ht="16" x14ac:dyDescent="0.2">
      <c r="I511" s="3"/>
      <c r="J511" s="3"/>
      <c r="K511" s="5"/>
    </row>
    <row r="512" spans="9:11" ht="16" x14ac:dyDescent="0.2">
      <c r="I512" s="3"/>
      <c r="J512" s="3"/>
      <c r="K512" s="5"/>
    </row>
    <row r="513" spans="9:11" ht="16" x14ac:dyDescent="0.2">
      <c r="I513" s="3"/>
      <c r="J513" s="3"/>
      <c r="K513" s="5"/>
    </row>
    <row r="514" spans="9:11" ht="16" x14ac:dyDescent="0.2">
      <c r="I514" s="3"/>
      <c r="J514" s="3"/>
      <c r="K514" s="5"/>
    </row>
    <row r="515" spans="9:11" ht="16" x14ac:dyDescent="0.2">
      <c r="I515" s="3"/>
      <c r="J515" s="3"/>
      <c r="K515" s="5"/>
    </row>
    <row r="516" spans="9:11" ht="16" x14ac:dyDescent="0.2">
      <c r="I516" s="3"/>
      <c r="J516" s="3"/>
      <c r="K516" s="5"/>
    </row>
    <row r="517" spans="9:11" ht="16" x14ac:dyDescent="0.2">
      <c r="I517" s="3"/>
      <c r="J517" s="3"/>
      <c r="K517" s="5"/>
    </row>
    <row r="518" spans="9:11" ht="16" x14ac:dyDescent="0.2">
      <c r="I518" s="3"/>
      <c r="J518" s="3"/>
      <c r="K518" s="5"/>
    </row>
    <row r="519" spans="9:11" ht="16" x14ac:dyDescent="0.2">
      <c r="I519" s="3"/>
      <c r="J519" s="3"/>
      <c r="K519" s="5"/>
    </row>
    <row r="520" spans="9:11" ht="16" x14ac:dyDescent="0.2">
      <c r="I520" s="3"/>
      <c r="J520" s="3"/>
      <c r="K520" s="5"/>
    </row>
    <row r="521" spans="9:11" ht="16" x14ac:dyDescent="0.2">
      <c r="I521" s="3"/>
      <c r="J521" s="3"/>
      <c r="K521" s="5"/>
    </row>
    <row r="522" spans="9:11" ht="16" x14ac:dyDescent="0.2">
      <c r="I522" s="3"/>
      <c r="J522" s="3"/>
      <c r="K522" s="5"/>
    </row>
    <row r="523" spans="9:11" ht="16" x14ac:dyDescent="0.2">
      <c r="I523" s="3"/>
      <c r="J523" s="3"/>
      <c r="K523" s="5"/>
    </row>
    <row r="524" spans="9:11" ht="16" x14ac:dyDescent="0.2">
      <c r="I524" s="3"/>
      <c r="J524" s="3"/>
      <c r="K524" s="5"/>
    </row>
    <row r="525" spans="9:11" ht="16" x14ac:dyDescent="0.2">
      <c r="I525" s="3"/>
      <c r="J525" s="3"/>
      <c r="K525" s="5"/>
    </row>
    <row r="526" spans="9:11" ht="16" x14ac:dyDescent="0.2">
      <c r="I526" s="3"/>
      <c r="J526" s="3"/>
      <c r="K526" s="5"/>
    </row>
    <row r="527" spans="9:11" ht="16" x14ac:dyDescent="0.2">
      <c r="I527" s="3"/>
      <c r="J527" s="3"/>
      <c r="K527" s="5"/>
    </row>
    <row r="528" spans="9:11" ht="16" x14ac:dyDescent="0.2">
      <c r="I528" s="3"/>
      <c r="J528" s="3"/>
      <c r="K528" s="5"/>
    </row>
    <row r="529" spans="9:11" ht="16" x14ac:dyDescent="0.2">
      <c r="I529" s="3"/>
      <c r="J529" s="3"/>
      <c r="K529" s="5"/>
    </row>
    <row r="530" spans="9:11" ht="16" x14ac:dyDescent="0.2">
      <c r="I530" s="3"/>
      <c r="J530" s="3"/>
      <c r="K530" s="5"/>
    </row>
    <row r="531" spans="9:11" ht="16" x14ac:dyDescent="0.2">
      <c r="I531" s="3"/>
      <c r="J531" s="3"/>
      <c r="K531" s="5"/>
    </row>
    <row r="532" spans="9:11" ht="16" x14ac:dyDescent="0.2">
      <c r="I532" s="3"/>
      <c r="J532" s="3"/>
      <c r="K532" s="5"/>
    </row>
    <row r="533" spans="9:11" ht="16" x14ac:dyDescent="0.2">
      <c r="I533" s="3"/>
      <c r="J533" s="3"/>
      <c r="K533" s="5"/>
    </row>
    <row r="534" spans="9:11" ht="16" x14ac:dyDescent="0.2">
      <c r="I534" s="3"/>
      <c r="J534" s="3"/>
      <c r="K534" s="5"/>
    </row>
    <row r="535" spans="9:11" ht="16" x14ac:dyDescent="0.2">
      <c r="I535" s="3"/>
      <c r="J535" s="3"/>
      <c r="K535" s="5"/>
    </row>
    <row r="536" spans="9:11" ht="16" x14ac:dyDescent="0.2">
      <c r="I536" s="3"/>
      <c r="J536" s="3"/>
      <c r="K536" s="5"/>
    </row>
    <row r="537" spans="9:11" ht="16" x14ac:dyDescent="0.2">
      <c r="I537" s="3"/>
      <c r="J537" s="3"/>
      <c r="K537" s="5"/>
    </row>
    <row r="538" spans="9:11" ht="16" x14ac:dyDescent="0.2">
      <c r="I538" s="3"/>
      <c r="J538" s="3"/>
      <c r="K538" s="5"/>
    </row>
    <row r="539" spans="9:11" ht="16" x14ac:dyDescent="0.2">
      <c r="I539" s="3"/>
      <c r="J539" s="3"/>
      <c r="K539" s="5"/>
    </row>
    <row r="540" spans="9:11" ht="16" x14ac:dyDescent="0.2">
      <c r="I540" s="3"/>
      <c r="J540" s="3"/>
      <c r="K540" s="5"/>
    </row>
    <row r="541" spans="9:11" ht="16" x14ac:dyDescent="0.2">
      <c r="I541" s="3"/>
      <c r="J541" s="3"/>
      <c r="K541" s="5"/>
    </row>
    <row r="542" spans="9:11" ht="16" x14ac:dyDescent="0.2">
      <c r="I542" s="3"/>
      <c r="J542" s="3"/>
      <c r="K542" s="5"/>
    </row>
    <row r="543" spans="9:11" ht="16" x14ac:dyDescent="0.2">
      <c r="I543" s="3"/>
      <c r="J543" s="3"/>
      <c r="K543" s="5"/>
    </row>
    <row r="544" spans="9:11" ht="16" x14ac:dyDescent="0.2">
      <c r="I544" s="3"/>
      <c r="J544" s="3"/>
      <c r="K544" s="5"/>
    </row>
    <row r="545" spans="9:11" ht="16" x14ac:dyDescent="0.2">
      <c r="I545" s="3"/>
      <c r="J545" s="3"/>
      <c r="K545" s="5"/>
    </row>
    <row r="546" spans="9:11" ht="16" x14ac:dyDescent="0.2">
      <c r="I546" s="3"/>
      <c r="J546" s="3"/>
      <c r="K546" s="5"/>
    </row>
    <row r="547" spans="9:11" ht="16" x14ac:dyDescent="0.2">
      <c r="I547" s="3"/>
      <c r="J547" s="3"/>
      <c r="K547" s="5"/>
    </row>
    <row r="548" spans="9:11" ht="16" x14ac:dyDescent="0.2">
      <c r="I548" s="3"/>
      <c r="J548" s="3"/>
      <c r="K548" s="5"/>
    </row>
    <row r="549" spans="9:11" ht="16" x14ac:dyDescent="0.2">
      <c r="I549" s="3"/>
      <c r="J549" s="3"/>
      <c r="K549" s="5"/>
    </row>
    <row r="550" spans="9:11" ht="16" x14ac:dyDescent="0.2">
      <c r="I550" s="3"/>
      <c r="J550" s="3"/>
      <c r="K550" s="5"/>
    </row>
    <row r="551" spans="9:11" ht="16" x14ac:dyDescent="0.2">
      <c r="I551" s="3"/>
      <c r="J551" s="3"/>
      <c r="K551" s="5"/>
    </row>
    <row r="552" spans="9:11" ht="16" x14ac:dyDescent="0.2">
      <c r="I552" s="3"/>
      <c r="J552" s="3"/>
      <c r="K552" s="5"/>
    </row>
    <row r="553" spans="9:11" ht="16" x14ac:dyDescent="0.2">
      <c r="I553" s="3"/>
      <c r="J553" s="3"/>
      <c r="K553" s="5"/>
    </row>
    <row r="554" spans="9:11" ht="16" x14ac:dyDescent="0.2">
      <c r="I554" s="3"/>
      <c r="J554" s="3"/>
      <c r="K554" s="5"/>
    </row>
    <row r="555" spans="9:11" ht="16" x14ac:dyDescent="0.2">
      <c r="I555" s="3"/>
      <c r="J555" s="3"/>
      <c r="K555" s="5"/>
    </row>
    <row r="556" spans="9:11" ht="16" x14ac:dyDescent="0.2">
      <c r="I556" s="3"/>
      <c r="J556" s="3"/>
      <c r="K556" s="5"/>
    </row>
    <row r="557" spans="9:11" ht="16" x14ac:dyDescent="0.2">
      <c r="I557" s="3"/>
      <c r="J557" s="3"/>
      <c r="K557" s="5"/>
    </row>
    <row r="558" spans="9:11" ht="16" x14ac:dyDescent="0.2">
      <c r="I558" s="3"/>
      <c r="J558" s="3"/>
      <c r="K558" s="5"/>
    </row>
    <row r="559" spans="9:11" ht="16" x14ac:dyDescent="0.2">
      <c r="I559" s="3"/>
      <c r="J559" s="3"/>
      <c r="K559" s="5"/>
    </row>
    <row r="560" spans="9:11" ht="16" x14ac:dyDescent="0.2">
      <c r="I560" s="3"/>
      <c r="J560" s="3"/>
      <c r="K560" s="5"/>
    </row>
    <row r="561" spans="9:11" ht="16" x14ac:dyDescent="0.2">
      <c r="I561" s="3"/>
      <c r="J561" s="3"/>
      <c r="K561" s="5"/>
    </row>
    <row r="562" spans="9:11" ht="16" x14ac:dyDescent="0.2">
      <c r="I562" s="3"/>
      <c r="J562" s="3"/>
      <c r="K562" s="5"/>
    </row>
    <row r="563" spans="9:11" ht="16" x14ac:dyDescent="0.2">
      <c r="I563" s="3"/>
      <c r="J563" s="3"/>
      <c r="K563" s="5"/>
    </row>
    <row r="564" spans="9:11" ht="16" x14ac:dyDescent="0.2">
      <c r="I564" s="3"/>
      <c r="J564" s="3"/>
      <c r="K564" s="5"/>
    </row>
    <row r="565" spans="9:11" ht="16" x14ac:dyDescent="0.2">
      <c r="I565" s="3"/>
      <c r="J565" s="3"/>
      <c r="K565" s="5"/>
    </row>
    <row r="566" spans="9:11" ht="16" x14ac:dyDescent="0.2">
      <c r="I566" s="3"/>
      <c r="J566" s="3"/>
      <c r="K566" s="5"/>
    </row>
    <row r="567" spans="9:11" ht="16" x14ac:dyDescent="0.2">
      <c r="I567" s="3"/>
      <c r="J567" s="3"/>
      <c r="K567" s="5"/>
    </row>
    <row r="568" spans="9:11" ht="16" x14ac:dyDescent="0.2">
      <c r="I568" s="3"/>
      <c r="J568" s="3"/>
      <c r="K568" s="5"/>
    </row>
    <row r="569" spans="9:11" ht="16" x14ac:dyDescent="0.2">
      <c r="I569" s="3"/>
      <c r="J569" s="3"/>
      <c r="K569" s="5"/>
    </row>
    <row r="570" spans="9:11" ht="16" x14ac:dyDescent="0.2">
      <c r="I570" s="3"/>
      <c r="J570" s="3"/>
      <c r="K570" s="5"/>
    </row>
    <row r="571" spans="9:11" ht="16" x14ac:dyDescent="0.2">
      <c r="I571" s="3"/>
      <c r="J571" s="3"/>
      <c r="K571" s="5"/>
    </row>
    <row r="572" spans="9:11" ht="16" x14ac:dyDescent="0.2">
      <c r="I572" s="3"/>
      <c r="J572" s="3"/>
      <c r="K572" s="5"/>
    </row>
    <row r="573" spans="9:11" ht="16" x14ac:dyDescent="0.2">
      <c r="I573" s="3"/>
      <c r="J573" s="3"/>
      <c r="K573" s="5"/>
    </row>
    <row r="574" spans="9:11" ht="16" x14ac:dyDescent="0.2">
      <c r="I574" s="3"/>
      <c r="J574" s="3"/>
      <c r="K574" s="5"/>
    </row>
    <row r="575" spans="9:11" ht="16" x14ac:dyDescent="0.2">
      <c r="I575" s="3"/>
      <c r="J575" s="3"/>
      <c r="K575" s="5"/>
    </row>
    <row r="576" spans="9:11" ht="16" x14ac:dyDescent="0.2">
      <c r="I576" s="3"/>
      <c r="J576" s="3"/>
      <c r="K576" s="5"/>
    </row>
    <row r="577" spans="9:11" ht="16" x14ac:dyDescent="0.2">
      <c r="I577" s="3"/>
      <c r="J577" s="3"/>
      <c r="K577" s="5"/>
    </row>
    <row r="578" spans="9:11" ht="16" x14ac:dyDescent="0.2">
      <c r="I578" s="3"/>
      <c r="J578" s="3"/>
      <c r="K578" s="5"/>
    </row>
    <row r="579" spans="9:11" ht="16" x14ac:dyDescent="0.2">
      <c r="I579" s="3"/>
      <c r="J579" s="3"/>
      <c r="K579" s="5"/>
    </row>
    <row r="580" spans="9:11" ht="16" x14ac:dyDescent="0.2">
      <c r="I580" s="3"/>
      <c r="J580" s="3"/>
      <c r="K580" s="5"/>
    </row>
    <row r="581" spans="9:11" ht="16" x14ac:dyDescent="0.2">
      <c r="I581" s="3"/>
      <c r="J581" s="3"/>
      <c r="K581" s="5"/>
    </row>
    <row r="582" spans="9:11" ht="16" x14ac:dyDescent="0.2">
      <c r="I582" s="3"/>
      <c r="J582" s="3"/>
      <c r="K582" s="5"/>
    </row>
    <row r="583" spans="9:11" ht="16" x14ac:dyDescent="0.2">
      <c r="I583" s="3"/>
      <c r="J583" s="3"/>
      <c r="K583" s="5"/>
    </row>
    <row r="584" spans="9:11" ht="16" x14ac:dyDescent="0.2">
      <c r="I584" s="3"/>
      <c r="J584" s="3"/>
      <c r="K584" s="5"/>
    </row>
    <row r="585" spans="9:11" ht="16" x14ac:dyDescent="0.2">
      <c r="I585" s="3"/>
      <c r="J585" s="3"/>
      <c r="K585" s="5"/>
    </row>
    <row r="586" spans="9:11" ht="16" x14ac:dyDescent="0.2">
      <c r="I586" s="3"/>
      <c r="J586" s="3"/>
      <c r="K586" s="5"/>
    </row>
    <row r="587" spans="9:11" ht="16" x14ac:dyDescent="0.2">
      <c r="I587" s="3"/>
      <c r="J587" s="3"/>
      <c r="K587" s="5"/>
    </row>
    <row r="588" spans="9:11" ht="16" x14ac:dyDescent="0.2">
      <c r="I588" s="3"/>
      <c r="J588" s="3"/>
      <c r="K588" s="5"/>
    </row>
    <row r="589" spans="9:11" ht="16" x14ac:dyDescent="0.2">
      <c r="I589" s="3"/>
      <c r="J589" s="3"/>
      <c r="K589" s="5"/>
    </row>
    <row r="590" spans="9:11" ht="16" x14ac:dyDescent="0.2">
      <c r="I590" s="3"/>
      <c r="J590" s="3"/>
      <c r="K590" s="5"/>
    </row>
    <row r="591" spans="9:11" ht="16" x14ac:dyDescent="0.2">
      <c r="I591" s="3"/>
      <c r="J591" s="3"/>
      <c r="K591" s="5"/>
    </row>
    <row r="592" spans="9:11" ht="16" x14ac:dyDescent="0.2">
      <c r="I592" s="3"/>
      <c r="J592" s="3"/>
      <c r="K592" s="5"/>
    </row>
    <row r="593" spans="9:11" ht="16" x14ac:dyDescent="0.2">
      <c r="I593" s="3"/>
      <c r="J593" s="3"/>
      <c r="K593" s="5"/>
    </row>
    <row r="594" spans="9:11" ht="16" x14ac:dyDescent="0.2">
      <c r="I594" s="3"/>
      <c r="J594" s="3"/>
      <c r="K594" s="5"/>
    </row>
    <row r="595" spans="9:11" ht="16" x14ac:dyDescent="0.2">
      <c r="I595" s="3"/>
      <c r="J595" s="3"/>
      <c r="K595" s="5"/>
    </row>
    <row r="596" spans="9:11" ht="16" x14ac:dyDescent="0.2">
      <c r="I596" s="3"/>
      <c r="J596" s="3"/>
      <c r="K596" s="5"/>
    </row>
    <row r="597" spans="9:11" ht="16" x14ac:dyDescent="0.2">
      <c r="I597" s="3"/>
      <c r="J597" s="3"/>
      <c r="K597" s="5"/>
    </row>
    <row r="598" spans="9:11" ht="16" x14ac:dyDescent="0.2">
      <c r="I598" s="3"/>
      <c r="J598" s="3"/>
      <c r="K598" s="5"/>
    </row>
    <row r="599" spans="9:11" ht="16" x14ac:dyDescent="0.2">
      <c r="I599" s="3"/>
      <c r="J599" s="3"/>
      <c r="K599" s="5"/>
    </row>
    <row r="600" spans="9:11" ht="16" x14ac:dyDescent="0.2">
      <c r="I600" s="3"/>
      <c r="J600" s="3"/>
      <c r="K600" s="5"/>
    </row>
    <row r="601" spans="9:11" ht="16" x14ac:dyDescent="0.2">
      <c r="I601" s="3"/>
      <c r="J601" s="3"/>
      <c r="K601" s="5"/>
    </row>
    <row r="602" spans="9:11" ht="16" x14ac:dyDescent="0.2">
      <c r="I602" s="3"/>
      <c r="J602" s="3"/>
      <c r="K602" s="5"/>
    </row>
    <row r="603" spans="9:11" ht="16" x14ac:dyDescent="0.2">
      <c r="I603" s="3"/>
      <c r="J603" s="3"/>
      <c r="K603" s="5"/>
    </row>
    <row r="604" spans="9:11" ht="16" x14ac:dyDescent="0.2">
      <c r="I604" s="3"/>
      <c r="J604" s="3"/>
      <c r="K604" s="5"/>
    </row>
    <row r="605" spans="9:11" ht="16" x14ac:dyDescent="0.2">
      <c r="I605" s="3"/>
      <c r="J605" s="3"/>
      <c r="K605" s="5"/>
    </row>
    <row r="606" spans="9:11" ht="16" x14ac:dyDescent="0.2">
      <c r="I606" s="3"/>
      <c r="J606" s="3"/>
      <c r="K606" s="5"/>
    </row>
    <row r="607" spans="9:11" ht="16" x14ac:dyDescent="0.2">
      <c r="I607" s="3"/>
      <c r="J607" s="3"/>
      <c r="K607" s="5"/>
    </row>
    <row r="608" spans="9:11" ht="16" x14ac:dyDescent="0.2">
      <c r="I608" s="3"/>
      <c r="J608" s="3"/>
      <c r="K608" s="5"/>
    </row>
    <row r="609" spans="9:11" ht="16" x14ac:dyDescent="0.2">
      <c r="I609" s="3"/>
      <c r="J609" s="3"/>
      <c r="K609" s="5"/>
    </row>
    <row r="610" spans="9:11" ht="16" x14ac:dyDescent="0.2">
      <c r="I610" s="3"/>
      <c r="J610" s="3"/>
      <c r="K610" s="5"/>
    </row>
    <row r="611" spans="9:11" ht="16" x14ac:dyDescent="0.2">
      <c r="I611" s="3"/>
      <c r="J611" s="3"/>
      <c r="K611" s="5"/>
    </row>
    <row r="612" spans="9:11" ht="16" x14ac:dyDescent="0.2">
      <c r="I612" s="3"/>
      <c r="J612" s="3"/>
      <c r="K612" s="5"/>
    </row>
    <row r="613" spans="9:11" ht="16" x14ac:dyDescent="0.2">
      <c r="I613" s="3"/>
      <c r="J613" s="3"/>
      <c r="K613" s="5"/>
    </row>
    <row r="614" spans="9:11" ht="16" x14ac:dyDescent="0.2">
      <c r="I614" s="3"/>
      <c r="J614" s="3"/>
      <c r="K614" s="5"/>
    </row>
    <row r="615" spans="9:11" ht="16" x14ac:dyDescent="0.2">
      <c r="I615" s="3"/>
      <c r="J615" s="3"/>
      <c r="K615" s="5"/>
    </row>
    <row r="616" spans="9:11" ht="16" x14ac:dyDescent="0.2">
      <c r="I616" s="3"/>
      <c r="J616" s="3"/>
      <c r="K616" s="5"/>
    </row>
    <row r="617" spans="9:11" ht="16" x14ac:dyDescent="0.2">
      <c r="I617" s="3"/>
      <c r="J617" s="3"/>
      <c r="K617" s="5"/>
    </row>
    <row r="618" spans="9:11" ht="16" x14ac:dyDescent="0.2">
      <c r="I618" s="3"/>
      <c r="J618" s="3"/>
      <c r="K618" s="5"/>
    </row>
    <row r="619" spans="9:11" ht="16" x14ac:dyDescent="0.2">
      <c r="I619" s="3"/>
      <c r="J619" s="3"/>
      <c r="K619" s="5"/>
    </row>
    <row r="620" spans="9:11" ht="16" x14ac:dyDescent="0.2">
      <c r="I620" s="3"/>
      <c r="J620" s="3"/>
      <c r="K620" s="5"/>
    </row>
    <row r="621" spans="9:11" ht="16" x14ac:dyDescent="0.2">
      <c r="I621" s="3"/>
      <c r="J621" s="3"/>
      <c r="K621" s="5"/>
    </row>
    <row r="622" spans="9:11" ht="16" x14ac:dyDescent="0.2">
      <c r="I622" s="3"/>
      <c r="J622" s="3"/>
      <c r="K622" s="5"/>
    </row>
    <row r="623" spans="9:11" ht="16" x14ac:dyDescent="0.2">
      <c r="I623" s="3"/>
      <c r="J623" s="3"/>
      <c r="K623" s="5"/>
    </row>
    <row r="624" spans="9:11" ht="16" x14ac:dyDescent="0.2">
      <c r="I624" s="3"/>
      <c r="J624" s="3"/>
      <c r="K624" s="5"/>
    </row>
    <row r="625" spans="9:11" ht="16" x14ac:dyDescent="0.2">
      <c r="I625" s="3"/>
      <c r="J625" s="3"/>
      <c r="K625" s="5"/>
    </row>
    <row r="626" spans="9:11" ht="16" x14ac:dyDescent="0.2">
      <c r="I626" s="3"/>
      <c r="J626" s="3"/>
      <c r="K626" s="5"/>
    </row>
    <row r="627" spans="9:11" ht="16" x14ac:dyDescent="0.2">
      <c r="I627" s="3"/>
      <c r="J627" s="3"/>
      <c r="K627" s="5"/>
    </row>
    <row r="628" spans="9:11" ht="16" x14ac:dyDescent="0.2">
      <c r="I628" s="3"/>
      <c r="J628" s="3"/>
      <c r="K628" s="5"/>
    </row>
    <row r="629" spans="9:11" ht="16" x14ac:dyDescent="0.2">
      <c r="I629" s="3"/>
      <c r="J629" s="3"/>
      <c r="K629" s="5"/>
    </row>
    <row r="630" spans="9:11" ht="16" x14ac:dyDescent="0.2">
      <c r="I630" s="3"/>
      <c r="J630" s="3"/>
      <c r="K630" s="5"/>
    </row>
    <row r="631" spans="9:11" ht="16" x14ac:dyDescent="0.2">
      <c r="I631" s="3"/>
      <c r="J631" s="3"/>
      <c r="K631" s="5"/>
    </row>
    <row r="632" spans="9:11" ht="16" x14ac:dyDescent="0.2">
      <c r="I632" s="3"/>
      <c r="J632" s="3"/>
      <c r="K632" s="5"/>
    </row>
    <row r="633" spans="9:11" ht="16" x14ac:dyDescent="0.2">
      <c r="I633" s="3"/>
      <c r="J633" s="3"/>
      <c r="K633" s="5"/>
    </row>
    <row r="634" spans="9:11" ht="16" x14ac:dyDescent="0.2">
      <c r="I634" s="3"/>
      <c r="J634" s="3"/>
      <c r="K634" s="5"/>
    </row>
    <row r="635" spans="9:11" ht="16" x14ac:dyDescent="0.2">
      <c r="I635" s="3"/>
      <c r="J635" s="3"/>
      <c r="K635" s="5"/>
    </row>
    <row r="636" spans="9:11" ht="16" x14ac:dyDescent="0.2">
      <c r="I636" s="3"/>
      <c r="J636" s="3"/>
      <c r="K636" s="5"/>
    </row>
    <row r="637" spans="9:11" ht="16" x14ac:dyDescent="0.2">
      <c r="I637" s="3"/>
      <c r="J637" s="3"/>
      <c r="K637" s="5"/>
    </row>
    <row r="638" spans="9:11" ht="16" x14ac:dyDescent="0.2">
      <c r="I638" s="3"/>
      <c r="J638" s="3"/>
      <c r="K638" s="5"/>
    </row>
    <row r="639" spans="9:11" ht="16" x14ac:dyDescent="0.2">
      <c r="I639" s="3"/>
      <c r="J639" s="3"/>
      <c r="K639" s="5"/>
    </row>
    <row r="640" spans="9:11" ht="16" x14ac:dyDescent="0.2">
      <c r="I640" s="3"/>
      <c r="J640" s="3"/>
      <c r="K640" s="5"/>
    </row>
    <row r="641" spans="9:11" ht="16" x14ac:dyDescent="0.2">
      <c r="I641" s="3"/>
      <c r="J641" s="3"/>
      <c r="K641" s="5"/>
    </row>
    <row r="642" spans="9:11" ht="16" x14ac:dyDescent="0.2">
      <c r="I642" s="3"/>
      <c r="J642" s="3"/>
      <c r="K642" s="5"/>
    </row>
    <row r="643" spans="9:11" ht="16" x14ac:dyDescent="0.2">
      <c r="I643" s="3"/>
      <c r="J643" s="3"/>
      <c r="K643" s="5"/>
    </row>
    <row r="644" spans="9:11" ht="16" x14ac:dyDescent="0.2">
      <c r="I644" s="3"/>
      <c r="J644" s="3"/>
      <c r="K644" s="5"/>
    </row>
    <row r="645" spans="9:11" ht="16" x14ac:dyDescent="0.2">
      <c r="I645" s="3"/>
      <c r="J645" s="3"/>
      <c r="K645" s="5"/>
    </row>
    <row r="646" spans="9:11" ht="16" x14ac:dyDescent="0.2">
      <c r="I646" s="3"/>
      <c r="J646" s="3"/>
      <c r="K646" s="5"/>
    </row>
    <row r="647" spans="9:11" ht="16" x14ac:dyDescent="0.2">
      <c r="I647" s="3"/>
      <c r="J647" s="3"/>
      <c r="K647" s="5"/>
    </row>
    <row r="648" spans="9:11" ht="16" x14ac:dyDescent="0.2">
      <c r="I648" s="3"/>
      <c r="J648" s="3"/>
      <c r="K648" s="5"/>
    </row>
    <row r="649" spans="9:11" ht="16" x14ac:dyDescent="0.2">
      <c r="I649" s="3"/>
      <c r="J649" s="3"/>
      <c r="K649" s="5"/>
    </row>
    <row r="650" spans="9:11" ht="16" x14ac:dyDescent="0.2">
      <c r="I650" s="3"/>
      <c r="J650" s="3"/>
      <c r="K650" s="5"/>
    </row>
    <row r="651" spans="9:11" ht="16" x14ac:dyDescent="0.2">
      <c r="I651" s="3"/>
      <c r="J651" s="3"/>
      <c r="K651" s="5"/>
    </row>
    <row r="652" spans="9:11" ht="16" x14ac:dyDescent="0.2">
      <c r="I652" s="3"/>
      <c r="J652" s="3"/>
      <c r="K652" s="5"/>
    </row>
    <row r="653" spans="9:11" ht="16" x14ac:dyDescent="0.2">
      <c r="I653" s="3"/>
      <c r="J653" s="3"/>
      <c r="K653" s="5"/>
    </row>
    <row r="654" spans="9:11" ht="16" x14ac:dyDescent="0.2">
      <c r="I654" s="3"/>
      <c r="J654" s="3"/>
      <c r="K654" s="5"/>
    </row>
    <row r="655" spans="9:11" ht="16" x14ac:dyDescent="0.2">
      <c r="I655" s="3"/>
      <c r="J655" s="3"/>
      <c r="K655" s="5"/>
    </row>
    <row r="656" spans="9:11" ht="16" x14ac:dyDescent="0.2">
      <c r="I656" s="3"/>
      <c r="J656" s="3"/>
      <c r="K656" s="5"/>
    </row>
    <row r="657" spans="9:11" ht="16" x14ac:dyDescent="0.2">
      <c r="I657" s="3"/>
      <c r="J657" s="3"/>
      <c r="K657" s="5"/>
    </row>
    <row r="658" spans="9:11" ht="16" x14ac:dyDescent="0.2">
      <c r="I658" s="3"/>
      <c r="J658" s="3"/>
      <c r="K658" s="5"/>
    </row>
    <row r="659" spans="9:11" ht="16" x14ac:dyDescent="0.2">
      <c r="I659" s="3"/>
      <c r="J659" s="3"/>
      <c r="K659" s="5"/>
    </row>
    <row r="660" spans="9:11" ht="16" x14ac:dyDescent="0.2">
      <c r="I660" s="3"/>
      <c r="J660" s="3"/>
      <c r="K660" s="5"/>
    </row>
    <row r="661" spans="9:11" ht="16" x14ac:dyDescent="0.2">
      <c r="I661" s="3"/>
      <c r="J661" s="3"/>
      <c r="K661" s="5"/>
    </row>
    <row r="662" spans="9:11" ht="16" x14ac:dyDescent="0.2">
      <c r="I662" s="3"/>
      <c r="J662" s="3"/>
      <c r="K662" s="5"/>
    </row>
    <row r="663" spans="9:11" ht="16" x14ac:dyDescent="0.2">
      <c r="I663" s="3"/>
      <c r="J663" s="3"/>
      <c r="K663" s="5"/>
    </row>
    <row r="664" spans="9:11" ht="16" x14ac:dyDescent="0.2">
      <c r="I664" s="3"/>
      <c r="J664" s="3"/>
      <c r="K664" s="5"/>
    </row>
    <row r="665" spans="9:11" ht="16" x14ac:dyDescent="0.2">
      <c r="I665" s="3"/>
      <c r="J665" s="3"/>
      <c r="K665" s="5"/>
    </row>
    <row r="666" spans="9:11" ht="16" x14ac:dyDescent="0.2">
      <c r="I666" s="3"/>
      <c r="J666" s="3"/>
      <c r="K666" s="5"/>
    </row>
    <row r="667" spans="9:11" ht="16" x14ac:dyDescent="0.2">
      <c r="I667" s="3"/>
      <c r="J667" s="3"/>
      <c r="K667" s="5"/>
    </row>
    <row r="668" spans="9:11" ht="16" x14ac:dyDescent="0.2">
      <c r="I668" s="3"/>
      <c r="J668" s="3"/>
      <c r="K668" s="5"/>
    </row>
    <row r="669" spans="9:11" ht="16" x14ac:dyDescent="0.2">
      <c r="I669" s="3"/>
      <c r="J669" s="3"/>
      <c r="K669" s="5"/>
    </row>
    <row r="670" spans="9:11" ht="16" x14ac:dyDescent="0.2">
      <c r="I670" s="3"/>
      <c r="J670" s="3"/>
      <c r="K670" s="5"/>
    </row>
    <row r="671" spans="9:11" ht="16" x14ac:dyDescent="0.2">
      <c r="I671" s="3"/>
      <c r="J671" s="3"/>
      <c r="K671" s="5"/>
    </row>
    <row r="672" spans="9:11" ht="16" x14ac:dyDescent="0.2">
      <c r="I672" s="3"/>
      <c r="J672" s="3"/>
      <c r="K672" s="5"/>
    </row>
    <row r="673" spans="9:11" ht="16" x14ac:dyDescent="0.2">
      <c r="I673" s="3"/>
      <c r="J673" s="3"/>
      <c r="K673" s="5"/>
    </row>
    <row r="674" spans="9:11" ht="16" x14ac:dyDescent="0.2">
      <c r="I674" s="3"/>
      <c r="J674" s="3"/>
      <c r="K674" s="5"/>
    </row>
    <row r="675" spans="9:11" ht="16" x14ac:dyDescent="0.2">
      <c r="I675" s="3"/>
      <c r="J675" s="3"/>
      <c r="K675" s="5"/>
    </row>
    <row r="676" spans="9:11" ht="16" x14ac:dyDescent="0.2">
      <c r="I676" s="3"/>
      <c r="J676" s="3"/>
      <c r="K676" s="5"/>
    </row>
    <row r="677" spans="9:11" ht="16" x14ac:dyDescent="0.2">
      <c r="I677" s="3"/>
      <c r="J677" s="3"/>
      <c r="K677" s="5"/>
    </row>
    <row r="678" spans="9:11" ht="16" x14ac:dyDescent="0.2">
      <c r="I678" s="3"/>
      <c r="J678" s="3"/>
      <c r="K678" s="5"/>
    </row>
    <row r="679" spans="9:11" ht="16" x14ac:dyDescent="0.2">
      <c r="I679" s="3"/>
      <c r="J679" s="3"/>
      <c r="K679" s="5"/>
    </row>
    <row r="680" spans="9:11" ht="16" x14ac:dyDescent="0.2">
      <c r="I680" s="3"/>
      <c r="J680" s="3"/>
      <c r="K680" s="5"/>
    </row>
    <row r="681" spans="9:11" ht="16" x14ac:dyDescent="0.2">
      <c r="I681" s="3"/>
      <c r="J681" s="3"/>
      <c r="K681" s="5"/>
    </row>
    <row r="682" spans="9:11" ht="16" x14ac:dyDescent="0.2">
      <c r="I682" s="3"/>
      <c r="J682" s="3"/>
      <c r="K682" s="5"/>
    </row>
    <row r="683" spans="9:11" ht="16" x14ac:dyDescent="0.2">
      <c r="I683" s="3"/>
      <c r="J683" s="3"/>
      <c r="K683" s="5"/>
    </row>
    <row r="684" spans="9:11" ht="16" x14ac:dyDescent="0.2">
      <c r="I684" s="3"/>
      <c r="J684" s="3"/>
      <c r="K684" s="5"/>
    </row>
    <row r="685" spans="9:11" ht="16" x14ac:dyDescent="0.2">
      <c r="I685" s="3"/>
      <c r="J685" s="3"/>
      <c r="K685" s="5"/>
    </row>
    <row r="686" spans="9:11" ht="16" x14ac:dyDescent="0.2">
      <c r="I686" s="3"/>
      <c r="J686" s="3"/>
      <c r="K686" s="5"/>
    </row>
    <row r="687" spans="9:11" ht="16" x14ac:dyDescent="0.2">
      <c r="I687" s="3"/>
      <c r="J687" s="3"/>
      <c r="K687" s="5"/>
    </row>
    <row r="688" spans="9:11" ht="16" x14ac:dyDescent="0.2">
      <c r="I688" s="3"/>
      <c r="J688" s="3"/>
      <c r="K688" s="5"/>
    </row>
    <row r="689" spans="9:11" ht="16" x14ac:dyDescent="0.2">
      <c r="I689" s="3"/>
      <c r="J689" s="3"/>
      <c r="K689" s="5"/>
    </row>
    <row r="690" spans="9:11" ht="16" x14ac:dyDescent="0.2">
      <c r="I690" s="3"/>
      <c r="J690" s="3"/>
      <c r="K690" s="5"/>
    </row>
    <row r="691" spans="9:11" ht="16" x14ac:dyDescent="0.2">
      <c r="I691" s="3"/>
      <c r="J691" s="3"/>
      <c r="K691" s="5"/>
    </row>
    <row r="692" spans="9:11" ht="16" x14ac:dyDescent="0.2">
      <c r="I692" s="3"/>
      <c r="J692" s="3"/>
      <c r="K692" s="5"/>
    </row>
    <row r="693" spans="9:11" ht="16" x14ac:dyDescent="0.2">
      <c r="I693" s="3"/>
      <c r="J693" s="3"/>
      <c r="K693" s="5"/>
    </row>
    <row r="694" spans="9:11" ht="16" x14ac:dyDescent="0.2">
      <c r="I694" s="3"/>
      <c r="J694" s="3"/>
      <c r="K694" s="5"/>
    </row>
    <row r="695" spans="9:11" ht="16" x14ac:dyDescent="0.2">
      <c r="I695" s="3"/>
      <c r="J695" s="3"/>
      <c r="K695" s="5"/>
    </row>
    <row r="696" spans="9:11" ht="16" x14ac:dyDescent="0.2">
      <c r="I696" s="3"/>
      <c r="J696" s="3"/>
      <c r="K696" s="5"/>
    </row>
    <row r="697" spans="9:11" ht="16" x14ac:dyDescent="0.2">
      <c r="I697" s="3"/>
      <c r="J697" s="3"/>
      <c r="K697" s="5"/>
    </row>
    <row r="698" spans="9:11" ht="16" x14ac:dyDescent="0.2">
      <c r="I698" s="3"/>
      <c r="J698" s="3"/>
      <c r="K698" s="5"/>
    </row>
    <row r="699" spans="9:11" ht="16" x14ac:dyDescent="0.2">
      <c r="I699" s="3"/>
      <c r="J699" s="3"/>
      <c r="K699" s="5"/>
    </row>
    <row r="700" spans="9:11" ht="16" x14ac:dyDescent="0.2">
      <c r="I700" s="3"/>
      <c r="J700" s="3"/>
      <c r="K700" s="5"/>
    </row>
    <row r="701" spans="9:11" ht="16" x14ac:dyDescent="0.2">
      <c r="I701" s="3"/>
      <c r="J701" s="3"/>
      <c r="K701" s="5"/>
    </row>
    <row r="702" spans="9:11" ht="16" x14ac:dyDescent="0.2">
      <c r="I702" s="3"/>
      <c r="J702" s="3"/>
      <c r="K702" s="5"/>
    </row>
    <row r="703" spans="9:11" ht="16" x14ac:dyDescent="0.2">
      <c r="I703" s="3"/>
      <c r="J703" s="3"/>
      <c r="K703" s="5"/>
    </row>
    <row r="704" spans="9:11" ht="16" x14ac:dyDescent="0.2">
      <c r="I704" s="3"/>
      <c r="J704" s="3"/>
      <c r="K704" s="5"/>
    </row>
    <row r="705" spans="9:11" ht="16" x14ac:dyDescent="0.2">
      <c r="I705" s="3"/>
      <c r="J705" s="3"/>
      <c r="K705" s="5"/>
    </row>
    <row r="706" spans="9:11" ht="16" x14ac:dyDescent="0.2">
      <c r="I706" s="3"/>
      <c r="J706" s="3"/>
      <c r="K706" s="5"/>
    </row>
    <row r="707" spans="9:11" ht="16" x14ac:dyDescent="0.2">
      <c r="I707" s="3"/>
      <c r="J707" s="3"/>
      <c r="K707" s="5"/>
    </row>
    <row r="708" spans="9:11" ht="16" x14ac:dyDescent="0.2">
      <c r="I708" s="3"/>
      <c r="J708" s="3"/>
      <c r="K708" s="5"/>
    </row>
    <row r="709" spans="9:11" ht="16" x14ac:dyDescent="0.2">
      <c r="I709" s="3"/>
      <c r="J709" s="3"/>
      <c r="K709" s="5"/>
    </row>
    <row r="710" spans="9:11" ht="16" x14ac:dyDescent="0.2">
      <c r="I710" s="3"/>
      <c r="J710" s="3"/>
      <c r="K710" s="5"/>
    </row>
    <row r="711" spans="9:11" ht="16" x14ac:dyDescent="0.2">
      <c r="I711" s="3"/>
      <c r="J711" s="3"/>
      <c r="K711" s="5"/>
    </row>
    <row r="712" spans="9:11" ht="16" x14ac:dyDescent="0.2">
      <c r="I712" s="3"/>
      <c r="J712" s="3"/>
      <c r="K712" s="5"/>
    </row>
    <row r="713" spans="9:11" ht="16" x14ac:dyDescent="0.2">
      <c r="I713" s="3"/>
      <c r="J713" s="3"/>
      <c r="K713" s="5"/>
    </row>
    <row r="714" spans="9:11" ht="16" x14ac:dyDescent="0.2">
      <c r="I714" s="3"/>
      <c r="J714" s="3"/>
      <c r="K714" s="5"/>
    </row>
    <row r="715" spans="9:11" ht="16" x14ac:dyDescent="0.2">
      <c r="I715" s="3"/>
      <c r="J715" s="3"/>
      <c r="K715" s="5"/>
    </row>
    <row r="716" spans="9:11" ht="16" x14ac:dyDescent="0.2">
      <c r="I716" s="3"/>
      <c r="J716" s="3"/>
      <c r="K716" s="5"/>
    </row>
    <row r="717" spans="9:11" ht="16" x14ac:dyDescent="0.2">
      <c r="I717" s="3"/>
      <c r="J717" s="3"/>
      <c r="K717" s="5"/>
    </row>
    <row r="718" spans="9:11" ht="16" x14ac:dyDescent="0.2">
      <c r="I718" s="3"/>
      <c r="J718" s="3"/>
      <c r="K718" s="5"/>
    </row>
    <row r="719" spans="9:11" ht="16" x14ac:dyDescent="0.2">
      <c r="I719" s="3"/>
      <c r="J719" s="3"/>
      <c r="K719" s="5"/>
    </row>
    <row r="720" spans="9:11" ht="16" x14ac:dyDescent="0.2">
      <c r="I720" s="3"/>
      <c r="J720" s="3"/>
      <c r="K720" s="5"/>
    </row>
    <row r="721" spans="9:11" ht="16" x14ac:dyDescent="0.2">
      <c r="I721" s="3"/>
      <c r="J721" s="3"/>
      <c r="K721" s="5"/>
    </row>
    <row r="722" spans="9:11" ht="16" x14ac:dyDescent="0.2">
      <c r="I722" s="3"/>
      <c r="J722" s="3"/>
      <c r="K722" s="5"/>
    </row>
    <row r="723" spans="9:11" ht="16" x14ac:dyDescent="0.2">
      <c r="I723" s="3"/>
      <c r="J723" s="3"/>
      <c r="K723" s="5"/>
    </row>
    <row r="724" spans="9:11" ht="16" x14ac:dyDescent="0.2">
      <c r="I724" s="3"/>
      <c r="J724" s="3"/>
      <c r="K724" s="5"/>
    </row>
    <row r="725" spans="9:11" ht="16" x14ac:dyDescent="0.2">
      <c r="I725" s="3"/>
      <c r="J725" s="3"/>
      <c r="K725" s="5"/>
    </row>
    <row r="726" spans="9:11" ht="16" x14ac:dyDescent="0.2">
      <c r="I726" s="3"/>
      <c r="J726" s="3"/>
      <c r="K726" s="5"/>
    </row>
    <row r="727" spans="9:11" ht="16" x14ac:dyDescent="0.2">
      <c r="I727" s="3"/>
      <c r="J727" s="3"/>
      <c r="K727" s="5"/>
    </row>
    <row r="728" spans="9:11" ht="16" x14ac:dyDescent="0.2">
      <c r="I728" s="3"/>
      <c r="J728" s="3"/>
      <c r="K728" s="5"/>
    </row>
    <row r="729" spans="9:11" ht="16" x14ac:dyDescent="0.2">
      <c r="I729" s="3"/>
      <c r="J729" s="3"/>
      <c r="K729" s="5"/>
    </row>
    <row r="730" spans="9:11" ht="16" x14ac:dyDescent="0.2">
      <c r="I730" s="3"/>
      <c r="J730" s="3"/>
      <c r="K730" s="5"/>
    </row>
    <row r="731" spans="9:11" ht="16" x14ac:dyDescent="0.2">
      <c r="I731" s="3"/>
      <c r="J731" s="3"/>
      <c r="K731" s="5"/>
    </row>
    <row r="732" spans="9:11" ht="16" x14ac:dyDescent="0.2">
      <c r="I732" s="3"/>
      <c r="J732" s="3"/>
      <c r="K732" s="5"/>
    </row>
    <row r="733" spans="9:11" ht="16" x14ac:dyDescent="0.2">
      <c r="I733" s="3"/>
      <c r="J733" s="3"/>
      <c r="K733" s="5"/>
    </row>
    <row r="734" spans="9:11" ht="16" x14ac:dyDescent="0.2">
      <c r="I734" s="3"/>
      <c r="J734" s="3"/>
      <c r="K734" s="5"/>
    </row>
    <row r="735" spans="9:11" ht="16" x14ac:dyDescent="0.2">
      <c r="I735" s="3"/>
      <c r="J735" s="3"/>
      <c r="K735" s="5"/>
    </row>
    <row r="736" spans="9:11" ht="16" x14ac:dyDescent="0.2">
      <c r="I736" s="3"/>
      <c r="J736" s="3"/>
      <c r="K736" s="5"/>
    </row>
    <row r="737" spans="9:11" ht="16" x14ac:dyDescent="0.2">
      <c r="I737" s="3"/>
      <c r="J737" s="3"/>
      <c r="K737" s="5"/>
    </row>
    <row r="738" spans="9:11" ht="16" x14ac:dyDescent="0.2">
      <c r="I738" s="3"/>
      <c r="J738" s="3"/>
      <c r="K738" s="5"/>
    </row>
    <row r="739" spans="9:11" ht="16" x14ac:dyDescent="0.2">
      <c r="I739" s="3"/>
      <c r="J739" s="3"/>
      <c r="K739" s="5"/>
    </row>
    <row r="740" spans="9:11" ht="16" x14ac:dyDescent="0.2">
      <c r="I740" s="3"/>
      <c r="J740" s="3"/>
      <c r="K740" s="5"/>
    </row>
    <row r="741" spans="9:11" ht="16" x14ac:dyDescent="0.2">
      <c r="I741" s="3"/>
      <c r="J741" s="3"/>
      <c r="K741" s="5"/>
    </row>
    <row r="742" spans="9:11" ht="16" x14ac:dyDescent="0.2">
      <c r="I742" s="3"/>
      <c r="J742" s="3"/>
      <c r="K742" s="5"/>
    </row>
    <row r="743" spans="9:11" ht="16" x14ac:dyDescent="0.2">
      <c r="I743" s="3"/>
      <c r="J743" s="3"/>
      <c r="K743" s="5"/>
    </row>
    <row r="744" spans="9:11" ht="16" x14ac:dyDescent="0.2">
      <c r="I744" s="3"/>
      <c r="J744" s="3"/>
      <c r="K744" s="5"/>
    </row>
    <row r="745" spans="9:11" ht="16" x14ac:dyDescent="0.2">
      <c r="I745" s="3"/>
      <c r="J745" s="3"/>
      <c r="K745" s="5"/>
    </row>
    <row r="746" spans="9:11" ht="16" x14ac:dyDescent="0.2">
      <c r="I746" s="3"/>
      <c r="J746" s="3"/>
      <c r="K746" s="5"/>
    </row>
    <row r="747" spans="9:11" ht="16" x14ac:dyDescent="0.2">
      <c r="I747" s="3"/>
      <c r="J747" s="3"/>
      <c r="K747" s="5"/>
    </row>
    <row r="748" spans="9:11" ht="16" x14ac:dyDescent="0.2">
      <c r="I748" s="3"/>
      <c r="J748" s="3"/>
      <c r="K748" s="5"/>
    </row>
    <row r="749" spans="9:11" ht="16" x14ac:dyDescent="0.2">
      <c r="I749" s="3"/>
      <c r="J749" s="3"/>
      <c r="K749" s="5"/>
    </row>
    <row r="750" spans="9:11" ht="16" x14ac:dyDescent="0.2">
      <c r="I750" s="3"/>
      <c r="J750" s="3"/>
      <c r="K750" s="5"/>
    </row>
    <row r="751" spans="9:11" ht="16" x14ac:dyDescent="0.2">
      <c r="I751" s="3"/>
      <c r="J751" s="3"/>
      <c r="K751" s="5"/>
    </row>
    <row r="752" spans="9:11" ht="16" x14ac:dyDescent="0.2">
      <c r="I752" s="3"/>
      <c r="J752" s="3"/>
      <c r="K752" s="5"/>
    </row>
    <row r="753" spans="9:11" ht="16" x14ac:dyDescent="0.2">
      <c r="I753" s="3"/>
      <c r="J753" s="3"/>
      <c r="K753" s="5"/>
    </row>
    <row r="754" spans="9:11" ht="16" x14ac:dyDescent="0.2">
      <c r="I754" s="3"/>
      <c r="J754" s="3"/>
      <c r="K754" s="5"/>
    </row>
    <row r="755" spans="9:11" ht="16" x14ac:dyDescent="0.2">
      <c r="I755" s="3"/>
      <c r="J755" s="3"/>
      <c r="K755" s="5"/>
    </row>
    <row r="756" spans="9:11" ht="16" x14ac:dyDescent="0.2">
      <c r="I756" s="3"/>
      <c r="J756" s="3"/>
      <c r="K756" s="5"/>
    </row>
    <row r="757" spans="9:11" ht="16" x14ac:dyDescent="0.2">
      <c r="I757" s="3"/>
      <c r="J757" s="3"/>
      <c r="K757" s="5"/>
    </row>
    <row r="758" spans="9:11" ht="16" x14ac:dyDescent="0.2">
      <c r="I758" s="3"/>
      <c r="J758" s="3"/>
      <c r="K758" s="5"/>
    </row>
    <row r="759" spans="9:11" ht="16" x14ac:dyDescent="0.2">
      <c r="I759" s="3"/>
      <c r="J759" s="3"/>
      <c r="K759" s="5"/>
    </row>
    <row r="760" spans="9:11" ht="16" x14ac:dyDescent="0.2">
      <c r="I760" s="3"/>
      <c r="J760" s="3"/>
      <c r="K760" s="5"/>
    </row>
    <row r="761" spans="9:11" ht="16" x14ac:dyDescent="0.2">
      <c r="I761" s="3"/>
      <c r="J761" s="3"/>
      <c r="K761" s="5"/>
    </row>
    <row r="762" spans="9:11" ht="16" x14ac:dyDescent="0.2">
      <c r="I762" s="3"/>
      <c r="J762" s="3"/>
      <c r="K762" s="5"/>
    </row>
    <row r="763" spans="9:11" ht="16" x14ac:dyDescent="0.2">
      <c r="I763" s="3"/>
      <c r="J763" s="3"/>
      <c r="K763" s="5"/>
    </row>
    <row r="764" spans="9:11" ht="16" x14ac:dyDescent="0.2">
      <c r="I764" s="3"/>
      <c r="J764" s="3"/>
      <c r="K764" s="5"/>
    </row>
    <row r="765" spans="9:11" ht="16" x14ac:dyDescent="0.2">
      <c r="I765" s="3"/>
      <c r="J765" s="3"/>
      <c r="K765" s="5"/>
    </row>
    <row r="766" spans="9:11" ht="16" x14ac:dyDescent="0.2">
      <c r="I766" s="3"/>
      <c r="J766" s="3"/>
      <c r="K766" s="5"/>
    </row>
    <row r="767" spans="9:11" ht="16" x14ac:dyDescent="0.2">
      <c r="I767" s="3"/>
      <c r="J767" s="3"/>
      <c r="K767" s="5"/>
    </row>
    <row r="768" spans="9:11" ht="16" x14ac:dyDescent="0.2">
      <c r="I768" s="3"/>
      <c r="J768" s="3"/>
      <c r="K768" s="5"/>
    </row>
    <row r="769" spans="9:11" ht="16" x14ac:dyDescent="0.2">
      <c r="I769" s="3"/>
      <c r="J769" s="3"/>
      <c r="K769" s="5"/>
    </row>
    <row r="770" spans="9:11" ht="16" x14ac:dyDescent="0.2">
      <c r="I770" s="3"/>
      <c r="J770" s="3"/>
      <c r="K770" s="5"/>
    </row>
    <row r="771" spans="9:11" ht="16" x14ac:dyDescent="0.2">
      <c r="I771" s="3"/>
      <c r="J771" s="3"/>
      <c r="K771" s="5"/>
    </row>
    <row r="772" spans="9:11" ht="16" x14ac:dyDescent="0.2">
      <c r="I772" s="3"/>
      <c r="J772" s="3"/>
      <c r="K772" s="5"/>
    </row>
    <row r="773" spans="9:11" ht="16" x14ac:dyDescent="0.2">
      <c r="I773" s="3"/>
      <c r="J773" s="3"/>
      <c r="K773" s="5"/>
    </row>
    <row r="774" spans="9:11" ht="16" x14ac:dyDescent="0.2">
      <c r="I774" s="3"/>
      <c r="J774" s="3"/>
      <c r="K774" s="5"/>
    </row>
    <row r="775" spans="9:11" ht="16" x14ac:dyDescent="0.2">
      <c r="I775" s="3"/>
      <c r="J775" s="3"/>
      <c r="K775" s="5"/>
    </row>
    <row r="776" spans="9:11" ht="16" x14ac:dyDescent="0.2">
      <c r="I776" s="3"/>
      <c r="J776" s="3"/>
      <c r="K776" s="5"/>
    </row>
    <row r="777" spans="9:11" ht="16" x14ac:dyDescent="0.2">
      <c r="I777" s="3"/>
      <c r="J777" s="3"/>
      <c r="K777" s="5"/>
    </row>
    <row r="778" spans="9:11" ht="16" x14ac:dyDescent="0.2">
      <c r="I778" s="3"/>
      <c r="J778" s="3"/>
      <c r="K778" s="5"/>
    </row>
    <row r="779" spans="9:11" ht="16" x14ac:dyDescent="0.2">
      <c r="I779" s="3"/>
      <c r="J779" s="3"/>
      <c r="K779" s="5"/>
    </row>
    <row r="780" spans="9:11" ht="16" x14ac:dyDescent="0.2">
      <c r="I780" s="3"/>
      <c r="J780" s="3"/>
      <c r="K780" s="5"/>
    </row>
    <row r="781" spans="9:11" ht="16" x14ac:dyDescent="0.2">
      <c r="I781" s="3"/>
      <c r="J781" s="3"/>
      <c r="K781" s="5"/>
    </row>
    <row r="782" spans="9:11" ht="16" x14ac:dyDescent="0.2">
      <c r="I782" s="3"/>
      <c r="J782" s="3"/>
      <c r="K782" s="5"/>
    </row>
    <row r="783" spans="9:11" ht="16" x14ac:dyDescent="0.2">
      <c r="I783" s="3"/>
      <c r="J783" s="3"/>
      <c r="K783" s="5"/>
    </row>
    <row r="784" spans="9:11" ht="16" x14ac:dyDescent="0.2">
      <c r="I784" s="3"/>
      <c r="J784" s="3"/>
      <c r="K784" s="5"/>
    </row>
    <row r="785" spans="9:11" ht="16" x14ac:dyDescent="0.2">
      <c r="I785" s="3"/>
      <c r="J785" s="3"/>
      <c r="K785" s="5"/>
    </row>
    <row r="786" spans="9:11" ht="16" x14ac:dyDescent="0.2">
      <c r="I786" s="3"/>
      <c r="J786" s="3"/>
      <c r="K786" s="5"/>
    </row>
    <row r="787" spans="9:11" ht="16" x14ac:dyDescent="0.2">
      <c r="I787" s="3"/>
      <c r="J787" s="3"/>
      <c r="K787" s="5"/>
    </row>
    <row r="788" spans="9:11" ht="16" x14ac:dyDescent="0.2">
      <c r="I788" s="3"/>
      <c r="J788" s="3"/>
      <c r="K788" s="5"/>
    </row>
    <row r="789" spans="9:11" ht="16" x14ac:dyDescent="0.2">
      <c r="I789" s="3"/>
      <c r="J789" s="3"/>
      <c r="K789" s="5"/>
    </row>
    <row r="790" spans="9:11" ht="16" x14ac:dyDescent="0.2">
      <c r="I790" s="3"/>
      <c r="J790" s="3"/>
      <c r="K790" s="5"/>
    </row>
    <row r="791" spans="9:11" ht="16" x14ac:dyDescent="0.2">
      <c r="I791" s="3"/>
      <c r="J791" s="3"/>
      <c r="K791" s="5"/>
    </row>
    <row r="792" spans="9:11" ht="16" x14ac:dyDescent="0.2">
      <c r="I792" s="3"/>
      <c r="J792" s="3"/>
      <c r="K792" s="5"/>
    </row>
    <row r="793" spans="9:11" ht="16" x14ac:dyDescent="0.2">
      <c r="I793" s="3"/>
      <c r="J793" s="3"/>
      <c r="K793" s="5"/>
    </row>
    <row r="794" spans="9:11" ht="16" x14ac:dyDescent="0.2">
      <c r="I794" s="3"/>
      <c r="J794" s="3"/>
      <c r="K794" s="5"/>
    </row>
    <row r="795" spans="9:11" ht="16" x14ac:dyDescent="0.2">
      <c r="I795" s="3"/>
      <c r="J795" s="3"/>
      <c r="K795" s="5"/>
    </row>
    <row r="796" spans="9:11" ht="16" x14ac:dyDescent="0.2">
      <c r="I796" s="3"/>
      <c r="J796" s="3"/>
      <c r="K796" s="5"/>
    </row>
    <row r="797" spans="9:11" ht="16" x14ac:dyDescent="0.2">
      <c r="I797" s="3"/>
      <c r="J797" s="3"/>
      <c r="K797" s="5"/>
    </row>
    <row r="798" spans="9:11" ht="16" x14ac:dyDescent="0.2">
      <c r="I798" s="3"/>
      <c r="J798" s="3"/>
      <c r="K798" s="5"/>
    </row>
    <row r="799" spans="9:11" ht="16" x14ac:dyDescent="0.2">
      <c r="I799" s="3"/>
      <c r="J799" s="3"/>
      <c r="K799" s="5"/>
    </row>
    <row r="800" spans="9:11" ht="16" x14ac:dyDescent="0.2">
      <c r="I800" s="3"/>
      <c r="J800" s="3"/>
      <c r="K800" s="5"/>
    </row>
    <row r="801" spans="9:11" ht="16" x14ac:dyDescent="0.2">
      <c r="I801" s="3"/>
      <c r="J801" s="3"/>
      <c r="K801" s="5"/>
    </row>
    <row r="802" spans="9:11" ht="16" x14ac:dyDescent="0.2">
      <c r="I802" s="3"/>
      <c r="J802" s="3"/>
      <c r="K802" s="5"/>
    </row>
    <row r="803" spans="9:11" ht="16" x14ac:dyDescent="0.2">
      <c r="I803" s="3"/>
      <c r="J803" s="3"/>
      <c r="K803" s="5"/>
    </row>
    <row r="804" spans="9:11" ht="16" x14ac:dyDescent="0.2">
      <c r="I804" s="3"/>
      <c r="J804" s="3"/>
      <c r="K804" s="5"/>
    </row>
    <row r="805" spans="9:11" ht="16" x14ac:dyDescent="0.2">
      <c r="I805" s="3"/>
      <c r="J805" s="3"/>
      <c r="K805" s="5"/>
    </row>
    <row r="806" spans="9:11" ht="16" x14ac:dyDescent="0.2">
      <c r="I806" s="3"/>
      <c r="J806" s="3"/>
      <c r="K806" s="5"/>
    </row>
    <row r="807" spans="9:11" ht="16" x14ac:dyDescent="0.2">
      <c r="I807" s="3"/>
      <c r="J807" s="3"/>
      <c r="K807" s="5"/>
    </row>
    <row r="808" spans="9:11" ht="16" x14ac:dyDescent="0.2">
      <c r="I808" s="3"/>
      <c r="J808" s="3"/>
      <c r="K808" s="5"/>
    </row>
    <row r="809" spans="9:11" ht="16" x14ac:dyDescent="0.2">
      <c r="I809" s="3"/>
      <c r="J809" s="3"/>
      <c r="K809" s="5"/>
    </row>
    <row r="810" spans="9:11" ht="16" x14ac:dyDescent="0.2">
      <c r="I810" s="3"/>
      <c r="J810" s="3"/>
      <c r="K810" s="5"/>
    </row>
    <row r="811" spans="9:11" ht="16" x14ac:dyDescent="0.2">
      <c r="I811" s="3"/>
      <c r="J811" s="3"/>
      <c r="K811" s="5"/>
    </row>
    <row r="812" spans="9:11" ht="16" x14ac:dyDescent="0.2">
      <c r="I812" s="3"/>
      <c r="J812" s="3"/>
      <c r="K812" s="5"/>
    </row>
    <row r="813" spans="9:11" ht="16" x14ac:dyDescent="0.2">
      <c r="I813" s="3"/>
      <c r="J813" s="3"/>
      <c r="K813" s="5"/>
    </row>
    <row r="814" spans="9:11" ht="16" x14ac:dyDescent="0.2">
      <c r="I814" s="3"/>
      <c r="J814" s="3"/>
      <c r="K814" s="5"/>
    </row>
    <row r="815" spans="9:11" ht="16" x14ac:dyDescent="0.2">
      <c r="I815" s="3"/>
      <c r="J815" s="3"/>
      <c r="K815" s="5"/>
    </row>
    <row r="816" spans="9:11" ht="16" x14ac:dyDescent="0.2">
      <c r="I816" s="3"/>
      <c r="J816" s="3"/>
      <c r="K816" s="5"/>
    </row>
    <row r="817" spans="9:11" ht="16" x14ac:dyDescent="0.2">
      <c r="I817" s="3"/>
      <c r="J817" s="3"/>
      <c r="K817" s="5"/>
    </row>
    <row r="818" spans="9:11" ht="16" x14ac:dyDescent="0.2">
      <c r="I818" s="3"/>
      <c r="J818" s="3"/>
      <c r="K818" s="5"/>
    </row>
    <row r="819" spans="9:11" ht="16" x14ac:dyDescent="0.2">
      <c r="I819" s="3"/>
      <c r="J819" s="3"/>
      <c r="K819" s="5"/>
    </row>
    <row r="820" spans="9:11" ht="16" x14ac:dyDescent="0.2">
      <c r="I820" s="3"/>
      <c r="J820" s="3"/>
      <c r="K820" s="5"/>
    </row>
    <row r="821" spans="9:11" ht="16" x14ac:dyDescent="0.2">
      <c r="I821" s="3"/>
      <c r="J821" s="3"/>
      <c r="K821" s="5"/>
    </row>
    <row r="822" spans="9:11" ht="16" x14ac:dyDescent="0.2">
      <c r="I822" s="3"/>
      <c r="J822" s="3"/>
      <c r="K822" s="5"/>
    </row>
    <row r="823" spans="9:11" ht="16" x14ac:dyDescent="0.2">
      <c r="I823" s="3"/>
      <c r="J823" s="3"/>
      <c r="K823" s="5"/>
    </row>
    <row r="824" spans="9:11" ht="16" x14ac:dyDescent="0.2">
      <c r="I824" s="3"/>
      <c r="J824" s="3"/>
      <c r="K824" s="5"/>
    </row>
    <row r="825" spans="9:11" ht="16" x14ac:dyDescent="0.2">
      <c r="I825" s="3"/>
      <c r="J825" s="3"/>
      <c r="K825" s="5"/>
    </row>
    <row r="826" spans="9:11" ht="16" x14ac:dyDescent="0.2">
      <c r="I826" s="3"/>
      <c r="J826" s="3"/>
      <c r="K826" s="5"/>
    </row>
    <row r="827" spans="9:11" ht="16" x14ac:dyDescent="0.2">
      <c r="I827" s="3"/>
      <c r="J827" s="3"/>
      <c r="K827" s="5"/>
    </row>
    <row r="828" spans="9:11" ht="16" x14ac:dyDescent="0.2">
      <c r="I828" s="3"/>
      <c r="J828" s="3"/>
      <c r="K828" s="5"/>
    </row>
    <row r="829" spans="9:11" ht="16" x14ac:dyDescent="0.2">
      <c r="I829" s="3"/>
      <c r="J829" s="3"/>
      <c r="K829" s="5"/>
    </row>
    <row r="830" spans="9:11" ht="16" x14ac:dyDescent="0.2">
      <c r="I830" s="3"/>
      <c r="J830" s="3"/>
      <c r="K830" s="5"/>
    </row>
    <row r="831" spans="9:11" ht="16" x14ac:dyDescent="0.2">
      <c r="I831" s="3"/>
      <c r="J831" s="3"/>
      <c r="K831" s="5"/>
    </row>
    <row r="832" spans="9:11" ht="16" x14ac:dyDescent="0.2">
      <c r="I832" s="3"/>
      <c r="J832" s="3"/>
      <c r="K832" s="5"/>
    </row>
    <row r="833" spans="9:11" ht="16" x14ac:dyDescent="0.2">
      <c r="I833" s="3"/>
      <c r="J833" s="3"/>
      <c r="K833" s="5"/>
    </row>
    <row r="834" spans="9:11" ht="16" x14ac:dyDescent="0.2">
      <c r="I834" s="3"/>
      <c r="J834" s="3"/>
      <c r="K834" s="5"/>
    </row>
    <row r="835" spans="9:11" ht="16" x14ac:dyDescent="0.2">
      <c r="I835" s="3"/>
      <c r="J835" s="3"/>
      <c r="K835" s="5"/>
    </row>
    <row r="836" spans="9:11" ht="16" x14ac:dyDescent="0.2">
      <c r="I836" s="3"/>
      <c r="J836" s="3"/>
      <c r="K836" s="5"/>
    </row>
    <row r="837" spans="9:11" ht="16" x14ac:dyDescent="0.2">
      <c r="I837" s="3"/>
      <c r="J837" s="3"/>
      <c r="K837" s="5"/>
    </row>
    <row r="838" spans="9:11" ht="16" x14ac:dyDescent="0.2">
      <c r="I838" s="3"/>
      <c r="J838" s="3"/>
      <c r="K838" s="5"/>
    </row>
    <row r="839" spans="9:11" ht="16" x14ac:dyDescent="0.2">
      <c r="I839" s="3"/>
      <c r="J839" s="3"/>
      <c r="K839" s="5"/>
    </row>
    <row r="840" spans="9:11" ht="16" x14ac:dyDescent="0.2">
      <c r="I840" s="3"/>
      <c r="J840" s="3"/>
      <c r="K840" s="5"/>
    </row>
    <row r="841" spans="9:11" ht="16" x14ac:dyDescent="0.2">
      <c r="I841" s="3"/>
      <c r="J841" s="3"/>
      <c r="K841" s="5"/>
    </row>
    <row r="842" spans="9:11" ht="16" x14ac:dyDescent="0.2">
      <c r="I842" s="3"/>
      <c r="J842" s="3"/>
      <c r="K842" s="5"/>
    </row>
    <row r="843" spans="9:11" ht="16" x14ac:dyDescent="0.2">
      <c r="I843" s="3"/>
      <c r="J843" s="3"/>
      <c r="K843" s="5"/>
    </row>
    <row r="844" spans="9:11" ht="16" x14ac:dyDescent="0.2">
      <c r="I844" s="3"/>
      <c r="J844" s="3"/>
      <c r="K844" s="5"/>
    </row>
    <row r="845" spans="9:11" ht="16" x14ac:dyDescent="0.2">
      <c r="I845" s="3"/>
      <c r="J845" s="3"/>
      <c r="K845" s="5"/>
    </row>
    <row r="846" spans="9:11" ht="16" x14ac:dyDescent="0.2">
      <c r="I846" s="3"/>
      <c r="J846" s="3"/>
      <c r="K846" s="5"/>
    </row>
    <row r="847" spans="9:11" ht="16" x14ac:dyDescent="0.2">
      <c r="I847" s="3"/>
      <c r="J847" s="3"/>
      <c r="K847" s="5"/>
    </row>
    <row r="848" spans="9:11" ht="16" x14ac:dyDescent="0.2">
      <c r="I848" s="3"/>
      <c r="J848" s="3"/>
      <c r="K848" s="5"/>
    </row>
    <row r="849" spans="9:11" ht="16" x14ac:dyDescent="0.2">
      <c r="I849" s="3"/>
      <c r="J849" s="3"/>
      <c r="K849" s="5"/>
    </row>
    <row r="850" spans="9:11" ht="16" x14ac:dyDescent="0.2">
      <c r="I850" s="3"/>
      <c r="J850" s="3"/>
      <c r="K850" s="5"/>
    </row>
    <row r="851" spans="9:11" ht="16" x14ac:dyDescent="0.2">
      <c r="I851" s="3"/>
      <c r="J851" s="3"/>
      <c r="K851" s="5"/>
    </row>
    <row r="852" spans="9:11" ht="16" x14ac:dyDescent="0.2">
      <c r="I852" s="3"/>
      <c r="J852" s="3"/>
      <c r="K852" s="5"/>
    </row>
    <row r="853" spans="9:11" ht="16" x14ac:dyDescent="0.2">
      <c r="I853" s="3"/>
      <c r="J853" s="3"/>
      <c r="K853" s="5"/>
    </row>
    <row r="854" spans="9:11" ht="16" x14ac:dyDescent="0.2">
      <c r="I854" s="3"/>
      <c r="J854" s="3"/>
      <c r="K854" s="5"/>
    </row>
    <row r="855" spans="9:11" ht="16" x14ac:dyDescent="0.2">
      <c r="I855" s="3"/>
      <c r="J855" s="3"/>
      <c r="K855" s="5"/>
    </row>
    <row r="856" spans="9:11" ht="16" x14ac:dyDescent="0.2">
      <c r="I856" s="3"/>
      <c r="J856" s="3"/>
      <c r="K856" s="5"/>
    </row>
    <row r="857" spans="9:11" ht="16" x14ac:dyDescent="0.2">
      <c r="I857" s="3"/>
      <c r="J857" s="3"/>
      <c r="K857" s="5"/>
    </row>
    <row r="858" spans="9:11" ht="16" x14ac:dyDescent="0.2">
      <c r="I858" s="3"/>
      <c r="J858" s="3"/>
      <c r="K858" s="5"/>
    </row>
    <row r="859" spans="9:11" ht="16" x14ac:dyDescent="0.2">
      <c r="I859" s="3"/>
      <c r="J859" s="3"/>
      <c r="K859" s="5"/>
    </row>
    <row r="860" spans="9:11" ht="16" x14ac:dyDescent="0.2">
      <c r="I860" s="3"/>
      <c r="J860" s="3"/>
      <c r="K860" s="5"/>
    </row>
    <row r="861" spans="9:11" ht="16" x14ac:dyDescent="0.2">
      <c r="I861" s="3"/>
      <c r="J861" s="3"/>
      <c r="K861" s="5"/>
    </row>
    <row r="862" spans="9:11" ht="16" x14ac:dyDescent="0.2">
      <c r="I862" s="3"/>
      <c r="J862" s="3"/>
      <c r="K862" s="5"/>
    </row>
    <row r="863" spans="9:11" ht="16" x14ac:dyDescent="0.2">
      <c r="I863" s="3"/>
      <c r="J863" s="3"/>
      <c r="K863" s="5"/>
    </row>
    <row r="864" spans="9:11" ht="16" x14ac:dyDescent="0.2">
      <c r="I864" s="3"/>
      <c r="J864" s="3"/>
      <c r="K864" s="5"/>
    </row>
    <row r="865" spans="9:11" ht="16" x14ac:dyDescent="0.2">
      <c r="I865" s="3"/>
      <c r="J865" s="3"/>
      <c r="K865" s="5"/>
    </row>
    <row r="866" spans="9:11" ht="16" x14ac:dyDescent="0.2">
      <c r="I866" s="3"/>
      <c r="J866" s="3"/>
      <c r="K866" s="5"/>
    </row>
    <row r="867" spans="9:11" ht="16" x14ac:dyDescent="0.2">
      <c r="I867" s="3"/>
      <c r="J867" s="3"/>
      <c r="K867" s="5"/>
    </row>
    <row r="868" spans="9:11" ht="16" x14ac:dyDescent="0.2">
      <c r="I868" s="3"/>
      <c r="J868" s="3"/>
      <c r="K868" s="5"/>
    </row>
    <row r="869" spans="9:11" ht="16" x14ac:dyDescent="0.2">
      <c r="I869" s="3"/>
      <c r="J869" s="3"/>
      <c r="K869" s="5"/>
    </row>
    <row r="870" spans="9:11" ht="16" x14ac:dyDescent="0.2">
      <c r="I870" s="3"/>
      <c r="J870" s="3"/>
      <c r="K870" s="5"/>
    </row>
    <row r="871" spans="9:11" ht="16" x14ac:dyDescent="0.2">
      <c r="I871" s="3"/>
      <c r="J871" s="3"/>
      <c r="K871" s="5"/>
    </row>
    <row r="872" spans="9:11" ht="16" x14ac:dyDescent="0.2">
      <c r="I872" s="3"/>
      <c r="J872" s="3"/>
      <c r="K872" s="5"/>
    </row>
    <row r="873" spans="9:11" ht="16" x14ac:dyDescent="0.2">
      <c r="I873" s="3"/>
      <c r="J873" s="3"/>
      <c r="K873" s="5"/>
    </row>
    <row r="874" spans="9:11" ht="16" x14ac:dyDescent="0.2">
      <c r="I874" s="3"/>
      <c r="J874" s="3"/>
      <c r="K874" s="5"/>
    </row>
    <row r="875" spans="9:11" ht="16" x14ac:dyDescent="0.2">
      <c r="I875" s="3"/>
      <c r="J875" s="3"/>
      <c r="K875" s="5"/>
    </row>
    <row r="876" spans="9:11" ht="16" x14ac:dyDescent="0.2">
      <c r="I876" s="3"/>
      <c r="J876" s="3"/>
      <c r="K876" s="5"/>
    </row>
    <row r="877" spans="9:11" ht="16" x14ac:dyDescent="0.2">
      <c r="I877" s="3"/>
      <c r="J877" s="3"/>
      <c r="K877" s="5"/>
    </row>
    <row r="878" spans="9:11" ht="16" x14ac:dyDescent="0.2">
      <c r="I878" s="3"/>
      <c r="J878" s="3"/>
      <c r="K878" s="5"/>
    </row>
    <row r="879" spans="9:11" ht="16" x14ac:dyDescent="0.2">
      <c r="I879" s="3"/>
      <c r="J879" s="3"/>
      <c r="K879" s="5"/>
    </row>
    <row r="880" spans="9:11" ht="16" x14ac:dyDescent="0.2">
      <c r="I880" s="3"/>
      <c r="J880" s="3"/>
      <c r="K880" s="5"/>
    </row>
    <row r="881" spans="9:11" ht="16" x14ac:dyDescent="0.2">
      <c r="I881" s="3"/>
      <c r="J881" s="3"/>
      <c r="K881" s="5"/>
    </row>
    <row r="882" spans="9:11" ht="16" x14ac:dyDescent="0.2">
      <c r="I882" s="3"/>
      <c r="J882" s="3"/>
      <c r="K882" s="5"/>
    </row>
    <row r="883" spans="9:11" ht="16" x14ac:dyDescent="0.2">
      <c r="I883" s="3"/>
      <c r="J883" s="3"/>
      <c r="K883" s="5"/>
    </row>
    <row r="884" spans="9:11" ht="16" x14ac:dyDescent="0.2">
      <c r="I884" s="3"/>
      <c r="J884" s="3"/>
      <c r="K884" s="5"/>
    </row>
    <row r="885" spans="9:11" ht="16" x14ac:dyDescent="0.2">
      <c r="I885" s="3"/>
      <c r="J885" s="3"/>
      <c r="K885" s="5"/>
    </row>
    <row r="886" spans="9:11" ht="16" x14ac:dyDescent="0.2">
      <c r="I886" s="3"/>
      <c r="J886" s="3"/>
      <c r="K886" s="5"/>
    </row>
    <row r="887" spans="9:11" ht="16" x14ac:dyDescent="0.2">
      <c r="I887" s="3"/>
      <c r="J887" s="3"/>
      <c r="K887" s="5"/>
    </row>
    <row r="888" spans="9:11" ht="16" x14ac:dyDescent="0.2">
      <c r="I888" s="3"/>
      <c r="J888" s="3"/>
      <c r="K888" s="5"/>
    </row>
    <row r="889" spans="9:11" ht="16" x14ac:dyDescent="0.2">
      <c r="I889" s="3"/>
      <c r="J889" s="3"/>
      <c r="K889" s="5"/>
    </row>
    <row r="890" spans="9:11" ht="16" x14ac:dyDescent="0.2">
      <c r="I890" s="3"/>
      <c r="J890" s="3"/>
      <c r="K890" s="5"/>
    </row>
    <row r="891" spans="9:11" ht="16" x14ac:dyDescent="0.2">
      <c r="I891" s="3"/>
      <c r="J891" s="3"/>
      <c r="K891" s="5"/>
    </row>
    <row r="892" spans="9:11" ht="16" x14ac:dyDescent="0.2">
      <c r="I892" s="3"/>
      <c r="J892" s="3"/>
      <c r="K892" s="5"/>
    </row>
    <row r="893" spans="9:11" ht="16" x14ac:dyDescent="0.2">
      <c r="I893" s="3"/>
      <c r="J893" s="3"/>
      <c r="K893" s="5"/>
    </row>
    <row r="894" spans="9:11" ht="16" x14ac:dyDescent="0.2">
      <c r="I894" s="3"/>
      <c r="J894" s="3"/>
      <c r="K894" s="5"/>
    </row>
    <row r="895" spans="9:11" ht="16" x14ac:dyDescent="0.2">
      <c r="I895" s="3"/>
      <c r="J895" s="3"/>
      <c r="K895" s="5"/>
    </row>
    <row r="896" spans="9:11" ht="16" x14ac:dyDescent="0.2">
      <c r="I896" s="3"/>
      <c r="J896" s="3"/>
      <c r="K896" s="5"/>
    </row>
    <row r="897" spans="9:11" ht="16" x14ac:dyDescent="0.2">
      <c r="I897" s="3"/>
      <c r="J897" s="3"/>
      <c r="K897" s="5"/>
    </row>
    <row r="898" spans="9:11" ht="16" x14ac:dyDescent="0.2">
      <c r="I898" s="3"/>
      <c r="J898" s="3"/>
      <c r="K898" s="5"/>
    </row>
    <row r="899" spans="9:11" ht="16" x14ac:dyDescent="0.2">
      <c r="I899" s="3"/>
      <c r="J899" s="3"/>
      <c r="K899" s="5"/>
    </row>
    <row r="900" spans="9:11" ht="16" x14ac:dyDescent="0.2">
      <c r="I900" s="3"/>
      <c r="J900" s="3"/>
      <c r="K900" s="5"/>
    </row>
    <row r="901" spans="9:11" ht="16" x14ac:dyDescent="0.2">
      <c r="I901" s="3"/>
      <c r="J901" s="3"/>
      <c r="K901" s="5"/>
    </row>
    <row r="902" spans="9:11" ht="16" x14ac:dyDescent="0.2">
      <c r="I902" s="3"/>
      <c r="J902" s="3"/>
      <c r="K902" s="5"/>
    </row>
    <row r="903" spans="9:11" ht="16" x14ac:dyDescent="0.2">
      <c r="I903" s="3"/>
      <c r="J903" s="3"/>
      <c r="K903" s="5"/>
    </row>
    <row r="904" spans="9:11" ht="16" x14ac:dyDescent="0.2">
      <c r="I904" s="3"/>
      <c r="J904" s="3"/>
      <c r="K904" s="5"/>
    </row>
    <row r="905" spans="9:11" ht="16" x14ac:dyDescent="0.2">
      <c r="I905" s="3"/>
      <c r="J905" s="3"/>
      <c r="K905" s="5"/>
    </row>
    <row r="906" spans="9:11" ht="16" x14ac:dyDescent="0.2">
      <c r="I906" s="3"/>
      <c r="J906" s="3"/>
      <c r="K906" s="5"/>
    </row>
    <row r="907" spans="9:11" ht="16" x14ac:dyDescent="0.2">
      <c r="I907" s="3"/>
      <c r="J907" s="3"/>
      <c r="K907" s="5"/>
    </row>
    <row r="908" spans="9:11" ht="16" x14ac:dyDescent="0.2">
      <c r="I908" s="3"/>
      <c r="J908" s="3"/>
      <c r="K908" s="5"/>
    </row>
    <row r="909" spans="9:11" ht="16" x14ac:dyDescent="0.2">
      <c r="I909" s="3"/>
      <c r="J909" s="3"/>
      <c r="K909" s="5"/>
    </row>
    <row r="910" spans="9:11" ht="16" x14ac:dyDescent="0.2">
      <c r="I910" s="3"/>
      <c r="J910" s="3"/>
      <c r="K910" s="5"/>
    </row>
    <row r="911" spans="9:11" ht="16" x14ac:dyDescent="0.2">
      <c r="I911" s="3"/>
      <c r="J911" s="3"/>
      <c r="K911" s="5"/>
    </row>
    <row r="912" spans="9:11" ht="16" x14ac:dyDescent="0.2">
      <c r="I912" s="3"/>
      <c r="J912" s="3"/>
      <c r="K912" s="5"/>
    </row>
    <row r="913" spans="9:11" ht="16" x14ac:dyDescent="0.2">
      <c r="I913" s="3"/>
      <c r="J913" s="3"/>
      <c r="K913" s="5"/>
    </row>
    <row r="914" spans="9:11" ht="16" x14ac:dyDescent="0.2">
      <c r="I914" s="3"/>
      <c r="J914" s="3"/>
      <c r="K914" s="5"/>
    </row>
    <row r="915" spans="9:11" ht="16" x14ac:dyDescent="0.2">
      <c r="I915" s="3"/>
      <c r="J915" s="3"/>
      <c r="K915" s="5"/>
    </row>
    <row r="916" spans="9:11" ht="16" x14ac:dyDescent="0.2">
      <c r="I916" s="3"/>
      <c r="J916" s="3"/>
      <c r="K916" s="5"/>
    </row>
    <row r="917" spans="9:11" ht="16" x14ac:dyDescent="0.2">
      <c r="I917" s="3"/>
      <c r="J917" s="3"/>
      <c r="K917" s="5"/>
    </row>
    <row r="918" spans="9:11" ht="16" x14ac:dyDescent="0.2">
      <c r="I918" s="3"/>
      <c r="J918" s="3"/>
      <c r="K918" s="5"/>
    </row>
    <row r="919" spans="9:11" ht="16" x14ac:dyDescent="0.2">
      <c r="I919" s="3"/>
      <c r="J919" s="3"/>
      <c r="K919" s="5"/>
    </row>
    <row r="920" spans="9:11" ht="16" x14ac:dyDescent="0.2">
      <c r="I920" s="3"/>
      <c r="J920" s="3"/>
      <c r="K920" s="5"/>
    </row>
    <row r="921" spans="9:11" ht="16" x14ac:dyDescent="0.2">
      <c r="I921" s="3"/>
      <c r="J921" s="3"/>
      <c r="K921" s="5"/>
    </row>
    <row r="922" spans="9:11" ht="16" x14ac:dyDescent="0.2">
      <c r="I922" s="3"/>
      <c r="J922" s="3"/>
      <c r="K922" s="5"/>
    </row>
    <row r="923" spans="9:11" ht="16" x14ac:dyDescent="0.2">
      <c r="I923" s="3"/>
      <c r="J923" s="3"/>
      <c r="K923" s="5"/>
    </row>
    <row r="924" spans="9:11" ht="16" x14ac:dyDescent="0.2">
      <c r="I924" s="3"/>
      <c r="J924" s="3"/>
      <c r="K924" s="5"/>
    </row>
    <row r="925" spans="9:11" ht="16" x14ac:dyDescent="0.2">
      <c r="I925" s="3"/>
      <c r="J925" s="3"/>
      <c r="K925" s="5"/>
    </row>
    <row r="926" spans="9:11" ht="16" x14ac:dyDescent="0.2">
      <c r="I926" s="3"/>
      <c r="J926" s="3"/>
      <c r="K926" s="5"/>
    </row>
    <row r="927" spans="9:11" ht="16" x14ac:dyDescent="0.2">
      <c r="I927" s="3"/>
      <c r="J927" s="3"/>
      <c r="K927" s="5"/>
    </row>
    <row r="928" spans="9:11" ht="16" x14ac:dyDescent="0.2">
      <c r="I928" s="3"/>
      <c r="J928" s="3"/>
      <c r="K928" s="5"/>
    </row>
    <row r="929" spans="9:11" ht="16" x14ac:dyDescent="0.2">
      <c r="I929" s="3"/>
      <c r="J929" s="3"/>
      <c r="K929" s="5"/>
    </row>
    <row r="930" spans="9:11" ht="16" x14ac:dyDescent="0.2">
      <c r="I930" s="3"/>
      <c r="J930" s="3"/>
      <c r="K930" s="5"/>
    </row>
    <row r="931" spans="9:11" ht="16" x14ac:dyDescent="0.2">
      <c r="I931" s="3"/>
      <c r="J931" s="3"/>
      <c r="K931" s="5"/>
    </row>
    <row r="932" spans="9:11" ht="16" x14ac:dyDescent="0.2">
      <c r="I932" s="3"/>
      <c r="J932" s="3"/>
      <c r="K932" s="5"/>
    </row>
    <row r="933" spans="9:11" ht="16" x14ac:dyDescent="0.2">
      <c r="I933" s="3"/>
      <c r="J933" s="3"/>
      <c r="K933" s="5"/>
    </row>
    <row r="934" spans="9:11" ht="16" x14ac:dyDescent="0.2">
      <c r="I934" s="3"/>
      <c r="J934" s="3"/>
      <c r="K934" s="5"/>
    </row>
    <row r="935" spans="9:11" ht="16" x14ac:dyDescent="0.2">
      <c r="I935" s="3"/>
      <c r="J935" s="3"/>
      <c r="K935" s="5"/>
    </row>
    <row r="936" spans="9:11" ht="16" x14ac:dyDescent="0.2">
      <c r="I936" s="3"/>
      <c r="J936" s="3"/>
      <c r="K936" s="5"/>
    </row>
    <row r="937" spans="9:11" ht="16" x14ac:dyDescent="0.2">
      <c r="I937" s="3"/>
      <c r="J937" s="3"/>
      <c r="K937" s="5"/>
    </row>
    <row r="938" spans="9:11" ht="16" x14ac:dyDescent="0.2">
      <c r="I938" s="3"/>
      <c r="J938" s="3"/>
      <c r="K938" s="5"/>
    </row>
    <row r="939" spans="9:11" ht="16" x14ac:dyDescent="0.2">
      <c r="I939" s="3"/>
      <c r="J939" s="3"/>
      <c r="K939" s="5"/>
    </row>
    <row r="940" spans="9:11" ht="16" x14ac:dyDescent="0.2">
      <c r="I940" s="3"/>
      <c r="J940" s="3"/>
      <c r="K940" s="5"/>
    </row>
    <row r="941" spans="9:11" ht="16" x14ac:dyDescent="0.2">
      <c r="I941" s="3"/>
      <c r="J941" s="3"/>
      <c r="K941" s="5"/>
    </row>
    <row r="942" spans="9:11" ht="16" x14ac:dyDescent="0.2">
      <c r="I942" s="3"/>
      <c r="J942" s="3"/>
      <c r="K942" s="5"/>
    </row>
    <row r="943" spans="9:11" ht="16" x14ac:dyDescent="0.2">
      <c r="I943" s="3"/>
      <c r="J943" s="3"/>
      <c r="K943" s="5"/>
    </row>
    <row r="944" spans="9:11" ht="16" x14ac:dyDescent="0.2">
      <c r="I944" s="3"/>
      <c r="J944" s="3"/>
      <c r="K944" s="5"/>
    </row>
    <row r="945" spans="9:11" ht="16" x14ac:dyDescent="0.2">
      <c r="I945" s="3"/>
      <c r="J945" s="3"/>
      <c r="K945" s="5"/>
    </row>
    <row r="946" spans="9:11" ht="16" x14ac:dyDescent="0.2">
      <c r="I946" s="3"/>
      <c r="J946" s="3"/>
      <c r="K946" s="5"/>
    </row>
    <row r="947" spans="9:11" ht="16" x14ac:dyDescent="0.2">
      <c r="I947" s="3"/>
      <c r="J947" s="3"/>
      <c r="K947" s="5"/>
    </row>
    <row r="948" spans="9:11" ht="16" x14ac:dyDescent="0.2">
      <c r="I948" s="3"/>
      <c r="J948" s="3"/>
      <c r="K948" s="5"/>
    </row>
    <row r="949" spans="9:11" ht="16" x14ac:dyDescent="0.2">
      <c r="I949" s="3"/>
      <c r="J949" s="3"/>
      <c r="K949" s="5"/>
    </row>
    <row r="950" spans="9:11" ht="16" x14ac:dyDescent="0.2">
      <c r="I950" s="3"/>
      <c r="J950" s="3"/>
      <c r="K950" s="5"/>
    </row>
    <row r="951" spans="9:11" ht="16" x14ac:dyDescent="0.2">
      <c r="I951" s="3"/>
      <c r="J951" s="3"/>
      <c r="K951" s="5"/>
    </row>
    <row r="952" spans="9:11" ht="16" x14ac:dyDescent="0.2">
      <c r="I952" s="3"/>
      <c r="J952" s="3"/>
      <c r="K952" s="5"/>
    </row>
    <row r="953" spans="9:11" ht="16" x14ac:dyDescent="0.2">
      <c r="I953" s="3"/>
      <c r="J953" s="3"/>
      <c r="K953" s="5"/>
    </row>
    <row r="954" spans="9:11" ht="16" x14ac:dyDescent="0.2">
      <c r="I954" s="3"/>
      <c r="J954" s="3"/>
      <c r="K954" s="5"/>
    </row>
    <row r="955" spans="9:11" ht="16" x14ac:dyDescent="0.2">
      <c r="I955" s="3"/>
      <c r="J955" s="3"/>
      <c r="K955" s="5"/>
    </row>
    <row r="956" spans="9:11" ht="16" x14ac:dyDescent="0.2">
      <c r="I956" s="3"/>
      <c r="J956" s="3"/>
      <c r="K956" s="5"/>
    </row>
    <row r="957" spans="9:11" ht="16" x14ac:dyDescent="0.2">
      <c r="I957" s="3"/>
      <c r="J957" s="3"/>
      <c r="K957" s="5"/>
    </row>
    <row r="958" spans="9:11" ht="16" x14ac:dyDescent="0.2">
      <c r="I958" s="3"/>
      <c r="J958" s="3"/>
      <c r="K958" s="5"/>
    </row>
    <row r="959" spans="9:11" ht="16" x14ac:dyDescent="0.2">
      <c r="I959" s="3"/>
      <c r="J959" s="3"/>
      <c r="K959" s="5"/>
    </row>
    <row r="960" spans="9:11" ht="16" x14ac:dyDescent="0.2">
      <c r="I960" s="3"/>
      <c r="J960" s="3"/>
      <c r="K960" s="5"/>
    </row>
    <row r="961" spans="9:11" ht="16" x14ac:dyDescent="0.2">
      <c r="I961" s="3"/>
      <c r="J961" s="3"/>
      <c r="K961" s="5"/>
    </row>
    <row r="962" spans="9:11" ht="16" x14ac:dyDescent="0.2">
      <c r="I962" s="3"/>
      <c r="J962" s="3"/>
      <c r="K962" s="5"/>
    </row>
    <row r="963" spans="9:11" ht="16" x14ac:dyDescent="0.2">
      <c r="I963" s="3"/>
      <c r="J963" s="3"/>
      <c r="K963" s="5"/>
    </row>
    <row r="964" spans="9:11" ht="16" x14ac:dyDescent="0.2">
      <c r="I964" s="3"/>
      <c r="J964" s="3"/>
      <c r="K964" s="5"/>
    </row>
    <row r="965" spans="9:11" ht="16" x14ac:dyDescent="0.2">
      <c r="I965" s="3"/>
      <c r="J965" s="3"/>
      <c r="K965" s="5"/>
    </row>
    <row r="966" spans="9:11" ht="16" x14ac:dyDescent="0.2">
      <c r="I966" s="3"/>
      <c r="J966" s="3"/>
      <c r="K966" s="5"/>
    </row>
    <row r="967" spans="9:11" ht="16" x14ac:dyDescent="0.2">
      <c r="I967" s="3"/>
      <c r="J967" s="3"/>
      <c r="K967" s="5"/>
    </row>
    <row r="968" spans="9:11" ht="16" x14ac:dyDescent="0.2">
      <c r="I968" s="3"/>
      <c r="J968" s="3"/>
      <c r="K968" s="5"/>
    </row>
    <row r="969" spans="9:11" ht="16" x14ac:dyDescent="0.2">
      <c r="I969" s="3"/>
      <c r="J969" s="3"/>
      <c r="K969" s="5"/>
    </row>
    <row r="970" spans="9:11" ht="16" x14ac:dyDescent="0.2">
      <c r="I970" s="3"/>
      <c r="J970" s="3"/>
      <c r="K970" s="5"/>
    </row>
    <row r="971" spans="9:11" ht="16" x14ac:dyDescent="0.2">
      <c r="I971" s="3"/>
      <c r="J971" s="3"/>
      <c r="K971" s="5"/>
    </row>
    <row r="972" spans="9:11" ht="16" x14ac:dyDescent="0.2">
      <c r="I972" s="3"/>
      <c r="J972" s="3"/>
      <c r="K972" s="5"/>
    </row>
    <row r="973" spans="9:11" ht="16" x14ac:dyDescent="0.2">
      <c r="I973" s="3"/>
      <c r="J973" s="3"/>
      <c r="K973" s="5"/>
    </row>
    <row r="974" spans="9:11" ht="16" x14ac:dyDescent="0.2">
      <c r="I974" s="3"/>
      <c r="J974" s="3"/>
      <c r="K974" s="5"/>
    </row>
    <row r="975" spans="9:11" ht="16" x14ac:dyDescent="0.2">
      <c r="I975" s="3"/>
      <c r="J975" s="3"/>
      <c r="K975" s="5"/>
    </row>
    <row r="976" spans="9:11" ht="16" x14ac:dyDescent="0.2">
      <c r="I976" s="3"/>
      <c r="J976" s="3"/>
      <c r="K976" s="5"/>
    </row>
    <row r="977" spans="9:11" ht="16" x14ac:dyDescent="0.2">
      <c r="I977" s="3"/>
      <c r="J977" s="3"/>
      <c r="K977" s="5"/>
    </row>
    <row r="978" spans="9:11" ht="16" x14ac:dyDescent="0.2">
      <c r="I978" s="3"/>
      <c r="J978" s="3"/>
      <c r="K978" s="5"/>
    </row>
    <row r="979" spans="9:11" ht="16" x14ac:dyDescent="0.2">
      <c r="I979" s="3"/>
      <c r="J979" s="3"/>
      <c r="K979" s="5"/>
    </row>
    <row r="980" spans="9:11" ht="16" x14ac:dyDescent="0.2">
      <c r="I980" s="3"/>
      <c r="J980" s="3"/>
      <c r="K980" s="5"/>
    </row>
    <row r="981" spans="9:11" ht="16" x14ac:dyDescent="0.2">
      <c r="I981" s="3"/>
      <c r="J981" s="3"/>
      <c r="K981" s="5"/>
    </row>
    <row r="982" spans="9:11" ht="16" x14ac:dyDescent="0.2">
      <c r="I982" s="3"/>
      <c r="J982" s="3"/>
      <c r="K982" s="5"/>
    </row>
    <row r="983" spans="9:11" ht="16" x14ac:dyDescent="0.2">
      <c r="I983" s="3"/>
      <c r="J983" s="3"/>
      <c r="K983" s="5"/>
    </row>
    <row r="984" spans="9:11" ht="16" x14ac:dyDescent="0.2">
      <c r="I984" s="3"/>
      <c r="J984" s="3"/>
      <c r="K984" s="5"/>
    </row>
    <row r="985" spans="9:11" ht="16" x14ac:dyDescent="0.2">
      <c r="I985" s="3"/>
      <c r="J985" s="3"/>
      <c r="K985" s="5"/>
    </row>
    <row r="986" spans="9:11" ht="16" x14ac:dyDescent="0.2">
      <c r="I986" s="3"/>
      <c r="J986" s="3"/>
      <c r="K986" s="5"/>
    </row>
    <row r="987" spans="9:11" ht="16" x14ac:dyDescent="0.2">
      <c r="I987" s="3"/>
      <c r="J987" s="3"/>
      <c r="K987" s="5"/>
    </row>
    <row r="988" spans="9:11" ht="16" x14ac:dyDescent="0.2">
      <c r="I988" s="3"/>
      <c r="J988" s="3"/>
      <c r="K988" s="5"/>
    </row>
    <row r="989" spans="9:11" ht="16" x14ac:dyDescent="0.2">
      <c r="I989" s="3"/>
      <c r="J989" s="3"/>
      <c r="K989" s="5"/>
    </row>
    <row r="990" spans="9:11" ht="16" x14ac:dyDescent="0.2">
      <c r="I990" s="3"/>
      <c r="J990" s="3"/>
      <c r="K990" s="5"/>
    </row>
    <row r="991" spans="9:11" ht="16" x14ac:dyDescent="0.2">
      <c r="I991" s="3"/>
      <c r="J991" s="3"/>
      <c r="K991" s="5"/>
    </row>
    <row r="992" spans="9:11" ht="16" x14ac:dyDescent="0.2">
      <c r="I992" s="3"/>
      <c r="J992" s="3"/>
      <c r="K992" s="5"/>
    </row>
    <row r="993" spans="9:11" ht="16" x14ac:dyDescent="0.2">
      <c r="I993" s="3"/>
      <c r="J993" s="3"/>
      <c r="K993" s="5"/>
    </row>
    <row r="994" spans="9:11" ht="16" x14ac:dyDescent="0.2">
      <c r="I994" s="3"/>
      <c r="J994" s="3"/>
      <c r="K994" s="5"/>
    </row>
    <row r="995" spans="9:11" ht="16" x14ac:dyDescent="0.2">
      <c r="I995" s="3"/>
      <c r="J995" s="3"/>
      <c r="K995" s="5"/>
    </row>
    <row r="996" spans="9:11" ht="16" x14ac:dyDescent="0.2">
      <c r="I996" s="3"/>
      <c r="J996" s="3"/>
      <c r="K996" s="5"/>
    </row>
    <row r="997" spans="9:11" ht="16" x14ac:dyDescent="0.2">
      <c r="I997" s="3"/>
      <c r="J997" s="3"/>
      <c r="K997" s="5"/>
    </row>
    <row r="998" spans="9:11" ht="16" x14ac:dyDescent="0.2">
      <c r="I998" s="3"/>
      <c r="J998" s="3"/>
      <c r="K998" s="5"/>
    </row>
    <row r="999" spans="9:11" ht="16" x14ac:dyDescent="0.2">
      <c r="I999" s="3"/>
      <c r="J999" s="3"/>
      <c r="K999" s="5"/>
    </row>
    <row r="1000" spans="9:11" ht="16" x14ac:dyDescent="0.2">
      <c r="I1000" s="3"/>
      <c r="J1000" s="3"/>
      <c r="K1000" s="5"/>
    </row>
    <row r="1001" spans="9:11" ht="16" x14ac:dyDescent="0.2">
      <c r="I1001" s="3"/>
      <c r="J1001" s="3"/>
      <c r="K1001" s="5"/>
    </row>
    <row r="1002" spans="9:11" ht="16" x14ac:dyDescent="0.2">
      <c r="I1002" s="3"/>
      <c r="J1002" s="3"/>
      <c r="K1002" s="5"/>
    </row>
    <row r="1003" spans="9:11" ht="16" x14ac:dyDescent="0.2">
      <c r="I1003" s="3"/>
      <c r="J1003" s="3"/>
      <c r="K1003" s="5"/>
    </row>
    <row r="1004" spans="9:11" ht="16" x14ac:dyDescent="0.2">
      <c r="I1004" s="3"/>
      <c r="J1004" s="3"/>
      <c r="K1004" s="5"/>
    </row>
    <row r="1005" spans="9:11" ht="16" x14ac:dyDescent="0.2">
      <c r="I1005" s="3"/>
      <c r="J1005" s="3"/>
      <c r="K1005" s="5"/>
    </row>
    <row r="1006" spans="9:11" ht="16" x14ac:dyDescent="0.2">
      <c r="I1006" s="3"/>
      <c r="J1006" s="3"/>
      <c r="K1006" s="5"/>
    </row>
    <row r="1007" spans="9:11" ht="16" x14ac:dyDescent="0.2">
      <c r="I1007" s="3"/>
      <c r="J1007" s="3"/>
      <c r="K1007" s="5"/>
    </row>
    <row r="1008" spans="9:11" ht="16" x14ac:dyDescent="0.2">
      <c r="I1008" s="3"/>
      <c r="J1008" s="3"/>
      <c r="K1008" s="5"/>
    </row>
    <row r="1009" spans="9:11" ht="16" x14ac:dyDescent="0.2">
      <c r="I1009" s="3"/>
      <c r="J1009" s="3"/>
      <c r="K1009" s="5"/>
    </row>
    <row r="1010" spans="9:11" ht="16" x14ac:dyDescent="0.2">
      <c r="I1010" s="3"/>
      <c r="J1010" s="3"/>
      <c r="K1010" s="5"/>
    </row>
    <row r="1011" spans="9:11" ht="16" x14ac:dyDescent="0.2">
      <c r="I1011" s="3"/>
      <c r="J1011" s="3"/>
      <c r="K1011" s="5"/>
    </row>
    <row r="1012" spans="9:11" ht="16" x14ac:dyDescent="0.2">
      <c r="I1012" s="3"/>
      <c r="J1012" s="3"/>
      <c r="K1012" s="5"/>
    </row>
    <row r="1013" spans="9:11" ht="16" x14ac:dyDescent="0.2">
      <c r="I1013" s="3"/>
      <c r="J1013" s="3"/>
      <c r="K1013" s="5"/>
    </row>
    <row r="1014" spans="9:11" ht="16" x14ac:dyDescent="0.2">
      <c r="I1014" s="3"/>
      <c r="J1014" s="3"/>
      <c r="K1014" s="5"/>
    </row>
    <row r="1015" spans="9:11" ht="16" x14ac:dyDescent="0.2">
      <c r="I1015" s="3"/>
      <c r="J1015" s="3"/>
      <c r="K1015" s="5"/>
    </row>
    <row r="1016" spans="9:11" ht="16" x14ac:dyDescent="0.2">
      <c r="I1016" s="3"/>
      <c r="J1016" s="3"/>
      <c r="K1016" s="5"/>
    </row>
    <row r="1017" spans="9:11" ht="16" x14ac:dyDescent="0.2">
      <c r="I1017" s="3"/>
      <c r="J1017" s="3"/>
      <c r="K1017" s="5"/>
    </row>
    <row r="1018" spans="9:11" ht="16" x14ac:dyDescent="0.2">
      <c r="I1018" s="3"/>
      <c r="J1018" s="3"/>
      <c r="K1018" s="5"/>
    </row>
    <row r="1019" spans="9:11" ht="16" x14ac:dyDescent="0.2">
      <c r="I1019" s="3"/>
      <c r="J1019" s="3"/>
      <c r="K1019" s="5"/>
    </row>
    <row r="1020" spans="9:11" ht="16" x14ac:dyDescent="0.2">
      <c r="I1020" s="3"/>
      <c r="J1020" s="3"/>
      <c r="K1020" s="5"/>
    </row>
    <row r="1021" spans="9:11" ht="16" x14ac:dyDescent="0.2">
      <c r="I1021" s="3"/>
      <c r="J1021" s="3"/>
      <c r="K1021" s="5"/>
    </row>
    <row r="1022" spans="9:11" ht="16" x14ac:dyDescent="0.2">
      <c r="I1022" s="3"/>
      <c r="J1022" s="3"/>
      <c r="K1022" s="5"/>
    </row>
    <row r="1023" spans="9:11" ht="16" x14ac:dyDescent="0.2">
      <c r="I1023" s="3"/>
      <c r="J1023" s="3"/>
      <c r="K1023" s="5"/>
    </row>
    <row r="1024" spans="9:11" ht="16" x14ac:dyDescent="0.2">
      <c r="I1024" s="3"/>
      <c r="J1024" s="3"/>
      <c r="K1024" s="5"/>
    </row>
    <row r="1025" spans="9:11" ht="16" x14ac:dyDescent="0.2">
      <c r="I1025" s="3"/>
      <c r="J1025" s="3"/>
      <c r="K1025" s="5"/>
    </row>
    <row r="1026" spans="9:11" ht="16" x14ac:dyDescent="0.2">
      <c r="I1026" s="3"/>
      <c r="J1026" s="3"/>
      <c r="K1026" s="5"/>
    </row>
    <row r="1027" spans="9:11" ht="16" x14ac:dyDescent="0.2">
      <c r="I1027" s="3"/>
      <c r="J1027" s="3"/>
      <c r="K1027" s="5"/>
    </row>
    <row r="1028" spans="9:11" ht="16" x14ac:dyDescent="0.2">
      <c r="I1028" s="3"/>
      <c r="J1028" s="3"/>
      <c r="K1028" s="5"/>
    </row>
    <row r="1029" spans="9:11" ht="16" x14ac:dyDescent="0.2">
      <c r="I1029" s="3"/>
      <c r="J1029" s="3"/>
      <c r="K1029" s="5"/>
    </row>
    <row r="1030" spans="9:11" ht="16" x14ac:dyDescent="0.2">
      <c r="I1030" s="3"/>
      <c r="J1030" s="3"/>
      <c r="K1030" s="5"/>
    </row>
    <row r="1031" spans="9:11" ht="16" x14ac:dyDescent="0.2">
      <c r="I1031" s="3"/>
      <c r="J1031" s="3"/>
      <c r="K1031" s="5"/>
    </row>
    <row r="1032" spans="9:11" ht="16" x14ac:dyDescent="0.2">
      <c r="I1032" s="3"/>
      <c r="J1032" s="3"/>
      <c r="K1032" s="5"/>
    </row>
    <row r="1033" spans="9:11" ht="16" x14ac:dyDescent="0.2">
      <c r="I1033" s="3"/>
      <c r="J1033" s="3"/>
      <c r="K1033" s="5"/>
    </row>
    <row r="1034" spans="9:11" ht="16" x14ac:dyDescent="0.2">
      <c r="I1034" s="3"/>
      <c r="J1034" s="3"/>
      <c r="K1034" s="5"/>
    </row>
    <row r="1035" spans="9:11" ht="16" x14ac:dyDescent="0.2">
      <c r="I1035" s="3"/>
      <c r="J1035" s="3"/>
      <c r="K1035" s="5"/>
    </row>
    <row r="1036" spans="9:11" ht="16" x14ac:dyDescent="0.2">
      <c r="I1036" s="3"/>
      <c r="J1036" s="3"/>
      <c r="K1036" s="5"/>
    </row>
    <row r="1037" spans="9:11" ht="16" x14ac:dyDescent="0.2">
      <c r="I1037" s="3"/>
      <c r="J1037" s="3"/>
      <c r="K1037" s="5"/>
    </row>
    <row r="1038" spans="9:11" ht="16" x14ac:dyDescent="0.2">
      <c r="I1038" s="3"/>
      <c r="J1038" s="3"/>
      <c r="K1038" s="5"/>
    </row>
    <row r="1039" spans="9:11" ht="16" x14ac:dyDescent="0.2">
      <c r="I1039" s="3"/>
      <c r="J1039" s="3"/>
      <c r="K1039" s="5"/>
    </row>
    <row r="1040" spans="9:11" ht="16" x14ac:dyDescent="0.2">
      <c r="I1040" s="3"/>
      <c r="J1040" s="3"/>
      <c r="K1040" s="5"/>
    </row>
    <row r="1041" spans="9:11" ht="16" x14ac:dyDescent="0.2">
      <c r="I1041" s="3"/>
      <c r="J1041" s="3"/>
      <c r="K1041" s="5"/>
    </row>
    <row r="1042" spans="9:11" ht="16" x14ac:dyDescent="0.2">
      <c r="I1042" s="3"/>
      <c r="J1042" s="3"/>
      <c r="K1042" s="5"/>
    </row>
    <row r="1043" spans="9:11" ht="16" x14ac:dyDescent="0.2">
      <c r="I1043" s="3"/>
      <c r="J1043" s="3"/>
      <c r="K1043" s="5"/>
    </row>
    <row r="1044" spans="9:11" ht="16" x14ac:dyDescent="0.2">
      <c r="I1044" s="3"/>
      <c r="J1044" s="3"/>
      <c r="K1044" s="5"/>
    </row>
    <row r="1045" spans="9:11" ht="16" x14ac:dyDescent="0.2">
      <c r="I1045" s="3"/>
      <c r="J1045" s="3"/>
      <c r="K1045" s="5"/>
    </row>
    <row r="1046" spans="9:11" ht="16" x14ac:dyDescent="0.2">
      <c r="I1046" s="3"/>
      <c r="J1046" s="3"/>
      <c r="K1046" s="5"/>
    </row>
    <row r="1047" spans="9:11" ht="16" x14ac:dyDescent="0.2">
      <c r="I1047" s="3"/>
      <c r="J1047" s="3"/>
      <c r="K1047" s="5"/>
    </row>
    <row r="1048" spans="9:11" ht="16" x14ac:dyDescent="0.2">
      <c r="I1048" s="3"/>
      <c r="J1048" s="3"/>
      <c r="K1048" s="5"/>
    </row>
    <row r="1049" spans="9:11" ht="16" x14ac:dyDescent="0.2">
      <c r="I1049" s="3"/>
      <c r="J1049" s="3"/>
      <c r="K1049" s="5"/>
    </row>
    <row r="1050" spans="9:11" ht="16" x14ac:dyDescent="0.2">
      <c r="I1050" s="3"/>
      <c r="J1050" s="3"/>
      <c r="K1050" s="5"/>
    </row>
    <row r="1051" spans="9:11" ht="16" x14ac:dyDescent="0.2">
      <c r="I1051" s="3"/>
      <c r="J1051" s="3"/>
      <c r="K1051" s="5"/>
    </row>
    <row r="1052" spans="9:11" ht="16" x14ac:dyDescent="0.2">
      <c r="I1052" s="3"/>
      <c r="J1052" s="3"/>
      <c r="K1052" s="5"/>
    </row>
    <row r="1053" spans="9:11" ht="16" x14ac:dyDescent="0.2">
      <c r="I1053" s="3"/>
      <c r="J1053" s="3"/>
      <c r="K1053" s="5"/>
    </row>
    <row r="1054" spans="9:11" ht="16" x14ac:dyDescent="0.2">
      <c r="I1054" s="3"/>
      <c r="J1054" s="3"/>
      <c r="K1054" s="5"/>
    </row>
    <row r="1055" spans="9:11" ht="16" x14ac:dyDescent="0.2">
      <c r="I1055" s="3"/>
      <c r="J1055" s="3"/>
      <c r="K1055" s="5"/>
    </row>
    <row r="1056" spans="9:11" ht="16" x14ac:dyDescent="0.2">
      <c r="I1056" s="3"/>
      <c r="J1056" s="3"/>
      <c r="K1056" s="5"/>
    </row>
    <row r="1057" spans="9:11" ht="16" x14ac:dyDescent="0.2">
      <c r="I1057" s="3"/>
      <c r="J1057" s="3"/>
      <c r="K1057" s="5"/>
    </row>
    <row r="1058" spans="9:11" ht="16" x14ac:dyDescent="0.2">
      <c r="I1058" s="3"/>
      <c r="J1058" s="3"/>
      <c r="K1058" s="5"/>
    </row>
    <row r="1059" spans="9:11" ht="16" x14ac:dyDescent="0.2">
      <c r="I1059" s="3"/>
      <c r="J1059" s="3"/>
      <c r="K1059" s="5"/>
    </row>
    <row r="1060" spans="9:11" ht="16" x14ac:dyDescent="0.2">
      <c r="I1060" s="3"/>
      <c r="J1060" s="3"/>
      <c r="K1060" s="5"/>
    </row>
    <row r="1061" spans="9:11" ht="16" x14ac:dyDescent="0.2">
      <c r="I1061" s="3"/>
      <c r="J1061" s="3"/>
      <c r="K1061" s="5"/>
    </row>
    <row r="1062" spans="9:11" ht="16" x14ac:dyDescent="0.2">
      <c r="I1062" s="3"/>
      <c r="J1062" s="3"/>
      <c r="K1062" s="5"/>
    </row>
    <row r="1063" spans="9:11" ht="16" x14ac:dyDescent="0.2">
      <c r="I1063" s="3"/>
      <c r="J1063" s="3"/>
      <c r="K1063" s="5"/>
    </row>
    <row r="1064" spans="9:11" ht="16" x14ac:dyDescent="0.2">
      <c r="I1064" s="3"/>
      <c r="J1064" s="3"/>
      <c r="K1064" s="5"/>
    </row>
    <row r="1065" spans="9:11" ht="16" x14ac:dyDescent="0.2">
      <c r="I1065" s="3"/>
      <c r="J1065" s="3"/>
      <c r="K1065" s="5"/>
    </row>
    <row r="1066" spans="9:11" ht="16" x14ac:dyDescent="0.2">
      <c r="I1066" s="3"/>
      <c r="J1066" s="3"/>
      <c r="K1066" s="5"/>
    </row>
    <row r="1067" spans="9:11" ht="16" x14ac:dyDescent="0.2">
      <c r="I1067" s="3"/>
      <c r="J1067" s="3"/>
      <c r="K1067" s="5"/>
    </row>
    <row r="1068" spans="9:11" ht="16" x14ac:dyDescent="0.2">
      <c r="I1068" s="3"/>
      <c r="J1068" s="3"/>
      <c r="K1068" s="5"/>
    </row>
    <row r="1069" spans="9:11" ht="16" x14ac:dyDescent="0.2">
      <c r="I1069" s="3"/>
      <c r="J1069" s="3"/>
      <c r="K1069" s="5"/>
    </row>
    <row r="1070" spans="9:11" ht="16" x14ac:dyDescent="0.2">
      <c r="I1070" s="3"/>
      <c r="J1070" s="3"/>
      <c r="K1070" s="5"/>
    </row>
    <row r="1071" spans="9:11" ht="16" x14ac:dyDescent="0.2">
      <c r="I1071" s="3"/>
      <c r="J1071" s="3"/>
      <c r="K1071" s="5"/>
    </row>
    <row r="1072" spans="9:11" ht="16" x14ac:dyDescent="0.2">
      <c r="I1072" s="3"/>
      <c r="J1072" s="3"/>
      <c r="K1072" s="5"/>
    </row>
    <row r="1073" spans="9:11" ht="16" x14ac:dyDescent="0.2">
      <c r="I1073" s="3"/>
      <c r="J1073" s="3"/>
      <c r="K1073" s="5"/>
    </row>
    <row r="1074" spans="9:11" ht="16" x14ac:dyDescent="0.2">
      <c r="I1074" s="3"/>
      <c r="J1074" s="3"/>
      <c r="K1074" s="5"/>
    </row>
    <row r="1075" spans="9:11" ht="16" x14ac:dyDescent="0.2">
      <c r="I1075" s="3"/>
      <c r="J1075" s="3"/>
      <c r="K1075" s="5"/>
    </row>
    <row r="1076" spans="9:11" ht="16" x14ac:dyDescent="0.2">
      <c r="I1076" s="3"/>
      <c r="J1076" s="3"/>
      <c r="K1076" s="5"/>
    </row>
    <row r="1077" spans="9:11" ht="16" x14ac:dyDescent="0.2">
      <c r="I1077" s="3"/>
      <c r="J1077" s="3"/>
      <c r="K1077" s="5"/>
    </row>
    <row r="1078" spans="9:11" ht="16" x14ac:dyDescent="0.2">
      <c r="I1078" s="3"/>
      <c r="J1078" s="3"/>
      <c r="K1078" s="5"/>
    </row>
    <row r="1079" spans="9:11" ht="16" x14ac:dyDescent="0.2">
      <c r="I1079" s="3"/>
      <c r="J1079" s="3"/>
      <c r="K1079" s="5"/>
    </row>
    <row r="1080" spans="9:11" ht="16" x14ac:dyDescent="0.2">
      <c r="I1080" s="3"/>
      <c r="J1080" s="3"/>
      <c r="K1080" s="5"/>
    </row>
    <row r="1081" spans="9:11" ht="16" x14ac:dyDescent="0.2">
      <c r="I1081" s="3"/>
      <c r="J1081" s="3"/>
      <c r="K1081" s="5"/>
    </row>
    <row r="1082" spans="9:11" ht="16" x14ac:dyDescent="0.2">
      <c r="I1082" s="3"/>
      <c r="J1082" s="3"/>
      <c r="K1082" s="5"/>
    </row>
    <row r="1083" spans="9:11" ht="16" x14ac:dyDescent="0.2">
      <c r="I1083" s="3"/>
      <c r="J1083" s="3"/>
      <c r="K1083" s="5"/>
    </row>
    <row r="1084" spans="9:11" ht="16" x14ac:dyDescent="0.2">
      <c r="I1084" s="3"/>
      <c r="J1084" s="3"/>
      <c r="K1084" s="5"/>
    </row>
    <row r="1085" spans="9:11" ht="16" x14ac:dyDescent="0.2">
      <c r="I1085" s="3"/>
      <c r="J1085" s="3"/>
      <c r="K1085" s="5"/>
    </row>
    <row r="1086" spans="9:11" ht="16" x14ac:dyDescent="0.2">
      <c r="I1086" s="3"/>
      <c r="J1086" s="3"/>
      <c r="K1086" s="5"/>
    </row>
    <row r="1087" spans="9:11" ht="16" x14ac:dyDescent="0.2">
      <c r="I1087" s="3"/>
      <c r="J1087" s="3"/>
      <c r="K1087" s="5"/>
    </row>
  </sheetData>
  <hyperlinks>
    <hyperlink ref="AH2" r:id="rId1" xr:uid="{00000000-0004-0000-0200-000000000000}"/>
    <hyperlink ref="AJ2" r:id="rId2" xr:uid="{00000000-0004-0000-0200-000001000000}"/>
    <hyperlink ref="AH3" r:id="rId3" xr:uid="{00000000-0004-0000-0200-000002000000}"/>
    <hyperlink ref="AJ3" r:id="rId4" xr:uid="{00000000-0004-0000-0200-000003000000}"/>
    <hyperlink ref="AH4" r:id="rId5" xr:uid="{00000000-0004-0000-0200-000004000000}"/>
    <hyperlink ref="AJ4" r:id="rId6" xr:uid="{00000000-0004-0000-0200-000005000000}"/>
    <hyperlink ref="AH5" r:id="rId7" xr:uid="{00000000-0004-0000-0200-000006000000}"/>
    <hyperlink ref="AJ5" r:id="rId8" xr:uid="{00000000-0004-0000-0200-000007000000}"/>
    <hyperlink ref="AH6" r:id="rId9" xr:uid="{00000000-0004-0000-0200-000008000000}"/>
    <hyperlink ref="AJ6" r:id="rId10" xr:uid="{00000000-0004-0000-0200-000009000000}"/>
    <hyperlink ref="AH7" r:id="rId11" xr:uid="{00000000-0004-0000-0200-00000A000000}"/>
    <hyperlink ref="AJ7" r:id="rId12" xr:uid="{00000000-0004-0000-0200-00000B000000}"/>
    <hyperlink ref="AH8" r:id="rId13" xr:uid="{00000000-0004-0000-0200-00000C000000}"/>
    <hyperlink ref="AJ8" r:id="rId14" xr:uid="{00000000-0004-0000-0200-00000D000000}"/>
    <hyperlink ref="AH9" r:id="rId15" xr:uid="{00000000-0004-0000-0200-00000E000000}"/>
    <hyperlink ref="AJ9" r:id="rId16" xr:uid="{00000000-0004-0000-0200-00000F000000}"/>
    <hyperlink ref="AH10" r:id="rId17" xr:uid="{00000000-0004-0000-0200-000010000000}"/>
    <hyperlink ref="AJ10" r:id="rId18" xr:uid="{00000000-0004-0000-0200-000011000000}"/>
    <hyperlink ref="AH11" r:id="rId19" xr:uid="{00000000-0004-0000-0200-000012000000}"/>
    <hyperlink ref="AJ11" r:id="rId20" xr:uid="{00000000-0004-0000-0200-000013000000}"/>
    <hyperlink ref="AH12" r:id="rId21" xr:uid="{00000000-0004-0000-0200-000014000000}"/>
    <hyperlink ref="AJ12" r:id="rId22" xr:uid="{00000000-0004-0000-0200-000015000000}"/>
    <hyperlink ref="AJ13" r:id="rId23" xr:uid="{00000000-0004-0000-0200-000016000000}"/>
    <hyperlink ref="AH14" r:id="rId24" xr:uid="{00000000-0004-0000-0200-000017000000}"/>
    <hyperlink ref="AJ14" r:id="rId25" xr:uid="{00000000-0004-0000-0200-000018000000}"/>
    <hyperlink ref="AH15" r:id="rId26" xr:uid="{00000000-0004-0000-0200-000019000000}"/>
    <hyperlink ref="AJ15" r:id="rId27" xr:uid="{00000000-0004-0000-0200-00001A000000}"/>
    <hyperlink ref="AH16" r:id="rId28" xr:uid="{00000000-0004-0000-0200-00001B000000}"/>
    <hyperlink ref="AJ16" r:id="rId29" xr:uid="{00000000-0004-0000-0200-00001C000000}"/>
    <hyperlink ref="AH17" r:id="rId30" xr:uid="{00000000-0004-0000-0200-00001D000000}"/>
    <hyperlink ref="AJ17" r:id="rId31" xr:uid="{00000000-0004-0000-0200-00001E000000}"/>
    <hyperlink ref="AH18" r:id="rId32" xr:uid="{00000000-0004-0000-0200-00001F000000}"/>
    <hyperlink ref="AJ18" r:id="rId33" xr:uid="{00000000-0004-0000-0200-000020000000}"/>
    <hyperlink ref="AH19" r:id="rId34" xr:uid="{00000000-0004-0000-0200-000021000000}"/>
    <hyperlink ref="AJ19" r:id="rId35" xr:uid="{00000000-0004-0000-0200-000022000000}"/>
    <hyperlink ref="AH20" r:id="rId36" xr:uid="{00000000-0004-0000-0200-000023000000}"/>
    <hyperlink ref="AJ20" r:id="rId37" xr:uid="{00000000-0004-0000-0200-000024000000}"/>
    <hyperlink ref="AH21" r:id="rId38" xr:uid="{00000000-0004-0000-0200-000025000000}"/>
    <hyperlink ref="AJ21" r:id="rId39" xr:uid="{00000000-0004-0000-0200-000026000000}"/>
    <hyperlink ref="AH22" r:id="rId40" xr:uid="{00000000-0004-0000-0200-000027000000}"/>
    <hyperlink ref="AJ22" r:id="rId41" xr:uid="{00000000-0004-0000-0200-000028000000}"/>
    <hyperlink ref="AH23" r:id="rId42" xr:uid="{00000000-0004-0000-0200-000029000000}"/>
    <hyperlink ref="AJ23" r:id="rId43" xr:uid="{00000000-0004-0000-0200-00002A000000}"/>
    <hyperlink ref="AH24" r:id="rId44" xr:uid="{00000000-0004-0000-0200-00002B000000}"/>
    <hyperlink ref="AJ24" r:id="rId45" xr:uid="{00000000-0004-0000-0200-00002C000000}"/>
    <hyperlink ref="AH25" r:id="rId46" xr:uid="{00000000-0004-0000-0200-00002D000000}"/>
    <hyperlink ref="AJ25" r:id="rId47" xr:uid="{00000000-0004-0000-0200-00002E000000}"/>
    <hyperlink ref="AH26" r:id="rId48" xr:uid="{00000000-0004-0000-0200-00002F000000}"/>
    <hyperlink ref="AJ26" r:id="rId49" xr:uid="{00000000-0004-0000-0200-000030000000}"/>
    <hyperlink ref="AH27" r:id="rId50" xr:uid="{00000000-0004-0000-0200-000031000000}"/>
    <hyperlink ref="AJ27" r:id="rId51" xr:uid="{00000000-0004-0000-0200-000032000000}"/>
    <hyperlink ref="AH28" r:id="rId52" xr:uid="{00000000-0004-0000-0200-000033000000}"/>
    <hyperlink ref="AJ28" r:id="rId53" xr:uid="{00000000-0004-0000-0200-000034000000}"/>
    <hyperlink ref="AH29" r:id="rId54" xr:uid="{00000000-0004-0000-0200-000035000000}"/>
    <hyperlink ref="AJ29" r:id="rId55" xr:uid="{00000000-0004-0000-0200-000036000000}"/>
    <hyperlink ref="AH30" r:id="rId56" xr:uid="{00000000-0004-0000-0200-000037000000}"/>
    <hyperlink ref="AJ30" r:id="rId57" xr:uid="{00000000-0004-0000-0200-000038000000}"/>
    <hyperlink ref="AH31" r:id="rId58" xr:uid="{00000000-0004-0000-0200-000039000000}"/>
    <hyperlink ref="AJ31" r:id="rId59" xr:uid="{00000000-0004-0000-0200-00003A000000}"/>
    <hyperlink ref="AH32" r:id="rId60" xr:uid="{00000000-0004-0000-0200-00003B000000}"/>
    <hyperlink ref="AJ32" r:id="rId61" xr:uid="{00000000-0004-0000-0200-00003C000000}"/>
    <hyperlink ref="AH33" r:id="rId62" xr:uid="{00000000-0004-0000-0200-00003D000000}"/>
    <hyperlink ref="AJ33" r:id="rId63" xr:uid="{00000000-0004-0000-0200-00003E000000}"/>
    <hyperlink ref="AH34" r:id="rId64" xr:uid="{00000000-0004-0000-0200-00003F000000}"/>
    <hyperlink ref="AJ34" r:id="rId65" xr:uid="{00000000-0004-0000-0200-000040000000}"/>
    <hyperlink ref="AH35" r:id="rId66" xr:uid="{00000000-0004-0000-0200-000041000000}"/>
    <hyperlink ref="AJ35" r:id="rId67" xr:uid="{00000000-0004-0000-0200-000042000000}"/>
    <hyperlink ref="AH36" r:id="rId68" xr:uid="{00000000-0004-0000-0200-000043000000}"/>
    <hyperlink ref="AJ36" r:id="rId69" xr:uid="{00000000-0004-0000-0200-000044000000}"/>
    <hyperlink ref="AH37" r:id="rId70" xr:uid="{00000000-0004-0000-0200-000045000000}"/>
    <hyperlink ref="AJ37" r:id="rId71" xr:uid="{00000000-0004-0000-0200-000046000000}"/>
    <hyperlink ref="AH38" r:id="rId72" xr:uid="{00000000-0004-0000-0200-000047000000}"/>
    <hyperlink ref="AJ38" r:id="rId73" xr:uid="{00000000-0004-0000-0200-000048000000}"/>
    <hyperlink ref="AH39" r:id="rId74" xr:uid="{00000000-0004-0000-0200-000049000000}"/>
    <hyperlink ref="AJ39" r:id="rId75" xr:uid="{00000000-0004-0000-0200-00004A000000}"/>
    <hyperlink ref="AH40" r:id="rId76" xr:uid="{00000000-0004-0000-0200-00004B000000}"/>
    <hyperlink ref="AJ40" r:id="rId77" xr:uid="{00000000-0004-0000-0200-00004C000000}"/>
    <hyperlink ref="AH41" r:id="rId78" xr:uid="{00000000-0004-0000-0200-00004D000000}"/>
    <hyperlink ref="AJ41" r:id="rId79" xr:uid="{00000000-0004-0000-0200-00004E000000}"/>
    <hyperlink ref="AH42" r:id="rId80" xr:uid="{00000000-0004-0000-0200-00004F000000}"/>
    <hyperlink ref="AJ42" r:id="rId81" xr:uid="{00000000-0004-0000-0200-000050000000}"/>
    <hyperlink ref="AH43" r:id="rId82" xr:uid="{00000000-0004-0000-0200-000051000000}"/>
    <hyperlink ref="AJ43" r:id="rId83" xr:uid="{00000000-0004-0000-0200-000052000000}"/>
    <hyperlink ref="AH44" r:id="rId84" xr:uid="{00000000-0004-0000-0200-000053000000}"/>
    <hyperlink ref="AJ44" r:id="rId85" xr:uid="{00000000-0004-0000-0200-000054000000}"/>
    <hyperlink ref="AH45" r:id="rId86" xr:uid="{00000000-0004-0000-0200-000055000000}"/>
    <hyperlink ref="AJ45" r:id="rId87" xr:uid="{00000000-0004-0000-0200-000056000000}"/>
    <hyperlink ref="AH46" r:id="rId88" xr:uid="{00000000-0004-0000-0200-000057000000}"/>
    <hyperlink ref="AJ46" r:id="rId89" xr:uid="{00000000-0004-0000-0200-000058000000}"/>
    <hyperlink ref="AH47" r:id="rId90" xr:uid="{00000000-0004-0000-0200-000059000000}"/>
    <hyperlink ref="AJ47" r:id="rId91" xr:uid="{00000000-0004-0000-0200-00005A000000}"/>
    <hyperlink ref="AH48" r:id="rId92" xr:uid="{00000000-0004-0000-0200-00005B000000}"/>
    <hyperlink ref="AJ48" r:id="rId93" xr:uid="{00000000-0004-0000-0200-00005C000000}"/>
    <hyperlink ref="AH49" r:id="rId94" xr:uid="{00000000-0004-0000-0200-00005D000000}"/>
    <hyperlink ref="AJ49" r:id="rId95" xr:uid="{00000000-0004-0000-0200-00005E000000}"/>
    <hyperlink ref="AH50" r:id="rId96" xr:uid="{00000000-0004-0000-0200-00005F000000}"/>
    <hyperlink ref="AJ50" r:id="rId97" xr:uid="{00000000-0004-0000-0200-000060000000}"/>
    <hyperlink ref="AH51" r:id="rId98" xr:uid="{00000000-0004-0000-0200-000061000000}"/>
    <hyperlink ref="AJ51" r:id="rId99" xr:uid="{00000000-0004-0000-0200-000062000000}"/>
    <hyperlink ref="AH52" r:id="rId100" xr:uid="{00000000-0004-0000-0200-000063000000}"/>
    <hyperlink ref="AJ52" r:id="rId101" xr:uid="{00000000-0004-0000-0200-000064000000}"/>
    <hyperlink ref="AH53" r:id="rId102" xr:uid="{00000000-0004-0000-0200-000065000000}"/>
    <hyperlink ref="AJ53" r:id="rId103" xr:uid="{00000000-0004-0000-0200-000066000000}"/>
    <hyperlink ref="AH54" r:id="rId104" xr:uid="{00000000-0004-0000-0200-000067000000}"/>
    <hyperlink ref="AJ54" r:id="rId105" xr:uid="{00000000-0004-0000-0200-000068000000}"/>
    <hyperlink ref="AH55" r:id="rId106" xr:uid="{00000000-0004-0000-0200-000069000000}"/>
    <hyperlink ref="AJ55" r:id="rId107" xr:uid="{00000000-0004-0000-0200-00006A000000}"/>
    <hyperlink ref="AH56" r:id="rId108" xr:uid="{00000000-0004-0000-0200-00006B000000}"/>
    <hyperlink ref="AJ56" r:id="rId109" xr:uid="{00000000-0004-0000-0200-00006C000000}"/>
    <hyperlink ref="AH57" r:id="rId110" xr:uid="{00000000-0004-0000-0200-00006D000000}"/>
    <hyperlink ref="AJ57" r:id="rId111" xr:uid="{00000000-0004-0000-0200-00006E000000}"/>
    <hyperlink ref="AH58" r:id="rId112" xr:uid="{00000000-0004-0000-0200-00006F000000}"/>
    <hyperlink ref="AJ58" r:id="rId113" xr:uid="{00000000-0004-0000-0200-000070000000}"/>
    <hyperlink ref="AH59" r:id="rId114" xr:uid="{00000000-0004-0000-0200-000071000000}"/>
    <hyperlink ref="AJ59" r:id="rId115" xr:uid="{00000000-0004-0000-0200-000072000000}"/>
    <hyperlink ref="AH60" r:id="rId116" xr:uid="{00000000-0004-0000-0200-000073000000}"/>
    <hyperlink ref="AJ60" r:id="rId117" xr:uid="{00000000-0004-0000-0200-000074000000}"/>
    <hyperlink ref="AH61" r:id="rId118" xr:uid="{00000000-0004-0000-0200-000075000000}"/>
    <hyperlink ref="AJ61" r:id="rId119" xr:uid="{00000000-0004-0000-0200-000076000000}"/>
    <hyperlink ref="AH62" r:id="rId120" xr:uid="{00000000-0004-0000-0200-000077000000}"/>
    <hyperlink ref="AJ62" r:id="rId121" xr:uid="{00000000-0004-0000-0200-000078000000}"/>
    <hyperlink ref="AH63" r:id="rId122" xr:uid="{00000000-0004-0000-0200-000079000000}"/>
    <hyperlink ref="AJ63" r:id="rId123" xr:uid="{00000000-0004-0000-0200-00007A000000}"/>
    <hyperlink ref="AH64" r:id="rId124" xr:uid="{00000000-0004-0000-0200-00007B000000}"/>
    <hyperlink ref="AJ64" r:id="rId125" xr:uid="{00000000-0004-0000-0200-00007C000000}"/>
    <hyperlink ref="AH65" r:id="rId126" xr:uid="{00000000-0004-0000-0200-00007D000000}"/>
    <hyperlink ref="AJ65" r:id="rId127" xr:uid="{00000000-0004-0000-0200-00007E000000}"/>
    <hyperlink ref="AH66" r:id="rId128" xr:uid="{00000000-0004-0000-0200-00007F000000}"/>
    <hyperlink ref="AJ66" r:id="rId129" xr:uid="{00000000-0004-0000-0200-000080000000}"/>
    <hyperlink ref="AH67" r:id="rId130" xr:uid="{00000000-0004-0000-0200-000081000000}"/>
    <hyperlink ref="AJ67" r:id="rId131" xr:uid="{00000000-0004-0000-0200-000082000000}"/>
    <hyperlink ref="AH68" r:id="rId132" xr:uid="{00000000-0004-0000-0200-000083000000}"/>
    <hyperlink ref="AJ68" r:id="rId133" xr:uid="{00000000-0004-0000-0200-000084000000}"/>
    <hyperlink ref="AH69" r:id="rId134" xr:uid="{00000000-0004-0000-0200-000085000000}"/>
    <hyperlink ref="AJ69" r:id="rId135" xr:uid="{00000000-0004-0000-0200-000086000000}"/>
    <hyperlink ref="AH70" r:id="rId136" xr:uid="{00000000-0004-0000-0200-000087000000}"/>
    <hyperlink ref="AJ70" r:id="rId137" xr:uid="{00000000-0004-0000-0200-000088000000}"/>
    <hyperlink ref="AH71" r:id="rId138" xr:uid="{00000000-0004-0000-0200-000089000000}"/>
    <hyperlink ref="AJ71" r:id="rId139" xr:uid="{00000000-0004-0000-0200-00008A000000}"/>
    <hyperlink ref="AH72" r:id="rId140" xr:uid="{00000000-0004-0000-0200-00008B000000}"/>
    <hyperlink ref="AJ72" r:id="rId141" xr:uid="{00000000-0004-0000-0200-00008C000000}"/>
    <hyperlink ref="AH73" r:id="rId142" xr:uid="{00000000-0004-0000-0200-00008D000000}"/>
    <hyperlink ref="AJ73" r:id="rId143" xr:uid="{00000000-0004-0000-0200-00008E000000}"/>
    <hyperlink ref="AH74" r:id="rId144" xr:uid="{00000000-0004-0000-0200-00008F000000}"/>
    <hyperlink ref="AJ74" r:id="rId145" xr:uid="{00000000-0004-0000-0200-000090000000}"/>
    <hyperlink ref="AH75" r:id="rId146" xr:uid="{00000000-0004-0000-0200-000091000000}"/>
    <hyperlink ref="AJ75" r:id="rId147" xr:uid="{00000000-0004-0000-0200-000092000000}"/>
    <hyperlink ref="AH77" r:id="rId148" xr:uid="{00000000-0004-0000-0200-000093000000}"/>
    <hyperlink ref="AJ77" r:id="rId149" xr:uid="{00000000-0004-0000-0200-000094000000}"/>
    <hyperlink ref="AH78" r:id="rId150" xr:uid="{00000000-0004-0000-0200-000095000000}"/>
    <hyperlink ref="AJ78" r:id="rId151" xr:uid="{00000000-0004-0000-0200-000096000000}"/>
    <hyperlink ref="AH79" r:id="rId152" xr:uid="{00000000-0004-0000-0200-000097000000}"/>
    <hyperlink ref="AJ79" r:id="rId153" xr:uid="{00000000-0004-0000-0200-000098000000}"/>
    <hyperlink ref="AH80" r:id="rId154" xr:uid="{00000000-0004-0000-0200-000099000000}"/>
    <hyperlink ref="AJ80" r:id="rId155" xr:uid="{00000000-0004-0000-0200-00009A000000}"/>
    <hyperlink ref="AH81" r:id="rId156" xr:uid="{00000000-0004-0000-0200-00009B000000}"/>
    <hyperlink ref="AJ81" r:id="rId157" xr:uid="{00000000-0004-0000-0200-00009C000000}"/>
    <hyperlink ref="AH82" r:id="rId158" xr:uid="{00000000-0004-0000-0200-00009D000000}"/>
    <hyperlink ref="AJ82" r:id="rId159" xr:uid="{00000000-0004-0000-0200-00009E000000}"/>
    <hyperlink ref="AH83" r:id="rId160" xr:uid="{00000000-0004-0000-0200-00009F000000}"/>
    <hyperlink ref="AJ83" r:id="rId161" xr:uid="{00000000-0004-0000-0200-0000A0000000}"/>
    <hyperlink ref="AH84" r:id="rId162" xr:uid="{00000000-0004-0000-0200-0000A1000000}"/>
    <hyperlink ref="AJ84" r:id="rId163" xr:uid="{00000000-0004-0000-0200-0000A2000000}"/>
    <hyperlink ref="AH85" r:id="rId164" xr:uid="{00000000-0004-0000-0200-0000A3000000}"/>
    <hyperlink ref="AJ85" r:id="rId165" xr:uid="{00000000-0004-0000-0200-0000A4000000}"/>
    <hyperlink ref="AH86" r:id="rId166" xr:uid="{00000000-0004-0000-0200-0000A5000000}"/>
    <hyperlink ref="AJ86" r:id="rId167" xr:uid="{00000000-0004-0000-0200-0000A6000000}"/>
    <hyperlink ref="AH87" r:id="rId168" xr:uid="{00000000-0004-0000-0200-0000A7000000}"/>
    <hyperlink ref="AJ87" r:id="rId169" xr:uid="{00000000-0004-0000-0200-0000A8000000}"/>
    <hyperlink ref="AH88" r:id="rId170" xr:uid="{00000000-0004-0000-0200-0000A9000000}"/>
    <hyperlink ref="AJ88" r:id="rId171" xr:uid="{00000000-0004-0000-0200-0000AA000000}"/>
    <hyperlink ref="AH89" r:id="rId172" xr:uid="{00000000-0004-0000-0200-0000AB000000}"/>
    <hyperlink ref="AJ89" r:id="rId173" xr:uid="{00000000-0004-0000-0200-0000AC000000}"/>
    <hyperlink ref="AH90" r:id="rId174" xr:uid="{00000000-0004-0000-0200-0000AD000000}"/>
    <hyperlink ref="AJ90" r:id="rId175" xr:uid="{00000000-0004-0000-0200-0000AE000000}"/>
    <hyperlink ref="AH91" r:id="rId176" xr:uid="{00000000-0004-0000-0200-0000AF000000}"/>
    <hyperlink ref="AJ91" r:id="rId177" xr:uid="{00000000-0004-0000-0200-0000B0000000}"/>
  </hyperlinks>
  <pageMargins left="0.7" right="0.7" top="0.75" bottom="0.75" header="0.3" footer="0.3"/>
  <legacyDrawing r:id="rId17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D1033"/>
  <sheetViews>
    <sheetView workbookViewId="0">
      <pane ySplit="1" topLeftCell="A3" activePane="bottomLeft" state="frozen"/>
      <selection pane="bottomLeft" activeCell="R2" sqref="R2:R1048576"/>
    </sheetView>
  </sheetViews>
  <sheetFormatPr baseColWidth="10" defaultColWidth="11.1640625" defaultRowHeight="15" customHeight="1" x14ac:dyDescent="0.2"/>
  <cols>
    <col min="1" max="31" width="16.83203125" customWidth="1"/>
    <col min="32" max="33" width="19.5" customWidth="1"/>
    <col min="34" max="37" width="16.83203125" customWidth="1"/>
  </cols>
  <sheetData>
    <row r="1" spans="1:56" x14ac:dyDescent="0.2">
      <c r="A1" s="33" t="s">
        <v>1158</v>
      </c>
      <c r="B1" s="4" t="s">
        <v>6</v>
      </c>
      <c r="C1" s="4" t="s">
        <v>1159</v>
      </c>
      <c r="D1" s="4" t="s">
        <v>0</v>
      </c>
      <c r="E1" s="4" t="s">
        <v>1160</v>
      </c>
      <c r="F1" s="4" t="s">
        <v>2</v>
      </c>
      <c r="G1" s="4" t="s">
        <v>1161</v>
      </c>
      <c r="H1" s="4" t="s">
        <v>1162</v>
      </c>
      <c r="I1" s="4" t="s">
        <v>1163</v>
      </c>
      <c r="J1" s="4" t="s">
        <v>1164</v>
      </c>
      <c r="K1" s="4" t="s">
        <v>1165</v>
      </c>
      <c r="L1" s="4" t="s">
        <v>1166</v>
      </c>
      <c r="M1" s="4" t="s">
        <v>1167</v>
      </c>
      <c r="N1" s="4" t="s">
        <v>1168</v>
      </c>
      <c r="O1" s="4" t="s">
        <v>1169</v>
      </c>
      <c r="P1" s="4" t="s">
        <v>1170</v>
      </c>
      <c r="Q1" s="4" t="s">
        <v>1171</v>
      </c>
      <c r="R1" s="4" t="s">
        <v>1172</v>
      </c>
      <c r="S1" s="4" t="str">
        <f>'Application Form'!E1</f>
        <v>LPA</v>
      </c>
      <c r="T1" s="4" t="s">
        <v>1173</v>
      </c>
      <c r="U1" s="34"/>
      <c r="V1" s="35"/>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row>
    <row r="2" spans="1:56" x14ac:dyDescent="0.2">
      <c r="A2" s="36">
        <f>'Application Form'!B3</f>
        <v>3</v>
      </c>
      <c r="B2" s="16">
        <v>45233.305961782404</v>
      </c>
      <c r="C2" s="4"/>
      <c r="D2" s="4"/>
      <c r="E2" s="37">
        <v>45057</v>
      </c>
      <c r="F2" s="4"/>
      <c r="G2" s="4" t="s">
        <v>1174</v>
      </c>
      <c r="H2" s="4" t="s">
        <v>1175</v>
      </c>
      <c r="I2" s="4" t="s">
        <v>1176</v>
      </c>
      <c r="J2" s="4"/>
      <c r="K2" s="4"/>
      <c r="L2" s="4"/>
      <c r="M2" s="4"/>
      <c r="N2" s="4" t="s">
        <v>1177</v>
      </c>
      <c r="O2" s="4"/>
      <c r="P2" s="4"/>
      <c r="R2" s="4"/>
      <c r="S2" s="4" t="str">
        <f>'Application Form'!E2</f>
        <v xml:space="preserve">Breckland </v>
      </c>
      <c r="T2" s="4" t="s">
        <v>1178</v>
      </c>
      <c r="U2" s="38"/>
      <c r="V2" s="39"/>
      <c r="Y2" s="4"/>
      <c r="Z2" s="4"/>
      <c r="AA2" s="4"/>
      <c r="AB2" s="4"/>
      <c r="AD2" s="4"/>
      <c r="AE2" s="4"/>
      <c r="AH2" s="4"/>
      <c r="AI2" s="4"/>
      <c r="AJ2" s="4"/>
      <c r="AK2" s="4"/>
      <c r="AL2" s="4"/>
      <c r="AM2" s="4"/>
      <c r="AN2" s="4"/>
      <c r="AO2" s="4"/>
      <c r="AP2" s="4"/>
      <c r="AQ2" s="4"/>
      <c r="AR2" s="4"/>
      <c r="AS2" s="4"/>
      <c r="AT2" s="4"/>
      <c r="AU2" s="4"/>
      <c r="AV2" s="4"/>
      <c r="AW2" s="4"/>
      <c r="AX2" s="4"/>
      <c r="AY2" s="4"/>
      <c r="AZ2" s="4"/>
      <c r="BA2" s="4"/>
      <c r="BB2" s="4"/>
      <c r="BC2" s="4"/>
      <c r="BD2" s="4"/>
    </row>
    <row r="3" spans="1:56" x14ac:dyDescent="0.2">
      <c r="A3" s="36">
        <f>'Application Form'!B4</f>
        <v>6</v>
      </c>
      <c r="B3" s="16">
        <v>45238.089021990745</v>
      </c>
      <c r="C3" s="4"/>
      <c r="D3" s="4"/>
      <c r="E3" s="37">
        <v>45127</v>
      </c>
      <c r="F3" s="4"/>
      <c r="G3" s="4" t="s">
        <v>1179</v>
      </c>
      <c r="H3" s="4">
        <v>1991</v>
      </c>
      <c r="I3" s="4" t="s">
        <v>1180</v>
      </c>
      <c r="J3" s="4"/>
      <c r="K3" s="4"/>
      <c r="L3" s="4"/>
      <c r="M3" s="4"/>
      <c r="N3" s="4" t="s">
        <v>1181</v>
      </c>
      <c r="O3" s="4"/>
      <c r="P3" s="30"/>
      <c r="R3" s="4"/>
      <c r="S3" s="4" t="str">
        <f>'Application Form'!E3</f>
        <v>Colchester</v>
      </c>
      <c r="T3" s="4" t="s">
        <v>1182</v>
      </c>
      <c r="U3" s="38"/>
      <c r="V3" s="39"/>
      <c r="Y3" s="4"/>
      <c r="Z3" s="4"/>
      <c r="AA3" s="4"/>
      <c r="AB3" s="4"/>
      <c r="AD3" s="4"/>
      <c r="AE3" s="4"/>
      <c r="AH3" s="4"/>
      <c r="AI3" s="4"/>
      <c r="AJ3" s="4"/>
      <c r="AK3" s="4"/>
      <c r="AL3" s="4"/>
      <c r="AM3" s="4"/>
      <c r="AN3" s="4"/>
      <c r="AO3" s="4"/>
      <c r="AP3" s="4"/>
      <c r="AQ3" s="4"/>
      <c r="AR3" s="4"/>
      <c r="AS3" s="4"/>
      <c r="AT3" s="4"/>
      <c r="AU3" s="4"/>
      <c r="AV3" s="4"/>
      <c r="AW3" s="4"/>
      <c r="AX3" s="4"/>
      <c r="AY3" s="4"/>
      <c r="AZ3" s="4"/>
      <c r="BA3" s="4"/>
      <c r="BB3" s="4"/>
      <c r="BC3" s="4"/>
      <c r="BD3" s="4"/>
    </row>
    <row r="4" spans="1:56" x14ac:dyDescent="0.2">
      <c r="A4" s="36">
        <f>'Application Form'!B5</f>
        <v>7</v>
      </c>
      <c r="B4" s="16">
        <v>45238.090808252316</v>
      </c>
      <c r="C4" s="4"/>
      <c r="D4" s="4"/>
      <c r="E4" s="37">
        <v>45209</v>
      </c>
      <c r="F4" s="4"/>
      <c r="G4" s="4" t="s">
        <v>1183</v>
      </c>
      <c r="H4" s="4" t="s">
        <v>1184</v>
      </c>
      <c r="I4" s="4" t="s">
        <v>1185</v>
      </c>
      <c r="J4" s="4"/>
      <c r="K4" s="4"/>
      <c r="L4" s="4"/>
      <c r="M4" s="4"/>
      <c r="N4" s="4" t="s">
        <v>1186</v>
      </c>
      <c r="O4" s="4"/>
      <c r="P4" s="30"/>
      <c r="R4" s="4"/>
      <c r="S4" s="4" t="str">
        <f>'Application Form'!E4</f>
        <v>High Peak Borough Council</v>
      </c>
      <c r="T4" s="4" t="s">
        <v>1187</v>
      </c>
      <c r="U4" s="38"/>
      <c r="V4" s="39"/>
      <c r="Y4" s="4"/>
      <c r="Z4" s="4"/>
      <c r="AA4" s="4"/>
      <c r="AB4" s="4"/>
      <c r="AD4" s="4"/>
      <c r="AE4" s="4"/>
      <c r="AH4" s="4"/>
      <c r="AI4" s="4"/>
      <c r="AJ4" s="4"/>
      <c r="AK4" s="4"/>
      <c r="AL4" s="4"/>
      <c r="AM4" s="4"/>
      <c r="AN4" s="4"/>
      <c r="AO4" s="4"/>
      <c r="AP4" s="4"/>
      <c r="AQ4" s="4"/>
      <c r="AR4" s="4"/>
      <c r="AS4" s="4"/>
      <c r="AT4" s="4"/>
      <c r="AU4" s="4"/>
      <c r="AV4" s="4"/>
      <c r="AW4" s="4"/>
      <c r="AX4" s="4"/>
      <c r="AY4" s="4"/>
      <c r="AZ4" s="4"/>
      <c r="BA4" s="4"/>
      <c r="BB4" s="4"/>
      <c r="BC4" s="4"/>
      <c r="BD4" s="4"/>
    </row>
    <row r="5" spans="1:56" x14ac:dyDescent="0.2">
      <c r="A5" s="36">
        <f>'Application Form'!B6</f>
        <v>8</v>
      </c>
      <c r="B5" s="16">
        <v>45238.093444027778</v>
      </c>
      <c r="C5" s="4"/>
      <c r="D5" s="4"/>
      <c r="E5" s="37">
        <v>45209</v>
      </c>
      <c r="F5" s="4"/>
      <c r="G5" s="4" t="s">
        <v>40</v>
      </c>
      <c r="H5" s="4">
        <v>2014</v>
      </c>
      <c r="I5" s="4" t="s">
        <v>1188</v>
      </c>
      <c r="J5" s="4"/>
      <c r="K5" s="4"/>
      <c r="L5" s="4"/>
      <c r="M5" s="4"/>
      <c r="N5" s="4" t="s">
        <v>1186</v>
      </c>
      <c r="O5" s="4"/>
      <c r="P5" s="30"/>
      <c r="R5" s="4"/>
      <c r="S5" s="4" t="str">
        <f>'Application Form'!E5</f>
        <v>Westmorland and Furness</v>
      </c>
      <c r="T5" s="4" t="s">
        <v>1189</v>
      </c>
      <c r="U5" s="38"/>
      <c r="V5" s="39"/>
      <c r="Y5" s="4"/>
      <c r="Z5" s="4"/>
      <c r="AA5" s="4"/>
      <c r="AB5" s="4"/>
      <c r="AD5" s="4"/>
      <c r="AE5" s="4"/>
      <c r="AH5" s="4"/>
      <c r="AI5" s="4"/>
      <c r="AJ5" s="4"/>
      <c r="AK5" s="4"/>
      <c r="AL5" s="4"/>
      <c r="AM5" s="4"/>
      <c r="AN5" s="4"/>
      <c r="AO5" s="4"/>
      <c r="AP5" s="4"/>
      <c r="AQ5" s="4"/>
      <c r="AR5" s="4"/>
      <c r="AS5" s="4"/>
      <c r="AT5" s="4"/>
      <c r="AU5" s="4"/>
      <c r="AV5" s="4"/>
      <c r="AW5" s="4"/>
      <c r="AX5" s="4"/>
      <c r="AY5" s="4"/>
      <c r="AZ5" s="4"/>
      <c r="BA5" s="4"/>
      <c r="BB5" s="4"/>
      <c r="BC5" s="4"/>
      <c r="BD5" s="4"/>
    </row>
    <row r="6" spans="1:56" x14ac:dyDescent="0.2">
      <c r="A6" s="36">
        <f>'Application Form'!B7</f>
        <v>9</v>
      </c>
      <c r="B6" s="16">
        <v>45238.094707048615</v>
      </c>
      <c r="C6" s="4"/>
      <c r="D6" s="4"/>
      <c r="E6" s="37">
        <v>45210</v>
      </c>
      <c r="F6" s="4"/>
      <c r="G6" s="4" t="s">
        <v>1190</v>
      </c>
      <c r="H6" s="4" t="s">
        <v>1191</v>
      </c>
      <c r="I6" s="4" t="s">
        <v>1192</v>
      </c>
      <c r="J6" s="4"/>
      <c r="K6" s="4"/>
      <c r="L6" s="4"/>
      <c r="M6" s="4"/>
      <c r="N6" s="4" t="s">
        <v>1193</v>
      </c>
      <c r="O6" s="4"/>
      <c r="P6" s="30"/>
      <c r="R6" s="4"/>
      <c r="S6" s="4" t="str">
        <f>'Application Form'!E6</f>
        <v>Cheshire East</v>
      </c>
      <c r="T6" s="4" t="s">
        <v>1194</v>
      </c>
      <c r="U6" s="38"/>
      <c r="V6" s="39"/>
      <c r="Y6" s="4"/>
      <c r="Z6" s="4"/>
      <c r="AA6" s="4"/>
      <c r="AB6" s="4"/>
      <c r="AD6" s="4"/>
      <c r="AE6" s="4"/>
      <c r="AH6" s="4"/>
      <c r="AI6" s="4"/>
      <c r="AJ6" s="4"/>
      <c r="AK6" s="4"/>
      <c r="AL6" s="4"/>
      <c r="AM6" s="4"/>
      <c r="AN6" s="4"/>
      <c r="AO6" s="4"/>
      <c r="AP6" s="4"/>
      <c r="AQ6" s="4"/>
      <c r="AR6" s="4"/>
      <c r="AS6" s="4"/>
      <c r="AT6" s="4"/>
      <c r="AU6" s="4"/>
      <c r="AV6" s="4"/>
      <c r="AW6" s="4"/>
      <c r="AX6" s="4"/>
      <c r="AY6" s="4"/>
      <c r="AZ6" s="4"/>
      <c r="BA6" s="4"/>
      <c r="BB6" s="4"/>
      <c r="BC6" s="4"/>
      <c r="BD6" s="4"/>
    </row>
    <row r="7" spans="1:56" x14ac:dyDescent="0.2">
      <c r="A7" s="36">
        <f>'Application Form'!B8</f>
        <v>10</v>
      </c>
      <c r="B7" s="16">
        <v>45238.096053993053</v>
      </c>
      <c r="C7" s="4"/>
      <c r="D7" s="4"/>
      <c r="E7" s="37">
        <v>45209</v>
      </c>
      <c r="F7" s="4"/>
      <c r="G7" s="4" t="s">
        <v>1195</v>
      </c>
      <c r="H7" s="4">
        <v>1983</v>
      </c>
      <c r="I7" s="4" t="s">
        <v>1196</v>
      </c>
      <c r="J7" s="4"/>
      <c r="K7" s="4"/>
      <c r="L7" s="4"/>
      <c r="M7" s="4"/>
      <c r="N7" s="4" t="s">
        <v>1197</v>
      </c>
      <c r="O7" s="4"/>
      <c r="P7" s="30"/>
      <c r="R7" s="4"/>
      <c r="S7" s="4" t="str">
        <f>'Application Form'!E7</f>
        <v>Cheshire West and Chester Council</v>
      </c>
      <c r="T7" s="4" t="s">
        <v>1198</v>
      </c>
      <c r="U7" s="38"/>
      <c r="V7" s="39"/>
      <c r="Y7" s="4"/>
      <c r="Z7" s="4"/>
      <c r="AA7" s="4"/>
      <c r="AB7" s="4"/>
      <c r="AD7" s="4"/>
      <c r="AE7" s="4"/>
      <c r="AH7" s="4"/>
      <c r="AI7" s="4"/>
      <c r="AJ7" s="4"/>
      <c r="AK7" s="4"/>
      <c r="AL7" s="4"/>
      <c r="AM7" s="4"/>
      <c r="AN7" s="4"/>
      <c r="AO7" s="4"/>
      <c r="AP7" s="4"/>
      <c r="AQ7" s="4"/>
      <c r="AR7" s="4"/>
      <c r="AS7" s="4"/>
      <c r="AT7" s="4"/>
      <c r="AU7" s="4"/>
      <c r="AV7" s="4"/>
      <c r="AW7" s="4"/>
      <c r="AX7" s="4"/>
      <c r="AY7" s="4"/>
      <c r="AZ7" s="4"/>
      <c r="BA7" s="4"/>
      <c r="BB7" s="4"/>
      <c r="BC7" s="4"/>
      <c r="BD7" s="4"/>
    </row>
    <row r="8" spans="1:56" x14ac:dyDescent="0.2">
      <c r="A8" s="5">
        <v>10</v>
      </c>
      <c r="B8" s="16">
        <v>45309.117042094906</v>
      </c>
      <c r="C8" s="4"/>
      <c r="D8" s="4"/>
      <c r="E8" s="37">
        <v>45309</v>
      </c>
      <c r="F8" s="4"/>
      <c r="G8" s="4" t="s">
        <v>1199</v>
      </c>
      <c r="H8" s="4" t="s">
        <v>1200</v>
      </c>
      <c r="I8" s="4" t="s">
        <v>1201</v>
      </c>
      <c r="J8" s="4" t="s">
        <v>1202</v>
      </c>
      <c r="K8" s="4" t="s">
        <v>40</v>
      </c>
      <c r="L8" s="4" t="s">
        <v>1203</v>
      </c>
      <c r="M8" s="4" t="s">
        <v>1204</v>
      </c>
      <c r="N8" s="4" t="s">
        <v>1205</v>
      </c>
      <c r="O8" s="4"/>
      <c r="P8" s="30"/>
      <c r="R8" s="4"/>
      <c r="S8" s="4" t="str">
        <f>'Application Form'!E8</f>
        <v>North Yorkshire</v>
      </c>
      <c r="T8" s="4" t="s">
        <v>1206</v>
      </c>
      <c r="U8" s="38"/>
      <c r="V8" s="39"/>
      <c r="Y8" s="4"/>
      <c r="Z8" s="4"/>
      <c r="AA8" s="4"/>
      <c r="AD8" s="4"/>
      <c r="AE8" s="4"/>
      <c r="AH8" s="4"/>
      <c r="AI8" s="4"/>
      <c r="AJ8" s="4"/>
      <c r="AK8" s="4"/>
      <c r="AL8" s="4"/>
      <c r="AM8" s="4"/>
      <c r="AN8" s="4"/>
      <c r="AO8" s="4"/>
      <c r="AP8" s="4"/>
      <c r="AQ8" s="4"/>
      <c r="AR8" s="4"/>
      <c r="AS8" s="4"/>
      <c r="AT8" s="4"/>
      <c r="AU8" s="4"/>
      <c r="AV8" s="4"/>
      <c r="AW8" s="4"/>
      <c r="AX8" s="4"/>
      <c r="AY8" s="4"/>
      <c r="AZ8" s="4"/>
      <c r="BA8" s="4"/>
      <c r="BB8" s="4"/>
      <c r="BC8" s="4"/>
      <c r="BD8" s="4"/>
    </row>
    <row r="9" spans="1:56" x14ac:dyDescent="0.2">
      <c r="A9" s="36">
        <f>'Application Form'!B10</f>
        <v>12</v>
      </c>
      <c r="B9" s="16">
        <v>45238.097796828704</v>
      </c>
      <c r="C9" s="4"/>
      <c r="D9" s="4"/>
      <c r="E9" s="37">
        <v>45215</v>
      </c>
      <c r="F9" s="4"/>
      <c r="G9" s="4" t="s">
        <v>1179</v>
      </c>
      <c r="H9" s="30" t="s">
        <v>1207</v>
      </c>
      <c r="I9" s="4" t="s">
        <v>1208</v>
      </c>
      <c r="J9" s="4"/>
      <c r="K9" s="4"/>
      <c r="L9" s="4"/>
      <c r="M9" s="4"/>
      <c r="N9" s="4" t="s">
        <v>1186</v>
      </c>
      <c r="O9" s="4"/>
      <c r="P9" s="30"/>
      <c r="R9" s="4"/>
      <c r="S9" s="4" t="str">
        <f>'Application Form'!E9</f>
        <v>Cornwall</v>
      </c>
      <c r="T9" s="4" t="s">
        <v>1209</v>
      </c>
      <c r="U9" s="38"/>
      <c r="V9" s="39"/>
      <c r="Y9" s="4"/>
      <c r="Z9" s="4"/>
      <c r="AA9" s="4"/>
      <c r="AD9" s="4"/>
      <c r="AE9" s="4"/>
      <c r="AH9" s="4"/>
      <c r="AI9" s="4"/>
      <c r="AJ9" s="4"/>
      <c r="AK9" s="4"/>
      <c r="AL9" s="4"/>
      <c r="AM9" s="4"/>
      <c r="AN9" s="4"/>
      <c r="AO9" s="4"/>
      <c r="AP9" s="4"/>
      <c r="AQ9" s="4"/>
      <c r="AR9" s="4"/>
      <c r="AS9" s="4"/>
      <c r="AT9" s="4"/>
      <c r="AU9" s="4"/>
      <c r="AV9" s="4"/>
      <c r="AW9" s="4"/>
      <c r="AX9" s="4"/>
      <c r="AY9" s="4"/>
      <c r="AZ9" s="4"/>
      <c r="BA9" s="4"/>
      <c r="BB9" s="4"/>
      <c r="BC9" s="4"/>
      <c r="BD9" s="4"/>
    </row>
    <row r="10" spans="1:56" x14ac:dyDescent="0.2">
      <c r="A10" s="36">
        <f>'Application Form'!B11</f>
        <v>13</v>
      </c>
      <c r="B10" s="16">
        <v>45238.098811736112</v>
      </c>
      <c r="C10" s="4"/>
      <c r="D10" s="4"/>
      <c r="E10" s="4"/>
      <c r="F10" s="4"/>
      <c r="G10" s="4" t="s">
        <v>1179</v>
      </c>
      <c r="H10" s="4">
        <v>2000</v>
      </c>
      <c r="I10" s="4" t="s">
        <v>1210</v>
      </c>
      <c r="J10" s="4"/>
      <c r="K10" s="4"/>
      <c r="L10" s="4"/>
      <c r="M10" s="4"/>
      <c r="N10" s="4" t="s">
        <v>1186</v>
      </c>
      <c r="O10" s="4"/>
      <c r="P10" s="4"/>
      <c r="R10" s="4"/>
      <c r="S10" s="4" t="str">
        <f>'Application Form'!E10</f>
        <v xml:space="preserve">Cumberland </v>
      </c>
      <c r="T10" s="4" t="s">
        <v>1211</v>
      </c>
      <c r="U10" s="38"/>
      <c r="V10" s="39"/>
      <c r="Y10" s="4"/>
      <c r="Z10" s="4"/>
      <c r="AA10" s="4"/>
      <c r="AD10" s="4"/>
      <c r="AE10" s="4"/>
      <c r="AH10" s="4"/>
      <c r="AI10" s="4"/>
      <c r="AJ10" s="4"/>
      <c r="AK10" s="4"/>
      <c r="AL10" s="4"/>
      <c r="AM10" s="4"/>
      <c r="AN10" s="4"/>
      <c r="AO10" s="4"/>
      <c r="AP10" s="4"/>
      <c r="AQ10" s="4"/>
      <c r="AR10" s="4"/>
      <c r="AS10" s="4"/>
      <c r="AT10" s="4"/>
      <c r="AU10" s="4"/>
      <c r="AV10" s="4"/>
      <c r="AW10" s="4"/>
      <c r="AX10" s="4"/>
      <c r="AY10" s="4"/>
      <c r="AZ10" s="4"/>
      <c r="BA10" s="4"/>
      <c r="BB10" s="4"/>
      <c r="BC10" s="4"/>
      <c r="BD10" s="4"/>
    </row>
    <row r="11" spans="1:56" x14ac:dyDescent="0.2">
      <c r="A11" s="36">
        <f>'Application Form'!B12</f>
        <v>14</v>
      </c>
      <c r="B11" s="16">
        <v>45238.100170740741</v>
      </c>
      <c r="C11" s="4"/>
      <c r="D11" s="4"/>
      <c r="E11" s="37">
        <v>45215</v>
      </c>
      <c r="F11" s="4"/>
      <c r="G11" s="4" t="s">
        <v>1179</v>
      </c>
      <c r="H11" s="4">
        <v>1981</v>
      </c>
      <c r="I11" s="4" t="s">
        <v>1212</v>
      </c>
      <c r="J11" s="4"/>
      <c r="K11" s="4"/>
      <c r="L11" s="4"/>
      <c r="M11" s="4"/>
      <c r="N11" s="4" t="s">
        <v>1213</v>
      </c>
      <c r="O11" s="4"/>
      <c r="P11" s="30"/>
      <c r="R11" s="4"/>
      <c r="S11" s="4" t="str">
        <f>'Application Form'!E11</f>
        <v>Mid Suffolk</v>
      </c>
      <c r="T11" s="4" t="s">
        <v>1214</v>
      </c>
      <c r="U11" s="38"/>
      <c r="V11" s="39"/>
      <c r="Y11" s="4"/>
      <c r="Z11" s="4"/>
      <c r="AA11" s="4"/>
      <c r="AD11" s="4"/>
      <c r="AE11" s="4"/>
      <c r="AH11" s="4"/>
      <c r="AI11" s="4"/>
      <c r="AJ11" s="4"/>
      <c r="AK11" s="4"/>
      <c r="AL11" s="4"/>
      <c r="AM11" s="4"/>
      <c r="AN11" s="4"/>
      <c r="AO11" s="4"/>
      <c r="AP11" s="4"/>
      <c r="AQ11" s="4"/>
      <c r="AR11" s="4"/>
      <c r="AS11" s="4"/>
      <c r="AT11" s="4"/>
      <c r="AU11" s="4"/>
      <c r="AV11" s="4"/>
      <c r="AW11" s="4"/>
      <c r="AX11" s="4"/>
      <c r="AY11" s="4"/>
      <c r="AZ11" s="4"/>
      <c r="BA11" s="4"/>
      <c r="BB11" s="4"/>
      <c r="BC11" s="4"/>
      <c r="BD11" s="4"/>
    </row>
    <row r="12" spans="1:56" x14ac:dyDescent="0.2">
      <c r="A12" s="5">
        <v>14</v>
      </c>
      <c r="B12" s="16">
        <v>45306.189976030088</v>
      </c>
      <c r="C12" s="4"/>
      <c r="D12" s="4"/>
      <c r="E12" s="37">
        <v>45306</v>
      </c>
      <c r="F12" s="4"/>
      <c r="G12" s="4" t="s">
        <v>1215</v>
      </c>
      <c r="H12" s="4">
        <v>2019</v>
      </c>
      <c r="I12" s="4" t="s">
        <v>1216</v>
      </c>
      <c r="J12" s="4"/>
      <c r="K12" s="4"/>
      <c r="L12" s="4" t="s">
        <v>1217</v>
      </c>
      <c r="M12" s="4"/>
      <c r="N12" s="4"/>
      <c r="O12" s="4"/>
      <c r="P12" s="30"/>
      <c r="R12" s="4"/>
      <c r="S12" s="4" t="str">
        <f>'Application Form'!E12</f>
        <v>Cornwall</v>
      </c>
      <c r="T12" s="4" t="s">
        <v>1218</v>
      </c>
      <c r="U12" s="38"/>
      <c r="V12" s="39"/>
      <c r="Y12" s="4"/>
      <c r="Z12" s="4"/>
      <c r="AA12" s="4"/>
      <c r="AD12" s="4"/>
      <c r="AE12" s="4"/>
      <c r="AH12" s="4"/>
      <c r="AI12" s="4"/>
      <c r="AJ12" s="4"/>
      <c r="AK12" s="4"/>
      <c r="AL12" s="4"/>
      <c r="AM12" s="4"/>
      <c r="AN12" s="4"/>
      <c r="AO12" s="4"/>
      <c r="AP12" s="4"/>
      <c r="AQ12" s="4"/>
      <c r="AR12" s="4"/>
      <c r="AS12" s="4"/>
      <c r="AT12" s="4"/>
      <c r="AU12" s="4"/>
      <c r="AV12" s="4"/>
      <c r="AW12" s="4"/>
      <c r="AX12" s="4"/>
      <c r="AY12" s="4"/>
      <c r="AZ12" s="4"/>
      <c r="BA12" s="4"/>
      <c r="BB12" s="4"/>
      <c r="BC12" s="4"/>
      <c r="BD12" s="4"/>
    </row>
    <row r="13" spans="1:56" x14ac:dyDescent="0.2">
      <c r="A13" s="36">
        <f>'Application Form'!B14</f>
        <v>16</v>
      </c>
      <c r="B13" s="16">
        <v>45238.099756782409</v>
      </c>
      <c r="C13" s="4"/>
      <c r="D13" s="4"/>
      <c r="E13" s="37">
        <v>45248</v>
      </c>
      <c r="F13" s="4"/>
      <c r="G13" s="4" t="s">
        <v>1174</v>
      </c>
      <c r="H13" s="4">
        <v>2010</v>
      </c>
      <c r="I13" s="4" t="s">
        <v>1219</v>
      </c>
      <c r="J13" s="4"/>
      <c r="K13" s="4"/>
      <c r="L13" s="4"/>
      <c r="M13" s="4"/>
      <c r="N13" s="4" t="s">
        <v>1186</v>
      </c>
      <c r="O13" s="4"/>
      <c r="P13" s="30"/>
      <c r="R13" s="4"/>
      <c r="S13" s="4" t="str">
        <f>'Application Form'!E13</f>
        <v>Shropshire</v>
      </c>
      <c r="T13" s="4" t="s">
        <v>1220</v>
      </c>
      <c r="U13" s="38"/>
      <c r="V13" s="39"/>
      <c r="Y13" s="4"/>
      <c r="Z13" s="4"/>
      <c r="AA13" s="4"/>
      <c r="AD13" s="4"/>
      <c r="AE13" s="4"/>
      <c r="AH13" s="4"/>
      <c r="AI13" s="4"/>
      <c r="AJ13" s="4"/>
      <c r="AK13" s="4"/>
      <c r="AL13" s="4"/>
      <c r="AM13" s="4"/>
      <c r="AN13" s="4"/>
      <c r="AO13" s="4"/>
      <c r="AP13" s="4"/>
      <c r="AQ13" s="4"/>
      <c r="AR13" s="4"/>
      <c r="AS13" s="4"/>
      <c r="AT13" s="4"/>
      <c r="AU13" s="4"/>
      <c r="AV13" s="4"/>
      <c r="AW13" s="4"/>
      <c r="AX13" s="4"/>
      <c r="AY13" s="4"/>
      <c r="AZ13" s="4"/>
      <c r="BA13" s="4"/>
      <c r="BB13" s="4"/>
      <c r="BC13" s="4"/>
      <c r="BD13" s="4"/>
    </row>
    <row r="14" spans="1:56" x14ac:dyDescent="0.2">
      <c r="A14" s="36">
        <f>'Application Form'!B15</f>
        <v>17</v>
      </c>
      <c r="B14" s="16">
        <v>45238.092758877319</v>
      </c>
      <c r="C14" s="4"/>
      <c r="D14" s="4"/>
      <c r="E14" s="37">
        <v>45247</v>
      </c>
      <c r="F14" s="4"/>
      <c r="G14" s="4" t="s">
        <v>1221</v>
      </c>
      <c r="H14" s="4">
        <v>2019</v>
      </c>
      <c r="I14" s="4" t="s">
        <v>1222</v>
      </c>
      <c r="J14" s="4"/>
      <c r="K14" s="4"/>
      <c r="L14" s="4"/>
      <c r="M14" s="4"/>
      <c r="N14" s="4" t="s">
        <v>1223</v>
      </c>
      <c r="O14" s="4"/>
      <c r="P14" s="30"/>
      <c r="R14" s="4"/>
      <c r="S14" s="4" t="str">
        <f>'Application Form'!E14</f>
        <v>North Yorkshire</v>
      </c>
      <c r="T14" s="4" t="s">
        <v>1224</v>
      </c>
      <c r="U14" s="38"/>
      <c r="V14" s="39"/>
      <c r="Y14" s="4"/>
      <c r="Z14" s="4"/>
      <c r="AA14" s="4"/>
      <c r="AD14" s="4"/>
      <c r="AE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x14ac:dyDescent="0.2">
      <c r="A15" s="36">
        <f>'Application Form'!B16</f>
        <v>18</v>
      </c>
      <c r="B15" s="16">
        <v>45238.104366168976</v>
      </c>
      <c r="C15" s="4"/>
      <c r="D15" s="4"/>
      <c r="E15" s="37">
        <v>45224</v>
      </c>
      <c r="F15" s="4"/>
      <c r="G15" s="4" t="s">
        <v>1179</v>
      </c>
      <c r="H15" s="4">
        <v>1975</v>
      </c>
      <c r="I15" s="4" t="s">
        <v>1225</v>
      </c>
      <c r="J15" s="4"/>
      <c r="K15" s="4"/>
      <c r="L15" s="4"/>
      <c r="M15" s="4"/>
      <c r="N15" s="4" t="s">
        <v>1226</v>
      </c>
      <c r="O15" s="4"/>
      <c r="P15" s="30"/>
      <c r="R15" s="4"/>
      <c r="S15" s="4" t="str">
        <f>'Application Form'!E15</f>
        <v>Cornwall</v>
      </c>
      <c r="T15" s="4" t="s">
        <v>1218</v>
      </c>
      <c r="U15" s="38"/>
      <c r="V15" s="39"/>
      <c r="Y15" s="4"/>
      <c r="Z15" s="4"/>
      <c r="AA15" s="4"/>
      <c r="AD15" s="4"/>
      <c r="AE15" s="4"/>
      <c r="AH15" s="4"/>
      <c r="AI15" s="4"/>
      <c r="AJ15" s="4"/>
      <c r="AK15" s="4"/>
      <c r="AL15" s="4"/>
      <c r="AM15" s="4"/>
      <c r="AN15" s="4"/>
      <c r="AO15" s="4"/>
      <c r="AP15" s="4"/>
      <c r="AQ15" s="4"/>
      <c r="AR15" s="4"/>
      <c r="AS15" s="4"/>
      <c r="AT15" s="4"/>
      <c r="AU15" s="4"/>
      <c r="AV15" s="4"/>
      <c r="AW15" s="4"/>
      <c r="AX15" s="4"/>
      <c r="AY15" s="4"/>
      <c r="AZ15" s="4"/>
      <c r="BA15" s="4"/>
      <c r="BB15" s="4"/>
      <c r="BC15" s="4"/>
      <c r="BD15" s="4"/>
    </row>
    <row r="16" spans="1:56" x14ac:dyDescent="0.2">
      <c r="A16" s="36">
        <f>'Application Form'!B17</f>
        <v>19</v>
      </c>
      <c r="B16" s="16">
        <v>45238.105283877318</v>
      </c>
      <c r="C16" s="4"/>
      <c r="D16" s="4"/>
      <c r="E16" s="4"/>
      <c r="F16" s="4"/>
      <c r="G16" s="4" t="s">
        <v>1227</v>
      </c>
      <c r="H16" s="4" t="s">
        <v>1228</v>
      </c>
      <c r="I16" s="4" t="s">
        <v>1229</v>
      </c>
      <c r="J16" s="4"/>
      <c r="K16" s="4"/>
      <c r="L16" s="4"/>
      <c r="M16" s="4"/>
      <c r="N16" s="4" t="s">
        <v>1186</v>
      </c>
      <c r="O16" s="4"/>
      <c r="P16" s="30"/>
      <c r="R16" s="4"/>
      <c r="S16" s="4" t="str">
        <f>'Application Form'!E16</f>
        <v>High Peak Borough Council</v>
      </c>
      <c r="T16" s="4" t="s">
        <v>1230</v>
      </c>
      <c r="U16" s="38"/>
      <c r="V16" s="39"/>
      <c r="Y16" s="4"/>
      <c r="Z16" s="4"/>
      <c r="AA16" s="4"/>
      <c r="AD16" s="4"/>
      <c r="AE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x14ac:dyDescent="0.2">
      <c r="A17" s="36">
        <f>'Application Form'!B18</f>
        <v>20</v>
      </c>
      <c r="B17" s="16">
        <v>45238.106618344907</v>
      </c>
      <c r="C17" s="4"/>
      <c r="D17" s="4"/>
      <c r="E17" s="37">
        <v>45223</v>
      </c>
      <c r="F17" s="4"/>
      <c r="G17" s="4" t="s">
        <v>1231</v>
      </c>
      <c r="H17" s="30" t="s">
        <v>1232</v>
      </c>
      <c r="I17" s="4" t="s">
        <v>1233</v>
      </c>
      <c r="J17" s="4"/>
      <c r="K17" s="4"/>
      <c r="L17" s="4"/>
      <c r="M17" s="4"/>
      <c r="N17" s="4" t="s">
        <v>1234</v>
      </c>
      <c r="O17" s="4"/>
      <c r="P17" s="30"/>
      <c r="R17" s="4"/>
      <c r="S17" s="4" t="str">
        <f>'Application Form'!E17</f>
        <v>Cornwall</v>
      </c>
      <c r="T17" s="4" t="s">
        <v>1235</v>
      </c>
      <c r="U17" s="38"/>
      <c r="V17" s="39"/>
      <c r="Y17" s="4"/>
      <c r="Z17" s="4"/>
      <c r="AA17" s="4"/>
      <c r="AD17" s="4"/>
      <c r="AE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x14ac:dyDescent="0.2">
      <c r="A18" s="36">
        <f>'Application Form'!B19</f>
        <v>21</v>
      </c>
      <c r="B18" s="16">
        <v>45238.108239895839</v>
      </c>
      <c r="C18" s="4"/>
      <c r="D18" s="4"/>
      <c r="E18" s="37">
        <v>45217</v>
      </c>
      <c r="F18" s="4"/>
      <c r="G18" s="4" t="s">
        <v>40</v>
      </c>
      <c r="H18" s="4" t="s">
        <v>1236</v>
      </c>
      <c r="I18" s="4" t="s">
        <v>1237</v>
      </c>
      <c r="J18" s="4"/>
      <c r="K18" s="4"/>
      <c r="L18" s="4"/>
      <c r="M18" s="4"/>
      <c r="N18" s="4" t="s">
        <v>1238</v>
      </c>
      <c r="O18" s="4"/>
      <c r="P18" s="30"/>
      <c r="R18" s="4"/>
      <c r="S18" s="4" t="str">
        <f>'Application Form'!E18</f>
        <v>High Peak Borough Council</v>
      </c>
      <c r="T18" s="4" t="s">
        <v>1239</v>
      </c>
      <c r="U18" s="38"/>
      <c r="V18" s="39"/>
      <c r="Y18" s="4"/>
      <c r="Z18" s="4"/>
      <c r="AA18" s="4"/>
      <c r="AD18" s="4"/>
      <c r="AE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x14ac:dyDescent="0.2">
      <c r="A19" s="36">
        <f>'Application Form'!B20</f>
        <v>22</v>
      </c>
      <c r="B19" s="16">
        <v>45238.109996250001</v>
      </c>
      <c r="C19" s="4"/>
      <c r="D19" s="4"/>
      <c r="E19" s="37">
        <v>45225</v>
      </c>
      <c r="F19" s="4"/>
      <c r="G19" s="4" t="s">
        <v>1240</v>
      </c>
      <c r="H19" s="4" t="s">
        <v>1241</v>
      </c>
      <c r="I19" s="4" t="s">
        <v>1242</v>
      </c>
      <c r="J19" s="4"/>
      <c r="K19" s="4"/>
      <c r="L19" s="4"/>
      <c r="M19" s="4"/>
      <c r="N19" s="4" t="s">
        <v>1243</v>
      </c>
      <c r="O19" s="4"/>
      <c r="P19" s="30"/>
      <c r="R19" s="4"/>
      <c r="S19" s="4" t="str">
        <f>'Application Form'!E19</f>
        <v>City of Bradford Metropolitan</v>
      </c>
      <c r="T19" s="4" t="s">
        <v>1244</v>
      </c>
      <c r="U19" s="38"/>
      <c r="V19" s="39"/>
      <c r="Y19" s="4"/>
      <c r="Z19" s="4"/>
      <c r="AA19" s="4"/>
      <c r="AD19" s="4"/>
      <c r="AE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x14ac:dyDescent="0.2">
      <c r="A20" s="36">
        <f>'Application Form'!B21</f>
        <v>23</v>
      </c>
      <c r="B20" s="16">
        <v>45238.111091041668</v>
      </c>
      <c r="C20" s="4"/>
      <c r="D20" s="4"/>
      <c r="E20" s="37">
        <v>45224</v>
      </c>
      <c r="F20" s="4"/>
      <c r="G20" s="4" t="s">
        <v>1245</v>
      </c>
      <c r="H20" s="4" t="s">
        <v>1246</v>
      </c>
      <c r="I20" s="4" t="s">
        <v>1247</v>
      </c>
      <c r="J20" s="4"/>
      <c r="K20" s="4"/>
      <c r="L20" s="4"/>
      <c r="M20" s="4"/>
      <c r="N20" s="4" t="s">
        <v>1186</v>
      </c>
      <c r="O20" s="4"/>
      <c r="P20" s="30"/>
      <c r="R20" s="4"/>
      <c r="S20" s="4" t="str">
        <f>'Application Form'!E20</f>
        <v>Sheffield City</v>
      </c>
      <c r="T20" s="4" t="s">
        <v>1248</v>
      </c>
      <c r="U20" s="38"/>
      <c r="V20" s="39"/>
      <c r="Y20" s="4"/>
      <c r="Z20" s="4"/>
      <c r="AA20" s="4"/>
      <c r="AD20" s="4"/>
      <c r="AE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x14ac:dyDescent="0.2">
      <c r="A21" s="36">
        <f>'Application Form'!B22</f>
        <v>24</v>
      </c>
      <c r="B21" s="16">
        <v>45238.112179756943</v>
      </c>
      <c r="C21" s="4"/>
      <c r="D21" s="4"/>
      <c r="E21" s="37">
        <v>45232</v>
      </c>
      <c r="F21" s="4"/>
      <c r="G21" s="4" t="s">
        <v>1249</v>
      </c>
      <c r="H21" s="4">
        <v>2018</v>
      </c>
      <c r="I21" s="4" t="s">
        <v>1250</v>
      </c>
      <c r="J21" s="4"/>
      <c r="K21" s="4"/>
      <c r="L21" s="4"/>
      <c r="M21" s="4"/>
      <c r="N21" s="4" t="s">
        <v>1251</v>
      </c>
      <c r="O21" s="4"/>
      <c r="P21" s="30"/>
      <c r="R21" s="4"/>
      <c r="S21" s="4" t="str">
        <f>'Application Form'!E21</f>
        <v>Hyndburn</v>
      </c>
      <c r="T21" s="4" t="s">
        <v>1218</v>
      </c>
      <c r="U21" s="38"/>
      <c r="V21" s="39"/>
      <c r="Y21" s="4"/>
      <c r="Z21" s="4"/>
      <c r="AA21" s="4"/>
      <c r="AD21" s="4"/>
      <c r="AE21" s="4"/>
      <c r="AH21" s="4"/>
      <c r="AI21" s="4"/>
      <c r="AJ21" s="4"/>
      <c r="AK21" s="4"/>
      <c r="AL21" s="4"/>
      <c r="AM21" s="4"/>
      <c r="AN21" s="4"/>
      <c r="AO21" s="4"/>
      <c r="AP21" s="4"/>
      <c r="AQ21" s="4"/>
      <c r="AR21" s="4"/>
      <c r="AS21" s="4"/>
      <c r="AT21" s="4"/>
      <c r="AU21" s="4"/>
      <c r="AV21" s="4"/>
      <c r="AW21" s="4"/>
      <c r="AX21" s="4"/>
      <c r="AY21" s="4"/>
      <c r="AZ21" s="4"/>
      <c r="BA21" s="4"/>
      <c r="BB21" s="4"/>
      <c r="BC21" s="4"/>
      <c r="BD21" s="4"/>
    </row>
    <row r="22" spans="1:56" x14ac:dyDescent="0.2">
      <c r="A22" s="36">
        <f>'Application Form'!B23</f>
        <v>25</v>
      </c>
      <c r="B22" s="16">
        <v>45236.104159351853</v>
      </c>
      <c r="C22" s="4"/>
      <c r="D22" s="4"/>
      <c r="E22" s="37">
        <v>45236</v>
      </c>
      <c r="F22" s="4"/>
      <c r="G22" s="4" t="s">
        <v>1252</v>
      </c>
      <c r="H22" s="4" t="s">
        <v>1253</v>
      </c>
      <c r="I22" s="4" t="s">
        <v>1254</v>
      </c>
      <c r="J22" s="4"/>
      <c r="K22" s="4"/>
      <c r="L22" s="4"/>
      <c r="M22" s="4"/>
      <c r="N22" s="4" t="s">
        <v>1255</v>
      </c>
      <c r="O22" s="4"/>
      <c r="P22" s="30"/>
      <c r="R22" s="4"/>
      <c r="S22" s="4" t="str">
        <f>'Application Form'!E22</f>
        <v>Sheffield City</v>
      </c>
      <c r="T22" s="4" t="s">
        <v>1256</v>
      </c>
      <c r="U22" s="38"/>
      <c r="V22" s="39"/>
      <c r="Y22" s="4"/>
      <c r="Z22" s="4"/>
      <c r="AA22" s="4"/>
      <c r="AD22" s="4"/>
      <c r="AE22" s="4"/>
      <c r="AH22" s="4"/>
      <c r="AI22" s="4"/>
      <c r="AJ22" s="4"/>
      <c r="AK22" s="4"/>
      <c r="AL22" s="4"/>
      <c r="AM22" s="4"/>
      <c r="AN22" s="4"/>
      <c r="AO22" s="4"/>
      <c r="AP22" s="4"/>
      <c r="AQ22" s="4"/>
      <c r="AR22" s="4"/>
      <c r="AS22" s="4"/>
      <c r="AT22" s="4"/>
      <c r="AU22" s="4"/>
      <c r="AV22" s="4"/>
      <c r="AW22" s="4"/>
      <c r="AX22" s="4"/>
      <c r="AY22" s="4"/>
      <c r="AZ22" s="4"/>
      <c r="BA22" s="4"/>
      <c r="BB22" s="4"/>
      <c r="BC22" s="4"/>
      <c r="BD22" s="4"/>
    </row>
    <row r="23" spans="1:56" x14ac:dyDescent="0.2">
      <c r="A23" s="36">
        <f>'Application Form'!B24</f>
        <v>26</v>
      </c>
      <c r="B23" s="16">
        <v>45238.122561724536</v>
      </c>
      <c r="C23" s="4"/>
      <c r="D23" s="4"/>
      <c r="E23" s="37">
        <v>45238</v>
      </c>
      <c r="F23" s="4"/>
      <c r="G23" s="4" t="s">
        <v>1257</v>
      </c>
      <c r="H23" s="4">
        <v>2007</v>
      </c>
      <c r="I23" s="4" t="s">
        <v>1258</v>
      </c>
      <c r="J23" s="4"/>
      <c r="K23" s="4"/>
      <c r="L23" s="4"/>
      <c r="M23" s="4"/>
      <c r="N23" s="4" t="s">
        <v>1259</v>
      </c>
      <c r="O23" s="4"/>
      <c r="P23" s="30"/>
      <c r="R23" s="4"/>
      <c r="S23" s="4" t="str">
        <f>'Application Form'!E23</f>
        <v>Teignbridge</v>
      </c>
      <c r="T23" s="4" t="s">
        <v>1260</v>
      </c>
      <c r="U23" s="38"/>
      <c r="V23" s="39"/>
      <c r="Y23" s="4"/>
      <c r="Z23" s="4"/>
      <c r="AA23" s="4"/>
      <c r="AD23" s="4"/>
      <c r="AE23" s="4"/>
      <c r="AH23" s="4"/>
      <c r="AI23" s="4"/>
      <c r="AJ23" s="4"/>
      <c r="AK23" s="4"/>
      <c r="AL23" s="4"/>
      <c r="AM23" s="4"/>
      <c r="AN23" s="4"/>
      <c r="AO23" s="4"/>
      <c r="AP23" s="4"/>
      <c r="AQ23" s="4"/>
      <c r="AR23" s="4"/>
      <c r="AS23" s="4"/>
      <c r="AT23" s="4"/>
      <c r="AU23" s="4"/>
      <c r="AV23" s="4"/>
      <c r="AW23" s="4"/>
      <c r="AX23" s="4"/>
      <c r="AY23" s="4"/>
      <c r="AZ23" s="4"/>
      <c r="BA23" s="4"/>
      <c r="BB23" s="4"/>
      <c r="BC23" s="4"/>
      <c r="BD23" s="4"/>
    </row>
    <row r="24" spans="1:56" x14ac:dyDescent="0.2">
      <c r="A24" s="36">
        <f>'Application Form'!B25</f>
        <v>27</v>
      </c>
      <c r="B24" s="16"/>
      <c r="C24" s="4"/>
      <c r="D24" s="4"/>
      <c r="E24" s="37"/>
      <c r="F24" s="4"/>
      <c r="G24" s="4"/>
      <c r="H24" s="4"/>
      <c r="I24" s="4"/>
      <c r="J24" s="4"/>
      <c r="K24" s="4"/>
      <c r="L24" s="4"/>
      <c r="M24" s="4"/>
      <c r="N24" s="4"/>
      <c r="O24" s="4"/>
      <c r="P24" s="4"/>
      <c r="R24" s="4"/>
      <c r="S24" s="4" t="str">
        <f>'Application Form'!E24</f>
        <v>Barnsley Metropolitan</v>
      </c>
      <c r="T24" s="4"/>
      <c r="U24" s="38"/>
      <c r="V24" s="39"/>
      <c r="Y24" s="4"/>
      <c r="Z24" s="4"/>
      <c r="AA24" s="4"/>
      <c r="AD24" s="4"/>
      <c r="AE24" s="4"/>
      <c r="AH24" s="4"/>
      <c r="AI24" s="4"/>
      <c r="AJ24" s="4"/>
      <c r="AK24" s="4"/>
      <c r="AL24" s="4"/>
      <c r="AM24" s="4"/>
      <c r="AN24" s="4"/>
      <c r="AO24" s="4"/>
      <c r="AP24" s="4"/>
      <c r="AQ24" s="4"/>
      <c r="AR24" s="4"/>
      <c r="AS24" s="4"/>
      <c r="AT24" s="4"/>
      <c r="AU24" s="4"/>
      <c r="AV24" s="4"/>
      <c r="AW24" s="4"/>
      <c r="AX24" s="4"/>
      <c r="AY24" s="4"/>
      <c r="AZ24" s="4"/>
      <c r="BA24" s="4"/>
      <c r="BB24" s="4"/>
      <c r="BC24" s="4"/>
      <c r="BD24" s="4"/>
    </row>
    <row r="25" spans="1:56" x14ac:dyDescent="0.2">
      <c r="A25" s="36">
        <f>'Application Form'!B26</f>
        <v>28</v>
      </c>
      <c r="B25" s="16">
        <v>45246.221121898147</v>
      </c>
      <c r="C25" s="4"/>
      <c r="D25" s="4"/>
      <c r="E25" s="37">
        <v>45246</v>
      </c>
      <c r="F25" s="4"/>
      <c r="G25" s="4" t="s">
        <v>1261</v>
      </c>
      <c r="H25" s="4" t="s">
        <v>1262</v>
      </c>
      <c r="I25" s="4" t="s">
        <v>1263</v>
      </c>
      <c r="J25" s="4"/>
      <c r="K25" s="4"/>
      <c r="L25" s="4"/>
      <c r="M25" s="4"/>
      <c r="N25" s="4" t="s">
        <v>40</v>
      </c>
      <c r="O25" s="4"/>
      <c r="P25" s="30"/>
      <c r="R25" s="4"/>
      <c r="S25" s="4" t="str">
        <f>'Application Form'!E25</f>
        <v>Cornwall</v>
      </c>
      <c r="T25" s="4" t="s">
        <v>1211</v>
      </c>
      <c r="U25" s="38"/>
      <c r="V25" s="39"/>
      <c r="Y25" s="4"/>
      <c r="Z25" s="4"/>
      <c r="AA25" s="4"/>
      <c r="AD25" s="4"/>
      <c r="AE25" s="4"/>
      <c r="AH25" s="4"/>
      <c r="AI25" s="4"/>
      <c r="AJ25" s="4"/>
      <c r="AK25" s="4"/>
      <c r="AL25" s="4"/>
      <c r="AM25" s="4"/>
      <c r="AN25" s="4"/>
      <c r="AO25" s="4"/>
      <c r="AP25" s="4"/>
      <c r="AQ25" s="4"/>
      <c r="AR25" s="4"/>
      <c r="AS25" s="4"/>
      <c r="AT25" s="4"/>
      <c r="AU25" s="4"/>
      <c r="AV25" s="4"/>
      <c r="AW25" s="4"/>
      <c r="AX25" s="4"/>
      <c r="AY25" s="4"/>
      <c r="AZ25" s="4"/>
      <c r="BA25" s="4"/>
      <c r="BB25" s="4"/>
      <c r="BC25" s="4"/>
      <c r="BD25" s="4"/>
    </row>
    <row r="26" spans="1:56" x14ac:dyDescent="0.2">
      <c r="A26" s="36">
        <f>'Application Form'!B27</f>
        <v>29</v>
      </c>
      <c r="B26" s="16">
        <v>45253.123441724536</v>
      </c>
      <c r="C26" s="4"/>
      <c r="D26" s="4"/>
      <c r="E26" s="37">
        <v>45251</v>
      </c>
      <c r="F26" s="4"/>
      <c r="G26" s="4" t="s">
        <v>1179</v>
      </c>
      <c r="H26" s="4" t="s">
        <v>1264</v>
      </c>
      <c r="I26" s="4" t="s">
        <v>1265</v>
      </c>
      <c r="J26" s="4"/>
      <c r="K26" s="4"/>
      <c r="L26" s="4" t="s">
        <v>44</v>
      </c>
      <c r="M26" s="4"/>
      <c r="N26" s="4" t="s">
        <v>1266</v>
      </c>
      <c r="O26" s="4"/>
      <c r="P26" s="30"/>
      <c r="R26" s="4"/>
      <c r="S26" s="4" t="str">
        <f>'Application Form'!E26</f>
        <v>South Hams Distric Council</v>
      </c>
      <c r="T26" s="4" t="s">
        <v>1267</v>
      </c>
      <c r="U26" s="38"/>
      <c r="V26" s="39"/>
      <c r="Y26" s="4"/>
      <c r="Z26" s="4"/>
      <c r="AA26" s="4"/>
      <c r="AD26" s="4"/>
      <c r="AE26" s="4"/>
      <c r="AH26" s="4"/>
      <c r="AI26" s="4"/>
      <c r="AJ26" s="4"/>
      <c r="AK26" s="4"/>
      <c r="AL26" s="4"/>
      <c r="AM26" s="4"/>
      <c r="AN26" s="4"/>
      <c r="AO26" s="4"/>
      <c r="AP26" s="4"/>
      <c r="AQ26" s="4"/>
      <c r="AR26" s="4"/>
      <c r="AS26" s="4"/>
      <c r="AT26" s="4"/>
      <c r="AU26" s="4"/>
      <c r="AV26" s="4"/>
      <c r="AW26" s="4"/>
      <c r="AX26" s="4"/>
      <c r="AY26" s="4"/>
      <c r="AZ26" s="4"/>
      <c r="BA26" s="4"/>
      <c r="BB26" s="4"/>
      <c r="BC26" s="4"/>
      <c r="BD26" s="4"/>
    </row>
    <row r="27" spans="1:56" x14ac:dyDescent="0.2">
      <c r="A27" s="36">
        <f>'Application Form'!B28</f>
        <v>30</v>
      </c>
      <c r="B27" s="16">
        <v>45266.180787430552</v>
      </c>
      <c r="C27" s="4"/>
      <c r="D27" s="4"/>
      <c r="E27" s="37">
        <v>45266</v>
      </c>
      <c r="F27" s="4"/>
      <c r="G27" s="4" t="s">
        <v>40</v>
      </c>
      <c r="H27" s="4" t="s">
        <v>40</v>
      </c>
      <c r="I27" s="4" t="s">
        <v>309</v>
      </c>
      <c r="J27" s="4"/>
      <c r="K27" s="4"/>
      <c r="L27" s="4" t="s">
        <v>44</v>
      </c>
      <c r="M27" s="4"/>
      <c r="N27" s="4"/>
      <c r="O27" s="4"/>
      <c r="P27" s="30"/>
      <c r="R27" s="4"/>
      <c r="S27" s="4" t="str">
        <f>'Application Form'!E27</f>
        <v>North Yorkshire</v>
      </c>
      <c r="T27" s="4" t="s">
        <v>1268</v>
      </c>
      <c r="U27" s="38"/>
      <c r="V27" s="39"/>
      <c r="Y27" s="4"/>
      <c r="Z27" s="4"/>
      <c r="AA27" s="4"/>
      <c r="AD27" s="4"/>
      <c r="AE27" s="4"/>
      <c r="AH27" s="4"/>
      <c r="AI27" s="4"/>
      <c r="AJ27" s="4"/>
      <c r="AK27" s="4"/>
      <c r="AL27" s="4"/>
      <c r="AM27" s="4"/>
      <c r="AN27" s="4"/>
      <c r="AO27" s="4"/>
      <c r="AP27" s="4"/>
      <c r="AQ27" s="4"/>
      <c r="AR27" s="4"/>
      <c r="AS27" s="4"/>
      <c r="AT27" s="4"/>
      <c r="AU27" s="4"/>
      <c r="AV27" s="4"/>
      <c r="AW27" s="4"/>
      <c r="AX27" s="4"/>
      <c r="AY27" s="4"/>
      <c r="AZ27" s="4"/>
      <c r="BA27" s="4"/>
      <c r="BB27" s="4"/>
      <c r="BC27" s="4"/>
      <c r="BD27" s="4"/>
    </row>
    <row r="28" spans="1:56" x14ac:dyDescent="0.2">
      <c r="A28" s="36">
        <f>'Application Form'!B29</f>
        <v>31</v>
      </c>
      <c r="B28" s="16">
        <v>45250.147269918976</v>
      </c>
      <c r="C28" s="4"/>
      <c r="D28" s="4"/>
      <c r="E28" s="37">
        <v>45250</v>
      </c>
      <c r="F28" s="4"/>
      <c r="G28" s="4" t="s">
        <v>1252</v>
      </c>
      <c r="H28" s="4" t="s">
        <v>1269</v>
      </c>
      <c r="I28" s="4" t="s">
        <v>1270</v>
      </c>
      <c r="J28" s="4"/>
      <c r="K28" s="4"/>
      <c r="L28" s="4" t="s">
        <v>1271</v>
      </c>
      <c r="M28" s="4"/>
      <c r="N28" s="4" t="s">
        <v>1272</v>
      </c>
      <c r="O28" s="4"/>
      <c r="P28" s="4"/>
      <c r="R28" s="4"/>
      <c r="S28" s="4" t="str">
        <f>'Application Form'!E28</f>
        <v>Cornwall</v>
      </c>
      <c r="T28" s="4" t="s">
        <v>1256</v>
      </c>
      <c r="U28" s="38"/>
      <c r="V28" s="39"/>
      <c r="Y28" s="4"/>
      <c r="Z28" s="4"/>
      <c r="AA28" s="4"/>
      <c r="AD28" s="4"/>
      <c r="AE28" s="4"/>
      <c r="AH28" s="4"/>
      <c r="AI28" s="4"/>
      <c r="AJ28" s="4"/>
      <c r="AK28" s="4"/>
      <c r="AL28" s="4"/>
      <c r="AM28" s="4"/>
      <c r="AN28" s="4"/>
      <c r="AO28" s="4"/>
      <c r="AP28" s="4"/>
      <c r="AQ28" s="4"/>
      <c r="AR28" s="4"/>
      <c r="AS28" s="4"/>
      <c r="AT28" s="4"/>
      <c r="AU28" s="4"/>
      <c r="AV28" s="4"/>
      <c r="AW28" s="4"/>
      <c r="AX28" s="4"/>
      <c r="AY28" s="4"/>
      <c r="AZ28" s="4"/>
      <c r="BA28" s="4"/>
      <c r="BB28" s="4"/>
      <c r="BC28" s="4"/>
      <c r="BD28" s="4"/>
    </row>
    <row r="29" spans="1:56" x14ac:dyDescent="0.2">
      <c r="A29" s="36">
        <f>'Application Form'!B30</f>
        <v>32</v>
      </c>
      <c r="B29" s="4"/>
      <c r="C29" s="4"/>
      <c r="D29" s="4"/>
      <c r="E29" s="4"/>
      <c r="F29" s="4"/>
      <c r="G29" s="4"/>
      <c r="H29" s="4"/>
      <c r="I29" s="4"/>
      <c r="J29" s="4"/>
      <c r="K29" s="4"/>
      <c r="L29" s="4"/>
      <c r="M29" s="4"/>
      <c r="N29" s="4"/>
      <c r="O29" s="4"/>
      <c r="P29" s="4"/>
      <c r="R29" s="4"/>
      <c r="S29" s="4" t="str">
        <f>'Application Form'!E29</f>
        <v>Leeds City Council</v>
      </c>
      <c r="T29" s="4"/>
      <c r="U29" s="38"/>
      <c r="V29" s="39"/>
      <c r="Y29" s="4"/>
      <c r="Z29" s="4"/>
      <c r="AA29" s="4"/>
      <c r="AD29" s="4"/>
      <c r="AE29" s="4"/>
      <c r="AH29" s="4"/>
      <c r="AI29" s="4"/>
      <c r="AJ29" s="4"/>
      <c r="AK29" s="4"/>
      <c r="AL29" s="4"/>
      <c r="AM29" s="4"/>
      <c r="AN29" s="4"/>
      <c r="AO29" s="4"/>
      <c r="AP29" s="4"/>
      <c r="AQ29" s="4"/>
      <c r="AR29" s="4"/>
      <c r="AS29" s="4"/>
      <c r="AT29" s="4"/>
      <c r="AU29" s="4"/>
      <c r="AV29" s="4"/>
      <c r="AW29" s="4"/>
      <c r="AX29" s="4"/>
      <c r="AY29" s="4"/>
      <c r="AZ29" s="4"/>
      <c r="BA29" s="4"/>
      <c r="BB29" s="4"/>
      <c r="BC29" s="4"/>
      <c r="BD29" s="4"/>
    </row>
    <row r="30" spans="1:56" x14ac:dyDescent="0.2">
      <c r="A30" s="36">
        <f>'Application Form'!B31</f>
        <v>33</v>
      </c>
      <c r="B30" s="16">
        <v>45250.16041704861</v>
      </c>
      <c r="C30" s="4"/>
      <c r="D30" s="4"/>
      <c r="E30" s="37">
        <v>45250</v>
      </c>
      <c r="F30" s="4"/>
      <c r="G30" s="4" t="s">
        <v>1179</v>
      </c>
      <c r="H30" s="4" t="s">
        <v>1273</v>
      </c>
      <c r="I30" s="4" t="s">
        <v>1274</v>
      </c>
      <c r="J30" s="4"/>
      <c r="K30" s="4"/>
      <c r="L30" s="4" t="s">
        <v>44</v>
      </c>
      <c r="M30" s="4"/>
      <c r="N30" s="4"/>
      <c r="O30" s="4"/>
      <c r="P30" s="4"/>
      <c r="R30" s="4"/>
      <c r="S30" s="4" t="str">
        <f>'Application Form'!E30</f>
        <v>Wealden</v>
      </c>
      <c r="T30" s="4" t="s">
        <v>1256</v>
      </c>
      <c r="U30" s="38"/>
      <c r="V30" s="39"/>
      <c r="Y30" s="4"/>
      <c r="Z30" s="4"/>
      <c r="AA30" s="4"/>
      <c r="AD30" s="4"/>
      <c r="AE30" s="4"/>
      <c r="AH30" s="4"/>
      <c r="AI30" s="4"/>
      <c r="AJ30" s="4"/>
      <c r="AK30" s="4"/>
      <c r="AL30" s="4"/>
      <c r="AM30" s="4"/>
      <c r="AN30" s="4"/>
      <c r="AO30" s="4"/>
      <c r="AP30" s="4"/>
      <c r="AQ30" s="4"/>
      <c r="AR30" s="4"/>
      <c r="AS30" s="4"/>
      <c r="AT30" s="4"/>
      <c r="AU30" s="4"/>
      <c r="AV30" s="4"/>
      <c r="AW30" s="4"/>
      <c r="AX30" s="4"/>
      <c r="AY30" s="4"/>
      <c r="AZ30" s="4"/>
      <c r="BA30" s="4"/>
      <c r="BB30" s="4"/>
      <c r="BC30" s="4"/>
      <c r="BD30" s="4"/>
    </row>
    <row r="31" spans="1:56" x14ac:dyDescent="0.2">
      <c r="A31" s="36">
        <f>'Application Form'!B32</f>
        <v>34</v>
      </c>
      <c r="B31" s="4"/>
      <c r="C31" s="4"/>
      <c r="D31" s="4"/>
      <c r="E31" s="4"/>
      <c r="F31" s="4"/>
      <c r="G31" s="4"/>
      <c r="H31" s="4"/>
      <c r="I31" s="4"/>
      <c r="J31" s="4"/>
      <c r="K31" s="4"/>
      <c r="L31" s="4"/>
      <c r="M31" s="4"/>
      <c r="N31" s="4"/>
      <c r="O31" s="4"/>
      <c r="P31" s="4"/>
      <c r="R31" s="4"/>
      <c r="S31" s="4" t="str">
        <f>'Application Form'!E31</f>
        <v>Dartmoor National Park</v>
      </c>
      <c r="T31" s="4"/>
      <c r="U31" s="38"/>
      <c r="V31" s="39"/>
      <c r="Y31" s="4"/>
      <c r="Z31" s="4"/>
      <c r="AA31" s="4"/>
      <c r="AD31" s="4"/>
      <c r="AE31" s="4"/>
      <c r="AH31" s="4"/>
      <c r="AI31" s="4"/>
      <c r="AJ31" s="4"/>
      <c r="AK31" s="4"/>
      <c r="AL31" s="4"/>
      <c r="AM31" s="4"/>
      <c r="AN31" s="4"/>
      <c r="AO31" s="4"/>
      <c r="AP31" s="4"/>
      <c r="AQ31" s="4"/>
      <c r="AR31" s="4"/>
      <c r="AS31" s="4"/>
      <c r="AT31" s="4"/>
      <c r="AU31" s="4"/>
      <c r="AV31" s="4"/>
      <c r="AW31" s="4"/>
      <c r="AX31" s="4"/>
      <c r="AY31" s="4"/>
      <c r="AZ31" s="4"/>
      <c r="BA31" s="4"/>
      <c r="BB31" s="4"/>
      <c r="BC31" s="4"/>
      <c r="BD31" s="4"/>
    </row>
    <row r="32" spans="1:56" x14ac:dyDescent="0.2">
      <c r="A32" s="36">
        <f>'Application Form'!B33</f>
        <v>35</v>
      </c>
      <c r="B32" s="16">
        <v>45250.279376458333</v>
      </c>
      <c r="C32" s="4"/>
      <c r="D32" s="4"/>
      <c r="E32" s="37">
        <v>45250</v>
      </c>
      <c r="F32" s="4"/>
      <c r="G32" s="4" t="s">
        <v>1179</v>
      </c>
      <c r="H32" s="4">
        <v>2020</v>
      </c>
      <c r="I32" s="4" t="s">
        <v>1222</v>
      </c>
      <c r="J32" s="4"/>
      <c r="K32" s="4"/>
      <c r="L32" s="4" t="s">
        <v>1275</v>
      </c>
      <c r="M32" s="4"/>
      <c r="N32" s="4"/>
      <c r="O32" s="4"/>
      <c r="P32" s="4"/>
      <c r="R32" s="4"/>
      <c r="S32" s="4" t="str">
        <f>'Application Form'!E32</f>
        <v>Bromsgrove District Council</v>
      </c>
      <c r="T32" s="4" t="s">
        <v>1276</v>
      </c>
      <c r="U32" s="38"/>
      <c r="V32" s="39"/>
      <c r="Y32" s="4"/>
      <c r="Z32" s="4"/>
      <c r="AA32" s="4"/>
      <c r="AD32" s="4"/>
      <c r="AE32" s="4"/>
      <c r="AH32" s="4"/>
      <c r="AI32" s="4"/>
      <c r="AJ32" s="4"/>
      <c r="AK32" s="4"/>
      <c r="AL32" s="4"/>
      <c r="AM32" s="4"/>
      <c r="AN32" s="4"/>
      <c r="AO32" s="4"/>
      <c r="AP32" s="4"/>
      <c r="AQ32" s="4"/>
      <c r="AR32" s="4"/>
      <c r="AS32" s="4"/>
      <c r="AT32" s="4"/>
      <c r="AU32" s="4"/>
      <c r="AV32" s="4"/>
      <c r="AW32" s="4"/>
      <c r="AX32" s="4"/>
      <c r="AY32" s="4"/>
      <c r="AZ32" s="4"/>
      <c r="BA32" s="4"/>
      <c r="BB32" s="4"/>
      <c r="BC32" s="4"/>
      <c r="BD32" s="4"/>
    </row>
    <row r="33" spans="1:56" x14ac:dyDescent="0.2">
      <c r="A33" s="36">
        <f>'Application Form'!B34</f>
        <v>36</v>
      </c>
      <c r="B33" s="16">
        <v>45253.342333692126</v>
      </c>
      <c r="C33" s="4"/>
      <c r="D33" s="4"/>
      <c r="E33" s="37">
        <v>45253</v>
      </c>
      <c r="F33" s="4"/>
      <c r="G33" s="4" t="s">
        <v>1174</v>
      </c>
      <c r="H33" s="30" t="s">
        <v>1277</v>
      </c>
      <c r="I33" s="4" t="s">
        <v>1278</v>
      </c>
      <c r="J33" s="4"/>
      <c r="K33" s="4"/>
      <c r="L33" s="4" t="s">
        <v>1279</v>
      </c>
      <c r="M33" s="4"/>
      <c r="N33" s="4"/>
      <c r="O33" s="4"/>
      <c r="P33" s="30"/>
      <c r="R33" s="4"/>
      <c r="S33" s="4" t="str">
        <f>'Application Form'!E33</f>
        <v>Lake District</v>
      </c>
      <c r="T33" s="4" t="s">
        <v>1268</v>
      </c>
      <c r="U33" s="38"/>
      <c r="V33" s="39"/>
      <c r="Y33" s="4"/>
      <c r="Z33" s="4"/>
      <c r="AA33" s="4"/>
      <c r="AD33" s="4"/>
      <c r="AE33" s="4"/>
      <c r="AH33" s="4"/>
      <c r="AI33" s="4"/>
      <c r="AJ33" s="4"/>
      <c r="AK33" s="4"/>
      <c r="AL33" s="4"/>
      <c r="AM33" s="4"/>
      <c r="AN33" s="4"/>
      <c r="AO33" s="4"/>
      <c r="AP33" s="4"/>
      <c r="AQ33" s="4"/>
      <c r="AR33" s="4"/>
      <c r="AS33" s="4"/>
      <c r="AT33" s="4"/>
      <c r="AU33" s="4"/>
      <c r="AV33" s="4"/>
      <c r="AW33" s="4"/>
      <c r="AX33" s="4"/>
      <c r="AY33" s="4"/>
      <c r="AZ33" s="4"/>
      <c r="BA33" s="4"/>
      <c r="BB33" s="4"/>
      <c r="BC33" s="4"/>
      <c r="BD33" s="4"/>
    </row>
    <row r="34" spans="1:56" x14ac:dyDescent="0.2">
      <c r="A34" s="36">
        <f>'Application Form'!B35</f>
        <v>37</v>
      </c>
      <c r="B34" s="23">
        <v>45250.12880791667</v>
      </c>
      <c r="C34" s="24"/>
      <c r="D34" s="25"/>
      <c r="E34" s="40">
        <v>45250</v>
      </c>
      <c r="F34" s="25"/>
      <c r="G34" s="25" t="s">
        <v>1280</v>
      </c>
      <c r="H34" s="24">
        <v>2018</v>
      </c>
      <c r="I34" s="25" t="s">
        <v>1281</v>
      </c>
      <c r="J34" s="25"/>
      <c r="K34" s="25"/>
      <c r="L34" s="25"/>
      <c r="M34" s="25"/>
      <c r="N34" s="25" t="s">
        <v>1282</v>
      </c>
      <c r="O34" s="25"/>
      <c r="P34" s="41"/>
      <c r="R34" s="25"/>
      <c r="S34" s="4" t="str">
        <f>'Application Form'!E34</f>
        <v>Torridge</v>
      </c>
      <c r="T34" s="25" t="s">
        <v>1256</v>
      </c>
      <c r="U34" s="42"/>
      <c r="V34" s="43"/>
      <c r="Y34" s="25"/>
      <c r="Z34" s="25"/>
      <c r="AA34" s="25"/>
      <c r="AD34" s="25"/>
      <c r="AE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row>
    <row r="35" spans="1:56" x14ac:dyDescent="0.2">
      <c r="A35" s="36">
        <f>'Application Form'!B36</f>
        <v>38</v>
      </c>
      <c r="B35" s="4"/>
      <c r="C35" s="4"/>
      <c r="D35" s="4"/>
      <c r="E35" s="4"/>
      <c r="F35" s="4"/>
      <c r="G35" s="4"/>
      <c r="H35" s="4"/>
      <c r="I35" s="4"/>
      <c r="J35" s="4"/>
      <c r="K35" s="4"/>
      <c r="L35" s="4"/>
      <c r="M35" s="4"/>
      <c r="N35" s="4"/>
      <c r="O35" s="4"/>
      <c r="P35" s="4"/>
      <c r="R35" s="4"/>
      <c r="S35" s="4" t="str">
        <f>'Application Form'!E35</f>
        <v>North Yorkshire</v>
      </c>
      <c r="T35" s="4"/>
      <c r="U35" s="38"/>
      <c r="V35" s="39"/>
      <c r="Y35" s="4"/>
      <c r="Z35" s="4"/>
      <c r="AA35" s="4"/>
      <c r="AD35" s="4"/>
      <c r="AE35" s="4"/>
      <c r="AH35" s="4"/>
      <c r="AI35" s="4"/>
      <c r="AJ35" s="4"/>
      <c r="AK35" s="4"/>
      <c r="AL35" s="4"/>
      <c r="AM35" s="4"/>
      <c r="AN35" s="4"/>
      <c r="AO35" s="4"/>
      <c r="AP35" s="4"/>
      <c r="AQ35" s="4"/>
      <c r="AR35" s="4"/>
      <c r="AS35" s="4"/>
      <c r="AT35" s="4"/>
      <c r="AU35" s="4"/>
      <c r="AV35" s="4"/>
      <c r="AW35" s="4"/>
      <c r="AX35" s="4"/>
      <c r="AY35" s="4"/>
      <c r="AZ35" s="4"/>
      <c r="BA35" s="4"/>
      <c r="BB35" s="4"/>
      <c r="BC35" s="4"/>
      <c r="BD35" s="4"/>
    </row>
    <row r="36" spans="1:56" x14ac:dyDescent="0.2">
      <c r="A36" s="36">
        <f>'Application Form'!B37</f>
        <v>39</v>
      </c>
      <c r="B36" s="4"/>
      <c r="C36" s="4"/>
      <c r="D36" s="4"/>
      <c r="E36" s="4"/>
      <c r="F36" s="4"/>
      <c r="G36" s="4"/>
      <c r="H36" s="4"/>
      <c r="I36" s="4"/>
      <c r="J36" s="4"/>
      <c r="K36" s="4"/>
      <c r="L36" s="4"/>
      <c r="M36" s="4"/>
      <c r="N36" s="4"/>
      <c r="O36" s="4"/>
      <c r="P36" s="4"/>
      <c r="R36" s="4"/>
      <c r="S36" s="4" t="str">
        <f>'Application Form'!E36</f>
        <v>Herefordshire</v>
      </c>
      <c r="T36" s="4"/>
      <c r="U36" s="38"/>
      <c r="V36" s="39"/>
      <c r="Y36" s="4"/>
      <c r="Z36" s="4"/>
      <c r="AA36" s="4"/>
      <c r="AD36" s="4"/>
      <c r="AE36" s="4"/>
      <c r="AH36" s="4"/>
      <c r="AI36" s="4"/>
      <c r="AJ36" s="4"/>
      <c r="AK36" s="4"/>
      <c r="AL36" s="4"/>
      <c r="AM36" s="4"/>
      <c r="AN36" s="4"/>
      <c r="AO36" s="4"/>
      <c r="AP36" s="4"/>
      <c r="AQ36" s="4"/>
      <c r="AR36" s="4"/>
      <c r="AS36" s="4"/>
      <c r="AT36" s="4"/>
      <c r="AU36" s="4"/>
      <c r="AV36" s="4"/>
      <c r="AW36" s="4"/>
      <c r="AX36" s="4"/>
      <c r="AY36" s="4"/>
      <c r="AZ36" s="4"/>
      <c r="BA36" s="4"/>
      <c r="BB36" s="4"/>
      <c r="BC36" s="4"/>
      <c r="BD36" s="4"/>
    </row>
    <row r="37" spans="1:56" x14ac:dyDescent="0.2">
      <c r="A37" s="36">
        <f>'Application Form'!B38</f>
        <v>40</v>
      </c>
      <c r="B37" s="4"/>
      <c r="C37" s="4"/>
      <c r="D37" s="4"/>
      <c r="E37" s="4"/>
      <c r="F37" s="4"/>
      <c r="G37" s="4"/>
      <c r="H37" s="4"/>
      <c r="I37" s="4"/>
      <c r="J37" s="4"/>
      <c r="K37" s="4"/>
      <c r="L37" s="4"/>
      <c r="M37" s="4"/>
      <c r="N37" s="4"/>
      <c r="O37" s="4"/>
      <c r="P37" s="4"/>
      <c r="R37" s="4"/>
      <c r="S37" s="4" t="str">
        <f>'Application Form'!E37</f>
        <v>North York Moors National Park</v>
      </c>
      <c r="T37" s="4"/>
      <c r="U37" s="38"/>
      <c r="V37" s="39"/>
      <c r="Y37" s="4"/>
      <c r="Z37" s="4"/>
      <c r="AA37" s="4"/>
      <c r="AD37" s="4"/>
      <c r="AE37" s="4"/>
      <c r="AH37" s="4"/>
      <c r="AI37" s="4"/>
      <c r="AJ37" s="4"/>
      <c r="AK37" s="4"/>
      <c r="AL37" s="4"/>
      <c r="AM37" s="4"/>
      <c r="AN37" s="4"/>
      <c r="AO37" s="4"/>
      <c r="AP37" s="4"/>
      <c r="AQ37" s="4"/>
      <c r="AR37" s="4"/>
      <c r="AS37" s="4"/>
      <c r="AT37" s="4"/>
      <c r="AU37" s="4"/>
      <c r="AV37" s="4"/>
      <c r="AW37" s="4"/>
      <c r="AX37" s="4"/>
      <c r="AY37" s="4"/>
      <c r="AZ37" s="4"/>
      <c r="BA37" s="4"/>
      <c r="BB37" s="4"/>
      <c r="BC37" s="4"/>
      <c r="BD37" s="4"/>
    </row>
    <row r="38" spans="1:56" x14ac:dyDescent="0.2">
      <c r="A38" s="36">
        <f>'Application Form'!B39</f>
        <v>41</v>
      </c>
      <c r="B38" s="16">
        <v>45250.336670787037</v>
      </c>
      <c r="C38" s="4"/>
      <c r="D38" s="4"/>
      <c r="E38" s="37">
        <v>45250</v>
      </c>
      <c r="F38" s="4"/>
      <c r="G38" s="4" t="s">
        <v>1283</v>
      </c>
      <c r="H38" s="4">
        <v>2021</v>
      </c>
      <c r="I38" s="4" t="s">
        <v>1284</v>
      </c>
      <c r="J38" s="4"/>
      <c r="K38" s="4"/>
      <c r="L38" s="4" t="s">
        <v>1285</v>
      </c>
      <c r="M38" s="4"/>
      <c r="N38" s="4" t="s">
        <v>1286</v>
      </c>
      <c r="O38" s="4"/>
      <c r="P38" s="30"/>
      <c r="R38" s="4"/>
      <c r="S38" s="4" t="str">
        <f>'Application Form'!E38</f>
        <v>Somerset Council - West Team 2</v>
      </c>
      <c r="T38" s="4" t="s">
        <v>1287</v>
      </c>
      <c r="U38" s="38"/>
      <c r="V38" s="39"/>
      <c r="Y38" s="4"/>
      <c r="Z38" s="4"/>
      <c r="AA38" s="4"/>
      <c r="AD38" s="4"/>
      <c r="AE38" s="4"/>
      <c r="AH38" s="4"/>
      <c r="AI38" s="4"/>
      <c r="AJ38" s="4"/>
      <c r="AK38" s="4"/>
      <c r="AL38" s="4"/>
      <c r="AM38" s="4"/>
      <c r="AN38" s="4"/>
      <c r="AO38" s="4"/>
      <c r="AP38" s="4"/>
      <c r="AQ38" s="4"/>
      <c r="AR38" s="4"/>
      <c r="AS38" s="4"/>
      <c r="AT38" s="4"/>
      <c r="AU38" s="4"/>
      <c r="AV38" s="4"/>
      <c r="AW38" s="4"/>
      <c r="AX38" s="4"/>
      <c r="AY38" s="4"/>
      <c r="AZ38" s="4"/>
      <c r="BA38" s="4"/>
      <c r="BB38" s="4"/>
      <c r="BC38" s="4"/>
      <c r="BD38" s="4"/>
    </row>
    <row r="39" spans="1:56" x14ac:dyDescent="0.2">
      <c r="A39" s="36">
        <f>'Application Form'!B40</f>
        <v>42</v>
      </c>
      <c r="B39" s="16">
        <v>45250.149786851849</v>
      </c>
      <c r="C39" s="4"/>
      <c r="D39" s="4"/>
      <c r="E39" s="37">
        <v>45250</v>
      </c>
      <c r="F39" s="4"/>
      <c r="G39" s="4" t="s">
        <v>1179</v>
      </c>
      <c r="H39" s="4">
        <v>2019</v>
      </c>
      <c r="I39" s="4" t="s">
        <v>309</v>
      </c>
      <c r="J39" s="4"/>
      <c r="K39" s="4"/>
      <c r="L39" s="4" t="s">
        <v>43</v>
      </c>
      <c r="M39" s="4"/>
      <c r="N39" s="4"/>
      <c r="O39" s="4"/>
      <c r="P39" s="4"/>
      <c r="R39" s="4"/>
      <c r="S39" s="4" t="str">
        <f>'Application Form'!E39</f>
        <v xml:space="preserve">Mid Devon District Council </v>
      </c>
      <c r="T39" s="4" t="s">
        <v>1256</v>
      </c>
      <c r="U39" s="38"/>
      <c r="V39" s="39"/>
      <c r="Y39" s="4"/>
      <c r="Z39" s="4"/>
      <c r="AA39" s="4"/>
      <c r="AD39" s="4"/>
      <c r="AE39" s="4"/>
      <c r="AH39" s="4"/>
      <c r="AI39" s="4"/>
      <c r="AJ39" s="4"/>
      <c r="AK39" s="4"/>
      <c r="AL39" s="4"/>
      <c r="AM39" s="4"/>
      <c r="AN39" s="4"/>
      <c r="AO39" s="4"/>
      <c r="AP39" s="4"/>
      <c r="AQ39" s="4"/>
      <c r="AR39" s="4"/>
      <c r="AS39" s="4"/>
      <c r="AT39" s="4"/>
      <c r="AU39" s="4"/>
      <c r="AV39" s="4"/>
      <c r="AW39" s="4"/>
      <c r="AX39" s="4"/>
      <c r="AY39" s="4"/>
      <c r="AZ39" s="4"/>
      <c r="BA39" s="4"/>
      <c r="BB39" s="4"/>
      <c r="BC39" s="4"/>
      <c r="BD39" s="4"/>
    </row>
    <row r="40" spans="1:56" x14ac:dyDescent="0.2">
      <c r="A40" s="36">
        <f>'Application Form'!B41</f>
        <v>43</v>
      </c>
      <c r="B40" s="16">
        <v>45250.177115335653</v>
      </c>
      <c r="C40" s="4"/>
      <c r="D40" s="4"/>
      <c r="E40" s="37">
        <v>45250</v>
      </c>
      <c r="F40" s="4"/>
      <c r="G40" s="4" t="s">
        <v>1280</v>
      </c>
      <c r="H40" s="4" t="s">
        <v>1288</v>
      </c>
      <c r="I40" s="4" t="s">
        <v>1289</v>
      </c>
      <c r="J40" s="4"/>
      <c r="K40" s="4"/>
      <c r="L40" s="4" t="s">
        <v>1290</v>
      </c>
      <c r="M40" s="4"/>
      <c r="N40" s="4"/>
      <c r="O40" s="4"/>
      <c r="P40" s="30"/>
      <c r="R40" s="4"/>
      <c r="S40" s="4" t="str">
        <f>'Application Form'!E40</f>
        <v>Pendle Borough</v>
      </c>
      <c r="T40" s="4" t="s">
        <v>1291</v>
      </c>
      <c r="U40" s="38"/>
      <c r="V40" s="39"/>
      <c r="Y40" s="4"/>
      <c r="Z40" s="4"/>
      <c r="AA40" s="4"/>
      <c r="AD40" s="4"/>
      <c r="AE40" s="4"/>
      <c r="AH40" s="4"/>
      <c r="AI40" s="4"/>
      <c r="AJ40" s="4"/>
      <c r="AK40" s="4"/>
      <c r="AL40" s="4"/>
      <c r="AM40" s="4"/>
      <c r="AN40" s="4"/>
      <c r="AO40" s="4"/>
      <c r="AP40" s="4"/>
      <c r="AQ40" s="4"/>
      <c r="AR40" s="4"/>
      <c r="AS40" s="4"/>
      <c r="AT40" s="4"/>
      <c r="AU40" s="4"/>
      <c r="AV40" s="4"/>
      <c r="AW40" s="4"/>
      <c r="AX40" s="4"/>
      <c r="AY40" s="4"/>
      <c r="AZ40" s="4"/>
      <c r="BA40" s="4"/>
      <c r="BB40" s="4"/>
      <c r="BC40" s="4"/>
      <c r="BD40" s="4"/>
    </row>
    <row r="41" spans="1:56" x14ac:dyDescent="0.2">
      <c r="A41" s="36">
        <f>'Application Form'!B42</f>
        <v>44</v>
      </c>
      <c r="B41" s="16">
        <v>45265.331179826389</v>
      </c>
      <c r="C41" s="4"/>
      <c r="D41" s="4"/>
      <c r="E41" s="37">
        <v>45265</v>
      </c>
      <c r="F41" s="4"/>
      <c r="G41" s="4" t="s">
        <v>1292</v>
      </c>
      <c r="H41" s="4" t="s">
        <v>1293</v>
      </c>
      <c r="I41" s="4" t="s">
        <v>1294</v>
      </c>
      <c r="J41" s="4"/>
      <c r="K41" s="4"/>
      <c r="L41" s="4" t="s">
        <v>1295</v>
      </c>
      <c r="M41" s="4"/>
      <c r="N41" s="4" t="s">
        <v>1296</v>
      </c>
      <c r="O41" s="4"/>
      <c r="P41" s="30"/>
      <c r="R41" s="4"/>
      <c r="S41" s="4" t="str">
        <f>'Application Form'!E41</f>
        <v xml:space="preserve">Stroud District Council </v>
      </c>
      <c r="T41" s="4" t="s">
        <v>1256</v>
      </c>
      <c r="U41" s="38"/>
      <c r="V41" s="39"/>
      <c r="Y41" s="4"/>
      <c r="Z41" s="4"/>
      <c r="AA41" s="4"/>
      <c r="AD41" s="4"/>
      <c r="AE41" s="4"/>
      <c r="AH41" s="4"/>
      <c r="AI41" s="4"/>
      <c r="AJ41" s="4"/>
      <c r="AK41" s="4"/>
      <c r="AL41" s="4"/>
      <c r="AM41" s="4"/>
      <c r="AN41" s="4"/>
      <c r="AO41" s="4"/>
      <c r="AP41" s="4"/>
      <c r="AQ41" s="4"/>
      <c r="AR41" s="4"/>
      <c r="AS41" s="4"/>
      <c r="AT41" s="4"/>
      <c r="AU41" s="4"/>
      <c r="AV41" s="4"/>
      <c r="AW41" s="4"/>
      <c r="AX41" s="4"/>
      <c r="AY41" s="4"/>
      <c r="AZ41" s="4"/>
      <c r="BA41" s="4"/>
      <c r="BB41" s="4"/>
      <c r="BC41" s="4"/>
      <c r="BD41" s="4"/>
    </row>
    <row r="42" spans="1:56" x14ac:dyDescent="0.2">
      <c r="A42" s="36">
        <f>'Application Form'!B43</f>
        <v>45</v>
      </c>
      <c r="B42" s="4"/>
      <c r="C42" s="4"/>
      <c r="D42" s="4"/>
      <c r="E42" s="4"/>
      <c r="F42" s="4"/>
      <c r="G42" s="4"/>
      <c r="H42" s="4"/>
      <c r="I42" s="4"/>
      <c r="J42" s="4"/>
      <c r="K42" s="4"/>
      <c r="L42" s="4"/>
      <c r="M42" s="4"/>
      <c r="N42" s="4"/>
      <c r="O42" s="4"/>
      <c r="P42" s="4"/>
      <c r="R42" s="4"/>
      <c r="S42" s="4" t="str">
        <f>'Application Form'!E42</f>
        <v>Staffordshire Moorlands</v>
      </c>
      <c r="T42" s="4"/>
      <c r="U42" s="38"/>
      <c r="V42" s="39"/>
      <c r="Y42" s="4"/>
      <c r="Z42" s="4"/>
      <c r="AA42" s="4"/>
      <c r="AD42" s="4"/>
      <c r="AE42" s="4"/>
      <c r="AH42" s="4"/>
      <c r="AI42" s="4"/>
      <c r="AJ42" s="4"/>
      <c r="AK42" s="4"/>
      <c r="AL42" s="4"/>
      <c r="AM42" s="4"/>
      <c r="AN42" s="4"/>
      <c r="AO42" s="4"/>
      <c r="AP42" s="4"/>
      <c r="AQ42" s="4"/>
      <c r="AR42" s="4"/>
      <c r="AS42" s="4"/>
      <c r="AT42" s="4"/>
      <c r="AU42" s="4"/>
      <c r="AV42" s="4"/>
      <c r="AW42" s="4"/>
      <c r="AX42" s="4"/>
      <c r="AY42" s="4"/>
      <c r="AZ42" s="4"/>
      <c r="BA42" s="4"/>
      <c r="BB42" s="4"/>
      <c r="BC42" s="4"/>
      <c r="BD42" s="4"/>
    </row>
    <row r="43" spans="1:56" x14ac:dyDescent="0.2">
      <c r="A43" s="36">
        <f>'Application Form'!B44</f>
        <v>46</v>
      </c>
      <c r="B43" s="4"/>
      <c r="C43" s="4"/>
      <c r="D43" s="4"/>
      <c r="E43" s="4"/>
      <c r="F43" s="4"/>
      <c r="G43" s="4"/>
      <c r="H43" s="4"/>
      <c r="I43" s="4"/>
      <c r="J43" s="4"/>
      <c r="K43" s="4"/>
      <c r="L43" s="4"/>
      <c r="M43" s="4"/>
      <c r="N43" s="4"/>
      <c r="O43" s="4"/>
      <c r="P43" s="4"/>
      <c r="R43" s="4"/>
      <c r="S43" s="4" t="str">
        <f>'Application Form'!E43</f>
        <v>Exmoor National Park</v>
      </c>
      <c r="T43" s="4"/>
      <c r="U43" s="38"/>
      <c r="V43" s="39"/>
      <c r="Y43" s="4"/>
      <c r="Z43" s="4"/>
      <c r="AA43" s="4"/>
      <c r="AD43" s="4"/>
      <c r="AE43" s="4"/>
      <c r="AH43" s="4"/>
      <c r="AI43" s="4"/>
      <c r="AJ43" s="4"/>
      <c r="AK43" s="4"/>
      <c r="AL43" s="4"/>
      <c r="AM43" s="4"/>
      <c r="AN43" s="4"/>
      <c r="AO43" s="4"/>
      <c r="AP43" s="4"/>
      <c r="AQ43" s="4"/>
      <c r="AR43" s="4"/>
      <c r="AS43" s="4"/>
      <c r="AT43" s="4"/>
      <c r="AU43" s="4"/>
      <c r="AV43" s="4"/>
      <c r="AW43" s="4"/>
      <c r="AX43" s="4"/>
      <c r="AY43" s="4"/>
      <c r="AZ43" s="4"/>
      <c r="BA43" s="4"/>
      <c r="BB43" s="4"/>
      <c r="BC43" s="4"/>
      <c r="BD43" s="4"/>
    </row>
    <row r="44" spans="1:56" x14ac:dyDescent="0.2">
      <c r="A44" s="36">
        <f>'Application Form'!B45</f>
        <v>47</v>
      </c>
      <c r="B44" s="16">
        <v>45254.189228634263</v>
      </c>
      <c r="C44" s="4"/>
      <c r="D44" s="4"/>
      <c r="E44" s="37">
        <v>45254</v>
      </c>
      <c r="F44" s="4"/>
      <c r="G44" s="4" t="s">
        <v>1174</v>
      </c>
      <c r="H44" s="4" t="s">
        <v>1297</v>
      </c>
      <c r="I44" s="4" t="s">
        <v>1298</v>
      </c>
      <c r="J44" s="4"/>
      <c r="K44" s="4"/>
      <c r="L44" s="4" t="s">
        <v>1299</v>
      </c>
      <c r="M44" s="4"/>
      <c r="N44" s="4" t="s">
        <v>1300</v>
      </c>
      <c r="O44" s="4"/>
      <c r="P44" s="30"/>
      <c r="R44" s="4"/>
      <c r="S44" s="4" t="str">
        <f>'Application Form'!E44</f>
        <v>East Devon District Council</v>
      </c>
      <c r="T44" s="4" t="s">
        <v>1267</v>
      </c>
      <c r="U44" s="38"/>
      <c r="V44" s="39"/>
      <c r="Y44" s="4"/>
      <c r="Z44" s="4"/>
      <c r="AA44" s="4"/>
      <c r="AD44" s="4"/>
      <c r="AE44" s="4"/>
      <c r="AH44" s="4"/>
      <c r="AI44" s="4"/>
      <c r="AJ44" s="4"/>
      <c r="AK44" s="4"/>
      <c r="AL44" s="4"/>
      <c r="AM44" s="4"/>
      <c r="AN44" s="4"/>
      <c r="AO44" s="4"/>
      <c r="AP44" s="4"/>
      <c r="AQ44" s="4"/>
      <c r="AR44" s="4"/>
      <c r="AS44" s="4"/>
      <c r="AT44" s="4"/>
      <c r="AU44" s="4"/>
      <c r="AV44" s="4"/>
      <c r="AW44" s="4"/>
      <c r="AX44" s="4"/>
      <c r="AY44" s="4"/>
      <c r="AZ44" s="4"/>
      <c r="BA44" s="4"/>
      <c r="BB44" s="4"/>
      <c r="BC44" s="4"/>
      <c r="BD44" s="4"/>
    </row>
    <row r="45" spans="1:56" x14ac:dyDescent="0.2">
      <c r="A45" s="36">
        <f>'Application Form'!B46</f>
        <v>48</v>
      </c>
      <c r="B45" s="16">
        <v>45254.326608310184</v>
      </c>
      <c r="C45" s="4"/>
      <c r="D45" s="4"/>
      <c r="E45" s="37">
        <v>45253</v>
      </c>
      <c r="F45" s="4"/>
      <c r="G45" s="4" t="s">
        <v>1179</v>
      </c>
      <c r="H45" s="4">
        <v>2017</v>
      </c>
      <c r="I45" s="4" t="s">
        <v>1222</v>
      </c>
      <c r="J45" s="4"/>
      <c r="K45" s="4"/>
      <c r="L45" s="4" t="s">
        <v>1271</v>
      </c>
      <c r="M45" s="4"/>
      <c r="N45" s="4"/>
      <c r="O45" s="4"/>
      <c r="P45" s="4"/>
      <c r="R45" s="4"/>
      <c r="S45" s="4" t="str">
        <f>'Application Form'!E45</f>
        <v>Eastleigh Borough</v>
      </c>
      <c r="T45" s="4" t="s">
        <v>1267</v>
      </c>
      <c r="U45" s="38"/>
      <c r="V45" s="39"/>
      <c r="Y45" s="4"/>
      <c r="Z45" s="4"/>
      <c r="AA45" s="4"/>
      <c r="AD45" s="4"/>
      <c r="AE45" s="4"/>
      <c r="AH45" s="4"/>
      <c r="AI45" s="4"/>
      <c r="AJ45" s="4"/>
      <c r="AK45" s="4"/>
      <c r="AL45" s="4"/>
      <c r="AM45" s="4"/>
      <c r="AN45" s="4"/>
      <c r="AO45" s="4"/>
      <c r="AP45" s="4"/>
      <c r="AQ45" s="4"/>
      <c r="AR45" s="4"/>
      <c r="AS45" s="4"/>
      <c r="AT45" s="4"/>
      <c r="AU45" s="4"/>
      <c r="AV45" s="4"/>
      <c r="AW45" s="4"/>
      <c r="AX45" s="4"/>
      <c r="AY45" s="4"/>
      <c r="AZ45" s="4"/>
      <c r="BA45" s="4"/>
      <c r="BB45" s="4"/>
      <c r="BC45" s="4"/>
      <c r="BD45" s="4"/>
    </row>
    <row r="46" spans="1:56" x14ac:dyDescent="0.2">
      <c r="A46" s="36">
        <f>'Application Form'!B47</f>
        <v>49</v>
      </c>
      <c r="B46" s="4"/>
      <c r="C46" s="4"/>
      <c r="D46" s="4"/>
      <c r="E46" s="4"/>
      <c r="F46" s="4"/>
      <c r="G46" s="4"/>
      <c r="H46" s="4"/>
      <c r="I46" s="4"/>
      <c r="J46" s="4"/>
      <c r="K46" s="4"/>
      <c r="L46" s="4"/>
      <c r="M46" s="4"/>
      <c r="N46" s="4"/>
      <c r="O46" s="4"/>
      <c r="P46" s="4"/>
      <c r="R46" s="4"/>
      <c r="S46" s="4" t="str">
        <f>'Application Form'!E46</f>
        <v>Winchester</v>
      </c>
      <c r="T46" s="4"/>
      <c r="U46" s="38"/>
      <c r="V46" s="39"/>
      <c r="Y46" s="4"/>
      <c r="Z46" s="4"/>
      <c r="AA46" s="4"/>
      <c r="AD46" s="4"/>
      <c r="AE46" s="4"/>
      <c r="AH46" s="4"/>
      <c r="AI46" s="4"/>
      <c r="AJ46" s="4"/>
      <c r="AK46" s="4"/>
      <c r="AL46" s="4"/>
      <c r="AM46" s="4"/>
      <c r="AN46" s="4"/>
      <c r="AO46" s="4"/>
      <c r="AP46" s="4"/>
      <c r="AQ46" s="4"/>
      <c r="AR46" s="4"/>
      <c r="AS46" s="4"/>
      <c r="AT46" s="4"/>
      <c r="AU46" s="4"/>
      <c r="AV46" s="4"/>
      <c r="AW46" s="4"/>
      <c r="AX46" s="4"/>
      <c r="AY46" s="4"/>
      <c r="AZ46" s="4"/>
      <c r="BA46" s="4"/>
      <c r="BB46" s="4"/>
      <c r="BC46" s="4"/>
      <c r="BD46" s="4"/>
    </row>
    <row r="47" spans="1:56" x14ac:dyDescent="0.2">
      <c r="A47" s="36">
        <f>'Application Form'!B48</f>
        <v>50</v>
      </c>
      <c r="B47" s="16">
        <v>45253.080271956016</v>
      </c>
      <c r="C47" s="4"/>
      <c r="D47" s="4"/>
      <c r="E47" s="37">
        <v>45251</v>
      </c>
      <c r="F47" s="4"/>
      <c r="G47" s="4" t="s">
        <v>1301</v>
      </c>
      <c r="H47" s="4" t="s">
        <v>1302</v>
      </c>
      <c r="I47" s="4" t="s">
        <v>1303</v>
      </c>
      <c r="J47" s="4"/>
      <c r="K47" s="4"/>
      <c r="L47" s="4" t="s">
        <v>44</v>
      </c>
      <c r="M47" s="4"/>
      <c r="N47" s="4" t="s">
        <v>1304</v>
      </c>
      <c r="O47" s="4"/>
      <c r="P47" s="30"/>
      <c r="R47" s="4"/>
      <c r="S47" s="4" t="str">
        <f>'Application Form'!E47</f>
        <v>Cheshire East</v>
      </c>
      <c r="T47" s="4" t="s">
        <v>1256</v>
      </c>
      <c r="U47" s="38"/>
      <c r="V47" s="39"/>
      <c r="Y47" s="4"/>
      <c r="Z47" s="4"/>
      <c r="AA47" s="4"/>
      <c r="AD47" s="4"/>
      <c r="AE47" s="4"/>
      <c r="AH47" s="4"/>
      <c r="AI47" s="4"/>
      <c r="AJ47" s="4"/>
      <c r="AK47" s="4"/>
      <c r="AL47" s="4"/>
      <c r="AM47" s="4"/>
      <c r="AN47" s="4"/>
      <c r="AO47" s="4"/>
      <c r="AP47" s="4"/>
      <c r="AQ47" s="4"/>
      <c r="AR47" s="4"/>
      <c r="AS47" s="4"/>
      <c r="AT47" s="4"/>
      <c r="AU47" s="4"/>
      <c r="AV47" s="4"/>
      <c r="AW47" s="4"/>
      <c r="AX47" s="4"/>
      <c r="AY47" s="4"/>
      <c r="AZ47" s="4"/>
      <c r="BA47" s="4"/>
      <c r="BB47" s="4"/>
      <c r="BC47" s="4"/>
      <c r="BD47" s="4"/>
    </row>
    <row r="48" spans="1:56" x14ac:dyDescent="0.2">
      <c r="A48" s="36">
        <f>'Application Form'!B49</f>
        <v>50</v>
      </c>
      <c r="B48" s="16">
        <v>45261.484410613426</v>
      </c>
      <c r="C48" s="4"/>
      <c r="D48" s="4"/>
      <c r="E48" s="37">
        <v>45260</v>
      </c>
      <c r="F48" s="4"/>
      <c r="G48" s="4" t="s">
        <v>1305</v>
      </c>
      <c r="H48" s="4" t="s">
        <v>1306</v>
      </c>
      <c r="I48" s="4" t="s">
        <v>1307</v>
      </c>
      <c r="J48" s="4"/>
      <c r="K48" s="4"/>
      <c r="L48" s="4" t="s">
        <v>1308</v>
      </c>
      <c r="M48" s="4"/>
      <c r="N48" s="4" t="s">
        <v>1309</v>
      </c>
      <c r="O48" s="4"/>
      <c r="P48" s="30"/>
      <c r="R48" s="4"/>
      <c r="S48" s="4" t="str">
        <f>'Application Form'!E48</f>
        <v>Cumberland</v>
      </c>
      <c r="T48" s="4" t="s">
        <v>1256</v>
      </c>
      <c r="U48" s="38"/>
      <c r="V48" s="39"/>
      <c r="Y48" s="4"/>
      <c r="Z48" s="4"/>
      <c r="AA48" s="4"/>
      <c r="AD48" s="4"/>
      <c r="AE48" s="4"/>
      <c r="AH48" s="4"/>
      <c r="AI48" s="4"/>
      <c r="AJ48" s="4"/>
      <c r="AK48" s="4"/>
      <c r="AL48" s="4"/>
      <c r="AM48" s="4"/>
      <c r="AN48" s="4"/>
      <c r="AO48" s="4"/>
      <c r="AP48" s="4"/>
      <c r="AQ48" s="4"/>
      <c r="AR48" s="4"/>
      <c r="AS48" s="4"/>
      <c r="AT48" s="4"/>
      <c r="AU48" s="4"/>
      <c r="AV48" s="4"/>
      <c r="AW48" s="4"/>
      <c r="AX48" s="4"/>
      <c r="AY48" s="4"/>
      <c r="AZ48" s="4"/>
      <c r="BA48" s="4"/>
      <c r="BB48" s="4"/>
      <c r="BC48" s="4"/>
      <c r="BD48" s="4"/>
    </row>
    <row r="49" spans="1:56" x14ac:dyDescent="0.2">
      <c r="A49" s="36">
        <f>'Application Form'!B50</f>
        <v>51</v>
      </c>
      <c r="B49" s="16">
        <v>45262.484409722223</v>
      </c>
      <c r="C49" s="4"/>
      <c r="D49" s="4"/>
      <c r="E49" s="37">
        <v>45261</v>
      </c>
      <c r="F49" s="4"/>
      <c r="G49" s="4" t="s">
        <v>1305</v>
      </c>
      <c r="H49" s="4" t="s">
        <v>1306</v>
      </c>
      <c r="I49" s="4" t="s">
        <v>1307</v>
      </c>
      <c r="J49" s="4"/>
      <c r="K49" s="4"/>
      <c r="L49" s="4" t="s">
        <v>1308</v>
      </c>
      <c r="M49" s="4"/>
      <c r="N49" s="4" t="s">
        <v>1309</v>
      </c>
      <c r="O49" s="4"/>
      <c r="P49" s="4"/>
      <c r="R49" s="4"/>
      <c r="S49" s="4" t="str">
        <f>'Application Form'!E49</f>
        <v>Cumberland Council</v>
      </c>
      <c r="T49" s="4" t="s">
        <v>1256</v>
      </c>
      <c r="U49" s="38"/>
      <c r="V49" s="39"/>
      <c r="Y49" s="4"/>
      <c r="Z49" s="4"/>
      <c r="AA49" s="4"/>
      <c r="AD49" s="4"/>
      <c r="AE49" s="4"/>
      <c r="AH49" s="4"/>
      <c r="AI49" s="4"/>
      <c r="AJ49" s="4"/>
      <c r="AK49" s="4"/>
      <c r="AL49" s="4"/>
      <c r="AM49" s="4"/>
      <c r="AN49" s="4"/>
      <c r="AO49" s="4"/>
      <c r="AP49" s="4"/>
      <c r="AQ49" s="4"/>
      <c r="AR49" s="4"/>
      <c r="AS49" s="4"/>
      <c r="AT49" s="4"/>
      <c r="AU49" s="4"/>
      <c r="AV49" s="4"/>
      <c r="AW49" s="4"/>
      <c r="AX49" s="4"/>
      <c r="AY49" s="4"/>
      <c r="AZ49" s="4"/>
      <c r="BA49" s="4"/>
      <c r="BB49" s="4"/>
      <c r="BC49" s="4"/>
      <c r="BD49" s="4"/>
    </row>
    <row r="50" spans="1:56" x14ac:dyDescent="0.2">
      <c r="A50" s="36">
        <f>'Application Form'!B51</f>
        <v>52</v>
      </c>
      <c r="B50" s="16">
        <v>45254.328596886575</v>
      </c>
      <c r="C50" s="4"/>
      <c r="D50" s="4"/>
      <c r="E50" s="37">
        <v>45254</v>
      </c>
      <c r="F50" s="4"/>
      <c r="G50" s="4" t="s">
        <v>1310</v>
      </c>
      <c r="H50" s="4">
        <v>1926</v>
      </c>
      <c r="I50" s="4" t="s">
        <v>1311</v>
      </c>
      <c r="J50" s="4"/>
      <c r="K50" s="4"/>
      <c r="L50" s="4" t="s">
        <v>1312</v>
      </c>
      <c r="M50" s="4"/>
      <c r="N50" s="4"/>
      <c r="O50" s="4"/>
      <c r="P50" s="4"/>
      <c r="R50" s="4"/>
      <c r="S50" s="4" t="str">
        <f>'Application Form'!E50</f>
        <v>Teignbridge District Council</v>
      </c>
      <c r="T50" s="4" t="s">
        <v>1256</v>
      </c>
      <c r="U50" s="38"/>
      <c r="V50" s="39"/>
      <c r="Y50" s="4"/>
      <c r="Z50" s="4"/>
      <c r="AA50" s="4"/>
      <c r="AD50" s="4"/>
      <c r="AE50" s="4"/>
      <c r="AH50" s="4"/>
      <c r="AI50" s="4"/>
      <c r="AJ50" s="4"/>
      <c r="AK50" s="4"/>
      <c r="AL50" s="4"/>
      <c r="AM50" s="4"/>
      <c r="AN50" s="4"/>
      <c r="AO50" s="4"/>
      <c r="AP50" s="4"/>
      <c r="AQ50" s="4"/>
      <c r="AR50" s="4"/>
      <c r="AS50" s="4"/>
      <c r="AT50" s="4"/>
      <c r="AU50" s="4"/>
      <c r="AV50" s="4"/>
      <c r="AW50" s="4"/>
      <c r="AX50" s="4"/>
      <c r="AY50" s="4"/>
      <c r="AZ50" s="4"/>
      <c r="BA50" s="4"/>
      <c r="BB50" s="4"/>
      <c r="BC50" s="4"/>
      <c r="BD50" s="4"/>
    </row>
    <row r="51" spans="1:56" x14ac:dyDescent="0.2">
      <c r="A51" s="36">
        <f>'Application Form'!B52</f>
        <v>53</v>
      </c>
      <c r="B51" s="16">
        <v>45259.19480193287</v>
      </c>
      <c r="C51" s="4"/>
      <c r="D51" s="4"/>
      <c r="E51" s="37">
        <v>45259</v>
      </c>
      <c r="F51" s="4"/>
      <c r="G51" s="4" t="s">
        <v>1313</v>
      </c>
      <c r="H51" s="4" t="s">
        <v>1314</v>
      </c>
      <c r="I51" s="4" t="s">
        <v>1315</v>
      </c>
      <c r="J51" s="4"/>
      <c r="K51" s="4"/>
      <c r="L51" s="4" t="s">
        <v>1316</v>
      </c>
      <c r="M51" s="4"/>
      <c r="N51" s="4" t="s">
        <v>1317</v>
      </c>
      <c r="O51" s="4"/>
      <c r="P51" s="30"/>
      <c r="R51" s="4"/>
      <c r="S51" s="4" t="str">
        <f>'Application Form'!E51</f>
        <v>Somerset Council - West Team 1</v>
      </c>
      <c r="T51" s="4" t="s">
        <v>1267</v>
      </c>
      <c r="U51" s="38"/>
      <c r="V51" s="39"/>
      <c r="Y51" s="4"/>
      <c r="Z51" s="4"/>
      <c r="AA51" s="4"/>
      <c r="AD51" s="4"/>
      <c r="AE51" s="4"/>
      <c r="AH51" s="4"/>
      <c r="AI51" s="4"/>
      <c r="AJ51" s="4"/>
      <c r="AK51" s="4"/>
      <c r="AL51" s="4"/>
      <c r="AM51" s="4"/>
      <c r="AN51" s="4"/>
      <c r="AO51" s="4"/>
      <c r="AP51" s="4"/>
      <c r="AQ51" s="4"/>
      <c r="AR51" s="4"/>
      <c r="AS51" s="4"/>
      <c r="AT51" s="4"/>
      <c r="AU51" s="4"/>
      <c r="AV51" s="4"/>
      <c r="AW51" s="4"/>
      <c r="AX51" s="4"/>
      <c r="AY51" s="4"/>
      <c r="AZ51" s="4"/>
      <c r="BA51" s="4"/>
      <c r="BB51" s="4"/>
      <c r="BC51" s="4"/>
      <c r="BD51" s="4"/>
    </row>
    <row r="52" spans="1:56" x14ac:dyDescent="0.2">
      <c r="A52" s="36">
        <f>'Application Form'!B53</f>
        <v>54</v>
      </c>
      <c r="B52" s="16">
        <v>45259.19480193287</v>
      </c>
      <c r="C52" s="4"/>
      <c r="D52" s="4"/>
      <c r="E52" s="37">
        <v>45259</v>
      </c>
      <c r="F52" s="4"/>
      <c r="G52" s="4" t="s">
        <v>1313</v>
      </c>
      <c r="H52" s="4" t="s">
        <v>1314</v>
      </c>
      <c r="I52" s="4" t="s">
        <v>1315</v>
      </c>
      <c r="J52" s="4"/>
      <c r="K52" s="4"/>
      <c r="L52" s="4" t="s">
        <v>1316</v>
      </c>
      <c r="M52" s="4"/>
      <c r="N52" s="4" t="s">
        <v>1317</v>
      </c>
      <c r="O52" s="4"/>
      <c r="P52" s="30"/>
      <c r="R52" s="4"/>
      <c r="S52" s="4" t="str">
        <f>'Application Form'!E52</f>
        <v>Somerset Council - West Team 2</v>
      </c>
      <c r="T52" s="4" t="s">
        <v>1267</v>
      </c>
      <c r="U52" s="38"/>
      <c r="V52" s="39"/>
      <c r="Y52" s="4"/>
      <c r="Z52" s="4"/>
      <c r="AA52" s="4"/>
      <c r="AD52" s="4"/>
      <c r="AE52" s="4"/>
      <c r="AH52" s="4"/>
      <c r="AI52" s="4"/>
      <c r="AJ52" s="4"/>
      <c r="AK52" s="4"/>
      <c r="AL52" s="4"/>
      <c r="AM52" s="4"/>
      <c r="AN52" s="4"/>
      <c r="AO52" s="4"/>
      <c r="AP52" s="4"/>
      <c r="AQ52" s="4"/>
      <c r="AR52" s="4"/>
      <c r="AS52" s="4"/>
      <c r="AT52" s="4"/>
      <c r="AU52" s="4"/>
      <c r="AV52" s="4"/>
      <c r="AW52" s="4"/>
      <c r="AX52" s="4"/>
      <c r="AY52" s="4"/>
      <c r="AZ52" s="4"/>
      <c r="BA52" s="4"/>
      <c r="BB52" s="4"/>
      <c r="BC52" s="4"/>
      <c r="BD52" s="4"/>
    </row>
    <row r="53" spans="1:56" x14ac:dyDescent="0.2">
      <c r="A53" s="36">
        <f>'Application Form'!B54</f>
        <v>55</v>
      </c>
      <c r="B53" s="16">
        <v>45259.119158368056</v>
      </c>
      <c r="C53" s="4"/>
      <c r="D53" s="4"/>
      <c r="E53" s="37">
        <v>45625</v>
      </c>
      <c r="F53" s="4"/>
      <c r="G53" s="4" t="s">
        <v>1318</v>
      </c>
      <c r="H53" s="4" t="s">
        <v>1319</v>
      </c>
      <c r="I53" s="4" t="s">
        <v>1320</v>
      </c>
      <c r="J53" s="4"/>
      <c r="K53" s="4"/>
      <c r="L53" s="4" t="s">
        <v>1321</v>
      </c>
      <c r="M53" s="4"/>
      <c r="N53" s="4"/>
      <c r="O53" s="4"/>
      <c r="P53" s="30"/>
      <c r="R53" s="4"/>
      <c r="S53" s="4" t="str">
        <f>'Application Form'!E53</f>
        <v>Herefordshire Council</v>
      </c>
      <c r="T53" s="4" t="s">
        <v>1218</v>
      </c>
      <c r="U53" s="38"/>
      <c r="V53" s="39"/>
      <c r="Y53" s="4"/>
      <c r="Z53" s="4"/>
      <c r="AA53" s="4"/>
      <c r="AD53" s="4"/>
      <c r="AE53" s="4"/>
      <c r="AH53" s="4"/>
      <c r="AI53" s="4"/>
      <c r="AJ53" s="4"/>
      <c r="AK53" s="4"/>
      <c r="AL53" s="4"/>
      <c r="AM53" s="4"/>
      <c r="AN53" s="4"/>
      <c r="AO53" s="4"/>
      <c r="AP53" s="4"/>
      <c r="AQ53" s="4"/>
      <c r="AR53" s="4"/>
      <c r="AS53" s="4"/>
      <c r="AT53" s="4"/>
      <c r="AU53" s="4"/>
      <c r="AV53" s="4"/>
      <c r="AW53" s="4"/>
      <c r="AX53" s="4"/>
      <c r="AY53" s="4"/>
      <c r="AZ53" s="4"/>
      <c r="BA53" s="4"/>
      <c r="BB53" s="4"/>
      <c r="BC53" s="4"/>
      <c r="BD53" s="4"/>
    </row>
    <row r="54" spans="1:56" x14ac:dyDescent="0.2">
      <c r="A54" s="36">
        <f>'Application Form'!B55</f>
        <v>56</v>
      </c>
      <c r="B54" s="16">
        <v>45260.119155092594</v>
      </c>
      <c r="C54" s="4"/>
      <c r="D54" s="4"/>
      <c r="E54" s="37">
        <v>45626</v>
      </c>
      <c r="F54" s="4"/>
      <c r="G54" s="4" t="s">
        <v>1318</v>
      </c>
      <c r="H54" s="4" t="s">
        <v>1322</v>
      </c>
      <c r="I54" s="4" t="s">
        <v>1320</v>
      </c>
      <c r="J54" s="4"/>
      <c r="K54" s="4"/>
      <c r="L54" s="4" t="s">
        <v>1321</v>
      </c>
      <c r="M54" s="4"/>
      <c r="N54" s="4"/>
      <c r="O54" s="4"/>
      <c r="P54" s="4"/>
      <c r="R54" s="4"/>
      <c r="S54" s="4" t="str">
        <f>'Application Form'!E54</f>
        <v>Herefordshire</v>
      </c>
      <c r="T54" s="4" t="s">
        <v>1218</v>
      </c>
      <c r="U54" s="38"/>
      <c r="V54" s="39"/>
      <c r="Y54" s="4"/>
      <c r="Z54" s="4"/>
      <c r="AA54" s="4"/>
      <c r="AD54" s="4"/>
      <c r="AE54" s="4"/>
      <c r="AH54" s="4"/>
      <c r="AI54" s="4"/>
      <c r="AJ54" s="4"/>
      <c r="AK54" s="4"/>
      <c r="AL54" s="4"/>
      <c r="AM54" s="4"/>
      <c r="AN54" s="4"/>
      <c r="AO54" s="4"/>
      <c r="AP54" s="4"/>
      <c r="AQ54" s="4"/>
      <c r="AR54" s="4"/>
      <c r="AS54" s="4"/>
      <c r="AT54" s="4"/>
      <c r="AU54" s="4"/>
      <c r="AV54" s="4"/>
      <c r="AW54" s="4"/>
      <c r="AX54" s="4"/>
      <c r="AY54" s="4"/>
      <c r="AZ54" s="4"/>
      <c r="BA54" s="4"/>
      <c r="BB54" s="4"/>
      <c r="BC54" s="4"/>
      <c r="BD54" s="4"/>
    </row>
    <row r="55" spans="1:56" x14ac:dyDescent="0.2">
      <c r="A55" s="36">
        <f>'Application Form'!B56</f>
        <v>57</v>
      </c>
      <c r="B55" s="16"/>
      <c r="C55" s="4"/>
      <c r="D55" s="4"/>
      <c r="E55" s="37"/>
      <c r="F55" s="4"/>
      <c r="G55" s="4"/>
      <c r="H55" s="4"/>
      <c r="I55" s="4"/>
      <c r="J55" s="4"/>
      <c r="K55" s="4"/>
      <c r="L55" s="4"/>
      <c r="M55" s="4"/>
      <c r="N55" s="4"/>
      <c r="O55" s="4"/>
      <c r="P55" s="4"/>
      <c r="R55" s="4"/>
      <c r="S55" s="4" t="str">
        <f>'Application Form'!E55</f>
        <v>Test Valley Borough Council</v>
      </c>
      <c r="T55" s="4"/>
      <c r="U55" s="4"/>
      <c r="V55" s="4"/>
      <c r="Y55" s="4"/>
      <c r="Z55" s="4"/>
      <c r="AA55" s="4"/>
      <c r="AD55" s="4"/>
      <c r="AE55" s="4"/>
      <c r="AH55" s="4"/>
      <c r="AI55" s="4"/>
      <c r="AJ55" s="4"/>
      <c r="AK55" s="4"/>
      <c r="AL55" s="4"/>
      <c r="AM55" s="4"/>
      <c r="AN55" s="4"/>
      <c r="AO55" s="4"/>
      <c r="AP55" s="4"/>
      <c r="AQ55" s="4"/>
      <c r="AR55" s="4"/>
      <c r="AS55" s="4"/>
      <c r="AT55" s="4"/>
      <c r="AU55" s="4"/>
      <c r="AV55" s="4"/>
      <c r="AW55" s="4"/>
      <c r="AX55" s="4"/>
      <c r="AY55" s="4"/>
      <c r="AZ55" s="4"/>
      <c r="BA55" s="4"/>
      <c r="BB55" s="4"/>
      <c r="BC55" s="4"/>
      <c r="BD55" s="4"/>
    </row>
    <row r="56" spans="1:56" x14ac:dyDescent="0.2">
      <c r="A56" s="36">
        <f>'Application Form'!B57</f>
        <v>58</v>
      </c>
      <c r="B56" s="16"/>
      <c r="C56" s="4"/>
      <c r="D56" s="4"/>
      <c r="E56" s="37"/>
      <c r="F56" s="4"/>
      <c r="G56" s="4"/>
      <c r="H56" s="4"/>
      <c r="I56" s="4"/>
      <c r="J56" s="4"/>
      <c r="K56" s="4"/>
      <c r="L56" s="4"/>
      <c r="M56" s="4"/>
      <c r="N56" s="4"/>
      <c r="O56" s="4"/>
      <c r="P56" s="4"/>
      <c r="R56" s="4"/>
      <c r="S56" s="4" t="str">
        <f>'Application Form'!E56</f>
        <v>North Devon</v>
      </c>
      <c r="T56" s="4"/>
      <c r="U56" s="4"/>
      <c r="V56" s="4"/>
      <c r="Y56" s="4"/>
      <c r="Z56" s="4"/>
      <c r="AA56" s="4"/>
      <c r="AD56" s="4"/>
      <c r="AE56" s="4"/>
      <c r="AH56" s="4"/>
      <c r="AI56" s="4"/>
      <c r="AJ56" s="4"/>
      <c r="AK56" s="4"/>
      <c r="AL56" s="4"/>
      <c r="AM56" s="4"/>
      <c r="AN56" s="4"/>
      <c r="AO56" s="4"/>
      <c r="AP56" s="4"/>
      <c r="AQ56" s="4"/>
      <c r="AR56" s="4"/>
      <c r="AS56" s="4"/>
      <c r="AT56" s="4"/>
      <c r="AU56" s="4"/>
      <c r="AV56" s="4"/>
      <c r="AW56" s="4"/>
      <c r="AX56" s="4"/>
      <c r="AY56" s="4"/>
      <c r="AZ56" s="4"/>
      <c r="BA56" s="4"/>
      <c r="BB56" s="4"/>
      <c r="BC56" s="4"/>
      <c r="BD56" s="4"/>
    </row>
    <row r="57" spans="1:56" x14ac:dyDescent="0.2">
      <c r="A57" s="36">
        <f>'Application Form'!B58</f>
        <v>59</v>
      </c>
      <c r="B57" s="16"/>
      <c r="C57" s="4"/>
      <c r="D57" s="4"/>
      <c r="E57" s="37"/>
      <c r="F57" s="4"/>
      <c r="G57" s="4"/>
      <c r="H57" s="4"/>
      <c r="I57" s="4"/>
      <c r="J57" s="4"/>
      <c r="K57" s="4"/>
      <c r="L57" s="4"/>
      <c r="M57" s="4"/>
      <c r="N57" s="4"/>
      <c r="O57" s="4"/>
      <c r="P57" s="4"/>
      <c r="R57" s="4"/>
      <c r="S57" s="4" t="str">
        <f>'Application Form'!E57</f>
        <v>North Devon</v>
      </c>
      <c r="T57" s="4"/>
      <c r="U57" s="4"/>
      <c r="V57" s="4"/>
      <c r="Y57" s="4"/>
      <c r="Z57" s="4"/>
      <c r="AA57" s="4"/>
      <c r="AD57" s="4"/>
      <c r="AE57" s="4"/>
      <c r="AH57" s="4"/>
      <c r="AI57" s="4"/>
      <c r="AJ57" s="4"/>
      <c r="AK57" s="4"/>
      <c r="AL57" s="4"/>
      <c r="AM57" s="4"/>
      <c r="AN57" s="4"/>
      <c r="AO57" s="4"/>
      <c r="AP57" s="4"/>
      <c r="AQ57" s="4"/>
      <c r="AR57" s="4"/>
      <c r="AS57" s="4"/>
      <c r="AT57" s="4"/>
      <c r="AU57" s="4"/>
      <c r="AV57" s="4"/>
      <c r="AW57" s="4"/>
      <c r="AX57" s="4"/>
      <c r="AY57" s="4"/>
      <c r="AZ57" s="4"/>
      <c r="BA57" s="4"/>
      <c r="BB57" s="4"/>
      <c r="BC57" s="4"/>
      <c r="BD57" s="4"/>
    </row>
    <row r="58" spans="1:56" x14ac:dyDescent="0.2">
      <c r="A58" s="36">
        <f>'Application Form'!B59</f>
        <v>60</v>
      </c>
      <c r="B58" s="23">
        <v>45271.284940949074</v>
      </c>
      <c r="C58" s="24"/>
      <c r="D58" s="25"/>
      <c r="E58" s="40">
        <v>45271</v>
      </c>
      <c r="F58" s="25"/>
      <c r="G58" s="25" t="s">
        <v>1323</v>
      </c>
      <c r="H58" s="25" t="s">
        <v>1324</v>
      </c>
      <c r="I58" s="25" t="s">
        <v>1325</v>
      </c>
      <c r="J58" s="25"/>
      <c r="K58" s="25"/>
      <c r="L58" s="25" t="s">
        <v>43</v>
      </c>
      <c r="M58" s="25"/>
      <c r="N58" s="25" t="s">
        <v>1326</v>
      </c>
      <c r="O58" s="25"/>
      <c r="P58" s="41"/>
      <c r="R58" s="25"/>
      <c r="S58" s="4" t="str">
        <f>'Application Form'!E58</f>
        <v>Great Yarmouth Borough Council</v>
      </c>
      <c r="T58" s="25" t="s">
        <v>1256</v>
      </c>
      <c r="U58" s="42"/>
      <c r="V58" s="43"/>
      <c r="Y58" s="25"/>
      <c r="Z58" s="25"/>
      <c r="AA58" s="25"/>
      <c r="AD58" s="25"/>
      <c r="AE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row>
    <row r="59" spans="1:56" x14ac:dyDescent="0.2">
      <c r="A59" s="36">
        <f>'Application Form'!B60</f>
        <v>61</v>
      </c>
      <c r="B59" s="23">
        <v>45271.296243020828</v>
      </c>
      <c r="C59" s="24"/>
      <c r="D59" s="25"/>
      <c r="E59" s="40">
        <v>45271</v>
      </c>
      <c r="F59" s="25"/>
      <c r="G59" s="25" t="s">
        <v>1327</v>
      </c>
      <c r="H59" s="25" t="s">
        <v>1328</v>
      </c>
      <c r="I59" s="25" t="s">
        <v>1329</v>
      </c>
      <c r="J59" s="25"/>
      <c r="K59" s="25"/>
      <c r="L59" s="25" t="s">
        <v>44</v>
      </c>
      <c r="M59" s="25"/>
      <c r="N59" s="25" t="s">
        <v>1330</v>
      </c>
      <c r="O59" s="25"/>
      <c r="P59" s="41"/>
      <c r="R59" s="25"/>
      <c r="S59" s="4" t="str">
        <f>'Application Form'!E59</f>
        <v>Somerset Planning - South Team</v>
      </c>
      <c r="T59" s="25" t="s">
        <v>1256</v>
      </c>
      <c r="U59" s="42"/>
      <c r="V59" s="43"/>
      <c r="Y59" s="25"/>
      <c r="Z59" s="25"/>
      <c r="AA59" s="25"/>
      <c r="AD59" s="25"/>
      <c r="AE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row>
    <row r="60" spans="1:56" x14ac:dyDescent="0.2">
      <c r="A60" s="36">
        <f>'Application Form'!B61</f>
        <v>62</v>
      </c>
      <c r="B60" s="16">
        <v>45253.342333692126</v>
      </c>
      <c r="C60" s="4"/>
      <c r="D60" s="4"/>
      <c r="E60" s="37">
        <v>45253</v>
      </c>
      <c r="F60" s="4"/>
      <c r="G60" s="4" t="s">
        <v>1174</v>
      </c>
      <c r="H60" s="30" t="s">
        <v>1277</v>
      </c>
      <c r="I60" s="4" t="s">
        <v>1278</v>
      </c>
      <c r="J60" s="4"/>
      <c r="K60" s="4"/>
      <c r="L60" s="4" t="s">
        <v>1279</v>
      </c>
      <c r="M60" s="4"/>
      <c r="N60" s="4"/>
      <c r="O60" s="4"/>
      <c r="P60" s="30"/>
      <c r="R60" s="4"/>
      <c r="S60" s="4" t="str">
        <f>'Application Form'!E60</f>
        <v>Lake District National Park</v>
      </c>
      <c r="T60" s="4" t="s">
        <v>1268</v>
      </c>
      <c r="U60" s="38"/>
      <c r="V60" s="39"/>
      <c r="Y60" s="4"/>
      <c r="Z60" s="4"/>
      <c r="AA60" s="4"/>
      <c r="AD60" s="4"/>
      <c r="AE60" s="4"/>
      <c r="AH60" s="4"/>
      <c r="AI60" s="4"/>
      <c r="AJ60" s="4"/>
      <c r="AK60" s="4"/>
      <c r="AL60" s="4"/>
      <c r="AM60" s="4"/>
      <c r="AN60" s="4"/>
      <c r="AO60" s="4"/>
      <c r="AP60" s="4"/>
      <c r="AQ60" s="4"/>
      <c r="AR60" s="4"/>
      <c r="AS60" s="4"/>
      <c r="AT60" s="4"/>
      <c r="AU60" s="4"/>
      <c r="AV60" s="4"/>
      <c r="AW60" s="4"/>
      <c r="AX60" s="4"/>
      <c r="AY60" s="4"/>
      <c r="AZ60" s="4"/>
      <c r="BA60" s="4"/>
      <c r="BB60" s="4"/>
      <c r="BC60" s="4"/>
      <c r="BD60" s="4"/>
    </row>
    <row r="61" spans="1:56" x14ac:dyDescent="0.2">
      <c r="A61" s="36">
        <f>'Application Form'!B62</f>
        <v>63</v>
      </c>
      <c r="B61" s="16">
        <v>45306.218234108797</v>
      </c>
      <c r="C61" s="4"/>
      <c r="D61" s="4"/>
      <c r="E61" s="37">
        <v>45306</v>
      </c>
      <c r="F61" s="4"/>
      <c r="G61" s="4" t="s">
        <v>1331</v>
      </c>
      <c r="H61" s="4" t="s">
        <v>1331</v>
      </c>
      <c r="I61" s="4" t="s">
        <v>1332</v>
      </c>
      <c r="J61" s="4"/>
      <c r="K61" s="4"/>
      <c r="L61" s="4" t="s">
        <v>1333</v>
      </c>
      <c r="M61" s="4"/>
      <c r="N61" s="4" t="s">
        <v>40</v>
      </c>
      <c r="O61" s="4"/>
      <c r="P61" s="30"/>
      <c r="R61" s="4"/>
      <c r="S61" s="4" t="str">
        <f>'Application Form'!E61</f>
        <v>Ribble Valley Borough Council</v>
      </c>
      <c r="T61" s="4" t="s">
        <v>1334</v>
      </c>
      <c r="U61" s="38"/>
      <c r="V61" s="39"/>
      <c r="Y61" s="4"/>
      <c r="Z61" s="4"/>
      <c r="AA61" s="4"/>
      <c r="AD61" s="4"/>
      <c r="AE61" s="4"/>
      <c r="AH61" s="4"/>
      <c r="AI61" s="4"/>
      <c r="AJ61" s="4"/>
      <c r="AK61" s="4"/>
      <c r="AL61" s="4"/>
      <c r="AM61" s="4"/>
      <c r="AN61" s="4"/>
      <c r="AO61" s="4"/>
      <c r="AP61" s="4"/>
      <c r="AQ61" s="4"/>
      <c r="AR61" s="4"/>
      <c r="AS61" s="4"/>
      <c r="AT61" s="4"/>
      <c r="AU61" s="4"/>
      <c r="AV61" s="4"/>
      <c r="AW61" s="4"/>
      <c r="AX61" s="4"/>
      <c r="AY61" s="4"/>
      <c r="AZ61" s="4"/>
      <c r="BA61" s="4"/>
      <c r="BB61" s="4"/>
      <c r="BC61" s="4"/>
      <c r="BD61" s="4"/>
    </row>
    <row r="62" spans="1:56" x14ac:dyDescent="0.2">
      <c r="A62" s="5"/>
      <c r="B62" s="16"/>
      <c r="C62" s="4"/>
      <c r="D62" s="4"/>
      <c r="E62" s="37"/>
      <c r="F62" s="4"/>
      <c r="G62" s="4"/>
      <c r="H62" s="4"/>
      <c r="I62" s="4"/>
      <c r="J62" s="4"/>
      <c r="K62" s="4"/>
      <c r="L62" s="4"/>
      <c r="M62" s="4"/>
      <c r="N62" s="4"/>
      <c r="O62" s="4"/>
      <c r="P62" s="4"/>
      <c r="R62" s="4"/>
      <c r="S62" s="4" t="str">
        <f>'Application Form'!E62</f>
        <v>North Yorkshire</v>
      </c>
      <c r="T62" s="4"/>
      <c r="U62" s="4"/>
      <c r="V62" s="4"/>
      <c r="Y62" s="4"/>
      <c r="Z62" s="4"/>
      <c r="AA62" s="4"/>
      <c r="AD62" s="4"/>
      <c r="AE62" s="4"/>
      <c r="AH62" s="4"/>
      <c r="AI62" s="4"/>
      <c r="AJ62" s="4"/>
      <c r="AK62" s="4"/>
      <c r="AL62" s="4"/>
      <c r="AM62" s="4"/>
      <c r="AN62" s="4"/>
      <c r="AO62" s="4"/>
      <c r="AP62" s="4"/>
      <c r="AQ62" s="4"/>
      <c r="AR62" s="4"/>
      <c r="AS62" s="4"/>
      <c r="AT62" s="4"/>
      <c r="AU62" s="4"/>
      <c r="AV62" s="4"/>
      <c r="AW62" s="4"/>
      <c r="AX62" s="4"/>
      <c r="AY62" s="4"/>
      <c r="AZ62" s="4"/>
      <c r="BA62" s="4"/>
      <c r="BB62" s="4"/>
      <c r="BC62" s="4"/>
      <c r="BD62" s="4"/>
    </row>
    <row r="63" spans="1:56" x14ac:dyDescent="0.2">
      <c r="A63" s="5"/>
      <c r="B63" s="16"/>
      <c r="C63" s="4"/>
      <c r="D63" s="4"/>
      <c r="E63" s="37"/>
      <c r="F63" s="4"/>
      <c r="G63" s="4"/>
      <c r="H63" s="4"/>
      <c r="I63" s="4"/>
      <c r="J63" s="4"/>
      <c r="K63" s="4"/>
      <c r="L63" s="4"/>
      <c r="M63" s="4"/>
      <c r="N63" s="4"/>
      <c r="O63" s="4"/>
      <c r="P63" s="4"/>
      <c r="R63" s="4"/>
      <c r="S63" s="4" t="str">
        <f>'Application Form'!E63</f>
        <v>Carmarthenshire</v>
      </c>
      <c r="T63" s="4"/>
      <c r="U63" s="4"/>
      <c r="V63" s="4"/>
      <c r="Y63" s="4"/>
      <c r="Z63" s="4"/>
      <c r="AA63" s="4"/>
      <c r="AD63" s="4"/>
      <c r="AE63" s="4"/>
      <c r="AH63" s="4"/>
      <c r="AI63" s="4"/>
      <c r="AJ63" s="4"/>
      <c r="AK63" s="4"/>
      <c r="AL63" s="4"/>
      <c r="AM63" s="4"/>
      <c r="AN63" s="4"/>
      <c r="AO63" s="4"/>
      <c r="AP63" s="4"/>
      <c r="AQ63" s="4"/>
      <c r="AR63" s="4"/>
      <c r="AS63" s="4"/>
      <c r="AT63" s="4"/>
      <c r="AU63" s="4"/>
      <c r="AV63" s="4"/>
      <c r="AW63" s="4"/>
      <c r="AX63" s="4"/>
      <c r="AY63" s="4"/>
      <c r="AZ63" s="4"/>
      <c r="BA63" s="4"/>
      <c r="BB63" s="4"/>
      <c r="BC63" s="4"/>
      <c r="BD63" s="4"/>
    </row>
    <row r="64" spans="1:56" x14ac:dyDescent="0.2">
      <c r="A64" s="5"/>
      <c r="B64" s="16"/>
      <c r="C64" s="4"/>
      <c r="D64" s="4"/>
      <c r="E64" s="37"/>
      <c r="F64" s="4"/>
      <c r="G64" s="4"/>
      <c r="H64" s="4"/>
      <c r="I64" s="4"/>
      <c r="J64" s="4"/>
      <c r="K64" s="4"/>
      <c r="L64" s="4"/>
      <c r="M64" s="4"/>
      <c r="N64" s="4"/>
      <c r="O64" s="4"/>
      <c r="P64" s="4"/>
      <c r="R64" s="4"/>
      <c r="S64" s="4" t="str">
        <f>'Application Form'!E64</f>
        <v>Carmarthenshire</v>
      </c>
      <c r="T64" s="4"/>
      <c r="U64" s="4"/>
      <c r="V64" s="4"/>
      <c r="Y64" s="4"/>
      <c r="Z64" s="4"/>
      <c r="AA64" s="4"/>
      <c r="AD64" s="4"/>
      <c r="AE64" s="4"/>
      <c r="AH64" s="4"/>
      <c r="AI64" s="4"/>
      <c r="AJ64" s="4"/>
      <c r="AK64" s="4"/>
      <c r="AL64" s="4"/>
      <c r="AM64" s="4"/>
      <c r="AN64" s="4"/>
      <c r="AO64" s="4"/>
      <c r="AP64" s="4"/>
      <c r="AQ64" s="4"/>
      <c r="AR64" s="4"/>
      <c r="AS64" s="4"/>
      <c r="AT64" s="4"/>
      <c r="AU64" s="4"/>
      <c r="AV64" s="4"/>
      <c r="AW64" s="4"/>
      <c r="AX64" s="4"/>
      <c r="AY64" s="4"/>
      <c r="AZ64" s="4"/>
      <c r="BA64" s="4"/>
      <c r="BB64" s="4"/>
      <c r="BC64" s="4"/>
      <c r="BD64" s="4"/>
    </row>
    <row r="65" spans="1:56" x14ac:dyDescent="0.2">
      <c r="A65" s="36">
        <f>'Application Form'!B62</f>
        <v>63</v>
      </c>
      <c r="B65" s="23"/>
      <c r="C65" s="24"/>
      <c r="D65" s="25"/>
      <c r="E65" s="40"/>
      <c r="F65" s="25"/>
      <c r="G65" s="25"/>
      <c r="H65" s="25"/>
      <c r="I65" s="25"/>
      <c r="J65" s="25"/>
      <c r="K65" s="25"/>
      <c r="L65" s="25"/>
      <c r="M65" s="25"/>
      <c r="N65" s="25"/>
      <c r="O65" s="25"/>
      <c r="P65" s="25"/>
      <c r="R65" s="25"/>
      <c r="S65" s="4" t="str">
        <f>'Application Form'!E65</f>
        <v>North Yorkshire</v>
      </c>
      <c r="T65" s="25"/>
      <c r="U65" s="25"/>
      <c r="V65" s="25"/>
      <c r="Y65" s="25"/>
      <c r="Z65" s="25"/>
      <c r="AA65" s="25"/>
      <c r="AD65" s="25"/>
      <c r="AE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row>
    <row r="66" spans="1:56" x14ac:dyDescent="0.2">
      <c r="A66" s="5">
        <v>63</v>
      </c>
      <c r="B66" s="16">
        <v>45315.270262094906</v>
      </c>
      <c r="C66" s="4"/>
      <c r="D66" s="4"/>
      <c r="E66" s="37">
        <v>45315</v>
      </c>
      <c r="F66" s="4"/>
      <c r="G66" s="4" t="s">
        <v>1335</v>
      </c>
      <c r="H66" s="4" t="s">
        <v>1336</v>
      </c>
      <c r="I66" s="4" t="s">
        <v>1337</v>
      </c>
      <c r="J66" s="4" t="s">
        <v>1338</v>
      </c>
      <c r="K66" s="4" t="s">
        <v>40</v>
      </c>
      <c r="L66" s="4" t="s">
        <v>1339</v>
      </c>
      <c r="M66" s="4" t="s">
        <v>40</v>
      </c>
      <c r="N66" s="4" t="s">
        <v>1340</v>
      </c>
      <c r="O66" s="4"/>
      <c r="P66" s="30"/>
      <c r="R66" s="4"/>
      <c r="S66" s="4" t="str">
        <f>'Application Form'!E66</f>
        <v>Chichester</v>
      </c>
      <c r="T66" s="4" t="s">
        <v>1341</v>
      </c>
      <c r="U66" s="38"/>
      <c r="V66" s="39"/>
      <c r="Y66" s="4"/>
      <c r="Z66" s="4"/>
      <c r="AA66" s="4"/>
      <c r="AD66" s="4"/>
      <c r="AE66" s="4"/>
      <c r="AH66" s="4"/>
      <c r="AI66" s="4"/>
      <c r="AJ66" s="4"/>
      <c r="AK66" s="4"/>
      <c r="AL66" s="4"/>
      <c r="AM66" s="4"/>
      <c r="AN66" s="4"/>
      <c r="AO66" s="4"/>
      <c r="AP66" s="4"/>
      <c r="AQ66" s="4"/>
      <c r="AR66" s="4"/>
      <c r="AS66" s="4"/>
      <c r="AT66" s="4"/>
      <c r="AU66" s="4"/>
      <c r="AV66" s="4"/>
      <c r="AW66" s="4"/>
      <c r="AX66" s="4"/>
      <c r="AY66" s="4"/>
      <c r="AZ66" s="4"/>
      <c r="BA66" s="4"/>
      <c r="BB66" s="4"/>
      <c r="BC66" s="4"/>
      <c r="BD66" s="4"/>
    </row>
    <row r="67" spans="1:56" x14ac:dyDescent="0.2">
      <c r="A67" s="36">
        <f>'Application Form'!B64</f>
        <v>65</v>
      </c>
      <c r="B67" s="16"/>
      <c r="C67" s="4"/>
      <c r="D67" s="4"/>
      <c r="E67" s="37"/>
      <c r="F67" s="4"/>
      <c r="G67" s="4"/>
      <c r="H67" s="4"/>
      <c r="I67" s="4"/>
      <c r="J67" s="4"/>
      <c r="K67" s="4"/>
      <c r="L67" s="4"/>
      <c r="M67" s="4"/>
      <c r="N67" s="4"/>
      <c r="O67" s="4"/>
      <c r="P67" s="4"/>
      <c r="R67" s="4"/>
      <c r="S67" s="4" t="str">
        <f>'Application Form'!E67</f>
        <v>Mid Devon</v>
      </c>
      <c r="T67" s="4"/>
      <c r="U67" s="4"/>
      <c r="V67" s="4"/>
      <c r="Y67" s="4"/>
      <c r="Z67" s="4"/>
      <c r="AA67" s="4"/>
      <c r="AD67" s="4"/>
      <c r="AE67" s="4"/>
      <c r="AH67" s="4"/>
      <c r="AI67" s="4"/>
      <c r="AJ67" s="4"/>
      <c r="AK67" s="4"/>
      <c r="AL67" s="4"/>
      <c r="AM67" s="4"/>
      <c r="AN67" s="4"/>
      <c r="AO67" s="4"/>
      <c r="AP67" s="4"/>
      <c r="AQ67" s="4"/>
      <c r="AR67" s="4"/>
      <c r="AS67" s="4"/>
      <c r="AT67" s="4"/>
      <c r="AU67" s="4"/>
      <c r="AV67" s="4"/>
      <c r="AW67" s="4"/>
      <c r="AX67" s="4"/>
      <c r="AY67" s="4"/>
      <c r="AZ67" s="4"/>
      <c r="BA67" s="4"/>
      <c r="BB67" s="4"/>
      <c r="BC67" s="4"/>
      <c r="BD67" s="4"/>
    </row>
    <row r="68" spans="1:56" x14ac:dyDescent="0.2">
      <c r="A68" s="5">
        <v>65</v>
      </c>
      <c r="B68" s="16">
        <v>45310.33071461806</v>
      </c>
      <c r="C68" s="4"/>
      <c r="D68" s="4"/>
      <c r="E68" s="37">
        <v>45310</v>
      </c>
      <c r="F68" s="4"/>
      <c r="G68" s="4" t="s">
        <v>1174</v>
      </c>
      <c r="H68" s="4">
        <v>2022</v>
      </c>
      <c r="I68" s="4" t="s">
        <v>1342</v>
      </c>
      <c r="J68" s="4" t="s">
        <v>40</v>
      </c>
      <c r="K68" s="4" t="s">
        <v>40</v>
      </c>
      <c r="L68" s="4" t="s">
        <v>1343</v>
      </c>
      <c r="M68" s="4" t="s">
        <v>1344</v>
      </c>
      <c r="N68" s="4" t="s">
        <v>1345</v>
      </c>
      <c r="O68" s="4"/>
      <c r="P68" s="4"/>
      <c r="R68" s="4"/>
      <c r="S68" s="4" t="str">
        <f>'Application Form'!E68</f>
        <v>Stratford-on-Avon</v>
      </c>
      <c r="T68" s="4" t="s">
        <v>1256</v>
      </c>
      <c r="U68" s="38"/>
      <c r="V68" s="39"/>
      <c r="Y68" s="4"/>
      <c r="Z68" s="4"/>
      <c r="AA68" s="4"/>
      <c r="AD68" s="4"/>
      <c r="AE68" s="4"/>
      <c r="AH68" s="4"/>
      <c r="AI68" s="4"/>
      <c r="AJ68" s="4"/>
      <c r="AK68" s="4"/>
      <c r="AL68" s="4"/>
      <c r="AM68" s="4"/>
      <c r="AN68" s="4"/>
      <c r="AO68" s="4"/>
      <c r="AP68" s="4"/>
      <c r="AQ68" s="4"/>
      <c r="AR68" s="4"/>
      <c r="AS68" s="4"/>
      <c r="AT68" s="4"/>
      <c r="AU68" s="4"/>
      <c r="AV68" s="4"/>
      <c r="AW68" s="4"/>
      <c r="AX68" s="4"/>
      <c r="AY68" s="4"/>
      <c r="AZ68" s="4"/>
      <c r="BA68" s="4"/>
      <c r="BB68" s="4"/>
      <c r="BC68" s="4"/>
      <c r="BD68" s="4"/>
    </row>
    <row r="69" spans="1:56" x14ac:dyDescent="0.2">
      <c r="A69" s="36">
        <f>'Application Form'!B66</f>
        <v>67</v>
      </c>
      <c r="B69" s="16">
        <v>45306.124560798606</v>
      </c>
      <c r="C69" s="4"/>
      <c r="D69" s="4"/>
      <c r="E69" s="37">
        <v>45306</v>
      </c>
      <c r="F69" s="4"/>
      <c r="G69" s="4" t="s">
        <v>1346</v>
      </c>
      <c r="H69" s="4" t="s">
        <v>1347</v>
      </c>
      <c r="I69" s="4" t="s">
        <v>1348</v>
      </c>
      <c r="J69" s="4"/>
      <c r="K69" s="4"/>
      <c r="L69" s="4" t="s">
        <v>1349</v>
      </c>
      <c r="M69" s="4"/>
      <c r="N69" s="4" t="s">
        <v>1350</v>
      </c>
      <c r="O69" s="4"/>
      <c r="P69" s="30"/>
      <c r="R69" s="4"/>
      <c r="S69" s="4" t="str">
        <f>'Application Form'!E69</f>
        <v>Basingstoke and Deane</v>
      </c>
      <c r="T69" s="4" t="s">
        <v>1351</v>
      </c>
      <c r="U69" s="38"/>
      <c r="V69" s="39"/>
      <c r="Y69" s="4"/>
      <c r="Z69" s="4"/>
      <c r="AA69" s="4"/>
      <c r="AD69" s="4"/>
      <c r="AE69" s="4"/>
      <c r="AH69" s="4"/>
      <c r="AI69" s="4"/>
      <c r="AJ69" s="4"/>
      <c r="AK69" s="4"/>
      <c r="AL69" s="4"/>
      <c r="AM69" s="4"/>
      <c r="AN69" s="4"/>
      <c r="AO69" s="4"/>
      <c r="AP69" s="4"/>
      <c r="AQ69" s="4"/>
      <c r="AR69" s="4"/>
      <c r="AS69" s="4"/>
      <c r="AT69" s="4"/>
      <c r="AU69" s="4"/>
      <c r="AV69" s="4"/>
      <c r="AW69" s="4"/>
      <c r="AX69" s="4"/>
      <c r="AY69" s="4"/>
      <c r="AZ69" s="4"/>
      <c r="BA69" s="4"/>
      <c r="BB69" s="4"/>
      <c r="BC69" s="4"/>
      <c r="BD69" s="4"/>
    </row>
    <row r="70" spans="1:56" x14ac:dyDescent="0.2">
      <c r="A70" s="36">
        <f>'Application Form'!B67</f>
        <v>68</v>
      </c>
      <c r="B70" s="4"/>
      <c r="C70" s="4"/>
      <c r="D70" s="4"/>
      <c r="E70" s="4"/>
      <c r="F70" s="4"/>
      <c r="G70" s="4"/>
      <c r="H70" s="4"/>
      <c r="I70" s="4"/>
      <c r="J70" s="4"/>
      <c r="K70" s="4"/>
      <c r="L70" s="4"/>
      <c r="M70" s="4"/>
      <c r="N70" s="4"/>
      <c r="O70" s="4"/>
      <c r="P70" s="4"/>
      <c r="R70" s="4"/>
      <c r="S70" s="4" t="str">
        <f>'Application Form'!E70</f>
        <v>Breckland</v>
      </c>
      <c r="T70" s="4"/>
      <c r="U70" s="4"/>
      <c r="V70" s="4"/>
      <c r="Y70" s="4"/>
      <c r="Z70" s="4"/>
      <c r="AA70" s="4"/>
      <c r="AD70" s="4"/>
      <c r="AE70" s="4"/>
      <c r="AH70" s="4"/>
      <c r="AI70" s="4"/>
      <c r="AJ70" s="4"/>
      <c r="AK70" s="4"/>
      <c r="AL70" s="4"/>
      <c r="AM70" s="4"/>
      <c r="AN70" s="4"/>
      <c r="AO70" s="4"/>
      <c r="AP70" s="4"/>
      <c r="AQ70" s="4"/>
      <c r="AR70" s="4"/>
      <c r="AS70" s="4"/>
      <c r="AT70" s="4"/>
      <c r="AU70" s="4"/>
      <c r="AV70" s="4"/>
      <c r="AW70" s="4"/>
      <c r="AX70" s="4"/>
      <c r="AY70" s="4"/>
      <c r="AZ70" s="4"/>
      <c r="BA70" s="4"/>
      <c r="BB70" s="4"/>
      <c r="BC70" s="4"/>
      <c r="BD70" s="4"/>
    </row>
    <row r="71" spans="1:56" x14ac:dyDescent="0.2">
      <c r="A71" s="36">
        <f>'Application Form'!B68</f>
        <v>69</v>
      </c>
      <c r="B71" s="16">
        <v>45307.307211250001</v>
      </c>
      <c r="C71" s="4"/>
      <c r="D71" s="4"/>
      <c r="E71" s="37">
        <v>45551</v>
      </c>
      <c r="F71" s="4"/>
      <c r="G71" s="4" t="s">
        <v>1215</v>
      </c>
      <c r="H71" s="4">
        <v>2023</v>
      </c>
      <c r="I71" s="4" t="s">
        <v>1352</v>
      </c>
      <c r="J71" s="4" t="s">
        <v>1353</v>
      </c>
      <c r="K71" s="4" t="s">
        <v>1354</v>
      </c>
      <c r="L71" s="4" t="s">
        <v>1355</v>
      </c>
      <c r="M71" s="4" t="s">
        <v>1356</v>
      </c>
      <c r="N71" s="4" t="s">
        <v>1357</v>
      </c>
      <c r="O71" s="4"/>
      <c r="P71" s="30"/>
      <c r="R71" s="4"/>
      <c r="S71" s="4" t="str">
        <f>'Application Form'!E71</f>
        <v>Mid Devon</v>
      </c>
      <c r="T71" s="4" t="s">
        <v>1256</v>
      </c>
      <c r="U71" s="38"/>
      <c r="V71" s="39"/>
      <c r="Y71" s="4"/>
      <c r="Z71" s="4"/>
      <c r="AA71" s="4"/>
      <c r="AD71" s="4"/>
      <c r="AE71" s="4"/>
      <c r="AH71" s="4"/>
      <c r="AI71" s="4"/>
      <c r="AJ71" s="4"/>
      <c r="AK71" s="4"/>
      <c r="AL71" s="4"/>
      <c r="AM71" s="4"/>
      <c r="AN71" s="4"/>
      <c r="AO71" s="4"/>
      <c r="AP71" s="4"/>
      <c r="AQ71" s="4"/>
      <c r="AR71" s="4"/>
      <c r="AS71" s="4"/>
      <c r="AT71" s="4"/>
      <c r="AU71" s="4"/>
      <c r="AV71" s="4"/>
      <c r="AW71" s="4"/>
      <c r="AX71" s="4"/>
      <c r="AY71" s="4"/>
      <c r="AZ71" s="4"/>
      <c r="BA71" s="4"/>
      <c r="BB71" s="4"/>
      <c r="BC71" s="4"/>
      <c r="BD71" s="4"/>
    </row>
    <row r="72" spans="1:56" x14ac:dyDescent="0.2">
      <c r="A72" s="36">
        <f>'Application Form'!B69</f>
        <v>70</v>
      </c>
      <c r="B72" s="16">
        <v>45307.126927418984</v>
      </c>
      <c r="C72" s="4"/>
      <c r="D72" s="4"/>
      <c r="E72" s="37">
        <v>45307</v>
      </c>
      <c r="F72" s="4"/>
      <c r="G72" s="4" t="s">
        <v>1358</v>
      </c>
      <c r="H72" s="4" t="s">
        <v>1359</v>
      </c>
      <c r="I72" s="4" t="s">
        <v>1360</v>
      </c>
      <c r="J72" s="4" t="s">
        <v>1361</v>
      </c>
      <c r="K72" s="4" t="s">
        <v>1362</v>
      </c>
      <c r="L72" s="4" t="s">
        <v>1363</v>
      </c>
      <c r="M72" s="4" t="s">
        <v>1364</v>
      </c>
      <c r="N72" s="4" t="s">
        <v>1365</v>
      </c>
      <c r="O72" s="4"/>
      <c r="P72" s="30"/>
      <c r="R72" s="4"/>
      <c r="S72" s="4" t="str">
        <f>'Application Form'!E72</f>
        <v>Shropshire Council</v>
      </c>
      <c r="T72" s="4" t="s">
        <v>1256</v>
      </c>
      <c r="U72" s="38"/>
      <c r="V72" s="39"/>
      <c r="Y72" s="4"/>
      <c r="Z72" s="4"/>
      <c r="AA72" s="4"/>
      <c r="AD72" s="4"/>
      <c r="AE72" s="4"/>
      <c r="AH72" s="4"/>
      <c r="AI72" s="4"/>
      <c r="AJ72" s="4"/>
      <c r="AK72" s="4"/>
      <c r="AL72" s="4"/>
      <c r="AM72" s="4"/>
      <c r="AN72" s="4"/>
      <c r="AO72" s="4"/>
      <c r="AP72" s="4"/>
      <c r="AQ72" s="4"/>
      <c r="AR72" s="4"/>
      <c r="AS72" s="4"/>
      <c r="AT72" s="4"/>
      <c r="AU72" s="4"/>
      <c r="AV72" s="4"/>
      <c r="AW72" s="4"/>
      <c r="AX72" s="4"/>
      <c r="AY72" s="4"/>
      <c r="AZ72" s="4"/>
      <c r="BA72" s="4"/>
      <c r="BB72" s="4"/>
      <c r="BC72" s="4"/>
      <c r="BD72" s="4"/>
    </row>
    <row r="73" spans="1:56" x14ac:dyDescent="0.2">
      <c r="A73" s="36">
        <f>'Application Form'!B70</f>
        <v>71</v>
      </c>
      <c r="B73" s="16">
        <v>45307.194082395828</v>
      </c>
      <c r="C73" s="4"/>
      <c r="D73" s="4"/>
      <c r="E73" s="37" t="s">
        <v>1366</v>
      </c>
      <c r="F73" s="4"/>
      <c r="G73" s="4" t="s">
        <v>1174</v>
      </c>
      <c r="H73" s="4">
        <v>2021</v>
      </c>
      <c r="I73" s="4" t="s">
        <v>1367</v>
      </c>
      <c r="J73" s="4" t="s">
        <v>1368</v>
      </c>
      <c r="K73" s="4" t="s">
        <v>40</v>
      </c>
      <c r="L73" s="4" t="s">
        <v>1369</v>
      </c>
      <c r="M73" s="4" t="s">
        <v>1370</v>
      </c>
      <c r="N73" s="4" t="s">
        <v>1371</v>
      </c>
      <c r="O73" s="4"/>
      <c r="P73" s="30"/>
      <c r="R73" s="4"/>
      <c r="S73" s="4" t="str">
        <f>'Application Form'!E73</f>
        <v>Wealden District Council</v>
      </c>
      <c r="T73" s="4" t="s">
        <v>1256</v>
      </c>
      <c r="U73" s="38"/>
      <c r="V73" s="39"/>
      <c r="Y73" s="4"/>
      <c r="Z73" s="4"/>
      <c r="AA73" s="4"/>
      <c r="AD73" s="4"/>
      <c r="AE73" s="4"/>
      <c r="AH73" s="4"/>
      <c r="AI73" s="4"/>
      <c r="AJ73" s="4"/>
      <c r="AK73" s="4"/>
      <c r="AL73" s="4"/>
      <c r="AM73" s="4"/>
      <c r="AN73" s="4"/>
      <c r="AO73" s="4"/>
      <c r="AP73" s="4"/>
      <c r="AQ73" s="4"/>
      <c r="AR73" s="4"/>
      <c r="AS73" s="4"/>
      <c r="AT73" s="4"/>
      <c r="AU73" s="4"/>
      <c r="AV73" s="4"/>
      <c r="AW73" s="4"/>
      <c r="AX73" s="4"/>
      <c r="AY73" s="4"/>
      <c r="AZ73" s="4"/>
      <c r="BA73" s="4"/>
      <c r="BB73" s="4"/>
      <c r="BC73" s="4"/>
      <c r="BD73" s="4"/>
    </row>
    <row r="74" spans="1:56" x14ac:dyDescent="0.2">
      <c r="A74" s="36">
        <f>'Application Form'!B71</f>
        <v>72</v>
      </c>
      <c r="B74" s="4"/>
      <c r="C74" s="4"/>
      <c r="D74" s="4"/>
      <c r="E74" s="4"/>
      <c r="F74" s="4"/>
      <c r="G74" s="4"/>
      <c r="H74" s="4"/>
      <c r="I74" s="4"/>
      <c r="J74" s="4"/>
      <c r="K74" s="4"/>
      <c r="L74" s="4"/>
      <c r="M74" s="4"/>
      <c r="N74" s="4"/>
      <c r="O74" s="4"/>
      <c r="P74" s="4"/>
      <c r="R74" s="4"/>
      <c r="S74" s="4" t="str">
        <f>'Application Form'!E74</f>
        <v>Wiltshire Council</v>
      </c>
      <c r="T74" s="4"/>
      <c r="U74" s="4"/>
      <c r="V74" s="4"/>
      <c r="Y74" s="4"/>
      <c r="Z74" s="4"/>
      <c r="AA74" s="4"/>
      <c r="AD74" s="4"/>
      <c r="AE74" s="4"/>
      <c r="AH74" s="4"/>
      <c r="AI74" s="4"/>
      <c r="AJ74" s="4"/>
      <c r="AK74" s="4"/>
      <c r="AL74" s="4"/>
      <c r="AM74" s="4"/>
      <c r="AN74" s="4"/>
      <c r="AO74" s="4"/>
      <c r="AP74" s="4"/>
      <c r="AQ74" s="4"/>
      <c r="AR74" s="4"/>
      <c r="AS74" s="4"/>
      <c r="AT74" s="4"/>
      <c r="AU74" s="4"/>
      <c r="AV74" s="4"/>
      <c r="AW74" s="4"/>
      <c r="AX74" s="4"/>
      <c r="AY74" s="4"/>
      <c r="AZ74" s="4"/>
      <c r="BA74" s="4"/>
      <c r="BB74" s="4"/>
      <c r="BC74" s="4"/>
      <c r="BD74" s="4"/>
    </row>
    <row r="75" spans="1:56" x14ac:dyDescent="0.2">
      <c r="A75" s="36">
        <f>'Application Form'!B72</f>
        <v>73</v>
      </c>
      <c r="B75" s="16">
        <v>45316.258563391202</v>
      </c>
      <c r="C75" s="4"/>
      <c r="D75" s="4"/>
      <c r="E75" s="37">
        <v>45316</v>
      </c>
      <c r="F75" s="4"/>
      <c r="G75" s="4" t="s">
        <v>1372</v>
      </c>
      <c r="H75" s="4" t="s">
        <v>1373</v>
      </c>
      <c r="I75" s="4" t="s">
        <v>1374</v>
      </c>
      <c r="J75" s="4" t="s">
        <v>1375</v>
      </c>
      <c r="K75" s="4" t="s">
        <v>1376</v>
      </c>
      <c r="L75" s="4" t="s">
        <v>1377</v>
      </c>
      <c r="M75" s="4" t="s">
        <v>1378</v>
      </c>
      <c r="N75" s="4" t="s">
        <v>40</v>
      </c>
      <c r="O75" s="4"/>
      <c r="P75" s="4"/>
      <c r="R75" s="4"/>
      <c r="S75" s="4" t="str">
        <f>'Application Form'!E75</f>
        <v>Shropshire Council</v>
      </c>
      <c r="T75" s="4" t="s">
        <v>1267</v>
      </c>
      <c r="U75" s="38"/>
      <c r="V75" s="39"/>
      <c r="Y75" s="4"/>
      <c r="Z75" s="4"/>
      <c r="AA75" s="4"/>
      <c r="AD75" s="4"/>
      <c r="AE75" s="4"/>
      <c r="AH75" s="4"/>
      <c r="AI75" s="4"/>
      <c r="AJ75" s="4"/>
      <c r="AK75" s="4"/>
      <c r="AL75" s="4"/>
      <c r="AM75" s="4"/>
      <c r="AN75" s="4"/>
      <c r="AO75" s="4"/>
      <c r="AP75" s="4"/>
      <c r="AQ75" s="4"/>
      <c r="AR75" s="4"/>
      <c r="AS75" s="4"/>
      <c r="AT75" s="4"/>
      <c r="AU75" s="4"/>
      <c r="AV75" s="4"/>
      <c r="AW75" s="4"/>
      <c r="AX75" s="4"/>
      <c r="AY75" s="4"/>
      <c r="AZ75" s="4"/>
      <c r="BA75" s="4"/>
      <c r="BB75" s="4"/>
      <c r="BC75" s="4"/>
      <c r="BD75" s="4"/>
    </row>
    <row r="76" spans="1:56" x14ac:dyDescent="0.2">
      <c r="A76" s="36">
        <f>'Application Form'!B73</f>
        <v>74</v>
      </c>
      <c r="B76" s="16">
        <v>45316.276759699074</v>
      </c>
      <c r="C76" s="4"/>
      <c r="D76" s="4"/>
      <c r="E76" s="37">
        <v>45316</v>
      </c>
      <c r="F76" s="4"/>
      <c r="G76" s="4" t="s">
        <v>1174</v>
      </c>
      <c r="H76" s="4" t="s">
        <v>1379</v>
      </c>
      <c r="I76" s="4" t="s">
        <v>1380</v>
      </c>
      <c r="J76" s="4" t="s">
        <v>1381</v>
      </c>
      <c r="K76" s="4" t="s">
        <v>40</v>
      </c>
      <c r="L76" s="4" t="s">
        <v>1382</v>
      </c>
      <c r="M76" s="4"/>
      <c r="N76" s="4" t="s">
        <v>40</v>
      </c>
      <c r="O76" s="4"/>
      <c r="P76" s="30"/>
      <c r="R76" s="4"/>
      <c r="S76" s="4">
        <f>'Application Form'!E76</f>
        <v>0</v>
      </c>
      <c r="T76" s="4" t="s">
        <v>1383</v>
      </c>
      <c r="U76" s="38"/>
      <c r="V76" s="39"/>
      <c r="Y76" s="4"/>
      <c r="Z76" s="4"/>
      <c r="AA76" s="4"/>
      <c r="AD76" s="4"/>
      <c r="AE76" s="4"/>
      <c r="AH76" s="4"/>
      <c r="AI76" s="4"/>
      <c r="AJ76" s="4"/>
      <c r="AK76" s="4"/>
      <c r="AL76" s="4"/>
      <c r="AM76" s="4"/>
      <c r="AN76" s="4"/>
      <c r="AO76" s="4"/>
      <c r="AP76" s="4"/>
      <c r="AQ76" s="4"/>
      <c r="AR76" s="4"/>
      <c r="AS76" s="4"/>
      <c r="AT76" s="4"/>
      <c r="AU76" s="4"/>
      <c r="AV76" s="4"/>
      <c r="AW76" s="4"/>
      <c r="AX76" s="4"/>
      <c r="AY76" s="4"/>
      <c r="AZ76" s="4"/>
      <c r="BA76" s="4"/>
      <c r="BB76" s="4"/>
      <c r="BC76" s="4"/>
      <c r="BD76" s="4"/>
    </row>
    <row r="77" spans="1:56" x14ac:dyDescent="0.2">
      <c r="A77" s="36">
        <f>'Application Form'!B74</f>
        <v>75</v>
      </c>
      <c r="B77" s="16">
        <v>45316.295290219903</v>
      </c>
      <c r="C77" s="4"/>
      <c r="D77" s="4"/>
      <c r="E77" s="37">
        <v>45315</v>
      </c>
      <c r="F77" s="4"/>
      <c r="G77" s="4" t="s">
        <v>1384</v>
      </c>
      <c r="H77" s="4" t="s">
        <v>1385</v>
      </c>
      <c r="I77" s="4" t="s">
        <v>1386</v>
      </c>
      <c r="J77" s="4" t="s">
        <v>1387</v>
      </c>
      <c r="K77" s="4" t="s">
        <v>1388</v>
      </c>
      <c r="L77" s="4" t="s">
        <v>1389</v>
      </c>
      <c r="M77" s="4" t="s">
        <v>1390</v>
      </c>
      <c r="N77" s="4" t="s">
        <v>1391</v>
      </c>
      <c r="O77" s="4"/>
      <c r="P77" s="30"/>
      <c r="R77" s="4"/>
      <c r="S77" s="4" t="str">
        <f>'Application Form'!E77</f>
        <v>County Durham Council</v>
      </c>
      <c r="T77" s="4" t="s">
        <v>1392</v>
      </c>
      <c r="U77" s="38"/>
      <c r="V77" s="39"/>
      <c r="Y77" s="4"/>
      <c r="Z77" s="4"/>
      <c r="AA77" s="4"/>
      <c r="AD77" s="4"/>
      <c r="AE77" s="4"/>
      <c r="AH77" s="4"/>
      <c r="AI77" s="4"/>
      <c r="AJ77" s="4"/>
      <c r="AK77" s="4"/>
      <c r="AL77" s="4"/>
      <c r="AM77" s="4"/>
      <c r="AN77" s="4"/>
      <c r="AO77" s="4"/>
      <c r="AP77" s="4"/>
      <c r="AQ77" s="4"/>
      <c r="AR77" s="4"/>
      <c r="AS77" s="4"/>
      <c r="AT77" s="4"/>
      <c r="AU77" s="4"/>
      <c r="AV77" s="4"/>
      <c r="AW77" s="4"/>
      <c r="AX77" s="4"/>
      <c r="AY77" s="4"/>
      <c r="AZ77" s="4"/>
      <c r="BA77" s="4"/>
      <c r="BB77" s="4"/>
      <c r="BC77" s="4"/>
      <c r="BD77" s="4"/>
    </row>
    <row r="78" spans="1:56" x14ac:dyDescent="0.2">
      <c r="A78" s="36">
        <f>'Application Form'!B75</f>
        <v>76</v>
      </c>
      <c r="B78" s="16">
        <v>45316.316112777778</v>
      </c>
      <c r="C78" s="4"/>
      <c r="D78" s="4"/>
      <c r="E78" s="37">
        <v>45316</v>
      </c>
      <c r="F78" s="4"/>
      <c r="G78" s="4" t="s">
        <v>1393</v>
      </c>
      <c r="H78" s="4" t="s">
        <v>1394</v>
      </c>
      <c r="I78" s="4" t="s">
        <v>1395</v>
      </c>
      <c r="J78" s="4" t="s">
        <v>1396</v>
      </c>
      <c r="K78" s="4" t="s">
        <v>40</v>
      </c>
      <c r="L78" s="4" t="s">
        <v>40</v>
      </c>
      <c r="M78" s="4" t="s">
        <v>1397</v>
      </c>
      <c r="N78" s="4" t="s">
        <v>1396</v>
      </c>
      <c r="O78" s="4"/>
      <c r="P78" s="30"/>
      <c r="R78" s="4"/>
      <c r="S78" s="4" t="str">
        <f>'Application Form'!E78</f>
        <v>County Durham</v>
      </c>
      <c r="T78" s="4" t="s">
        <v>1392</v>
      </c>
      <c r="U78" s="38"/>
      <c r="V78" s="39"/>
      <c r="Y78" s="4"/>
      <c r="Z78" s="4"/>
      <c r="AA78" s="4"/>
      <c r="AD78" s="4"/>
      <c r="AE78" s="4"/>
      <c r="AH78" s="4"/>
      <c r="AI78" s="4"/>
      <c r="AJ78" s="4"/>
      <c r="AK78" s="4"/>
      <c r="AL78" s="4"/>
      <c r="AM78" s="4"/>
      <c r="AN78" s="4"/>
      <c r="AO78" s="4"/>
      <c r="AP78" s="4"/>
      <c r="AQ78" s="4"/>
      <c r="AR78" s="4"/>
      <c r="AS78" s="4"/>
      <c r="AT78" s="4"/>
      <c r="AU78" s="4"/>
      <c r="AV78" s="4"/>
      <c r="AW78" s="4"/>
      <c r="AX78" s="4"/>
      <c r="AY78" s="4"/>
      <c r="AZ78" s="4"/>
      <c r="BA78" s="4"/>
      <c r="BB78" s="4"/>
      <c r="BC78" s="4"/>
      <c r="BD78" s="4"/>
    </row>
    <row r="79" spans="1:56" x14ac:dyDescent="0.2">
      <c r="A79" s="36">
        <f>'Application Form'!B76</f>
        <v>0</v>
      </c>
      <c r="B79" s="44">
        <v>45314.199644918983</v>
      </c>
      <c r="C79" s="5"/>
      <c r="D79" s="5"/>
      <c r="E79" s="45">
        <v>45314</v>
      </c>
      <c r="F79" s="5"/>
      <c r="G79" s="5" t="s">
        <v>1174</v>
      </c>
      <c r="H79" s="5">
        <v>2017</v>
      </c>
      <c r="I79" s="5" t="s">
        <v>1398</v>
      </c>
      <c r="J79" s="5" t="s">
        <v>1399</v>
      </c>
      <c r="K79" s="5" t="s">
        <v>40</v>
      </c>
      <c r="L79" s="5" t="s">
        <v>1400</v>
      </c>
      <c r="M79" s="5" t="s">
        <v>1401</v>
      </c>
      <c r="N79" s="5" t="s">
        <v>1402</v>
      </c>
      <c r="O79" s="5"/>
      <c r="P79" s="19"/>
      <c r="R79" s="5"/>
      <c r="S79" s="4" t="str">
        <f>'Application Form'!E79</f>
        <v>South Downs National Park Authority</v>
      </c>
      <c r="T79" s="5" t="s">
        <v>1403</v>
      </c>
      <c r="U79" s="46"/>
      <c r="V79" s="47"/>
      <c r="Y79" s="5"/>
      <c r="Z79" s="5"/>
      <c r="AA79" s="5"/>
      <c r="AD79" s="5"/>
      <c r="AE79" s="5"/>
      <c r="AH79" s="5"/>
      <c r="AI79" s="5"/>
      <c r="AJ79" s="5"/>
      <c r="AK79" s="5"/>
      <c r="AL79" s="5"/>
      <c r="AM79" s="5"/>
      <c r="AN79" s="5"/>
      <c r="AO79" s="5"/>
      <c r="AP79" s="5"/>
      <c r="AQ79" s="5"/>
      <c r="AR79" s="5"/>
      <c r="AS79" s="5"/>
      <c r="AT79" s="5"/>
      <c r="AU79" s="5"/>
      <c r="AV79" s="5"/>
      <c r="AW79" s="5"/>
      <c r="AX79" s="5"/>
      <c r="AY79" s="5"/>
      <c r="AZ79" s="5"/>
      <c r="BA79" s="5"/>
      <c r="BB79" s="5"/>
      <c r="BC79" s="5"/>
      <c r="BD79" s="5"/>
    </row>
    <row r="80" spans="1:56" x14ac:dyDescent="0.2">
      <c r="A80" s="36">
        <f>'Application Form'!B77</f>
        <v>78</v>
      </c>
      <c r="B80" s="44">
        <v>45314.377929456023</v>
      </c>
      <c r="C80" s="5"/>
      <c r="D80" s="5"/>
      <c r="E80" s="45">
        <v>45619</v>
      </c>
      <c r="F80" s="5"/>
      <c r="G80" s="5" t="s">
        <v>1174</v>
      </c>
      <c r="H80" s="5" t="s">
        <v>1404</v>
      </c>
      <c r="I80" s="5" t="s">
        <v>1405</v>
      </c>
      <c r="J80" s="5" t="s">
        <v>1406</v>
      </c>
      <c r="K80" s="5" t="s">
        <v>1406</v>
      </c>
      <c r="L80" s="5" t="s">
        <v>1407</v>
      </c>
      <c r="M80" s="5" t="s">
        <v>1408</v>
      </c>
      <c r="N80" s="5" t="s">
        <v>40</v>
      </c>
      <c r="O80" s="5"/>
      <c r="P80" s="19"/>
      <c r="R80" s="5"/>
      <c r="S80" s="4" t="str">
        <f>'Application Form'!E80</f>
        <v>Shropshire Council</v>
      </c>
      <c r="T80" s="5" t="s">
        <v>1409</v>
      </c>
      <c r="U80" s="46"/>
      <c r="V80" s="47"/>
      <c r="Y80" s="5"/>
      <c r="Z80" s="5"/>
      <c r="AA80" s="5"/>
      <c r="AD80" s="5"/>
      <c r="AE80" s="5"/>
      <c r="AH80" s="5"/>
      <c r="AI80" s="5"/>
      <c r="AJ80" s="5"/>
      <c r="AK80" s="5"/>
      <c r="AL80" s="5"/>
      <c r="AM80" s="5"/>
      <c r="AN80" s="5"/>
      <c r="AO80" s="5"/>
      <c r="AP80" s="5"/>
      <c r="AQ80" s="5"/>
      <c r="AR80" s="5"/>
      <c r="AS80" s="5"/>
      <c r="AT80" s="5"/>
      <c r="AU80" s="5"/>
      <c r="AV80" s="5"/>
      <c r="AW80" s="5"/>
      <c r="AX80" s="5"/>
      <c r="AY80" s="5"/>
      <c r="AZ80" s="5"/>
      <c r="BA80" s="5"/>
      <c r="BB80" s="5"/>
      <c r="BC80" s="5"/>
      <c r="BD80" s="5"/>
    </row>
    <row r="81" spans="1:56" x14ac:dyDescent="0.2">
      <c r="A81" s="36">
        <f>'Application Form'!B78</f>
        <v>78</v>
      </c>
      <c r="B81" s="44">
        <v>45314.383692592593</v>
      </c>
      <c r="C81" s="5"/>
      <c r="D81" s="5"/>
      <c r="E81" s="45">
        <v>45619</v>
      </c>
      <c r="F81" s="5"/>
      <c r="G81" s="5" t="s">
        <v>1410</v>
      </c>
      <c r="H81" s="5" t="s">
        <v>1411</v>
      </c>
      <c r="I81" s="5" t="s">
        <v>1412</v>
      </c>
      <c r="J81" s="5" t="s">
        <v>40</v>
      </c>
      <c r="K81" s="5" t="s">
        <v>40</v>
      </c>
      <c r="L81" s="5" t="s">
        <v>1413</v>
      </c>
      <c r="M81" s="5" t="s">
        <v>1414</v>
      </c>
      <c r="N81" s="5" t="s">
        <v>1415</v>
      </c>
      <c r="O81" s="5"/>
      <c r="P81" s="19"/>
      <c r="R81" s="5"/>
      <c r="S81" s="4" t="str">
        <f>'Application Form'!E81</f>
        <v>Cornwall Council</v>
      </c>
      <c r="T81" s="5" t="s">
        <v>1416</v>
      </c>
      <c r="U81" s="46"/>
      <c r="V81" s="47"/>
      <c r="Y81" s="5"/>
      <c r="Z81" s="5"/>
      <c r="AA81" s="5"/>
      <c r="AD81" s="5"/>
      <c r="AE81" s="5"/>
      <c r="AH81" s="5"/>
      <c r="AI81" s="5"/>
      <c r="AJ81" s="5"/>
      <c r="AK81" s="5"/>
      <c r="AL81" s="5"/>
      <c r="AM81" s="5"/>
      <c r="AN81" s="5"/>
      <c r="AO81" s="5"/>
      <c r="AP81" s="5"/>
      <c r="AQ81" s="5"/>
      <c r="AR81" s="5"/>
      <c r="AS81" s="5"/>
      <c r="AT81" s="5"/>
      <c r="AU81" s="5"/>
      <c r="AV81" s="5"/>
      <c r="AW81" s="5"/>
      <c r="AX81" s="5"/>
      <c r="AY81" s="5"/>
      <c r="AZ81" s="5"/>
      <c r="BA81" s="5"/>
      <c r="BB81" s="5"/>
      <c r="BC81" s="5"/>
      <c r="BD81" s="5"/>
    </row>
    <row r="82" spans="1:56" x14ac:dyDescent="0.2">
      <c r="A82" s="36">
        <f>'Application Form'!B80</f>
        <v>80</v>
      </c>
      <c r="B82" s="16">
        <v>45320.153951006941</v>
      </c>
      <c r="C82" s="4"/>
      <c r="D82" s="4"/>
      <c r="E82" s="37">
        <v>45320</v>
      </c>
      <c r="F82" s="4"/>
      <c r="G82" s="4" t="s">
        <v>1174</v>
      </c>
      <c r="H82" s="4">
        <v>2019</v>
      </c>
      <c r="I82" s="4" t="s">
        <v>1417</v>
      </c>
      <c r="J82" s="4" t="s">
        <v>1418</v>
      </c>
      <c r="K82" s="4" t="s">
        <v>40</v>
      </c>
      <c r="L82" s="4" t="s">
        <v>1419</v>
      </c>
      <c r="M82" s="4"/>
      <c r="N82" s="4" t="s">
        <v>1420</v>
      </c>
      <c r="O82" s="4"/>
      <c r="P82" s="30"/>
      <c r="R82" s="4"/>
      <c r="S82" s="4" t="str">
        <f>'Application Form'!E82</f>
        <v>North Yorkshire Council (Hambleton)</v>
      </c>
      <c r="T82" s="4" t="s">
        <v>1256</v>
      </c>
      <c r="U82" s="38"/>
      <c r="V82" s="39"/>
      <c r="Y82" s="4"/>
      <c r="Z82" s="4"/>
      <c r="AA82" s="4"/>
      <c r="AD82" s="4"/>
      <c r="AE82" s="4"/>
      <c r="AH82" s="4"/>
      <c r="AI82" s="4"/>
      <c r="AJ82" s="4"/>
      <c r="AK82" s="4"/>
      <c r="AL82" s="4"/>
      <c r="AM82" s="4"/>
      <c r="AN82" s="4"/>
      <c r="AO82" s="4"/>
      <c r="AP82" s="4"/>
      <c r="AQ82" s="4"/>
      <c r="AR82" s="4"/>
      <c r="AS82" s="4"/>
      <c r="AT82" s="4"/>
      <c r="AU82" s="4"/>
      <c r="AV82" s="4"/>
      <c r="AW82" s="4"/>
      <c r="AX82" s="4"/>
      <c r="AY82" s="4"/>
      <c r="AZ82" s="4"/>
      <c r="BA82" s="4"/>
      <c r="BB82" s="4"/>
      <c r="BC82" s="4"/>
      <c r="BD82" s="4"/>
    </row>
    <row r="83" spans="1:56" x14ac:dyDescent="0.2">
      <c r="A83" s="36">
        <f>'Application Form'!B81</f>
        <v>81</v>
      </c>
      <c r="B83" s="4"/>
      <c r="C83" s="4"/>
      <c r="D83" s="4"/>
      <c r="E83" s="4"/>
      <c r="F83" s="4"/>
      <c r="G83" s="4"/>
      <c r="H83" s="4"/>
      <c r="I83" s="4"/>
      <c r="J83" s="4"/>
      <c r="K83" s="4"/>
      <c r="L83" s="4"/>
      <c r="M83" s="4"/>
      <c r="N83" s="4"/>
      <c r="O83" s="4"/>
      <c r="P83" s="4"/>
      <c r="R83" s="4"/>
      <c r="S83" s="4" t="str">
        <f>'Application Form'!E83</f>
        <v>Lake District National Park</v>
      </c>
      <c r="T83" s="4"/>
      <c r="U83" s="4"/>
      <c r="V83" s="4"/>
      <c r="Y83" s="4"/>
      <c r="Z83" s="4"/>
      <c r="AA83" s="4"/>
      <c r="AD83" s="4"/>
      <c r="AE83" s="4"/>
      <c r="AH83" s="4"/>
      <c r="AI83" s="4"/>
      <c r="AJ83" s="4"/>
      <c r="AK83" s="4"/>
      <c r="AL83" s="4"/>
      <c r="AM83" s="4"/>
      <c r="AN83" s="4"/>
      <c r="AO83" s="4"/>
      <c r="AP83" s="4"/>
      <c r="AQ83" s="4"/>
      <c r="AR83" s="4"/>
      <c r="AS83" s="4"/>
      <c r="AT83" s="4"/>
      <c r="AU83" s="4"/>
      <c r="AV83" s="4"/>
      <c r="AW83" s="4"/>
      <c r="AX83" s="4"/>
      <c r="AY83" s="4"/>
      <c r="AZ83" s="4"/>
      <c r="BA83" s="4"/>
      <c r="BB83" s="4"/>
      <c r="BC83" s="4"/>
      <c r="BD83" s="4"/>
    </row>
    <row r="84" spans="1:56" x14ac:dyDescent="0.2">
      <c r="A84" s="36">
        <f>'Application Form'!B82</f>
        <v>82</v>
      </c>
      <c r="B84" s="16">
        <v>45324.237502418982</v>
      </c>
      <c r="C84" s="4"/>
      <c r="D84" s="4"/>
      <c r="E84" s="37">
        <v>45324</v>
      </c>
      <c r="F84" s="4"/>
      <c r="G84" s="4" t="s">
        <v>1179</v>
      </c>
      <c r="H84" s="4">
        <v>2012</v>
      </c>
      <c r="I84" s="4" t="s">
        <v>1421</v>
      </c>
      <c r="J84" s="4" t="s">
        <v>1422</v>
      </c>
      <c r="K84" s="4" t="s">
        <v>1423</v>
      </c>
      <c r="L84" s="4" t="s">
        <v>1424</v>
      </c>
      <c r="M84" s="4" t="s">
        <v>1425</v>
      </c>
      <c r="N84" s="4"/>
      <c r="O84" s="4"/>
      <c r="P84" s="30"/>
      <c r="R84" s="4"/>
      <c r="S84" s="4" t="str">
        <f>'Application Form'!E84</f>
        <v>Pembrokeshire County Council</v>
      </c>
      <c r="T84" s="4" t="s">
        <v>1256</v>
      </c>
      <c r="U84" s="38"/>
      <c r="V84" s="39"/>
      <c r="Y84" s="4"/>
      <c r="Z84" s="4"/>
      <c r="AA84" s="4"/>
      <c r="AD84" s="4"/>
      <c r="AE84" s="4"/>
      <c r="AH84" s="4"/>
      <c r="AI84" s="4"/>
      <c r="AJ84" s="4"/>
      <c r="AK84" s="4"/>
      <c r="AL84" s="4"/>
      <c r="AM84" s="4"/>
      <c r="AN84" s="4"/>
      <c r="AO84" s="4"/>
      <c r="AP84" s="4"/>
      <c r="AQ84" s="4"/>
      <c r="AR84" s="4"/>
      <c r="AS84" s="4"/>
      <c r="AT84" s="4"/>
      <c r="AU84" s="4"/>
      <c r="AV84" s="4"/>
      <c r="AW84" s="4"/>
      <c r="AX84" s="4"/>
      <c r="AY84" s="4"/>
      <c r="AZ84" s="4"/>
      <c r="BA84" s="4"/>
      <c r="BB84" s="4"/>
      <c r="BC84" s="4"/>
      <c r="BD84" s="4"/>
    </row>
    <row r="85" spans="1:56" x14ac:dyDescent="0.2">
      <c r="A85" s="36">
        <f>'Application Form'!B83</f>
        <v>83</v>
      </c>
      <c r="B85" s="4"/>
      <c r="C85" s="4"/>
      <c r="D85" s="4"/>
      <c r="E85" s="4"/>
      <c r="F85" s="4"/>
      <c r="G85" s="4"/>
      <c r="H85" s="4"/>
      <c r="I85" s="4"/>
      <c r="J85" s="4"/>
      <c r="K85" s="4"/>
      <c r="L85" s="4"/>
      <c r="M85" s="4"/>
      <c r="N85" s="4"/>
      <c r="O85" s="4"/>
      <c r="P85" s="4"/>
      <c r="R85" s="4"/>
      <c r="S85" s="4" t="str">
        <f>'Application Form'!E85</f>
        <v>Yorkshire Dales National Park</v>
      </c>
      <c r="T85" s="4"/>
      <c r="U85" s="4"/>
      <c r="V85" s="4"/>
      <c r="Y85" s="4"/>
      <c r="Z85" s="4"/>
      <c r="AA85" s="4"/>
      <c r="AD85" s="4"/>
      <c r="AE85" s="4"/>
      <c r="AH85" s="4"/>
      <c r="AI85" s="4"/>
      <c r="AJ85" s="4"/>
      <c r="AK85" s="4"/>
      <c r="AL85" s="4"/>
      <c r="AM85" s="4"/>
      <c r="AN85" s="4"/>
      <c r="AO85" s="4"/>
      <c r="AP85" s="4"/>
      <c r="AQ85" s="4"/>
      <c r="AR85" s="4"/>
      <c r="AS85" s="4"/>
      <c r="AT85" s="4"/>
      <c r="AU85" s="4"/>
      <c r="AV85" s="4"/>
      <c r="AW85" s="4"/>
      <c r="AX85" s="4"/>
      <c r="AY85" s="4"/>
      <c r="AZ85" s="4"/>
      <c r="BA85" s="4"/>
      <c r="BB85" s="4"/>
      <c r="BC85" s="4"/>
      <c r="BD85" s="4"/>
    </row>
    <row r="86" spans="1:56" x14ac:dyDescent="0.2">
      <c r="A86" s="36">
        <f>'Application Form'!B84</f>
        <v>84</v>
      </c>
      <c r="B86" s="16">
        <v>45324.268002500001</v>
      </c>
      <c r="C86" s="4"/>
      <c r="D86" s="4"/>
      <c r="E86" s="37">
        <v>45324</v>
      </c>
      <c r="F86" s="4"/>
      <c r="G86" s="4" t="s">
        <v>1426</v>
      </c>
      <c r="H86" s="4" t="s">
        <v>1426</v>
      </c>
      <c r="I86" s="4" t="s">
        <v>1427</v>
      </c>
      <c r="J86" s="4" t="s">
        <v>1428</v>
      </c>
      <c r="K86" s="4" t="s">
        <v>1429</v>
      </c>
      <c r="L86" s="4" t="s">
        <v>1430</v>
      </c>
      <c r="M86" s="4" t="s">
        <v>1431</v>
      </c>
      <c r="N86" s="4"/>
      <c r="O86" s="4"/>
      <c r="P86" s="30"/>
      <c r="R86" s="4"/>
      <c r="S86" s="4" t="str">
        <f>'Application Form'!E86</f>
        <v>Cornwall Council</v>
      </c>
      <c r="T86" s="4" t="s">
        <v>1256</v>
      </c>
      <c r="U86" s="38"/>
      <c r="V86" s="39"/>
      <c r="Y86" s="4"/>
      <c r="Z86" s="4"/>
      <c r="AA86" s="4"/>
      <c r="AD86" s="4"/>
      <c r="AE86" s="4"/>
      <c r="AH86" s="4"/>
      <c r="AI86" s="4"/>
      <c r="AJ86" s="4"/>
      <c r="AK86" s="4"/>
      <c r="AL86" s="4"/>
      <c r="AM86" s="4"/>
      <c r="AN86" s="4"/>
      <c r="AO86" s="4"/>
      <c r="AP86" s="4"/>
      <c r="AQ86" s="4"/>
      <c r="AR86" s="4"/>
      <c r="AS86" s="4"/>
      <c r="AT86" s="4"/>
      <c r="AU86" s="4"/>
      <c r="AV86" s="4"/>
      <c r="AW86" s="4"/>
      <c r="AX86" s="4"/>
      <c r="AY86" s="4"/>
      <c r="AZ86" s="4"/>
      <c r="BA86" s="4"/>
      <c r="BB86" s="4"/>
      <c r="BC86" s="4"/>
      <c r="BD86" s="4"/>
    </row>
    <row r="87" spans="1:56" x14ac:dyDescent="0.2">
      <c r="A87" s="36">
        <f>'Application Form'!B85</f>
        <v>85</v>
      </c>
      <c r="B87" s="16">
        <v>45329.287651817125</v>
      </c>
      <c r="C87" s="4"/>
      <c r="D87" s="4"/>
      <c r="E87" s="37">
        <v>45329</v>
      </c>
      <c r="F87" s="4"/>
      <c r="G87" s="4" t="s">
        <v>1283</v>
      </c>
      <c r="H87" s="4">
        <v>2015</v>
      </c>
      <c r="I87" s="4" t="s">
        <v>1432</v>
      </c>
      <c r="J87" s="4" t="s">
        <v>1433</v>
      </c>
      <c r="K87" s="4" t="s">
        <v>1434</v>
      </c>
      <c r="L87" s="4" t="s">
        <v>43</v>
      </c>
      <c r="M87" s="4"/>
      <c r="N87" s="4" t="s">
        <v>1434</v>
      </c>
      <c r="O87" s="4"/>
      <c r="P87" s="4"/>
      <c r="R87" s="4"/>
      <c r="S87" s="4" t="str">
        <f>'Application Form'!E87</f>
        <v>North Yorkshire Council (Harrogate Area)</v>
      </c>
      <c r="T87" s="4" t="s">
        <v>1435</v>
      </c>
      <c r="U87" s="38"/>
      <c r="V87" s="39"/>
      <c r="Y87" s="4"/>
      <c r="Z87" s="4"/>
      <c r="AA87" s="4"/>
      <c r="AC87" s="4"/>
      <c r="AD87" s="4"/>
      <c r="AE87" s="4"/>
      <c r="AH87" s="4"/>
      <c r="AI87" s="4"/>
      <c r="AJ87" s="4"/>
      <c r="AK87" s="4"/>
      <c r="AL87" s="4"/>
      <c r="AM87" s="4"/>
      <c r="AN87" s="4"/>
      <c r="AO87" s="4"/>
      <c r="AP87" s="4"/>
      <c r="AQ87" s="4"/>
      <c r="AR87" s="4"/>
      <c r="AS87" s="4"/>
      <c r="AT87" s="4"/>
      <c r="AU87" s="4"/>
      <c r="AV87" s="4"/>
      <c r="AW87" s="4"/>
      <c r="AX87" s="4"/>
      <c r="AY87" s="4"/>
      <c r="AZ87" s="4"/>
      <c r="BA87" s="4"/>
      <c r="BB87" s="4"/>
      <c r="BC87" s="4"/>
      <c r="BD87" s="4"/>
    </row>
    <row r="88" spans="1:56" x14ac:dyDescent="0.2">
      <c r="A88" s="36">
        <f>'Application Form'!B86</f>
        <v>86</v>
      </c>
      <c r="B88" s="4"/>
      <c r="C88" s="4"/>
      <c r="D88" s="4"/>
      <c r="E88" s="4"/>
      <c r="F88" s="4"/>
      <c r="G88" s="4"/>
      <c r="H88" s="4"/>
      <c r="I88" s="4"/>
      <c r="J88" s="4"/>
      <c r="K88" s="4"/>
      <c r="L88" s="4"/>
      <c r="M88" s="4"/>
      <c r="N88" s="4"/>
      <c r="O88" s="4"/>
      <c r="P88" s="4"/>
      <c r="R88" s="4"/>
      <c r="S88" s="4" t="str">
        <f>'Application Form'!E88</f>
        <v>North Yorkshire Council (Harrogate Area)</v>
      </c>
      <c r="T88" s="4"/>
      <c r="U88" s="4"/>
      <c r="V88" s="4"/>
      <c r="Y88" s="4"/>
      <c r="Z88" s="4"/>
      <c r="AA88" s="4"/>
      <c r="AC88" s="4"/>
      <c r="AD88" s="4"/>
      <c r="AE88" s="4"/>
      <c r="AH88" s="4"/>
      <c r="AI88" s="4"/>
      <c r="AJ88" s="4"/>
      <c r="AK88" s="4"/>
      <c r="AL88" s="4"/>
      <c r="AM88" s="4"/>
      <c r="AN88" s="4"/>
      <c r="AO88" s="4"/>
      <c r="AP88" s="4"/>
      <c r="AQ88" s="4"/>
      <c r="AR88" s="4"/>
      <c r="AS88" s="4"/>
      <c r="AT88" s="4"/>
      <c r="AU88" s="4"/>
      <c r="AV88" s="4"/>
      <c r="AW88" s="4"/>
      <c r="AX88" s="4"/>
      <c r="AY88" s="4"/>
      <c r="AZ88" s="4"/>
      <c r="BA88" s="4"/>
      <c r="BB88" s="4"/>
      <c r="BC88" s="4"/>
      <c r="BD88" s="4"/>
    </row>
    <row r="89" spans="1:56" x14ac:dyDescent="0.2">
      <c r="A89" s="36">
        <f>'Application Form'!B87</f>
        <v>87</v>
      </c>
      <c r="B89" s="4"/>
      <c r="C89" s="4"/>
      <c r="D89" s="4"/>
      <c r="E89" s="4"/>
      <c r="F89" s="4"/>
      <c r="G89" s="4"/>
      <c r="H89" s="4"/>
      <c r="I89" s="4"/>
      <c r="J89" s="4"/>
      <c r="K89" s="4"/>
      <c r="L89" s="4"/>
      <c r="M89" s="4"/>
      <c r="N89" s="4"/>
      <c r="O89" s="4"/>
      <c r="P89" s="4"/>
      <c r="R89" s="4"/>
      <c r="S89" s="4" t="str">
        <f>'Application Form'!E89</f>
        <v>Mid Devon District Council</v>
      </c>
      <c r="T89" s="4"/>
      <c r="U89" s="4"/>
      <c r="V89" s="4"/>
      <c r="Y89" s="4"/>
      <c r="Z89" s="4"/>
      <c r="AA89" s="4"/>
      <c r="AC89" s="4"/>
      <c r="AD89" s="4"/>
      <c r="AE89" s="4"/>
      <c r="AH89" s="4"/>
      <c r="AI89" s="4"/>
      <c r="AJ89" s="4"/>
      <c r="AK89" s="4"/>
      <c r="AL89" s="4"/>
      <c r="AM89" s="4"/>
      <c r="AN89" s="4"/>
      <c r="AO89" s="4"/>
      <c r="AP89" s="4"/>
      <c r="AQ89" s="4"/>
      <c r="AR89" s="4"/>
      <c r="AS89" s="4"/>
      <c r="AT89" s="4"/>
      <c r="AU89" s="4"/>
      <c r="AV89" s="4"/>
      <c r="AW89" s="4"/>
      <c r="AX89" s="4"/>
      <c r="AY89" s="4"/>
      <c r="AZ89" s="4"/>
      <c r="BA89" s="4"/>
      <c r="BB89" s="4"/>
      <c r="BC89" s="4"/>
      <c r="BD89" s="4"/>
    </row>
    <row r="90" spans="1:56" x14ac:dyDescent="0.2">
      <c r="A90" s="36">
        <f>'Application Form'!B88</f>
        <v>88</v>
      </c>
      <c r="B90" s="16">
        <v>45330.110391875001</v>
      </c>
      <c r="C90" s="4"/>
      <c r="D90" s="4"/>
      <c r="E90" s="37">
        <v>45330</v>
      </c>
      <c r="F90" s="4"/>
      <c r="G90" s="4" t="s">
        <v>1283</v>
      </c>
      <c r="H90" s="4">
        <v>2019</v>
      </c>
      <c r="I90" s="4" t="s">
        <v>1436</v>
      </c>
      <c r="J90" s="4" t="s">
        <v>1437</v>
      </c>
      <c r="K90" s="4" t="s">
        <v>1438</v>
      </c>
      <c r="L90" s="4" t="s">
        <v>1439</v>
      </c>
      <c r="M90" s="4"/>
      <c r="N90" s="4" t="s">
        <v>1440</v>
      </c>
      <c r="O90" s="4"/>
      <c r="P90" s="30"/>
      <c r="R90" s="4"/>
      <c r="S90" s="4" t="str">
        <f>'Application Form'!E90</f>
        <v>Leeds City Council</v>
      </c>
      <c r="T90" s="4" t="s">
        <v>1441</v>
      </c>
      <c r="U90" s="38"/>
      <c r="V90" s="39"/>
      <c r="Y90" s="4"/>
      <c r="Z90" s="4"/>
      <c r="AA90" s="4"/>
      <c r="AC90" s="4"/>
      <c r="AD90" s="4"/>
      <c r="AE90" s="4"/>
      <c r="AH90" s="4"/>
      <c r="AI90" s="4"/>
      <c r="AJ90" s="4"/>
      <c r="AK90" s="4"/>
      <c r="AL90" s="4"/>
      <c r="AM90" s="4"/>
      <c r="AN90" s="4"/>
      <c r="AO90" s="4"/>
      <c r="AP90" s="4"/>
      <c r="AQ90" s="4"/>
      <c r="AR90" s="4"/>
      <c r="AS90" s="4"/>
      <c r="AT90" s="4"/>
      <c r="AU90" s="4"/>
      <c r="AV90" s="4"/>
      <c r="AW90" s="4"/>
      <c r="AX90" s="4"/>
      <c r="AY90" s="4"/>
      <c r="AZ90" s="4"/>
      <c r="BA90" s="4"/>
      <c r="BB90" s="4"/>
      <c r="BC90" s="4"/>
      <c r="BD90" s="4"/>
    </row>
    <row r="91" spans="1:56" x14ac:dyDescent="0.2">
      <c r="A91" s="36">
        <f>'Application Form'!B89</f>
        <v>89</v>
      </c>
      <c r="B91" s="16">
        <v>45331.110393518517</v>
      </c>
      <c r="C91" s="4"/>
      <c r="D91" s="4"/>
      <c r="E91" s="37">
        <v>45331</v>
      </c>
      <c r="F91" s="4"/>
      <c r="G91" s="4" t="s">
        <v>1283</v>
      </c>
      <c r="H91" s="4">
        <v>2019</v>
      </c>
      <c r="I91" s="4" t="s">
        <v>1436</v>
      </c>
      <c r="J91" s="4" t="s">
        <v>1437</v>
      </c>
      <c r="K91" s="4" t="s">
        <v>1438</v>
      </c>
      <c r="L91" s="4" t="s">
        <v>1439</v>
      </c>
      <c r="M91" s="4"/>
      <c r="N91" s="4" t="s">
        <v>1440</v>
      </c>
      <c r="O91" s="4"/>
      <c r="P91" s="4"/>
      <c r="R91" s="4"/>
      <c r="S91" s="4">
        <f>'Application Form'!E92</f>
        <v>0</v>
      </c>
      <c r="T91" s="4" t="s">
        <v>1441</v>
      </c>
      <c r="U91" s="38"/>
      <c r="V91" s="39"/>
      <c r="Y91" s="4"/>
      <c r="Z91" s="4"/>
      <c r="AA91" s="4"/>
      <c r="AC91" s="4"/>
      <c r="AD91" s="4"/>
      <c r="AE91" s="4"/>
      <c r="AH91" s="4"/>
      <c r="AI91" s="4"/>
      <c r="AJ91" s="4"/>
      <c r="AK91" s="4"/>
      <c r="AL91" s="4"/>
      <c r="AM91" s="4"/>
      <c r="AN91" s="4"/>
      <c r="AO91" s="4"/>
      <c r="AP91" s="4"/>
      <c r="AQ91" s="4"/>
      <c r="AR91" s="4"/>
      <c r="AS91" s="4"/>
      <c r="AT91" s="4"/>
      <c r="AU91" s="4"/>
      <c r="AV91" s="4"/>
      <c r="AW91" s="4"/>
      <c r="AX91" s="4"/>
      <c r="AY91" s="4"/>
      <c r="AZ91" s="4"/>
      <c r="BA91" s="4"/>
      <c r="BB91" s="4"/>
      <c r="BC91" s="4"/>
      <c r="BD91" s="4"/>
    </row>
    <row r="92" spans="1:56" x14ac:dyDescent="0.2">
      <c r="A92" s="36">
        <f>'Application Form'!B90</f>
        <v>90</v>
      </c>
      <c r="B92" s="4"/>
      <c r="C92" s="4"/>
      <c r="D92" s="4"/>
      <c r="E92" s="4"/>
      <c r="F92" s="4"/>
      <c r="G92" s="4"/>
      <c r="H92" s="4"/>
      <c r="I92" s="4"/>
      <c r="J92" s="4"/>
      <c r="L92" s="4"/>
      <c r="M92" s="4"/>
      <c r="N92" s="4"/>
      <c r="O92" s="4"/>
      <c r="P92" s="4"/>
      <c r="R92" s="4"/>
      <c r="S92" s="4">
        <f>'Application Form'!E93</f>
        <v>0</v>
      </c>
      <c r="T92" s="4"/>
      <c r="U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row>
    <row r="93" spans="1:56" x14ac:dyDescent="0.2">
      <c r="A93" s="36">
        <f>'Application Form'!B92</f>
        <v>0</v>
      </c>
      <c r="B93" s="4"/>
      <c r="C93" s="4"/>
      <c r="D93" s="4"/>
      <c r="E93" s="4"/>
      <c r="F93" s="4"/>
      <c r="G93" s="4"/>
      <c r="H93" s="4"/>
      <c r="I93" s="4"/>
      <c r="J93" s="4"/>
      <c r="K93" s="4"/>
      <c r="L93" s="4"/>
      <c r="M93" s="4"/>
      <c r="N93" s="4"/>
      <c r="O93" s="4"/>
      <c r="P93" s="4"/>
      <c r="R93" s="4"/>
      <c r="S93" s="4"/>
      <c r="T93" s="4"/>
      <c r="U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row>
    <row r="94" spans="1:56" x14ac:dyDescent="0.2">
      <c r="A94" s="36">
        <f>'Application Form'!B93</f>
        <v>0</v>
      </c>
      <c r="B94" s="4"/>
      <c r="C94" s="4"/>
      <c r="D94" s="4"/>
      <c r="E94" s="4"/>
      <c r="F94" s="4"/>
      <c r="G94" s="4"/>
      <c r="H94" s="4"/>
      <c r="I94" s="4"/>
      <c r="J94" s="4"/>
      <c r="K94" s="4"/>
      <c r="L94" s="4"/>
      <c r="M94" s="4"/>
      <c r="N94" s="4"/>
      <c r="O94" s="4"/>
      <c r="P94" s="4"/>
      <c r="R94" s="4"/>
      <c r="S94" s="4"/>
      <c r="T94" s="4"/>
      <c r="U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row>
    <row r="95" spans="1:56" x14ac:dyDescent="0.2">
      <c r="A95" s="36">
        <f>'Application Form'!B94</f>
        <v>0</v>
      </c>
      <c r="B95" s="4"/>
      <c r="C95" s="4"/>
      <c r="D95" s="4"/>
      <c r="E95" s="4"/>
      <c r="F95" s="4"/>
      <c r="G95" s="4"/>
      <c r="H95" s="4"/>
      <c r="I95" s="4"/>
      <c r="J95" s="4"/>
      <c r="K95" s="4"/>
      <c r="L95" s="4"/>
      <c r="M95" s="4"/>
      <c r="N95" s="4"/>
      <c r="O95" s="4"/>
      <c r="P95" s="4"/>
      <c r="R95" s="4"/>
      <c r="S95" s="4"/>
      <c r="T95" s="4"/>
      <c r="U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row>
    <row r="96" spans="1:56" x14ac:dyDescent="0.2">
      <c r="A96" s="36">
        <f>'Application Form'!B95</f>
        <v>0</v>
      </c>
      <c r="B96" s="4"/>
      <c r="C96" s="4"/>
      <c r="D96" s="4"/>
      <c r="E96" s="4"/>
      <c r="F96" s="4"/>
      <c r="G96" s="4"/>
      <c r="H96" s="4"/>
      <c r="I96" s="4"/>
      <c r="J96" s="4"/>
      <c r="K96" s="4"/>
      <c r="L96" s="4"/>
      <c r="M96" s="4"/>
      <c r="N96" s="4"/>
      <c r="O96" s="4"/>
      <c r="P96" s="4"/>
      <c r="R96" s="4"/>
      <c r="S96" s="4"/>
      <c r="T96" s="4"/>
      <c r="U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row>
    <row r="97" spans="1:56" x14ac:dyDescent="0.2">
      <c r="A97" s="36">
        <f>'Application Form'!B96</f>
        <v>0</v>
      </c>
      <c r="B97" s="4"/>
      <c r="C97" s="4"/>
      <c r="D97" s="4"/>
      <c r="E97" s="4"/>
      <c r="F97" s="4"/>
      <c r="G97" s="4"/>
      <c r="H97" s="4"/>
      <c r="I97" s="4"/>
      <c r="J97" s="4"/>
      <c r="K97" s="4"/>
      <c r="L97" s="4"/>
      <c r="M97" s="4"/>
      <c r="N97" s="4"/>
      <c r="O97" s="4"/>
      <c r="P97" s="4"/>
      <c r="R97" s="4"/>
      <c r="S97" s="4"/>
      <c r="T97" s="4"/>
      <c r="U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row>
    <row r="98" spans="1:56" x14ac:dyDescent="0.2">
      <c r="A98" s="36">
        <f>'Application Form'!B97</f>
        <v>0</v>
      </c>
      <c r="B98" s="4"/>
      <c r="C98" s="4"/>
      <c r="D98" s="4"/>
      <c r="E98" s="4"/>
      <c r="F98" s="4"/>
      <c r="G98" s="4"/>
      <c r="H98" s="4"/>
      <c r="I98" s="4"/>
      <c r="J98" s="4"/>
      <c r="K98" s="4"/>
      <c r="L98" s="4"/>
      <c r="M98" s="4"/>
      <c r="N98" s="4"/>
      <c r="O98" s="4"/>
      <c r="P98" s="4"/>
      <c r="R98" s="4"/>
      <c r="S98" s="4"/>
      <c r="T98" s="4"/>
      <c r="U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row>
    <row r="99" spans="1:56" x14ac:dyDescent="0.2">
      <c r="A99" s="36">
        <f>'Application Form'!B103</f>
        <v>0</v>
      </c>
      <c r="B99" s="4"/>
      <c r="C99" s="4"/>
      <c r="D99" s="4"/>
      <c r="E99" s="4"/>
      <c r="F99" s="4"/>
      <c r="G99" s="4"/>
      <c r="H99" s="4"/>
      <c r="I99" s="4"/>
      <c r="J99" s="4"/>
      <c r="K99" s="4"/>
      <c r="L99" s="4"/>
      <c r="M99" s="4"/>
      <c r="N99" s="4"/>
      <c r="O99" s="4"/>
      <c r="P99" s="4"/>
      <c r="R99" s="4"/>
      <c r="S99" s="4"/>
      <c r="T99" s="4"/>
      <c r="U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row>
    <row r="100" spans="1:56" x14ac:dyDescent="0.2">
      <c r="A100" s="36">
        <f>'Application Form'!B104</f>
        <v>0</v>
      </c>
      <c r="B100" s="4"/>
      <c r="C100" s="4"/>
      <c r="D100" s="4"/>
      <c r="E100" s="4"/>
      <c r="F100" s="4"/>
      <c r="G100" s="4"/>
      <c r="H100" s="4"/>
      <c r="I100" s="4"/>
      <c r="J100" s="4"/>
      <c r="K100" s="4"/>
      <c r="L100" s="4"/>
      <c r="M100" s="4"/>
      <c r="N100" s="4"/>
      <c r="O100" s="4"/>
      <c r="P100" s="4"/>
      <c r="R100" s="4"/>
      <c r="S100" s="4"/>
      <c r="T100" s="4"/>
      <c r="U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row>
    <row r="101" spans="1:56" x14ac:dyDescent="0.2">
      <c r="A101" s="36">
        <f>'Application Form'!B105</f>
        <v>0</v>
      </c>
      <c r="B101" s="4"/>
      <c r="C101" s="4"/>
      <c r="D101" s="4"/>
      <c r="E101" s="4"/>
      <c r="F101" s="4"/>
      <c r="G101" s="4"/>
      <c r="H101" s="4"/>
      <c r="I101" s="4"/>
      <c r="J101" s="4"/>
      <c r="K101" s="4"/>
      <c r="L101" s="4"/>
      <c r="M101" s="4"/>
      <c r="N101" s="4"/>
      <c r="O101" s="4"/>
      <c r="P101" s="4"/>
      <c r="R101" s="4"/>
      <c r="S101" s="4"/>
      <c r="T101" s="4"/>
      <c r="U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row>
    <row r="102" spans="1:56" x14ac:dyDescent="0.2">
      <c r="A102" s="36">
        <f>'Application Form'!B106</f>
        <v>0</v>
      </c>
      <c r="B102" s="4"/>
      <c r="C102" s="4"/>
      <c r="D102" s="4"/>
      <c r="E102" s="4"/>
      <c r="F102" s="4"/>
      <c r="G102" s="4"/>
      <c r="H102" s="4"/>
      <c r="I102" s="4"/>
      <c r="J102" s="4"/>
      <c r="K102" s="4"/>
      <c r="L102" s="4"/>
      <c r="M102" s="4"/>
      <c r="N102" s="4"/>
      <c r="O102" s="4"/>
      <c r="P102" s="4"/>
      <c r="R102" s="4"/>
      <c r="S102" s="4"/>
      <c r="T102" s="4"/>
      <c r="U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row>
    <row r="103" spans="1:56" x14ac:dyDescent="0.2">
      <c r="A103" s="36">
        <f>'Application Form'!B107</f>
        <v>0</v>
      </c>
      <c r="B103" s="4"/>
      <c r="C103" s="4"/>
      <c r="D103" s="4"/>
      <c r="E103" s="4"/>
      <c r="F103" s="4"/>
      <c r="G103" s="4"/>
      <c r="H103" s="4"/>
      <c r="I103" s="4"/>
      <c r="J103" s="4"/>
      <c r="K103" s="4"/>
      <c r="L103" s="4"/>
      <c r="M103" s="4"/>
      <c r="N103" s="4"/>
      <c r="O103" s="4"/>
      <c r="P103" s="4"/>
      <c r="R103" s="4"/>
      <c r="S103" s="4"/>
      <c r="T103" s="4"/>
      <c r="U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row>
    <row r="104" spans="1:56" x14ac:dyDescent="0.2">
      <c r="A104" s="36">
        <f>'Application Form'!B108</f>
        <v>0</v>
      </c>
      <c r="B104" s="4"/>
      <c r="C104" s="4"/>
      <c r="D104" s="4"/>
      <c r="E104" s="4"/>
      <c r="F104" s="4"/>
      <c r="G104" s="4"/>
      <c r="H104" s="4"/>
      <c r="I104" s="4"/>
      <c r="J104" s="4"/>
      <c r="K104" s="4"/>
      <c r="L104" s="4"/>
      <c r="M104" s="4"/>
      <c r="N104" s="4"/>
      <c r="O104" s="4"/>
      <c r="P104" s="4"/>
      <c r="R104" s="4"/>
      <c r="S104" s="4"/>
      <c r="T104" s="4"/>
      <c r="U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row>
    <row r="105" spans="1:56" x14ac:dyDescent="0.2">
      <c r="A105" s="36">
        <f>'Application Form'!B109</f>
        <v>0</v>
      </c>
      <c r="B105" s="4"/>
      <c r="C105" s="4"/>
      <c r="D105" s="4"/>
      <c r="E105" s="4"/>
      <c r="F105" s="4"/>
      <c r="G105" s="4"/>
      <c r="H105" s="4"/>
      <c r="I105" s="4"/>
      <c r="J105" s="4"/>
      <c r="K105" s="4"/>
      <c r="L105" s="4"/>
      <c r="M105" s="4"/>
      <c r="N105" s="4"/>
      <c r="O105" s="4"/>
      <c r="P105" s="4"/>
      <c r="R105" s="4"/>
      <c r="S105" s="4"/>
      <c r="T105" s="4"/>
      <c r="U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row>
    <row r="106" spans="1:56" x14ac:dyDescent="0.2">
      <c r="A106" s="36">
        <f>'Application Form'!B110</f>
        <v>0</v>
      </c>
      <c r="B106" s="4"/>
      <c r="C106" s="4"/>
      <c r="D106" s="4"/>
      <c r="E106" s="4"/>
      <c r="F106" s="4"/>
      <c r="G106" s="4"/>
      <c r="H106" s="4"/>
      <c r="I106" s="4"/>
      <c r="J106" s="4"/>
      <c r="K106" s="4"/>
      <c r="L106" s="4"/>
      <c r="M106" s="4"/>
      <c r="N106" s="4"/>
      <c r="O106" s="4"/>
      <c r="P106" s="4"/>
      <c r="R106" s="4"/>
      <c r="S106" s="4"/>
      <c r="T106" s="4"/>
      <c r="U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row>
    <row r="107" spans="1:56" x14ac:dyDescent="0.2">
      <c r="A107" s="36">
        <f>'Application Form'!B111</f>
        <v>0</v>
      </c>
      <c r="B107" s="4"/>
      <c r="C107" s="4"/>
      <c r="D107" s="4"/>
      <c r="E107" s="4"/>
      <c r="F107" s="4"/>
      <c r="G107" s="4"/>
      <c r="H107" s="4"/>
      <c r="I107" s="4"/>
      <c r="J107" s="4"/>
      <c r="K107" s="4"/>
      <c r="L107" s="4"/>
      <c r="M107" s="4"/>
      <c r="N107" s="4"/>
      <c r="O107" s="4"/>
      <c r="P107" s="4"/>
      <c r="R107" s="4"/>
      <c r="S107" s="4"/>
      <c r="T107" s="4"/>
      <c r="U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row>
    <row r="108" spans="1:56" x14ac:dyDescent="0.2">
      <c r="A108" s="36">
        <f>'Application Form'!B112</f>
        <v>0</v>
      </c>
      <c r="B108" s="4"/>
      <c r="C108" s="4"/>
      <c r="D108" s="4"/>
      <c r="E108" s="4"/>
      <c r="F108" s="4"/>
      <c r="G108" s="4"/>
      <c r="H108" s="4"/>
      <c r="I108" s="4"/>
      <c r="J108" s="4"/>
      <c r="K108" s="4"/>
      <c r="L108" s="4"/>
      <c r="M108" s="4"/>
      <c r="N108" s="4"/>
      <c r="O108" s="4"/>
      <c r="P108" s="4"/>
      <c r="R108" s="4"/>
      <c r="S108" s="4"/>
      <c r="T108" s="4"/>
      <c r="U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row>
    <row r="109" spans="1:56" x14ac:dyDescent="0.2">
      <c r="A109" s="36">
        <f>'Application Form'!B113</f>
        <v>0</v>
      </c>
      <c r="B109" s="4"/>
      <c r="C109" s="4"/>
      <c r="D109" s="4"/>
      <c r="E109" s="4"/>
      <c r="F109" s="4"/>
      <c r="G109" s="4"/>
      <c r="H109" s="4"/>
      <c r="I109" s="4"/>
      <c r="J109" s="4"/>
      <c r="K109" s="4"/>
      <c r="L109" s="4"/>
      <c r="M109" s="4"/>
      <c r="N109" s="4"/>
      <c r="O109" s="4"/>
      <c r="P109" s="4"/>
      <c r="R109" s="4"/>
      <c r="S109" s="4"/>
      <c r="T109" s="4"/>
      <c r="U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row>
    <row r="110" spans="1:56" x14ac:dyDescent="0.2">
      <c r="A110" s="36">
        <f>'Application Form'!B114</f>
        <v>0</v>
      </c>
      <c r="B110" s="4"/>
      <c r="C110" s="4"/>
      <c r="D110" s="4"/>
      <c r="E110" s="4"/>
      <c r="F110" s="4"/>
      <c r="G110" s="4"/>
      <c r="H110" s="4"/>
      <c r="I110" s="4"/>
      <c r="J110" s="4"/>
      <c r="K110" s="4"/>
      <c r="L110" s="4"/>
      <c r="M110" s="4"/>
      <c r="N110" s="4"/>
      <c r="O110" s="4"/>
      <c r="P110" s="4"/>
      <c r="R110" s="4"/>
      <c r="S110" s="4"/>
      <c r="T110" s="4"/>
      <c r="U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row>
    <row r="111" spans="1:56" x14ac:dyDescent="0.2">
      <c r="A111" s="36">
        <f>'Application Form'!B115</f>
        <v>0</v>
      </c>
      <c r="B111" s="4"/>
      <c r="C111" s="4"/>
      <c r="D111" s="4"/>
      <c r="E111" s="4"/>
      <c r="F111" s="4"/>
      <c r="G111" s="4"/>
      <c r="H111" s="4"/>
      <c r="I111" s="4"/>
      <c r="J111" s="4"/>
      <c r="K111" s="4"/>
      <c r="L111" s="4"/>
      <c r="M111" s="4"/>
      <c r="N111" s="4"/>
      <c r="O111" s="4"/>
      <c r="P111" s="4"/>
      <c r="R111" s="4"/>
      <c r="S111" s="4"/>
      <c r="T111" s="4"/>
      <c r="U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row>
    <row r="112" spans="1:56" x14ac:dyDescent="0.2">
      <c r="A112" s="36">
        <f>'Application Form'!B116</f>
        <v>0</v>
      </c>
      <c r="B112" s="4"/>
      <c r="C112" s="4"/>
      <c r="D112" s="4"/>
      <c r="E112" s="4"/>
      <c r="F112" s="4"/>
      <c r="G112" s="4"/>
      <c r="H112" s="4"/>
      <c r="I112" s="4"/>
      <c r="J112" s="4"/>
      <c r="K112" s="4"/>
      <c r="L112" s="4"/>
      <c r="M112" s="4"/>
      <c r="N112" s="4"/>
      <c r="O112" s="4"/>
      <c r="P112" s="4"/>
      <c r="R112" s="4"/>
      <c r="S112" s="4"/>
      <c r="T112" s="4"/>
      <c r="U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row>
    <row r="113" spans="1:56" x14ac:dyDescent="0.2">
      <c r="A113" s="36">
        <f>'Application Form'!B117</f>
        <v>0</v>
      </c>
      <c r="B113" s="4"/>
      <c r="C113" s="4"/>
      <c r="D113" s="4"/>
      <c r="E113" s="4"/>
      <c r="F113" s="4"/>
      <c r="G113" s="4"/>
      <c r="H113" s="4"/>
      <c r="I113" s="4"/>
      <c r="J113" s="4"/>
      <c r="K113" s="4"/>
      <c r="L113" s="4"/>
      <c r="M113" s="4"/>
      <c r="N113" s="4"/>
      <c r="O113" s="4"/>
      <c r="P113" s="4"/>
      <c r="R113" s="4"/>
      <c r="S113" s="4"/>
      <c r="T113" s="4"/>
      <c r="U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row>
    <row r="114" spans="1:56" x14ac:dyDescent="0.2">
      <c r="A114" s="36">
        <f>'Application Form'!B118</f>
        <v>0</v>
      </c>
      <c r="B114" s="4"/>
      <c r="C114" s="4"/>
      <c r="D114" s="4"/>
      <c r="E114" s="4"/>
      <c r="F114" s="4"/>
      <c r="G114" s="4"/>
      <c r="H114" s="4"/>
      <c r="I114" s="4"/>
      <c r="J114" s="4"/>
      <c r="K114" s="4"/>
      <c r="L114" s="4"/>
      <c r="M114" s="4"/>
      <c r="N114" s="4"/>
      <c r="O114" s="4"/>
      <c r="P114" s="4"/>
      <c r="R114" s="4"/>
      <c r="S114" s="4"/>
      <c r="T114" s="4"/>
      <c r="U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row>
    <row r="115" spans="1:56" x14ac:dyDescent="0.2">
      <c r="A115" s="36">
        <f>'Application Form'!B119</f>
        <v>0</v>
      </c>
      <c r="B115" s="4"/>
      <c r="C115" s="4"/>
      <c r="D115" s="4"/>
      <c r="E115" s="4"/>
      <c r="F115" s="4"/>
      <c r="G115" s="4"/>
      <c r="H115" s="4"/>
      <c r="I115" s="4"/>
      <c r="J115" s="4"/>
      <c r="K115" s="4"/>
      <c r="L115" s="4"/>
      <c r="M115" s="4"/>
      <c r="N115" s="4"/>
      <c r="O115" s="4"/>
      <c r="P115" s="4"/>
      <c r="R115" s="4"/>
      <c r="S115" s="4"/>
      <c r="T115" s="4"/>
      <c r="U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row>
    <row r="116" spans="1:56" x14ac:dyDescent="0.2">
      <c r="A116" s="36">
        <f>'Application Form'!B120</f>
        <v>0</v>
      </c>
      <c r="B116" s="4"/>
      <c r="C116" s="4"/>
      <c r="D116" s="4"/>
      <c r="E116" s="4"/>
      <c r="F116" s="4"/>
      <c r="G116" s="4"/>
      <c r="H116" s="4"/>
      <c r="I116" s="4"/>
      <c r="J116" s="4"/>
      <c r="K116" s="4"/>
      <c r="L116" s="4"/>
      <c r="M116" s="4"/>
      <c r="N116" s="4"/>
      <c r="O116" s="4"/>
      <c r="P116" s="4"/>
      <c r="R116" s="4"/>
      <c r="S116" s="4"/>
      <c r="T116" s="4"/>
      <c r="U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row>
    <row r="117" spans="1:56" x14ac:dyDescent="0.2">
      <c r="A117" s="36">
        <f>'Application Form'!B121</f>
        <v>0</v>
      </c>
      <c r="B117" s="4"/>
      <c r="C117" s="4"/>
      <c r="D117" s="4"/>
      <c r="E117" s="4"/>
      <c r="F117" s="4"/>
      <c r="G117" s="4"/>
      <c r="H117" s="4"/>
      <c r="I117" s="4"/>
      <c r="J117" s="4"/>
      <c r="K117" s="4"/>
      <c r="L117" s="4"/>
      <c r="M117" s="4"/>
      <c r="N117" s="4"/>
      <c r="O117" s="4"/>
      <c r="P117" s="4"/>
      <c r="R117" s="4"/>
      <c r="S117" s="4"/>
      <c r="T117" s="4"/>
      <c r="U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row>
    <row r="118" spans="1:56" x14ac:dyDescent="0.2">
      <c r="A118" s="36">
        <f>'Application Form'!B156</f>
        <v>0</v>
      </c>
      <c r="B118" s="4"/>
      <c r="C118" s="4"/>
      <c r="D118" s="4"/>
      <c r="E118" s="4"/>
      <c r="F118" s="4"/>
      <c r="G118" s="4"/>
      <c r="H118" s="4"/>
      <c r="I118" s="4"/>
      <c r="J118" s="4"/>
      <c r="K118" s="4"/>
      <c r="L118" s="4"/>
      <c r="M118" s="4"/>
      <c r="N118" s="4"/>
      <c r="O118" s="4"/>
      <c r="P118" s="4"/>
      <c r="R118" s="4"/>
      <c r="S118" s="4"/>
      <c r="T118" s="4"/>
      <c r="U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row>
    <row r="119" spans="1:56" x14ac:dyDescent="0.2">
      <c r="A119" s="36">
        <f>'Application Form'!B157</f>
        <v>0</v>
      </c>
      <c r="B119" s="4"/>
      <c r="C119" s="4"/>
      <c r="D119" s="4"/>
      <c r="E119" s="4"/>
      <c r="F119" s="4"/>
      <c r="G119" s="4"/>
      <c r="H119" s="4"/>
      <c r="I119" s="4"/>
      <c r="J119" s="4"/>
      <c r="K119" s="4"/>
      <c r="L119" s="4"/>
      <c r="M119" s="4"/>
      <c r="N119" s="4"/>
      <c r="O119" s="4"/>
      <c r="P119" s="4"/>
      <c r="R119" s="4"/>
      <c r="S119" s="4"/>
      <c r="T119" s="4"/>
      <c r="U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row>
    <row r="120" spans="1:56" x14ac:dyDescent="0.2">
      <c r="A120" s="36">
        <f>'Application Form'!B158</f>
        <v>0</v>
      </c>
      <c r="B120" s="4"/>
      <c r="C120" s="4"/>
      <c r="D120" s="4"/>
      <c r="E120" s="4"/>
      <c r="F120" s="4"/>
      <c r="G120" s="4"/>
      <c r="H120" s="4"/>
      <c r="I120" s="4"/>
      <c r="J120" s="4"/>
      <c r="K120" s="4"/>
      <c r="L120" s="4"/>
      <c r="M120" s="4"/>
      <c r="N120" s="4"/>
      <c r="O120" s="4"/>
      <c r="P120" s="4"/>
      <c r="R120" s="4"/>
      <c r="S120" s="4"/>
      <c r="T120" s="4"/>
      <c r="U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row>
    <row r="121" spans="1:56" x14ac:dyDescent="0.2">
      <c r="A121" s="48"/>
      <c r="B121" s="4"/>
      <c r="C121" s="4"/>
      <c r="D121" s="4"/>
      <c r="E121" s="4"/>
      <c r="F121" s="4"/>
      <c r="G121" s="4"/>
      <c r="H121" s="4"/>
      <c r="I121" s="4"/>
      <c r="J121" s="4"/>
      <c r="K121" s="4"/>
      <c r="L121" s="4"/>
      <c r="M121" s="4"/>
      <c r="N121" s="4"/>
      <c r="O121" s="4"/>
      <c r="P121" s="4"/>
      <c r="R121" s="4"/>
      <c r="S121" s="4"/>
      <c r="T121" s="4"/>
      <c r="U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row>
    <row r="122" spans="1:56" x14ac:dyDescent="0.2">
      <c r="A122" s="48"/>
      <c r="B122" s="4"/>
      <c r="C122" s="4"/>
      <c r="D122" s="4"/>
      <c r="E122" s="4"/>
      <c r="F122" s="4"/>
      <c r="G122" s="4"/>
      <c r="H122" s="4"/>
      <c r="I122" s="4"/>
      <c r="J122" s="4"/>
      <c r="K122" s="4"/>
      <c r="L122" s="4"/>
      <c r="M122" s="4"/>
      <c r="N122" s="4"/>
      <c r="O122" s="4"/>
      <c r="P122" s="4"/>
      <c r="R122" s="4"/>
      <c r="S122" s="4"/>
      <c r="T122" s="4"/>
      <c r="U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row>
    <row r="123" spans="1:56" x14ac:dyDescent="0.2">
      <c r="A123" s="48"/>
      <c r="B123" s="4"/>
      <c r="C123" s="4"/>
      <c r="D123" s="4"/>
      <c r="E123" s="4"/>
      <c r="F123" s="4"/>
      <c r="G123" s="4"/>
      <c r="H123" s="4"/>
      <c r="I123" s="4"/>
      <c r="J123" s="4"/>
      <c r="K123" s="4"/>
      <c r="L123" s="4"/>
      <c r="M123" s="4"/>
      <c r="N123" s="4"/>
      <c r="O123" s="4"/>
      <c r="P123" s="4"/>
      <c r="R123" s="4"/>
      <c r="S123" s="4"/>
      <c r="T123" s="4"/>
      <c r="U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row>
    <row r="124" spans="1:56" x14ac:dyDescent="0.2">
      <c r="A124" s="48"/>
      <c r="B124" s="4"/>
      <c r="C124" s="4"/>
      <c r="D124" s="4"/>
      <c r="E124" s="4"/>
      <c r="F124" s="4"/>
      <c r="G124" s="4"/>
      <c r="H124" s="4"/>
      <c r="I124" s="4"/>
      <c r="J124" s="4"/>
      <c r="K124" s="4"/>
      <c r="L124" s="4"/>
      <c r="M124" s="4"/>
      <c r="N124" s="4"/>
      <c r="O124" s="4"/>
      <c r="P124" s="4"/>
      <c r="R124" s="4"/>
      <c r="S124" s="4"/>
      <c r="T124" s="4"/>
      <c r="U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row>
    <row r="125" spans="1:56" x14ac:dyDescent="0.2">
      <c r="A125" s="48"/>
      <c r="B125" s="4"/>
      <c r="C125" s="4"/>
      <c r="D125" s="4"/>
      <c r="E125" s="4"/>
      <c r="F125" s="4"/>
      <c r="G125" s="4"/>
      <c r="H125" s="4"/>
      <c r="I125" s="4"/>
      <c r="J125" s="4"/>
      <c r="K125" s="4"/>
      <c r="L125" s="4"/>
      <c r="M125" s="4"/>
      <c r="N125" s="4"/>
      <c r="O125" s="4"/>
      <c r="P125" s="4"/>
      <c r="R125" s="4"/>
      <c r="S125" s="4"/>
      <c r="T125" s="4"/>
      <c r="U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row>
    <row r="126" spans="1:56" x14ac:dyDescent="0.2">
      <c r="A126" s="48"/>
      <c r="B126" s="4"/>
      <c r="C126" s="4"/>
      <c r="D126" s="4"/>
      <c r="E126" s="4"/>
      <c r="F126" s="4"/>
      <c r="G126" s="4"/>
      <c r="H126" s="4"/>
      <c r="I126" s="4"/>
      <c r="J126" s="4"/>
      <c r="K126" s="4"/>
      <c r="L126" s="4"/>
      <c r="M126" s="4"/>
      <c r="N126" s="4"/>
      <c r="O126" s="4"/>
      <c r="P126" s="4"/>
      <c r="R126" s="4"/>
      <c r="S126" s="4"/>
      <c r="T126" s="4"/>
      <c r="U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row>
    <row r="127" spans="1:56" x14ac:dyDescent="0.2">
      <c r="A127" s="48"/>
      <c r="B127" s="4"/>
      <c r="C127" s="4"/>
      <c r="D127" s="4"/>
      <c r="E127" s="4"/>
      <c r="F127" s="4"/>
      <c r="G127" s="4"/>
      <c r="H127" s="4"/>
      <c r="I127" s="4"/>
      <c r="J127" s="4"/>
      <c r="K127" s="4"/>
      <c r="L127" s="4"/>
      <c r="M127" s="4"/>
      <c r="N127" s="4"/>
      <c r="O127" s="4"/>
      <c r="P127" s="4"/>
      <c r="R127" s="4"/>
      <c r="S127" s="4"/>
      <c r="T127" s="4"/>
      <c r="U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row>
    <row r="128" spans="1:56" x14ac:dyDescent="0.2">
      <c r="A128" s="48"/>
      <c r="B128" s="4"/>
      <c r="C128" s="4"/>
      <c r="D128" s="4"/>
      <c r="E128" s="4"/>
      <c r="F128" s="4"/>
      <c r="G128" s="4"/>
      <c r="H128" s="4"/>
      <c r="I128" s="4"/>
      <c r="J128" s="4"/>
      <c r="K128" s="4"/>
      <c r="L128" s="4"/>
      <c r="M128" s="4"/>
      <c r="N128" s="4"/>
      <c r="O128" s="4"/>
      <c r="P128" s="4"/>
      <c r="R128" s="4"/>
      <c r="S128" s="4"/>
      <c r="T128" s="4"/>
      <c r="U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row>
    <row r="129" spans="1:56" x14ac:dyDescent="0.2">
      <c r="A129" s="48"/>
      <c r="B129" s="4"/>
      <c r="C129" s="4"/>
      <c r="D129" s="4"/>
      <c r="E129" s="4"/>
      <c r="F129" s="4"/>
      <c r="G129" s="4"/>
      <c r="H129" s="4"/>
      <c r="I129" s="4"/>
      <c r="J129" s="4"/>
      <c r="K129" s="4"/>
      <c r="L129" s="4"/>
      <c r="M129" s="4"/>
      <c r="N129" s="4"/>
      <c r="O129" s="4"/>
      <c r="P129" s="4"/>
      <c r="R129" s="4"/>
      <c r="S129" s="4"/>
      <c r="T129" s="4"/>
      <c r="U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row>
    <row r="130" spans="1:56" x14ac:dyDescent="0.2">
      <c r="A130" s="48"/>
      <c r="B130" s="4"/>
      <c r="C130" s="4"/>
      <c r="D130" s="4"/>
      <c r="E130" s="4"/>
      <c r="F130" s="4"/>
      <c r="G130" s="4"/>
      <c r="H130" s="4"/>
      <c r="I130" s="4"/>
      <c r="J130" s="4"/>
      <c r="K130" s="4"/>
      <c r="L130" s="4"/>
      <c r="M130" s="4"/>
      <c r="N130" s="4"/>
      <c r="O130" s="4"/>
      <c r="P130" s="4"/>
      <c r="R130" s="4"/>
      <c r="S130" s="4"/>
      <c r="T130" s="4"/>
      <c r="U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row>
    <row r="131" spans="1:56" x14ac:dyDescent="0.2">
      <c r="A131" s="48"/>
      <c r="B131" s="4"/>
      <c r="C131" s="4"/>
      <c r="D131" s="4"/>
      <c r="E131" s="4"/>
      <c r="F131" s="4"/>
      <c r="G131" s="4"/>
      <c r="H131" s="4"/>
      <c r="I131" s="4"/>
      <c r="J131" s="4"/>
      <c r="K131" s="4"/>
      <c r="L131" s="4"/>
      <c r="M131" s="4"/>
      <c r="N131" s="4"/>
      <c r="O131" s="4"/>
      <c r="P131" s="4"/>
      <c r="R131" s="4"/>
      <c r="S131" s="4"/>
      <c r="T131" s="4"/>
      <c r="U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row>
    <row r="132" spans="1:56" x14ac:dyDescent="0.2">
      <c r="A132" s="48"/>
      <c r="B132" s="4"/>
      <c r="C132" s="4"/>
      <c r="D132" s="4"/>
      <c r="E132" s="4"/>
      <c r="F132" s="4"/>
      <c r="G132" s="4"/>
      <c r="H132" s="4"/>
      <c r="I132" s="4"/>
      <c r="J132" s="4"/>
      <c r="K132" s="4"/>
      <c r="L132" s="4"/>
      <c r="M132" s="4"/>
      <c r="N132" s="4"/>
      <c r="O132" s="4"/>
      <c r="P132" s="4"/>
      <c r="R132" s="4"/>
      <c r="S132" s="4"/>
      <c r="T132" s="4"/>
      <c r="U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row>
    <row r="133" spans="1:56" x14ac:dyDescent="0.2">
      <c r="A133" s="48"/>
      <c r="B133" s="4"/>
      <c r="C133" s="4"/>
      <c r="D133" s="4"/>
      <c r="E133" s="4"/>
      <c r="F133" s="4"/>
      <c r="G133" s="4"/>
      <c r="H133" s="4"/>
      <c r="I133" s="4"/>
      <c r="J133" s="4"/>
      <c r="K133" s="4"/>
      <c r="L133" s="4"/>
      <c r="M133" s="4"/>
      <c r="N133" s="4"/>
      <c r="O133" s="4"/>
      <c r="P133" s="4"/>
      <c r="R133" s="4"/>
      <c r="S133" s="4"/>
      <c r="T133" s="4"/>
      <c r="U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row>
    <row r="134" spans="1:56" x14ac:dyDescent="0.2">
      <c r="A134" s="48"/>
      <c r="B134" s="4"/>
      <c r="C134" s="4"/>
      <c r="D134" s="4"/>
      <c r="E134" s="4"/>
      <c r="F134" s="4"/>
      <c r="G134" s="4"/>
      <c r="H134" s="4"/>
      <c r="I134" s="4"/>
      <c r="J134" s="4"/>
      <c r="K134" s="4"/>
      <c r="L134" s="4"/>
      <c r="M134" s="4"/>
      <c r="N134" s="4"/>
      <c r="O134" s="4"/>
      <c r="P134" s="4"/>
      <c r="R134" s="4"/>
      <c r="S134" s="4"/>
      <c r="T134" s="4"/>
      <c r="U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row>
    <row r="135" spans="1:56" x14ac:dyDescent="0.2">
      <c r="A135" s="48"/>
      <c r="B135" s="4"/>
      <c r="C135" s="4"/>
      <c r="D135" s="4"/>
      <c r="E135" s="4"/>
      <c r="F135" s="4"/>
      <c r="G135" s="4"/>
      <c r="H135" s="4"/>
      <c r="I135" s="4"/>
      <c r="J135" s="4"/>
      <c r="K135" s="4"/>
      <c r="L135" s="4"/>
      <c r="M135" s="4"/>
      <c r="N135" s="4"/>
      <c r="O135" s="4"/>
      <c r="P135" s="4"/>
      <c r="R135" s="4"/>
      <c r="S135" s="4"/>
      <c r="T135" s="4"/>
      <c r="U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row>
    <row r="136" spans="1:56" x14ac:dyDescent="0.2">
      <c r="A136" s="48"/>
      <c r="B136" s="4"/>
      <c r="C136" s="4"/>
      <c r="D136" s="4"/>
      <c r="E136" s="4"/>
      <c r="F136" s="4"/>
      <c r="G136" s="4"/>
      <c r="H136" s="4"/>
      <c r="I136" s="4"/>
      <c r="J136" s="4"/>
      <c r="K136" s="4"/>
      <c r="L136" s="4"/>
      <c r="M136" s="4"/>
      <c r="N136" s="4"/>
      <c r="O136" s="4"/>
      <c r="P136" s="4"/>
      <c r="R136" s="4"/>
      <c r="S136" s="4"/>
      <c r="T136" s="4"/>
      <c r="U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row>
    <row r="137" spans="1:56" x14ac:dyDescent="0.2">
      <c r="A137" s="48"/>
      <c r="B137" s="4"/>
      <c r="C137" s="4"/>
      <c r="D137" s="4"/>
      <c r="E137" s="4"/>
      <c r="F137" s="4"/>
      <c r="G137" s="4"/>
      <c r="H137" s="4"/>
      <c r="I137" s="4"/>
      <c r="J137" s="4"/>
      <c r="K137" s="4"/>
      <c r="L137" s="4"/>
      <c r="M137" s="4"/>
      <c r="N137" s="4"/>
      <c r="O137" s="4"/>
      <c r="P137" s="4"/>
      <c r="R137" s="4"/>
      <c r="S137" s="4"/>
      <c r="T137" s="4"/>
      <c r="U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row>
    <row r="138" spans="1:56" x14ac:dyDescent="0.2">
      <c r="A138" s="48"/>
      <c r="B138" s="4"/>
      <c r="C138" s="4"/>
      <c r="D138" s="4"/>
      <c r="E138" s="4"/>
      <c r="F138" s="4"/>
      <c r="G138" s="4"/>
      <c r="H138" s="4"/>
      <c r="I138" s="4"/>
      <c r="J138" s="4"/>
      <c r="K138" s="4"/>
      <c r="L138" s="4"/>
      <c r="M138" s="4"/>
      <c r="N138" s="4"/>
      <c r="O138" s="4"/>
      <c r="P138" s="4"/>
      <c r="R138" s="4"/>
      <c r="S138" s="4"/>
      <c r="T138" s="4"/>
      <c r="U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row>
    <row r="139" spans="1:56" x14ac:dyDescent="0.2">
      <c r="A139" s="48"/>
      <c r="B139" s="4"/>
      <c r="C139" s="4"/>
      <c r="D139" s="4"/>
      <c r="E139" s="4"/>
      <c r="F139" s="4"/>
      <c r="G139" s="4"/>
      <c r="H139" s="4"/>
      <c r="I139" s="4"/>
      <c r="J139" s="4"/>
      <c r="K139" s="4"/>
      <c r="L139" s="4"/>
      <c r="M139" s="4"/>
      <c r="N139" s="4"/>
      <c r="O139" s="4"/>
      <c r="P139" s="4"/>
      <c r="R139" s="4"/>
      <c r="S139" s="4"/>
      <c r="T139" s="4"/>
      <c r="U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row>
    <row r="140" spans="1:56" x14ac:dyDescent="0.2">
      <c r="A140" s="48"/>
      <c r="B140" s="4"/>
      <c r="C140" s="4"/>
      <c r="D140" s="4"/>
      <c r="E140" s="4"/>
      <c r="F140" s="4"/>
      <c r="G140" s="4"/>
      <c r="H140" s="4"/>
      <c r="I140" s="4"/>
      <c r="J140" s="4"/>
      <c r="K140" s="4"/>
      <c r="L140" s="4"/>
      <c r="M140" s="4"/>
      <c r="N140" s="4"/>
      <c r="O140" s="4"/>
      <c r="P140" s="4"/>
      <c r="R140" s="4"/>
      <c r="S140" s="4"/>
      <c r="T140" s="4"/>
      <c r="U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row>
    <row r="141" spans="1:56" x14ac:dyDescent="0.2">
      <c r="A141" s="48"/>
      <c r="B141" s="4"/>
      <c r="C141" s="4"/>
      <c r="D141" s="4"/>
      <c r="E141" s="4"/>
      <c r="F141" s="4"/>
      <c r="G141" s="4"/>
      <c r="H141" s="4"/>
      <c r="I141" s="4"/>
      <c r="J141" s="4"/>
      <c r="K141" s="4"/>
      <c r="L141" s="4"/>
      <c r="M141" s="4"/>
      <c r="N141" s="4"/>
      <c r="O141" s="4"/>
      <c r="P141" s="4"/>
      <c r="R141" s="4"/>
      <c r="S141" s="4"/>
      <c r="T141" s="4"/>
      <c r="U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row>
    <row r="142" spans="1:56" x14ac:dyDescent="0.2">
      <c r="A142" s="48"/>
      <c r="B142" s="4"/>
      <c r="C142" s="4"/>
      <c r="D142" s="4"/>
      <c r="E142" s="4"/>
      <c r="F142" s="4"/>
      <c r="G142" s="4"/>
      <c r="H142" s="4"/>
      <c r="I142" s="4"/>
      <c r="J142" s="4"/>
      <c r="K142" s="4"/>
      <c r="L142" s="4"/>
      <c r="M142" s="4"/>
      <c r="N142" s="4"/>
      <c r="O142" s="4"/>
      <c r="P142" s="4"/>
      <c r="R142" s="4"/>
      <c r="S142" s="4"/>
      <c r="T142" s="4"/>
      <c r="U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row>
    <row r="143" spans="1:56" x14ac:dyDescent="0.2">
      <c r="A143" s="48"/>
      <c r="B143" s="4"/>
      <c r="C143" s="4"/>
      <c r="D143" s="4"/>
      <c r="E143" s="4"/>
      <c r="F143" s="4"/>
      <c r="G143" s="4"/>
      <c r="H143" s="4"/>
      <c r="I143" s="4"/>
      <c r="J143" s="4"/>
      <c r="K143" s="4"/>
      <c r="L143" s="4"/>
      <c r="M143" s="4"/>
      <c r="N143" s="4"/>
      <c r="O143" s="4"/>
      <c r="P143" s="4"/>
      <c r="R143" s="4"/>
      <c r="S143" s="4"/>
      <c r="T143" s="4"/>
      <c r="U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row>
    <row r="144" spans="1:56" x14ac:dyDescent="0.2">
      <c r="A144" s="48"/>
      <c r="B144" s="4"/>
      <c r="C144" s="4"/>
      <c r="D144" s="4"/>
      <c r="E144" s="4"/>
      <c r="F144" s="4"/>
      <c r="G144" s="4"/>
      <c r="H144" s="4"/>
      <c r="I144" s="4"/>
      <c r="J144" s="4"/>
      <c r="K144" s="4"/>
      <c r="L144" s="4"/>
      <c r="M144" s="4"/>
      <c r="N144" s="4"/>
      <c r="O144" s="4"/>
      <c r="P144" s="4"/>
      <c r="R144" s="4"/>
      <c r="S144" s="4"/>
      <c r="T144" s="4"/>
      <c r="U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row>
    <row r="145" spans="1:56" x14ac:dyDescent="0.2">
      <c r="A145" s="48"/>
      <c r="B145" s="4"/>
      <c r="C145" s="4"/>
      <c r="D145" s="4"/>
      <c r="E145" s="4"/>
      <c r="F145" s="4"/>
      <c r="G145" s="4"/>
      <c r="H145" s="4"/>
      <c r="I145" s="4"/>
      <c r="J145" s="4"/>
      <c r="K145" s="4"/>
      <c r="L145" s="4"/>
      <c r="M145" s="4"/>
      <c r="N145" s="4"/>
      <c r="O145" s="4"/>
      <c r="P145" s="4"/>
      <c r="R145" s="4"/>
      <c r="S145" s="4"/>
      <c r="T145" s="4"/>
      <c r="U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row>
    <row r="146" spans="1:56" x14ac:dyDescent="0.2">
      <c r="A146" s="48"/>
      <c r="B146" s="4"/>
      <c r="C146" s="4"/>
      <c r="D146" s="4"/>
      <c r="E146" s="4"/>
      <c r="F146" s="4"/>
      <c r="G146" s="4"/>
      <c r="H146" s="4"/>
      <c r="I146" s="4"/>
      <c r="J146" s="4"/>
      <c r="K146" s="4"/>
      <c r="L146" s="4"/>
      <c r="M146" s="4"/>
      <c r="N146" s="4"/>
      <c r="O146" s="4"/>
      <c r="P146" s="4"/>
      <c r="R146" s="4"/>
      <c r="S146" s="4"/>
      <c r="T146" s="4"/>
      <c r="U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row>
    <row r="147" spans="1:56" x14ac:dyDescent="0.2">
      <c r="A147" s="48"/>
      <c r="B147" s="4"/>
      <c r="C147" s="4"/>
      <c r="D147" s="4"/>
      <c r="E147" s="4"/>
      <c r="F147" s="4"/>
      <c r="G147" s="4"/>
      <c r="H147" s="4"/>
      <c r="I147" s="4"/>
      <c r="J147" s="4"/>
      <c r="K147" s="4"/>
      <c r="L147" s="4"/>
      <c r="M147" s="4"/>
      <c r="N147" s="4"/>
      <c r="O147" s="4"/>
      <c r="P147" s="4"/>
      <c r="R147" s="4"/>
      <c r="S147" s="4"/>
      <c r="T147" s="4"/>
      <c r="U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row>
    <row r="148" spans="1:56" x14ac:dyDescent="0.2">
      <c r="A148" s="48"/>
      <c r="B148" s="4"/>
      <c r="C148" s="4"/>
      <c r="D148" s="4"/>
      <c r="E148" s="4"/>
      <c r="F148" s="4"/>
      <c r="G148" s="4"/>
      <c r="H148" s="4"/>
      <c r="I148" s="4"/>
      <c r="J148" s="4"/>
      <c r="K148" s="4"/>
      <c r="L148" s="4"/>
      <c r="M148" s="4"/>
      <c r="N148" s="4"/>
      <c r="O148" s="4"/>
      <c r="P148" s="4"/>
      <c r="R148" s="4"/>
      <c r="S148" s="4"/>
      <c r="T148" s="4"/>
      <c r="U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row>
    <row r="149" spans="1:56" x14ac:dyDescent="0.2">
      <c r="A149" s="48"/>
      <c r="B149" s="4"/>
      <c r="C149" s="4"/>
      <c r="D149" s="4"/>
      <c r="E149" s="4"/>
      <c r="F149" s="4"/>
      <c r="G149" s="4"/>
      <c r="H149" s="4"/>
      <c r="I149" s="4"/>
      <c r="J149" s="4"/>
      <c r="K149" s="4"/>
      <c r="L149" s="4"/>
      <c r="M149" s="4"/>
      <c r="N149" s="4"/>
      <c r="O149" s="4"/>
      <c r="P149" s="4"/>
      <c r="R149" s="4"/>
      <c r="S149" s="4"/>
      <c r="T149" s="4"/>
      <c r="U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row>
    <row r="150" spans="1:56" x14ac:dyDescent="0.2">
      <c r="A150" s="48"/>
      <c r="B150" s="4"/>
      <c r="C150" s="4"/>
      <c r="D150" s="4"/>
      <c r="E150" s="4"/>
      <c r="F150" s="4"/>
      <c r="G150" s="4"/>
      <c r="H150" s="4"/>
      <c r="I150" s="4"/>
      <c r="J150" s="4"/>
      <c r="K150" s="4"/>
      <c r="L150" s="4"/>
      <c r="M150" s="4"/>
      <c r="N150" s="4"/>
      <c r="O150" s="4"/>
      <c r="P150" s="4"/>
      <c r="R150" s="4"/>
      <c r="S150" s="4"/>
      <c r="T150" s="4"/>
      <c r="U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row>
    <row r="151" spans="1:56" x14ac:dyDescent="0.2">
      <c r="A151" s="48"/>
      <c r="B151" s="4"/>
      <c r="C151" s="4"/>
      <c r="D151" s="4"/>
      <c r="E151" s="4"/>
      <c r="F151" s="4"/>
      <c r="G151" s="4"/>
      <c r="H151" s="4"/>
      <c r="I151" s="4"/>
      <c r="J151" s="4"/>
      <c r="K151" s="4"/>
      <c r="L151" s="4"/>
      <c r="M151" s="4"/>
      <c r="N151" s="4"/>
      <c r="O151" s="4"/>
      <c r="P151" s="4"/>
      <c r="R151" s="4"/>
      <c r="S151" s="4"/>
      <c r="T151" s="4"/>
      <c r="U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row>
    <row r="152" spans="1:56" x14ac:dyDescent="0.2">
      <c r="A152" s="48"/>
      <c r="B152" s="4"/>
      <c r="C152" s="4"/>
      <c r="D152" s="4"/>
      <c r="E152" s="4"/>
      <c r="F152" s="4"/>
      <c r="G152" s="4"/>
      <c r="H152" s="4"/>
      <c r="I152" s="4"/>
      <c r="J152" s="4"/>
      <c r="K152" s="4"/>
      <c r="L152" s="4"/>
      <c r="M152" s="4"/>
      <c r="N152" s="4"/>
      <c r="O152" s="4"/>
      <c r="P152" s="4"/>
      <c r="R152" s="4"/>
      <c r="S152" s="4"/>
      <c r="T152" s="4"/>
      <c r="U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row>
    <row r="153" spans="1:56" x14ac:dyDescent="0.2">
      <c r="A153" s="48"/>
      <c r="B153" s="4"/>
      <c r="C153" s="4"/>
      <c r="D153" s="4"/>
      <c r="E153" s="4"/>
      <c r="F153" s="4"/>
      <c r="G153" s="4"/>
      <c r="H153" s="4"/>
      <c r="I153" s="4"/>
      <c r="J153" s="4"/>
      <c r="K153" s="4"/>
      <c r="L153" s="4"/>
      <c r="M153" s="4"/>
      <c r="N153" s="4"/>
      <c r="O153" s="4"/>
      <c r="P153" s="4"/>
      <c r="R153" s="4"/>
      <c r="S153" s="4"/>
      <c r="T153" s="4"/>
      <c r="U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row>
    <row r="154" spans="1:56" x14ac:dyDescent="0.2">
      <c r="A154" s="48"/>
      <c r="B154" s="4"/>
      <c r="C154" s="4"/>
      <c r="D154" s="4"/>
      <c r="E154" s="4"/>
      <c r="F154" s="4"/>
      <c r="G154" s="4"/>
      <c r="H154" s="4"/>
      <c r="I154" s="4"/>
      <c r="J154" s="4"/>
      <c r="K154" s="4"/>
      <c r="L154" s="4"/>
      <c r="M154" s="4"/>
      <c r="N154" s="4"/>
      <c r="O154" s="4"/>
      <c r="P154" s="4"/>
      <c r="R154" s="4"/>
      <c r="S154" s="4"/>
      <c r="T154" s="4"/>
      <c r="U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row>
    <row r="155" spans="1:56" x14ac:dyDescent="0.2">
      <c r="A155" s="48"/>
      <c r="B155" s="4"/>
      <c r="C155" s="4"/>
      <c r="D155" s="4"/>
      <c r="E155" s="4"/>
      <c r="F155" s="4"/>
      <c r="G155" s="4"/>
      <c r="H155" s="4"/>
      <c r="I155" s="4"/>
      <c r="J155" s="4"/>
      <c r="K155" s="4"/>
      <c r="L155" s="4"/>
      <c r="M155" s="4"/>
      <c r="N155" s="4"/>
      <c r="O155" s="4"/>
      <c r="P155" s="4"/>
      <c r="R155" s="4"/>
      <c r="S155" s="4"/>
      <c r="T155" s="4"/>
      <c r="U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row>
    <row r="156" spans="1:56" x14ac:dyDescent="0.2">
      <c r="A156" s="48"/>
      <c r="B156" s="4"/>
      <c r="C156" s="4"/>
      <c r="D156" s="4"/>
      <c r="E156" s="4"/>
      <c r="F156" s="4"/>
      <c r="G156" s="4"/>
      <c r="H156" s="4"/>
      <c r="I156" s="4"/>
      <c r="J156" s="4"/>
      <c r="K156" s="4"/>
      <c r="L156" s="4"/>
      <c r="M156" s="4"/>
      <c r="N156" s="4"/>
      <c r="O156" s="4"/>
      <c r="P156" s="4"/>
      <c r="R156" s="4"/>
      <c r="S156" s="4"/>
      <c r="T156" s="4"/>
      <c r="U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row>
    <row r="157" spans="1:56" x14ac:dyDescent="0.2">
      <c r="A157" s="48"/>
      <c r="B157" s="4"/>
      <c r="C157" s="4"/>
      <c r="D157" s="4"/>
      <c r="E157" s="4"/>
      <c r="F157" s="4"/>
      <c r="G157" s="4"/>
      <c r="H157" s="4"/>
      <c r="I157" s="4"/>
      <c r="J157" s="4"/>
      <c r="K157" s="4"/>
      <c r="L157" s="4"/>
      <c r="M157" s="4"/>
      <c r="N157" s="4"/>
      <c r="O157" s="4"/>
      <c r="P157" s="4"/>
      <c r="R157" s="4"/>
      <c r="S157" s="4"/>
      <c r="T157" s="4"/>
      <c r="U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row>
    <row r="158" spans="1:56" x14ac:dyDescent="0.2">
      <c r="A158" s="48"/>
      <c r="B158" s="4"/>
      <c r="C158" s="4"/>
      <c r="D158" s="4"/>
      <c r="E158" s="4"/>
      <c r="F158" s="4"/>
      <c r="G158" s="4"/>
      <c r="H158" s="4"/>
      <c r="I158" s="4"/>
      <c r="J158" s="4"/>
      <c r="K158" s="4"/>
      <c r="L158" s="4"/>
      <c r="M158" s="4"/>
      <c r="N158" s="4"/>
      <c r="O158" s="4"/>
      <c r="P158" s="4"/>
      <c r="R158" s="4"/>
      <c r="S158" s="4"/>
      <c r="T158" s="4"/>
      <c r="U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row>
    <row r="159" spans="1:56" x14ac:dyDescent="0.2">
      <c r="A159" s="48"/>
      <c r="B159" s="4"/>
      <c r="C159" s="4"/>
      <c r="D159" s="4"/>
      <c r="E159" s="4"/>
      <c r="F159" s="4"/>
      <c r="G159" s="4"/>
      <c r="H159" s="4"/>
      <c r="I159" s="4"/>
      <c r="J159" s="4"/>
      <c r="K159" s="4"/>
      <c r="L159" s="4"/>
      <c r="M159" s="4"/>
      <c r="N159" s="4"/>
      <c r="O159" s="4"/>
      <c r="P159" s="4"/>
      <c r="R159" s="4"/>
      <c r="S159" s="4"/>
      <c r="T159" s="4"/>
      <c r="U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row>
    <row r="160" spans="1:56" x14ac:dyDescent="0.2">
      <c r="A160" s="48"/>
      <c r="B160" s="4"/>
      <c r="C160" s="4"/>
      <c r="D160" s="4"/>
      <c r="E160" s="4"/>
      <c r="F160" s="4"/>
      <c r="G160" s="4"/>
      <c r="H160" s="4"/>
      <c r="I160" s="4"/>
      <c r="J160" s="4"/>
      <c r="K160" s="4"/>
      <c r="L160" s="4"/>
      <c r="M160" s="4"/>
      <c r="N160" s="4"/>
      <c r="O160" s="4"/>
      <c r="P160" s="4"/>
      <c r="R160" s="4"/>
      <c r="S160" s="4"/>
      <c r="T160" s="4"/>
      <c r="U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row>
    <row r="161" spans="1:56" x14ac:dyDescent="0.2">
      <c r="A161" s="48"/>
      <c r="B161" s="4"/>
      <c r="C161" s="4"/>
      <c r="D161" s="4"/>
      <c r="E161" s="4"/>
      <c r="F161" s="4"/>
      <c r="G161" s="4"/>
      <c r="H161" s="4"/>
      <c r="I161" s="4"/>
      <c r="J161" s="4"/>
      <c r="K161" s="4"/>
      <c r="L161" s="4"/>
      <c r="M161" s="4"/>
      <c r="N161" s="4"/>
      <c r="O161" s="4"/>
      <c r="P161" s="4"/>
      <c r="R161" s="4"/>
      <c r="S161" s="4"/>
      <c r="T161" s="4"/>
      <c r="U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row>
    <row r="162" spans="1:56" x14ac:dyDescent="0.2">
      <c r="A162" s="48"/>
      <c r="B162" s="4"/>
      <c r="C162" s="4"/>
      <c r="D162" s="4"/>
      <c r="E162" s="4"/>
      <c r="F162" s="4"/>
      <c r="G162" s="4"/>
      <c r="H162" s="4"/>
      <c r="I162" s="4"/>
      <c r="J162" s="4"/>
      <c r="K162" s="4"/>
      <c r="L162" s="4"/>
      <c r="M162" s="4"/>
      <c r="N162" s="4"/>
      <c r="O162" s="4"/>
      <c r="P162" s="4"/>
      <c r="R162" s="4"/>
      <c r="S162" s="4"/>
      <c r="T162" s="4"/>
      <c r="U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row>
    <row r="163" spans="1:56" x14ac:dyDescent="0.2">
      <c r="A163" s="48"/>
      <c r="B163" s="4"/>
      <c r="C163" s="4"/>
      <c r="D163" s="4"/>
      <c r="E163" s="4"/>
      <c r="F163" s="4"/>
      <c r="G163" s="4"/>
      <c r="H163" s="4"/>
      <c r="I163" s="4"/>
      <c r="J163" s="4"/>
      <c r="K163" s="4"/>
      <c r="L163" s="4"/>
      <c r="M163" s="4"/>
      <c r="N163" s="4"/>
      <c r="O163" s="4"/>
      <c r="P163" s="4"/>
      <c r="R163" s="4"/>
      <c r="S163" s="4"/>
      <c r="T163" s="4"/>
      <c r="U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row>
    <row r="164" spans="1:56" x14ac:dyDescent="0.2">
      <c r="A164" s="48"/>
      <c r="B164" s="4"/>
      <c r="C164" s="4"/>
      <c r="D164" s="4"/>
      <c r="E164" s="4"/>
      <c r="F164" s="4"/>
      <c r="G164" s="4"/>
      <c r="H164" s="4"/>
      <c r="I164" s="4"/>
      <c r="J164" s="4"/>
      <c r="K164" s="4"/>
      <c r="L164" s="4"/>
      <c r="M164" s="4"/>
      <c r="N164" s="4"/>
      <c r="O164" s="4"/>
      <c r="P164" s="4"/>
      <c r="R164" s="4"/>
      <c r="S164" s="4"/>
      <c r="T164" s="4"/>
      <c r="U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row>
    <row r="165" spans="1:56" x14ac:dyDescent="0.2">
      <c r="A165" s="48"/>
      <c r="B165" s="4"/>
      <c r="C165" s="4"/>
      <c r="D165" s="4"/>
      <c r="E165" s="4"/>
      <c r="F165" s="4"/>
      <c r="G165" s="4"/>
      <c r="H165" s="4"/>
      <c r="I165" s="4"/>
      <c r="J165" s="4"/>
      <c r="K165" s="4"/>
      <c r="L165" s="4"/>
      <c r="M165" s="4"/>
      <c r="N165" s="4"/>
      <c r="O165" s="4"/>
      <c r="P165" s="4"/>
      <c r="R165" s="4"/>
      <c r="S165" s="4"/>
      <c r="T165" s="4"/>
      <c r="U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row>
    <row r="166" spans="1:56" x14ac:dyDescent="0.2">
      <c r="A166" s="48"/>
      <c r="B166" s="4"/>
      <c r="C166" s="4"/>
      <c r="D166" s="4"/>
      <c r="E166" s="4"/>
      <c r="F166" s="4"/>
      <c r="G166" s="4"/>
      <c r="H166" s="4"/>
      <c r="I166" s="4"/>
      <c r="J166" s="4"/>
      <c r="K166" s="4"/>
      <c r="L166" s="4"/>
      <c r="M166" s="4"/>
      <c r="N166" s="4"/>
      <c r="O166" s="4"/>
      <c r="P166" s="4"/>
      <c r="R166" s="4"/>
      <c r="S166" s="4"/>
      <c r="T166" s="4"/>
      <c r="U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row>
    <row r="167" spans="1:56" x14ac:dyDescent="0.2">
      <c r="A167" s="48"/>
      <c r="B167" s="4"/>
      <c r="C167" s="4"/>
      <c r="D167" s="4"/>
      <c r="E167" s="4"/>
      <c r="F167" s="4"/>
      <c r="G167" s="4"/>
      <c r="H167" s="4"/>
      <c r="I167" s="4"/>
      <c r="J167" s="4"/>
      <c r="K167" s="4"/>
      <c r="L167" s="4"/>
      <c r="M167" s="4"/>
      <c r="N167" s="4"/>
      <c r="O167" s="4"/>
      <c r="P167" s="4"/>
      <c r="R167" s="4"/>
      <c r="S167" s="4"/>
      <c r="T167" s="4"/>
      <c r="U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row>
    <row r="168" spans="1:56" x14ac:dyDescent="0.2">
      <c r="A168" s="48"/>
      <c r="B168" s="4"/>
      <c r="C168" s="4"/>
      <c r="D168" s="4"/>
      <c r="E168" s="4"/>
      <c r="F168" s="4"/>
      <c r="G168" s="4"/>
      <c r="H168" s="4"/>
      <c r="I168" s="4"/>
      <c r="J168" s="4"/>
      <c r="K168" s="4"/>
      <c r="L168" s="4"/>
      <c r="M168" s="4"/>
      <c r="N168" s="4"/>
      <c r="O168" s="4"/>
      <c r="P168" s="4"/>
      <c r="R168" s="4"/>
      <c r="S168" s="4"/>
      <c r="T168" s="4"/>
      <c r="U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row>
    <row r="169" spans="1:56" x14ac:dyDescent="0.2">
      <c r="A169" s="48"/>
      <c r="B169" s="4"/>
      <c r="C169" s="4"/>
      <c r="D169" s="4"/>
      <c r="E169" s="4"/>
      <c r="F169" s="4"/>
      <c r="G169" s="4"/>
      <c r="H169" s="4"/>
      <c r="I169" s="4"/>
      <c r="J169" s="4"/>
      <c r="K169" s="4"/>
      <c r="L169" s="4"/>
      <c r="M169" s="4"/>
      <c r="N169" s="4"/>
      <c r="O169" s="4"/>
      <c r="P169" s="4"/>
      <c r="R169" s="4"/>
      <c r="S169" s="4"/>
      <c r="T169" s="4"/>
      <c r="U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row>
    <row r="170" spans="1:56" x14ac:dyDescent="0.2">
      <c r="A170" s="48"/>
      <c r="B170" s="4"/>
      <c r="C170" s="4"/>
      <c r="D170" s="4"/>
      <c r="E170" s="4"/>
      <c r="F170" s="4"/>
      <c r="G170" s="4"/>
      <c r="H170" s="4"/>
      <c r="I170" s="4"/>
      <c r="J170" s="4"/>
      <c r="K170" s="4"/>
      <c r="L170" s="4"/>
      <c r="M170" s="4"/>
      <c r="N170" s="4"/>
      <c r="O170" s="4"/>
      <c r="P170" s="4"/>
      <c r="R170" s="4"/>
      <c r="S170" s="4"/>
      <c r="T170" s="4"/>
      <c r="U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row>
    <row r="171" spans="1:56" x14ac:dyDescent="0.2">
      <c r="A171" s="48"/>
      <c r="B171" s="4"/>
      <c r="C171" s="4"/>
      <c r="D171" s="4"/>
      <c r="E171" s="4"/>
      <c r="F171" s="4"/>
      <c r="G171" s="4"/>
      <c r="H171" s="4"/>
      <c r="I171" s="4"/>
      <c r="J171" s="4"/>
      <c r="K171" s="4"/>
      <c r="L171" s="4"/>
      <c r="M171" s="4"/>
      <c r="N171" s="4"/>
      <c r="O171" s="4"/>
      <c r="P171" s="4"/>
      <c r="R171" s="4"/>
      <c r="S171" s="4"/>
      <c r="T171" s="4"/>
      <c r="U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row>
    <row r="172" spans="1:56" x14ac:dyDescent="0.2">
      <c r="A172" s="48"/>
      <c r="B172" s="4"/>
      <c r="C172" s="4"/>
      <c r="D172" s="4"/>
      <c r="E172" s="4"/>
      <c r="F172" s="4"/>
      <c r="G172" s="4"/>
      <c r="H172" s="4"/>
      <c r="I172" s="4"/>
      <c r="J172" s="4"/>
      <c r="K172" s="4"/>
      <c r="L172" s="4"/>
      <c r="M172" s="4"/>
      <c r="N172" s="4"/>
      <c r="O172" s="4"/>
      <c r="P172" s="4"/>
      <c r="R172" s="4"/>
      <c r="S172" s="4"/>
      <c r="T172" s="4"/>
      <c r="U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row>
    <row r="173" spans="1:56" x14ac:dyDescent="0.2">
      <c r="A173" s="48"/>
      <c r="B173" s="4"/>
      <c r="C173" s="4"/>
      <c r="D173" s="4"/>
      <c r="E173" s="4"/>
      <c r="F173" s="4"/>
      <c r="G173" s="4"/>
      <c r="H173" s="4"/>
      <c r="I173" s="4"/>
      <c r="J173" s="4"/>
      <c r="K173" s="4"/>
      <c r="L173" s="4"/>
      <c r="M173" s="4"/>
      <c r="N173" s="4"/>
      <c r="O173" s="4"/>
      <c r="P173" s="4"/>
      <c r="R173" s="4"/>
      <c r="S173" s="4"/>
      <c r="T173" s="4"/>
      <c r="U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row>
    <row r="174" spans="1:56" x14ac:dyDescent="0.2">
      <c r="A174" s="48"/>
      <c r="B174" s="4"/>
      <c r="C174" s="4"/>
      <c r="D174" s="4"/>
      <c r="E174" s="4"/>
      <c r="F174" s="4"/>
      <c r="G174" s="4"/>
      <c r="H174" s="4"/>
      <c r="I174" s="4"/>
      <c r="J174" s="4"/>
      <c r="K174" s="4"/>
      <c r="L174" s="4"/>
      <c r="M174" s="4"/>
      <c r="N174" s="4"/>
      <c r="O174" s="4"/>
      <c r="P174" s="4"/>
      <c r="R174" s="4"/>
      <c r="S174" s="4"/>
      <c r="T174" s="4"/>
      <c r="U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row>
    <row r="175" spans="1:56" x14ac:dyDescent="0.2">
      <c r="A175" s="48"/>
      <c r="B175" s="4"/>
      <c r="C175" s="4"/>
      <c r="D175" s="4"/>
      <c r="E175" s="4"/>
      <c r="F175" s="4"/>
      <c r="G175" s="4"/>
      <c r="H175" s="4"/>
      <c r="I175" s="4"/>
      <c r="J175" s="4"/>
      <c r="K175" s="4"/>
      <c r="L175" s="4"/>
      <c r="M175" s="4"/>
      <c r="N175" s="4"/>
      <c r="O175" s="4"/>
      <c r="P175" s="4"/>
      <c r="R175" s="4"/>
      <c r="S175" s="4"/>
      <c r="T175" s="4"/>
      <c r="U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row>
    <row r="176" spans="1:56" x14ac:dyDescent="0.2">
      <c r="A176" s="48"/>
      <c r="B176" s="4"/>
      <c r="C176" s="4"/>
      <c r="D176" s="4"/>
      <c r="E176" s="4"/>
      <c r="F176" s="4"/>
      <c r="G176" s="4"/>
      <c r="H176" s="4"/>
      <c r="I176" s="4"/>
      <c r="J176" s="4"/>
      <c r="K176" s="4"/>
      <c r="L176" s="4"/>
      <c r="M176" s="4"/>
      <c r="N176" s="4"/>
      <c r="O176" s="4"/>
      <c r="P176" s="4"/>
      <c r="R176" s="4"/>
      <c r="S176" s="4"/>
      <c r="T176" s="4"/>
      <c r="U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row>
    <row r="177" spans="1:56" x14ac:dyDescent="0.2">
      <c r="A177" s="48"/>
      <c r="B177" s="4"/>
      <c r="C177" s="4"/>
      <c r="D177" s="4"/>
      <c r="E177" s="4"/>
      <c r="F177" s="4"/>
      <c r="G177" s="4"/>
      <c r="H177" s="4"/>
      <c r="I177" s="4"/>
      <c r="J177" s="4"/>
      <c r="K177" s="4"/>
      <c r="L177" s="4"/>
      <c r="M177" s="4"/>
      <c r="N177" s="4"/>
      <c r="O177" s="4"/>
      <c r="P177" s="4"/>
      <c r="R177" s="4"/>
      <c r="S177" s="4"/>
      <c r="T177" s="4"/>
      <c r="U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row>
    <row r="178" spans="1:56" x14ac:dyDescent="0.2">
      <c r="A178" s="48"/>
      <c r="B178" s="4"/>
      <c r="C178" s="4"/>
      <c r="D178" s="4"/>
      <c r="E178" s="4"/>
      <c r="F178" s="4"/>
      <c r="G178" s="4"/>
      <c r="H178" s="4"/>
      <c r="I178" s="4"/>
      <c r="J178" s="4"/>
      <c r="K178" s="4"/>
      <c r="L178" s="4"/>
      <c r="M178" s="4"/>
      <c r="N178" s="4"/>
      <c r="O178" s="4"/>
      <c r="P178" s="4"/>
      <c r="R178" s="4"/>
      <c r="S178" s="4"/>
      <c r="T178" s="4"/>
      <c r="U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row>
    <row r="179" spans="1:56" x14ac:dyDescent="0.2">
      <c r="A179" s="48"/>
      <c r="B179" s="4"/>
      <c r="C179" s="4"/>
      <c r="D179" s="4"/>
      <c r="E179" s="4"/>
      <c r="F179" s="4"/>
      <c r="G179" s="4"/>
      <c r="H179" s="4"/>
      <c r="I179" s="4"/>
      <c r="J179" s="4"/>
      <c r="K179" s="4"/>
      <c r="L179" s="4"/>
      <c r="M179" s="4"/>
      <c r="N179" s="4"/>
      <c r="O179" s="4"/>
      <c r="P179" s="4"/>
      <c r="R179" s="4"/>
      <c r="S179" s="4"/>
      <c r="T179" s="4"/>
      <c r="U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row>
    <row r="180" spans="1:56" x14ac:dyDescent="0.2">
      <c r="A180" s="48"/>
      <c r="B180" s="4"/>
      <c r="C180" s="4"/>
      <c r="D180" s="4"/>
      <c r="E180" s="4"/>
      <c r="F180" s="4"/>
      <c r="G180" s="4"/>
      <c r="H180" s="4"/>
      <c r="I180" s="4"/>
      <c r="J180" s="4"/>
      <c r="K180" s="4"/>
      <c r="L180" s="4"/>
      <c r="M180" s="4"/>
      <c r="N180" s="4"/>
      <c r="O180" s="4"/>
      <c r="P180" s="4"/>
      <c r="R180" s="4"/>
      <c r="S180" s="4"/>
      <c r="T180" s="4"/>
      <c r="U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row>
    <row r="181" spans="1:56" x14ac:dyDescent="0.2">
      <c r="A181" s="48"/>
      <c r="B181" s="4"/>
      <c r="C181" s="4"/>
      <c r="D181" s="4"/>
      <c r="E181" s="4"/>
      <c r="F181" s="4"/>
      <c r="G181" s="4"/>
      <c r="H181" s="4"/>
      <c r="I181" s="4"/>
      <c r="J181" s="4"/>
      <c r="K181" s="4"/>
      <c r="L181" s="4"/>
      <c r="M181" s="4"/>
      <c r="N181" s="4"/>
      <c r="O181" s="4"/>
      <c r="P181" s="4"/>
      <c r="R181" s="4"/>
      <c r="S181" s="4"/>
      <c r="T181" s="4"/>
      <c r="U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row>
    <row r="182" spans="1:56" x14ac:dyDescent="0.2">
      <c r="A182" s="48"/>
      <c r="B182" s="4"/>
      <c r="C182" s="4"/>
      <c r="D182" s="4"/>
      <c r="E182" s="4"/>
      <c r="F182" s="4"/>
      <c r="G182" s="4"/>
      <c r="H182" s="4"/>
      <c r="I182" s="4"/>
      <c r="J182" s="4"/>
      <c r="K182" s="4"/>
      <c r="L182" s="4"/>
      <c r="M182" s="4"/>
      <c r="N182" s="4"/>
      <c r="O182" s="4"/>
      <c r="P182" s="4"/>
      <c r="R182" s="4"/>
      <c r="S182" s="4"/>
      <c r="T182" s="4"/>
      <c r="U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row>
    <row r="183" spans="1:56" x14ac:dyDescent="0.2">
      <c r="A183" s="48"/>
      <c r="B183" s="4"/>
      <c r="C183" s="4"/>
      <c r="D183" s="4"/>
      <c r="E183" s="4"/>
      <c r="F183" s="4"/>
      <c r="G183" s="4"/>
      <c r="H183" s="4"/>
      <c r="I183" s="4"/>
      <c r="J183" s="4"/>
      <c r="K183" s="4"/>
      <c r="L183" s="4"/>
      <c r="M183" s="4"/>
      <c r="N183" s="4"/>
      <c r="O183" s="4"/>
      <c r="P183" s="4"/>
      <c r="R183" s="4"/>
      <c r="S183" s="4"/>
      <c r="T183" s="4"/>
      <c r="U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row>
    <row r="184" spans="1:56" x14ac:dyDescent="0.2">
      <c r="A184" s="48"/>
      <c r="B184" s="4"/>
      <c r="C184" s="4"/>
      <c r="D184" s="4"/>
      <c r="E184" s="4"/>
      <c r="F184" s="4"/>
      <c r="G184" s="4"/>
      <c r="H184" s="4"/>
      <c r="I184" s="4"/>
      <c r="J184" s="4"/>
      <c r="K184" s="4"/>
      <c r="L184" s="4"/>
      <c r="M184" s="4"/>
      <c r="N184" s="4"/>
      <c r="O184" s="4"/>
      <c r="P184" s="4"/>
      <c r="R184" s="4"/>
      <c r="S184" s="4"/>
      <c r="T184" s="4"/>
      <c r="U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row>
    <row r="185" spans="1:56" x14ac:dyDescent="0.2">
      <c r="A185" s="48"/>
      <c r="B185" s="4"/>
      <c r="C185" s="4"/>
      <c r="D185" s="4"/>
      <c r="E185" s="4"/>
      <c r="F185" s="4"/>
      <c r="G185" s="4"/>
      <c r="H185" s="4"/>
      <c r="I185" s="4"/>
      <c r="J185" s="4"/>
      <c r="K185" s="4"/>
      <c r="L185" s="4"/>
      <c r="M185" s="4"/>
      <c r="N185" s="4"/>
      <c r="O185" s="4"/>
      <c r="P185" s="4"/>
      <c r="R185" s="4"/>
      <c r="S185" s="4"/>
      <c r="T185" s="4"/>
      <c r="U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row>
    <row r="186" spans="1:56" x14ac:dyDescent="0.2">
      <c r="A186" s="48"/>
      <c r="B186" s="4"/>
      <c r="C186" s="4"/>
      <c r="D186" s="4"/>
      <c r="E186" s="4"/>
      <c r="F186" s="4"/>
      <c r="G186" s="4"/>
      <c r="H186" s="4"/>
      <c r="I186" s="4"/>
      <c r="J186" s="4"/>
      <c r="K186" s="4"/>
      <c r="L186" s="4"/>
      <c r="M186" s="4"/>
      <c r="N186" s="4"/>
      <c r="O186" s="4"/>
      <c r="P186" s="4"/>
      <c r="R186" s="4"/>
      <c r="S186" s="4"/>
      <c r="T186" s="4"/>
      <c r="U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row>
    <row r="187" spans="1:56" x14ac:dyDescent="0.2">
      <c r="A187" s="48"/>
      <c r="B187" s="4"/>
      <c r="C187" s="4"/>
      <c r="D187" s="4"/>
      <c r="E187" s="4"/>
      <c r="F187" s="4"/>
      <c r="G187" s="4"/>
      <c r="H187" s="4"/>
      <c r="I187" s="4"/>
      <c r="J187" s="4"/>
      <c r="K187" s="4"/>
      <c r="L187" s="4"/>
      <c r="M187" s="4"/>
      <c r="N187" s="4"/>
      <c r="O187" s="4"/>
      <c r="P187" s="4"/>
      <c r="R187" s="4"/>
      <c r="S187" s="4"/>
      <c r="T187" s="4"/>
      <c r="U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row>
    <row r="188" spans="1:56" x14ac:dyDescent="0.2">
      <c r="A188" s="48"/>
      <c r="B188" s="4"/>
      <c r="C188" s="4"/>
      <c r="D188" s="4"/>
      <c r="E188" s="4"/>
      <c r="F188" s="4"/>
      <c r="G188" s="4"/>
      <c r="H188" s="4"/>
      <c r="I188" s="4"/>
      <c r="J188" s="4"/>
      <c r="K188" s="4"/>
      <c r="L188" s="4"/>
      <c r="M188" s="4"/>
      <c r="N188" s="4"/>
      <c r="O188" s="4"/>
      <c r="P188" s="4"/>
      <c r="R188" s="4"/>
      <c r="S188" s="4"/>
      <c r="T188" s="4"/>
      <c r="U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row>
    <row r="189" spans="1:56" x14ac:dyDescent="0.2">
      <c r="A189" s="48"/>
      <c r="B189" s="4"/>
      <c r="C189" s="4"/>
      <c r="D189" s="4"/>
      <c r="E189" s="4"/>
      <c r="F189" s="4"/>
      <c r="G189" s="4"/>
      <c r="H189" s="4"/>
      <c r="I189" s="4"/>
      <c r="J189" s="4"/>
      <c r="K189" s="4"/>
      <c r="L189" s="4"/>
      <c r="M189" s="4"/>
      <c r="N189" s="4"/>
      <c r="O189" s="4"/>
      <c r="P189" s="4"/>
      <c r="R189" s="4"/>
      <c r="S189" s="4"/>
      <c r="T189" s="4"/>
      <c r="U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row>
    <row r="190" spans="1:56" x14ac:dyDescent="0.2">
      <c r="A190" s="48"/>
      <c r="B190" s="4"/>
      <c r="C190" s="4"/>
      <c r="D190" s="4"/>
      <c r="E190" s="4"/>
      <c r="F190" s="4"/>
      <c r="G190" s="4"/>
      <c r="H190" s="4"/>
      <c r="I190" s="4"/>
      <c r="J190" s="4"/>
      <c r="K190" s="4"/>
      <c r="L190" s="4"/>
      <c r="M190" s="4"/>
      <c r="N190" s="4"/>
      <c r="O190" s="4"/>
      <c r="P190" s="4"/>
      <c r="R190" s="4"/>
      <c r="S190" s="4"/>
      <c r="T190" s="4"/>
      <c r="U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row>
    <row r="191" spans="1:56" x14ac:dyDescent="0.2">
      <c r="A191" s="48"/>
      <c r="B191" s="4"/>
      <c r="C191" s="4"/>
      <c r="D191" s="4"/>
      <c r="E191" s="4"/>
      <c r="F191" s="4"/>
      <c r="G191" s="4"/>
      <c r="H191" s="4"/>
      <c r="I191" s="4"/>
      <c r="J191" s="4"/>
      <c r="K191" s="4"/>
      <c r="L191" s="4"/>
      <c r="M191" s="4"/>
      <c r="N191" s="4"/>
      <c r="O191" s="4"/>
      <c r="P191" s="4"/>
      <c r="R191" s="4"/>
      <c r="S191" s="4"/>
      <c r="T191" s="4"/>
      <c r="U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row>
    <row r="192" spans="1:56" x14ac:dyDescent="0.2">
      <c r="A192" s="48"/>
      <c r="B192" s="4"/>
      <c r="C192" s="4"/>
      <c r="D192" s="4"/>
      <c r="E192" s="4"/>
      <c r="F192" s="4"/>
      <c r="G192" s="4"/>
      <c r="H192" s="4"/>
      <c r="I192" s="4"/>
      <c r="J192" s="4"/>
      <c r="K192" s="4"/>
      <c r="L192" s="4"/>
      <c r="M192" s="4"/>
      <c r="N192" s="4"/>
      <c r="O192" s="4"/>
      <c r="P192" s="4"/>
      <c r="R192" s="4"/>
      <c r="S192" s="4"/>
      <c r="T192" s="4"/>
      <c r="U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row>
    <row r="193" spans="1:56" x14ac:dyDescent="0.2">
      <c r="A193" s="48"/>
      <c r="B193" s="4"/>
      <c r="C193" s="4"/>
      <c r="D193" s="4"/>
      <c r="E193" s="4"/>
      <c r="F193" s="4"/>
      <c r="G193" s="4"/>
      <c r="H193" s="4"/>
      <c r="I193" s="4"/>
      <c r="J193" s="4"/>
      <c r="K193" s="4"/>
      <c r="L193" s="4"/>
      <c r="M193" s="4"/>
      <c r="N193" s="4"/>
      <c r="O193" s="4"/>
      <c r="P193" s="4"/>
      <c r="R193" s="4"/>
      <c r="S193" s="4"/>
      <c r="T193" s="4"/>
      <c r="U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row>
    <row r="194" spans="1:56" x14ac:dyDescent="0.2">
      <c r="A194" s="48"/>
      <c r="B194" s="4"/>
      <c r="C194" s="4"/>
      <c r="D194" s="4"/>
      <c r="E194" s="4"/>
      <c r="F194" s="4"/>
      <c r="G194" s="4"/>
      <c r="H194" s="4"/>
      <c r="I194" s="4"/>
      <c r="J194" s="4"/>
      <c r="K194" s="4"/>
      <c r="L194" s="4"/>
      <c r="M194" s="4"/>
      <c r="N194" s="4"/>
      <c r="O194" s="4"/>
      <c r="P194" s="4"/>
      <c r="R194" s="4"/>
      <c r="S194" s="4"/>
      <c r="T194" s="4"/>
      <c r="U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row>
    <row r="195" spans="1:56" x14ac:dyDescent="0.2">
      <c r="A195" s="48"/>
      <c r="B195" s="4"/>
      <c r="C195" s="4"/>
      <c r="D195" s="4"/>
      <c r="E195" s="4"/>
      <c r="F195" s="4"/>
      <c r="G195" s="4"/>
      <c r="H195" s="4"/>
      <c r="I195" s="4"/>
      <c r="J195" s="4"/>
      <c r="K195" s="4"/>
      <c r="L195" s="4"/>
      <c r="M195" s="4"/>
      <c r="N195" s="4"/>
      <c r="O195" s="4"/>
      <c r="P195" s="4"/>
      <c r="R195" s="4"/>
      <c r="S195" s="4"/>
      <c r="T195" s="4"/>
      <c r="U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row>
    <row r="196" spans="1:56" x14ac:dyDescent="0.2">
      <c r="A196" s="48"/>
      <c r="B196" s="4"/>
      <c r="C196" s="4"/>
      <c r="D196" s="4"/>
      <c r="E196" s="4"/>
      <c r="F196" s="4"/>
      <c r="G196" s="4"/>
      <c r="H196" s="4"/>
      <c r="I196" s="4"/>
      <c r="J196" s="4"/>
      <c r="K196" s="4"/>
      <c r="L196" s="4"/>
      <c r="M196" s="4"/>
      <c r="N196" s="4"/>
      <c r="O196" s="4"/>
      <c r="P196" s="4"/>
      <c r="R196" s="4"/>
      <c r="S196" s="4"/>
      <c r="T196" s="4"/>
      <c r="U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row>
    <row r="197" spans="1:56" x14ac:dyDescent="0.2">
      <c r="A197" s="48"/>
      <c r="B197" s="4"/>
      <c r="C197" s="4"/>
      <c r="D197" s="4"/>
      <c r="E197" s="4"/>
      <c r="F197" s="4"/>
      <c r="G197" s="4"/>
      <c r="H197" s="4"/>
      <c r="I197" s="4"/>
      <c r="J197" s="4"/>
      <c r="K197" s="4"/>
      <c r="L197" s="4"/>
      <c r="M197" s="4"/>
      <c r="N197" s="4"/>
      <c r="O197" s="4"/>
      <c r="P197" s="4"/>
      <c r="R197" s="4"/>
      <c r="S197" s="4"/>
      <c r="T197" s="4"/>
      <c r="U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row>
    <row r="198" spans="1:56" x14ac:dyDescent="0.2">
      <c r="A198" s="48"/>
      <c r="B198" s="4"/>
      <c r="C198" s="4"/>
      <c r="D198" s="4"/>
      <c r="E198" s="4"/>
      <c r="F198" s="4"/>
      <c r="G198" s="4"/>
      <c r="H198" s="4"/>
      <c r="I198" s="4"/>
      <c r="J198" s="4"/>
      <c r="K198" s="4"/>
      <c r="L198" s="4"/>
      <c r="M198" s="4"/>
      <c r="N198" s="4"/>
      <c r="O198" s="4"/>
      <c r="P198" s="4"/>
      <c r="R198" s="4"/>
      <c r="S198" s="4"/>
      <c r="T198" s="4"/>
      <c r="U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row>
    <row r="199" spans="1:56" x14ac:dyDescent="0.2">
      <c r="A199" s="48"/>
      <c r="B199" s="4"/>
      <c r="C199" s="4"/>
      <c r="D199" s="4"/>
      <c r="E199" s="4"/>
      <c r="F199" s="4"/>
      <c r="G199" s="4"/>
      <c r="H199" s="4"/>
      <c r="I199" s="4"/>
      <c r="J199" s="4"/>
      <c r="K199" s="4"/>
      <c r="L199" s="4"/>
      <c r="M199" s="4"/>
      <c r="N199" s="4"/>
      <c r="O199" s="4"/>
      <c r="P199" s="4"/>
      <c r="R199" s="4"/>
      <c r="S199" s="4"/>
      <c r="T199" s="4"/>
      <c r="U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row>
    <row r="200" spans="1:56" x14ac:dyDescent="0.2">
      <c r="A200" s="48"/>
      <c r="B200" s="4"/>
      <c r="C200" s="4"/>
      <c r="D200" s="4"/>
      <c r="E200" s="4"/>
      <c r="F200" s="4"/>
      <c r="G200" s="4"/>
      <c r="H200" s="4"/>
      <c r="I200" s="4"/>
      <c r="J200" s="4"/>
      <c r="K200" s="4"/>
      <c r="L200" s="4"/>
      <c r="M200" s="4"/>
      <c r="N200" s="4"/>
      <c r="O200" s="4"/>
      <c r="P200" s="4"/>
      <c r="R200" s="4"/>
      <c r="S200" s="4"/>
      <c r="T200" s="4"/>
      <c r="U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row>
    <row r="201" spans="1:56" x14ac:dyDescent="0.2">
      <c r="A201" s="48"/>
      <c r="B201" s="4"/>
      <c r="C201" s="4"/>
      <c r="D201" s="4"/>
      <c r="E201" s="4"/>
      <c r="F201" s="4"/>
      <c r="G201" s="4"/>
      <c r="H201" s="4"/>
      <c r="I201" s="4"/>
      <c r="J201" s="4"/>
      <c r="K201" s="4"/>
      <c r="L201" s="4"/>
      <c r="M201" s="4"/>
      <c r="N201" s="4"/>
      <c r="O201" s="4"/>
      <c r="P201" s="4"/>
      <c r="R201" s="4"/>
      <c r="S201" s="4"/>
      <c r="T201" s="4"/>
      <c r="U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row>
    <row r="202" spans="1:56" x14ac:dyDescent="0.2">
      <c r="A202" s="48"/>
      <c r="B202" s="4"/>
      <c r="C202" s="4"/>
      <c r="D202" s="4"/>
      <c r="E202" s="4"/>
      <c r="F202" s="4"/>
      <c r="G202" s="4"/>
      <c r="H202" s="4"/>
      <c r="I202" s="4"/>
      <c r="J202" s="4"/>
      <c r="K202" s="4"/>
      <c r="L202" s="4"/>
      <c r="M202" s="4"/>
      <c r="N202" s="4"/>
      <c r="O202" s="4"/>
      <c r="P202" s="4"/>
      <c r="R202" s="4"/>
      <c r="S202" s="4"/>
      <c r="T202" s="4"/>
      <c r="U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row>
    <row r="203" spans="1:56" x14ac:dyDescent="0.2">
      <c r="A203" s="48"/>
      <c r="B203" s="4"/>
      <c r="C203" s="4"/>
      <c r="D203" s="4"/>
      <c r="E203" s="4"/>
      <c r="F203" s="4"/>
      <c r="G203" s="4"/>
      <c r="H203" s="4"/>
      <c r="I203" s="4"/>
      <c r="J203" s="4"/>
      <c r="K203" s="4"/>
      <c r="L203" s="4"/>
      <c r="M203" s="4"/>
      <c r="N203" s="4"/>
      <c r="O203" s="4"/>
      <c r="P203" s="4"/>
      <c r="R203" s="4"/>
      <c r="S203" s="4"/>
      <c r="T203" s="4"/>
      <c r="U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row>
    <row r="204" spans="1:56" x14ac:dyDescent="0.2">
      <c r="A204" s="48"/>
      <c r="B204" s="4"/>
      <c r="C204" s="4"/>
      <c r="D204" s="4"/>
      <c r="E204" s="4"/>
      <c r="F204" s="4"/>
      <c r="G204" s="4"/>
      <c r="H204" s="4"/>
      <c r="I204" s="4"/>
      <c r="J204" s="4"/>
      <c r="K204" s="4"/>
      <c r="L204" s="4"/>
      <c r="M204" s="4"/>
      <c r="N204" s="4"/>
      <c r="O204" s="4"/>
      <c r="P204" s="4"/>
      <c r="R204" s="4"/>
      <c r="S204" s="4"/>
      <c r="T204" s="4"/>
      <c r="U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row>
    <row r="205" spans="1:56" x14ac:dyDescent="0.2">
      <c r="A205" s="48"/>
      <c r="B205" s="4"/>
      <c r="C205" s="4"/>
      <c r="D205" s="4"/>
      <c r="E205" s="4"/>
      <c r="F205" s="4"/>
      <c r="G205" s="4"/>
      <c r="H205" s="4"/>
      <c r="I205" s="4"/>
      <c r="J205" s="4"/>
      <c r="K205" s="4"/>
      <c r="L205" s="4"/>
      <c r="M205" s="4"/>
      <c r="N205" s="4"/>
      <c r="O205" s="4"/>
      <c r="P205" s="4"/>
      <c r="R205" s="4"/>
      <c r="S205" s="4"/>
      <c r="T205" s="4"/>
      <c r="U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row>
    <row r="206" spans="1:56" x14ac:dyDescent="0.2">
      <c r="A206" s="48"/>
      <c r="B206" s="4"/>
      <c r="C206" s="4"/>
      <c r="D206" s="4"/>
      <c r="E206" s="4"/>
      <c r="F206" s="4"/>
      <c r="G206" s="4"/>
      <c r="H206" s="4"/>
      <c r="I206" s="4"/>
      <c r="J206" s="4"/>
      <c r="K206" s="4"/>
      <c r="L206" s="4"/>
      <c r="M206" s="4"/>
      <c r="N206" s="4"/>
      <c r="O206" s="4"/>
      <c r="P206" s="4"/>
      <c r="R206" s="4"/>
      <c r="S206" s="4"/>
      <c r="T206" s="4"/>
      <c r="U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row>
    <row r="207" spans="1:56" x14ac:dyDescent="0.2">
      <c r="A207" s="48"/>
      <c r="B207" s="4"/>
      <c r="C207" s="4"/>
      <c r="D207" s="4"/>
      <c r="E207" s="4"/>
      <c r="F207" s="4"/>
      <c r="G207" s="4"/>
      <c r="H207" s="4"/>
      <c r="I207" s="4"/>
      <c r="J207" s="4"/>
      <c r="K207" s="4"/>
      <c r="L207" s="4"/>
      <c r="M207" s="4"/>
      <c r="N207" s="4"/>
      <c r="O207" s="4"/>
      <c r="P207" s="4"/>
      <c r="R207" s="4"/>
      <c r="S207" s="4"/>
      <c r="T207" s="4"/>
      <c r="U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row>
    <row r="208" spans="1:56" x14ac:dyDescent="0.2">
      <c r="A208" s="48"/>
      <c r="B208" s="4"/>
      <c r="C208" s="4"/>
      <c r="D208" s="4"/>
      <c r="E208" s="4"/>
      <c r="F208" s="4"/>
      <c r="G208" s="4"/>
      <c r="H208" s="4"/>
      <c r="I208" s="4"/>
      <c r="J208" s="4"/>
      <c r="K208" s="4"/>
      <c r="L208" s="4"/>
      <c r="M208" s="4"/>
      <c r="N208" s="4"/>
      <c r="O208" s="4"/>
      <c r="P208" s="4"/>
      <c r="R208" s="4"/>
      <c r="S208" s="4"/>
      <c r="T208" s="4"/>
      <c r="U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row>
    <row r="209" spans="1:56" x14ac:dyDescent="0.2">
      <c r="A209" s="48"/>
      <c r="B209" s="4"/>
      <c r="C209" s="4"/>
      <c r="D209" s="4"/>
      <c r="E209" s="4"/>
      <c r="F209" s="4"/>
      <c r="G209" s="4"/>
      <c r="H209" s="4"/>
      <c r="I209" s="4"/>
      <c r="J209" s="4"/>
      <c r="K209" s="4"/>
      <c r="L209" s="4"/>
      <c r="M209" s="4"/>
      <c r="N209" s="4"/>
      <c r="O209" s="4"/>
      <c r="P209" s="4"/>
      <c r="R209" s="4"/>
      <c r="S209" s="4"/>
      <c r="T209" s="4"/>
      <c r="U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row>
    <row r="210" spans="1:56" x14ac:dyDescent="0.2">
      <c r="A210" s="48"/>
      <c r="B210" s="4"/>
      <c r="C210" s="4"/>
      <c r="D210" s="4"/>
      <c r="E210" s="4"/>
      <c r="F210" s="4"/>
      <c r="G210" s="4"/>
      <c r="H210" s="4"/>
      <c r="I210" s="4"/>
      <c r="J210" s="4"/>
      <c r="K210" s="4"/>
      <c r="L210" s="4"/>
      <c r="M210" s="4"/>
      <c r="N210" s="4"/>
      <c r="O210" s="4"/>
      <c r="P210" s="4"/>
      <c r="R210" s="4"/>
      <c r="S210" s="4"/>
      <c r="T210" s="4"/>
      <c r="U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row>
    <row r="211" spans="1:56" x14ac:dyDescent="0.2">
      <c r="A211" s="48"/>
      <c r="B211" s="4"/>
      <c r="C211" s="4"/>
      <c r="D211" s="4"/>
      <c r="E211" s="4"/>
      <c r="F211" s="4"/>
      <c r="G211" s="4"/>
      <c r="H211" s="4"/>
      <c r="I211" s="4"/>
      <c r="J211" s="4"/>
      <c r="K211" s="4"/>
      <c r="L211" s="4"/>
      <c r="M211" s="4"/>
      <c r="N211" s="4"/>
      <c r="O211" s="4"/>
      <c r="P211" s="4"/>
      <c r="R211" s="4"/>
      <c r="S211" s="4"/>
      <c r="T211" s="4"/>
      <c r="U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row>
    <row r="212" spans="1:56" x14ac:dyDescent="0.2">
      <c r="A212" s="48"/>
      <c r="B212" s="4"/>
      <c r="C212" s="4"/>
      <c r="D212" s="4"/>
      <c r="E212" s="4"/>
      <c r="F212" s="4"/>
      <c r="G212" s="4"/>
      <c r="H212" s="4"/>
      <c r="I212" s="4"/>
      <c r="J212" s="4"/>
      <c r="K212" s="4"/>
      <c r="L212" s="4"/>
      <c r="M212" s="4"/>
      <c r="N212" s="4"/>
      <c r="O212" s="4"/>
      <c r="P212" s="4"/>
      <c r="R212" s="4"/>
      <c r="S212" s="4"/>
      <c r="T212" s="4"/>
      <c r="U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row>
    <row r="213" spans="1:56" x14ac:dyDescent="0.2">
      <c r="A213" s="48"/>
      <c r="B213" s="4"/>
      <c r="C213" s="4"/>
      <c r="D213" s="4"/>
      <c r="E213" s="4"/>
      <c r="F213" s="4"/>
      <c r="G213" s="4"/>
      <c r="H213" s="4"/>
      <c r="I213" s="4"/>
      <c r="J213" s="4"/>
      <c r="K213" s="4"/>
      <c r="L213" s="4"/>
      <c r="M213" s="4"/>
      <c r="N213" s="4"/>
      <c r="O213" s="4"/>
      <c r="P213" s="4"/>
      <c r="R213" s="4"/>
      <c r="S213" s="4"/>
      <c r="T213" s="4"/>
      <c r="U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row>
    <row r="214" spans="1:56" x14ac:dyDescent="0.2">
      <c r="A214" s="48"/>
      <c r="B214" s="4"/>
      <c r="C214" s="4"/>
      <c r="D214" s="4"/>
      <c r="E214" s="4"/>
      <c r="F214" s="4"/>
      <c r="G214" s="4"/>
      <c r="H214" s="4"/>
      <c r="I214" s="4"/>
      <c r="J214" s="4"/>
      <c r="K214" s="4"/>
      <c r="L214" s="4"/>
      <c r="M214" s="4"/>
      <c r="N214" s="4"/>
      <c r="O214" s="4"/>
      <c r="P214" s="4"/>
      <c r="R214" s="4"/>
      <c r="S214" s="4"/>
      <c r="T214" s="4"/>
      <c r="U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row>
    <row r="215" spans="1:56" x14ac:dyDescent="0.2">
      <c r="A215" s="48"/>
      <c r="B215" s="4"/>
      <c r="C215" s="4"/>
      <c r="D215" s="4"/>
      <c r="E215" s="4"/>
      <c r="F215" s="4"/>
      <c r="G215" s="4"/>
      <c r="H215" s="4"/>
      <c r="I215" s="4"/>
      <c r="J215" s="4"/>
      <c r="K215" s="4"/>
      <c r="L215" s="4"/>
      <c r="M215" s="4"/>
      <c r="N215" s="4"/>
      <c r="O215" s="4"/>
      <c r="P215" s="4"/>
      <c r="R215" s="4"/>
      <c r="S215" s="4"/>
      <c r="T215" s="4"/>
      <c r="U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row>
    <row r="216" spans="1:56" x14ac:dyDescent="0.2">
      <c r="A216" s="48"/>
      <c r="B216" s="4"/>
      <c r="C216" s="4"/>
      <c r="D216" s="4"/>
      <c r="E216" s="4"/>
      <c r="F216" s="4"/>
      <c r="G216" s="4"/>
      <c r="H216" s="4"/>
      <c r="I216" s="4"/>
      <c r="J216" s="4"/>
      <c r="K216" s="4"/>
      <c r="L216" s="4"/>
      <c r="M216" s="4"/>
      <c r="N216" s="4"/>
      <c r="O216" s="4"/>
      <c r="P216" s="4"/>
      <c r="R216" s="4"/>
      <c r="S216" s="4"/>
      <c r="T216" s="4"/>
      <c r="U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row>
    <row r="217" spans="1:56" x14ac:dyDescent="0.2">
      <c r="A217" s="48"/>
      <c r="B217" s="4"/>
      <c r="C217" s="4"/>
      <c r="D217" s="4"/>
      <c r="E217" s="4"/>
      <c r="F217" s="4"/>
      <c r="G217" s="4"/>
      <c r="H217" s="4"/>
      <c r="I217" s="4"/>
      <c r="J217" s="4"/>
      <c r="K217" s="4"/>
      <c r="L217" s="4"/>
      <c r="M217" s="4"/>
      <c r="N217" s="4"/>
      <c r="O217" s="4"/>
      <c r="P217" s="4"/>
      <c r="R217" s="4"/>
      <c r="S217" s="4"/>
      <c r="T217" s="4"/>
      <c r="U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row>
    <row r="218" spans="1:56" x14ac:dyDescent="0.2">
      <c r="A218" s="48"/>
      <c r="B218" s="4"/>
      <c r="C218" s="4"/>
      <c r="D218" s="4"/>
      <c r="E218" s="4"/>
      <c r="F218" s="4"/>
      <c r="G218" s="4"/>
      <c r="H218" s="4"/>
      <c r="I218" s="4"/>
      <c r="J218" s="4"/>
      <c r="K218" s="4"/>
      <c r="L218" s="4"/>
      <c r="M218" s="4"/>
      <c r="N218" s="4"/>
      <c r="O218" s="4"/>
      <c r="P218" s="4"/>
      <c r="R218" s="4"/>
      <c r="S218" s="4"/>
      <c r="T218" s="4"/>
      <c r="U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row>
    <row r="219" spans="1:56" x14ac:dyDescent="0.2">
      <c r="A219" s="48"/>
      <c r="B219" s="4"/>
      <c r="C219" s="4"/>
      <c r="D219" s="4"/>
      <c r="E219" s="4"/>
      <c r="F219" s="4"/>
      <c r="G219" s="4"/>
      <c r="H219" s="4"/>
      <c r="I219" s="4"/>
      <c r="J219" s="4"/>
      <c r="K219" s="4"/>
      <c r="L219" s="4"/>
      <c r="M219" s="4"/>
      <c r="N219" s="4"/>
      <c r="O219" s="4"/>
      <c r="P219" s="4"/>
      <c r="R219" s="4"/>
      <c r="S219" s="4"/>
      <c r="T219" s="4"/>
      <c r="U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row>
    <row r="220" spans="1:56" x14ac:dyDescent="0.2">
      <c r="A220" s="48"/>
      <c r="B220" s="4"/>
      <c r="C220" s="4"/>
      <c r="D220" s="4"/>
      <c r="E220" s="4"/>
      <c r="F220" s="4"/>
      <c r="G220" s="4"/>
      <c r="H220" s="4"/>
      <c r="I220" s="4"/>
      <c r="J220" s="4"/>
      <c r="K220" s="4"/>
      <c r="L220" s="4"/>
      <c r="M220" s="4"/>
      <c r="N220" s="4"/>
      <c r="O220" s="4"/>
      <c r="P220" s="4"/>
      <c r="R220" s="4"/>
      <c r="S220" s="4"/>
      <c r="T220" s="4"/>
      <c r="U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row>
    <row r="221" spans="1:56" x14ac:dyDescent="0.2">
      <c r="A221" s="48"/>
      <c r="B221" s="4"/>
      <c r="C221" s="4"/>
      <c r="D221" s="4"/>
      <c r="E221" s="4"/>
      <c r="F221" s="4"/>
      <c r="G221" s="4"/>
      <c r="H221" s="4"/>
      <c r="I221" s="4"/>
      <c r="J221" s="4"/>
      <c r="K221" s="4"/>
      <c r="L221" s="4"/>
      <c r="M221" s="4"/>
      <c r="N221" s="4"/>
      <c r="O221" s="4"/>
      <c r="P221" s="4"/>
      <c r="R221" s="4"/>
      <c r="S221" s="4"/>
      <c r="T221" s="4"/>
      <c r="U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row>
    <row r="222" spans="1:56" x14ac:dyDescent="0.2">
      <c r="A222" s="48"/>
      <c r="B222" s="4"/>
      <c r="C222" s="4"/>
      <c r="D222" s="4"/>
      <c r="E222" s="4"/>
      <c r="F222" s="4"/>
      <c r="G222" s="4"/>
      <c r="H222" s="4"/>
      <c r="I222" s="4"/>
      <c r="J222" s="4"/>
      <c r="K222" s="4"/>
      <c r="L222" s="4"/>
      <c r="M222" s="4"/>
      <c r="N222" s="4"/>
      <c r="O222" s="4"/>
      <c r="P222" s="4"/>
      <c r="R222" s="4"/>
      <c r="S222" s="4"/>
      <c r="T222" s="4"/>
      <c r="U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row>
    <row r="223" spans="1:56" x14ac:dyDescent="0.2">
      <c r="A223" s="48"/>
      <c r="B223" s="4"/>
      <c r="C223" s="4"/>
      <c r="D223" s="4"/>
      <c r="E223" s="4"/>
      <c r="F223" s="4"/>
      <c r="G223" s="4"/>
      <c r="H223" s="4"/>
      <c r="I223" s="4"/>
      <c r="J223" s="4"/>
      <c r="K223" s="4"/>
      <c r="L223" s="4"/>
      <c r="M223" s="4"/>
      <c r="N223" s="4"/>
      <c r="O223" s="4"/>
      <c r="P223" s="4"/>
      <c r="R223" s="4"/>
      <c r="S223" s="4"/>
      <c r="T223" s="4"/>
      <c r="U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row>
    <row r="224" spans="1:56" x14ac:dyDescent="0.2">
      <c r="A224" s="48"/>
      <c r="B224" s="4"/>
      <c r="C224" s="4"/>
      <c r="D224" s="4"/>
      <c r="E224" s="4"/>
      <c r="F224" s="4"/>
      <c r="G224" s="4"/>
      <c r="H224" s="4"/>
      <c r="I224" s="4"/>
      <c r="J224" s="4"/>
      <c r="K224" s="4"/>
      <c r="L224" s="4"/>
      <c r="M224" s="4"/>
      <c r="N224" s="4"/>
      <c r="O224" s="4"/>
      <c r="P224" s="4"/>
      <c r="R224" s="4"/>
      <c r="S224" s="4"/>
      <c r="T224" s="4"/>
      <c r="U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row>
    <row r="225" spans="1:56" x14ac:dyDescent="0.2">
      <c r="A225" s="48"/>
      <c r="B225" s="4"/>
      <c r="C225" s="4"/>
      <c r="D225" s="4"/>
      <c r="E225" s="4"/>
      <c r="F225" s="4"/>
      <c r="G225" s="4"/>
      <c r="H225" s="4"/>
      <c r="I225" s="4"/>
      <c r="J225" s="4"/>
      <c r="K225" s="4"/>
      <c r="L225" s="4"/>
      <c r="M225" s="4"/>
      <c r="N225" s="4"/>
      <c r="O225" s="4"/>
      <c r="P225" s="4"/>
      <c r="R225" s="4"/>
      <c r="S225" s="4"/>
      <c r="T225" s="4"/>
      <c r="U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row>
    <row r="226" spans="1:56" x14ac:dyDescent="0.2">
      <c r="A226" s="48"/>
      <c r="B226" s="4"/>
      <c r="C226" s="4"/>
      <c r="D226" s="4"/>
      <c r="E226" s="4"/>
      <c r="F226" s="4"/>
      <c r="G226" s="4"/>
      <c r="H226" s="4"/>
      <c r="I226" s="4"/>
      <c r="J226" s="4"/>
      <c r="K226" s="4"/>
      <c r="L226" s="4"/>
      <c r="M226" s="4"/>
      <c r="N226" s="4"/>
      <c r="O226" s="4"/>
      <c r="P226" s="4"/>
      <c r="R226" s="4"/>
      <c r="S226" s="4"/>
      <c r="T226" s="4"/>
      <c r="U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row>
    <row r="227" spans="1:56" x14ac:dyDescent="0.2">
      <c r="A227" s="48"/>
      <c r="B227" s="4"/>
      <c r="C227" s="4"/>
      <c r="D227" s="4"/>
      <c r="E227" s="4"/>
      <c r="F227" s="4"/>
      <c r="G227" s="4"/>
      <c r="H227" s="4"/>
      <c r="I227" s="4"/>
      <c r="J227" s="4"/>
      <c r="K227" s="4"/>
      <c r="L227" s="4"/>
      <c r="M227" s="4"/>
      <c r="N227" s="4"/>
      <c r="O227" s="4"/>
      <c r="P227" s="4"/>
      <c r="R227" s="4"/>
      <c r="S227" s="4"/>
      <c r="T227" s="4"/>
      <c r="U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row>
    <row r="228" spans="1:56" x14ac:dyDescent="0.2">
      <c r="A228" s="48"/>
      <c r="B228" s="4"/>
      <c r="C228" s="4"/>
      <c r="D228" s="4"/>
      <c r="E228" s="4"/>
      <c r="F228" s="4"/>
      <c r="G228" s="4"/>
      <c r="H228" s="4"/>
      <c r="I228" s="4"/>
      <c r="J228" s="4"/>
      <c r="K228" s="4"/>
      <c r="L228" s="4"/>
      <c r="M228" s="4"/>
      <c r="N228" s="4"/>
      <c r="O228" s="4"/>
      <c r="P228" s="4"/>
      <c r="R228" s="4"/>
      <c r="S228" s="4"/>
      <c r="T228" s="4"/>
      <c r="U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row>
    <row r="229" spans="1:56" x14ac:dyDescent="0.2">
      <c r="A229" s="48"/>
      <c r="B229" s="4"/>
      <c r="C229" s="4"/>
      <c r="D229" s="4"/>
      <c r="E229" s="4"/>
      <c r="F229" s="4"/>
      <c r="G229" s="4"/>
      <c r="H229" s="4"/>
      <c r="I229" s="4"/>
      <c r="J229" s="4"/>
      <c r="K229" s="4"/>
      <c r="L229" s="4"/>
      <c r="M229" s="4"/>
      <c r="N229" s="4"/>
      <c r="O229" s="4"/>
      <c r="P229" s="4"/>
      <c r="R229" s="4"/>
      <c r="S229" s="4"/>
      <c r="T229" s="4"/>
      <c r="U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row>
    <row r="230" spans="1:56" x14ac:dyDescent="0.2">
      <c r="A230" s="48"/>
      <c r="B230" s="4"/>
      <c r="C230" s="4"/>
      <c r="D230" s="4"/>
      <c r="E230" s="4"/>
      <c r="F230" s="4"/>
      <c r="G230" s="4"/>
      <c r="H230" s="4"/>
      <c r="I230" s="4"/>
      <c r="J230" s="4"/>
      <c r="K230" s="4"/>
      <c r="L230" s="4"/>
      <c r="M230" s="4"/>
      <c r="N230" s="4"/>
      <c r="O230" s="4"/>
      <c r="P230" s="4"/>
      <c r="R230" s="4"/>
      <c r="S230" s="4"/>
      <c r="T230" s="4"/>
      <c r="U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row>
    <row r="231" spans="1:56" x14ac:dyDescent="0.2">
      <c r="A231" s="48"/>
      <c r="B231" s="4"/>
      <c r="C231" s="4"/>
      <c r="D231" s="4"/>
      <c r="E231" s="4"/>
      <c r="F231" s="4"/>
      <c r="G231" s="4"/>
      <c r="H231" s="4"/>
      <c r="I231" s="4"/>
      <c r="J231" s="4"/>
      <c r="K231" s="4"/>
      <c r="L231" s="4"/>
      <c r="M231" s="4"/>
      <c r="N231" s="4"/>
      <c r="O231" s="4"/>
      <c r="P231" s="4"/>
      <c r="R231" s="4"/>
      <c r="S231" s="4"/>
      <c r="T231" s="4"/>
      <c r="U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row>
    <row r="232" spans="1:56" x14ac:dyDescent="0.2">
      <c r="A232" s="48"/>
      <c r="B232" s="4"/>
      <c r="C232" s="4"/>
      <c r="D232" s="4"/>
      <c r="E232" s="4"/>
      <c r="F232" s="4"/>
      <c r="G232" s="4"/>
      <c r="H232" s="4"/>
      <c r="I232" s="4"/>
      <c r="J232" s="4"/>
      <c r="K232" s="4"/>
      <c r="L232" s="4"/>
      <c r="M232" s="4"/>
      <c r="N232" s="4"/>
      <c r="O232" s="4"/>
      <c r="P232" s="4"/>
      <c r="R232" s="4"/>
      <c r="S232" s="4"/>
      <c r="T232" s="4"/>
      <c r="U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row>
    <row r="233" spans="1:56" x14ac:dyDescent="0.2">
      <c r="A233" s="48"/>
      <c r="B233" s="4"/>
      <c r="C233" s="4"/>
      <c r="D233" s="4"/>
      <c r="E233" s="4"/>
      <c r="F233" s="4"/>
      <c r="G233" s="4"/>
      <c r="H233" s="4"/>
      <c r="I233" s="4"/>
      <c r="J233" s="4"/>
      <c r="K233" s="4"/>
      <c r="L233" s="4"/>
      <c r="M233" s="4"/>
      <c r="N233" s="4"/>
      <c r="O233" s="4"/>
      <c r="P233" s="4"/>
      <c r="R233" s="4"/>
      <c r="S233" s="4"/>
      <c r="T233" s="4"/>
      <c r="U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row>
    <row r="234" spans="1:56" x14ac:dyDescent="0.2">
      <c r="A234" s="48"/>
      <c r="B234" s="4"/>
      <c r="C234" s="4"/>
      <c r="D234" s="4"/>
      <c r="E234" s="4"/>
      <c r="F234" s="4"/>
      <c r="G234" s="4"/>
      <c r="H234" s="4"/>
      <c r="I234" s="4"/>
      <c r="J234" s="4"/>
      <c r="K234" s="4"/>
      <c r="L234" s="4"/>
      <c r="M234" s="4"/>
      <c r="N234" s="4"/>
      <c r="O234" s="4"/>
      <c r="P234" s="4"/>
      <c r="R234" s="4"/>
      <c r="S234" s="4"/>
      <c r="T234" s="4"/>
      <c r="U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row>
    <row r="235" spans="1:56" x14ac:dyDescent="0.2">
      <c r="A235" s="48"/>
      <c r="B235" s="4"/>
      <c r="C235" s="4"/>
      <c r="D235" s="4"/>
      <c r="E235" s="4"/>
      <c r="F235" s="4"/>
      <c r="G235" s="4"/>
      <c r="H235" s="4"/>
      <c r="I235" s="4"/>
      <c r="J235" s="4"/>
      <c r="K235" s="4"/>
      <c r="L235" s="4"/>
      <c r="M235" s="4"/>
      <c r="N235" s="4"/>
      <c r="O235" s="4"/>
      <c r="P235" s="4"/>
      <c r="R235" s="4"/>
      <c r="S235" s="4"/>
      <c r="T235" s="4"/>
      <c r="U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row>
    <row r="236" spans="1:56" x14ac:dyDescent="0.2">
      <c r="A236" s="48"/>
      <c r="B236" s="4"/>
      <c r="C236" s="4"/>
      <c r="D236" s="4"/>
      <c r="E236" s="4"/>
      <c r="F236" s="4"/>
      <c r="G236" s="4"/>
      <c r="H236" s="4"/>
      <c r="I236" s="4"/>
      <c r="J236" s="4"/>
      <c r="K236" s="4"/>
      <c r="L236" s="4"/>
      <c r="M236" s="4"/>
      <c r="N236" s="4"/>
      <c r="O236" s="4"/>
      <c r="P236" s="4"/>
      <c r="R236" s="4"/>
      <c r="S236" s="4"/>
      <c r="T236" s="4"/>
      <c r="U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row>
    <row r="237" spans="1:56" x14ac:dyDescent="0.2">
      <c r="A237" s="48"/>
      <c r="B237" s="4"/>
      <c r="C237" s="4"/>
      <c r="D237" s="4"/>
      <c r="E237" s="4"/>
      <c r="F237" s="4"/>
      <c r="G237" s="4"/>
      <c r="H237" s="4"/>
      <c r="I237" s="4"/>
      <c r="J237" s="4"/>
      <c r="K237" s="4"/>
      <c r="L237" s="4"/>
      <c r="M237" s="4"/>
      <c r="N237" s="4"/>
      <c r="O237" s="4"/>
      <c r="P237" s="4"/>
      <c r="R237" s="4"/>
      <c r="S237" s="4"/>
      <c r="T237" s="4"/>
      <c r="U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row>
    <row r="238" spans="1:56" x14ac:dyDescent="0.2">
      <c r="A238" s="48"/>
      <c r="B238" s="4"/>
      <c r="C238" s="4"/>
      <c r="D238" s="4"/>
      <c r="E238" s="4"/>
      <c r="F238" s="4"/>
      <c r="G238" s="4"/>
      <c r="H238" s="4"/>
      <c r="I238" s="4"/>
      <c r="J238" s="4"/>
      <c r="K238" s="4"/>
      <c r="L238" s="4"/>
      <c r="M238" s="4"/>
      <c r="N238" s="4"/>
      <c r="O238" s="4"/>
      <c r="P238" s="4"/>
      <c r="R238" s="4"/>
      <c r="S238" s="4"/>
      <c r="T238" s="4"/>
      <c r="U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row>
    <row r="239" spans="1:56" x14ac:dyDescent="0.2">
      <c r="A239" s="48"/>
      <c r="B239" s="4"/>
      <c r="C239" s="4"/>
      <c r="D239" s="4"/>
      <c r="E239" s="4"/>
      <c r="F239" s="4"/>
      <c r="G239" s="4"/>
      <c r="H239" s="4"/>
      <c r="I239" s="4"/>
      <c r="J239" s="4"/>
      <c r="K239" s="4"/>
      <c r="L239" s="4"/>
      <c r="M239" s="4"/>
      <c r="N239" s="4"/>
      <c r="O239" s="4"/>
      <c r="P239" s="4"/>
      <c r="R239" s="4"/>
      <c r="S239" s="4"/>
      <c r="T239" s="4"/>
      <c r="U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row>
    <row r="240" spans="1:56" x14ac:dyDescent="0.2">
      <c r="A240" s="48"/>
      <c r="B240" s="4"/>
      <c r="C240" s="4"/>
      <c r="D240" s="4"/>
      <c r="E240" s="4"/>
      <c r="F240" s="4"/>
      <c r="G240" s="4"/>
      <c r="H240" s="4"/>
      <c r="I240" s="4"/>
      <c r="J240" s="4"/>
      <c r="K240" s="4"/>
      <c r="L240" s="4"/>
      <c r="M240" s="4"/>
      <c r="N240" s="4"/>
      <c r="O240" s="4"/>
      <c r="P240" s="4"/>
      <c r="R240" s="4"/>
      <c r="S240" s="4"/>
      <c r="T240" s="4"/>
      <c r="U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row>
    <row r="241" spans="1:56" x14ac:dyDescent="0.2">
      <c r="A241" s="48"/>
      <c r="B241" s="4"/>
      <c r="C241" s="4"/>
      <c r="D241" s="4"/>
      <c r="E241" s="4"/>
      <c r="F241" s="4"/>
      <c r="G241" s="4"/>
      <c r="H241" s="4"/>
      <c r="I241" s="4"/>
      <c r="J241" s="4"/>
      <c r="K241" s="4"/>
      <c r="L241" s="4"/>
      <c r="M241" s="4"/>
      <c r="N241" s="4"/>
      <c r="O241" s="4"/>
      <c r="P241" s="4"/>
      <c r="R241" s="4"/>
      <c r="S241" s="4"/>
      <c r="T241" s="4"/>
      <c r="U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row>
    <row r="242" spans="1:56" x14ac:dyDescent="0.2">
      <c r="A242" s="48"/>
      <c r="B242" s="4"/>
      <c r="C242" s="4"/>
      <c r="D242" s="4"/>
      <c r="E242" s="4"/>
      <c r="F242" s="4"/>
      <c r="G242" s="4"/>
      <c r="H242" s="4"/>
      <c r="I242" s="4"/>
      <c r="J242" s="4"/>
      <c r="K242" s="4"/>
      <c r="L242" s="4"/>
      <c r="M242" s="4"/>
      <c r="N242" s="4"/>
      <c r="O242" s="4"/>
      <c r="P242" s="4"/>
      <c r="R242" s="4"/>
      <c r="S242" s="4"/>
      <c r="T242" s="4"/>
      <c r="U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row>
    <row r="243" spans="1:56" x14ac:dyDescent="0.2">
      <c r="A243" s="48"/>
      <c r="B243" s="4"/>
      <c r="C243" s="4"/>
      <c r="D243" s="4"/>
      <c r="E243" s="4"/>
      <c r="F243" s="4"/>
      <c r="G243" s="4"/>
      <c r="H243" s="4"/>
      <c r="I243" s="4"/>
      <c r="J243" s="4"/>
      <c r="K243" s="4"/>
      <c r="L243" s="4"/>
      <c r="M243" s="4"/>
      <c r="N243" s="4"/>
      <c r="O243" s="4"/>
      <c r="P243" s="4"/>
      <c r="R243" s="4"/>
      <c r="S243" s="4"/>
      <c r="T243" s="4"/>
      <c r="U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row>
    <row r="244" spans="1:56" x14ac:dyDescent="0.2">
      <c r="A244" s="48"/>
      <c r="B244" s="4"/>
      <c r="C244" s="4"/>
      <c r="D244" s="4"/>
      <c r="E244" s="4"/>
      <c r="F244" s="4"/>
      <c r="G244" s="4"/>
      <c r="H244" s="4"/>
      <c r="I244" s="4"/>
      <c r="J244" s="4"/>
      <c r="K244" s="4"/>
      <c r="L244" s="4"/>
      <c r="M244" s="4"/>
      <c r="N244" s="4"/>
      <c r="O244" s="4"/>
      <c r="P244" s="4"/>
      <c r="R244" s="4"/>
      <c r="S244" s="4"/>
      <c r="T244" s="4"/>
      <c r="U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row>
    <row r="245" spans="1:56" x14ac:dyDescent="0.2">
      <c r="A245" s="48"/>
      <c r="B245" s="4"/>
      <c r="C245" s="4"/>
      <c r="D245" s="4"/>
      <c r="E245" s="4"/>
      <c r="F245" s="4"/>
      <c r="G245" s="4"/>
      <c r="H245" s="4"/>
      <c r="I245" s="4"/>
      <c r="J245" s="4"/>
      <c r="K245" s="4"/>
      <c r="L245" s="4"/>
      <c r="M245" s="4"/>
      <c r="N245" s="4"/>
      <c r="O245" s="4"/>
      <c r="P245" s="4"/>
      <c r="R245" s="4"/>
      <c r="S245" s="4"/>
      <c r="T245" s="4"/>
      <c r="U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row>
    <row r="246" spans="1:56" x14ac:dyDescent="0.2">
      <c r="A246" s="48"/>
      <c r="B246" s="4"/>
      <c r="C246" s="4"/>
      <c r="D246" s="4"/>
      <c r="E246" s="4"/>
      <c r="F246" s="4"/>
      <c r="G246" s="4"/>
      <c r="H246" s="4"/>
      <c r="I246" s="4"/>
      <c r="J246" s="4"/>
      <c r="K246" s="4"/>
      <c r="L246" s="4"/>
      <c r="M246" s="4"/>
      <c r="N246" s="4"/>
      <c r="O246" s="4"/>
      <c r="P246" s="4"/>
      <c r="R246" s="4"/>
      <c r="S246" s="4"/>
      <c r="T246" s="4"/>
      <c r="U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row>
    <row r="247" spans="1:56" x14ac:dyDescent="0.2">
      <c r="A247" s="48"/>
      <c r="B247" s="4"/>
      <c r="C247" s="4"/>
      <c r="D247" s="4"/>
      <c r="E247" s="4"/>
      <c r="F247" s="4"/>
      <c r="G247" s="4"/>
      <c r="H247" s="4"/>
      <c r="I247" s="4"/>
      <c r="J247" s="4"/>
      <c r="K247" s="4"/>
      <c r="L247" s="4"/>
      <c r="M247" s="4"/>
      <c r="N247" s="4"/>
      <c r="O247" s="4"/>
      <c r="P247" s="4"/>
      <c r="R247" s="4"/>
      <c r="S247" s="4"/>
      <c r="T247" s="4"/>
      <c r="U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row>
    <row r="248" spans="1:56" x14ac:dyDescent="0.2">
      <c r="A248" s="48"/>
      <c r="B248" s="4"/>
      <c r="C248" s="4"/>
      <c r="D248" s="4"/>
      <c r="E248" s="4"/>
      <c r="F248" s="4"/>
      <c r="G248" s="4"/>
      <c r="H248" s="4"/>
      <c r="I248" s="4"/>
      <c r="J248" s="4"/>
      <c r="K248" s="4"/>
      <c r="L248" s="4"/>
      <c r="M248" s="4"/>
      <c r="N248" s="4"/>
      <c r="O248" s="4"/>
      <c r="P248" s="4"/>
      <c r="R248" s="4"/>
      <c r="S248" s="4"/>
      <c r="T248" s="4"/>
      <c r="U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row>
    <row r="249" spans="1:56" x14ac:dyDescent="0.2">
      <c r="A249" s="48"/>
      <c r="B249" s="4"/>
      <c r="C249" s="4"/>
      <c r="D249" s="4"/>
      <c r="E249" s="4"/>
      <c r="F249" s="4"/>
      <c r="G249" s="4"/>
      <c r="H249" s="4"/>
      <c r="I249" s="4"/>
      <c r="J249" s="4"/>
      <c r="K249" s="4"/>
      <c r="L249" s="4"/>
      <c r="M249" s="4"/>
      <c r="N249" s="4"/>
      <c r="O249" s="4"/>
      <c r="P249" s="4"/>
      <c r="R249" s="4"/>
      <c r="S249" s="4"/>
      <c r="T249" s="4"/>
      <c r="U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row>
    <row r="250" spans="1:56" x14ac:dyDescent="0.2">
      <c r="A250" s="48"/>
      <c r="B250" s="4"/>
      <c r="C250" s="4"/>
      <c r="D250" s="4"/>
      <c r="E250" s="4"/>
      <c r="F250" s="4"/>
      <c r="G250" s="4"/>
      <c r="H250" s="4"/>
      <c r="I250" s="4"/>
      <c r="J250" s="4"/>
      <c r="K250" s="4"/>
      <c r="L250" s="4"/>
      <c r="M250" s="4"/>
      <c r="N250" s="4"/>
      <c r="O250" s="4"/>
      <c r="P250" s="4"/>
      <c r="R250" s="4"/>
      <c r="S250" s="4"/>
      <c r="T250" s="4"/>
      <c r="U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row>
    <row r="251" spans="1:56" x14ac:dyDescent="0.2">
      <c r="A251" s="48"/>
      <c r="B251" s="4"/>
      <c r="C251" s="4"/>
      <c r="D251" s="4"/>
      <c r="E251" s="4"/>
      <c r="F251" s="4"/>
      <c r="G251" s="4"/>
      <c r="H251" s="4"/>
      <c r="I251" s="4"/>
      <c r="J251" s="4"/>
      <c r="K251" s="4"/>
      <c r="L251" s="4"/>
      <c r="M251" s="4"/>
      <c r="N251" s="4"/>
      <c r="O251" s="4"/>
      <c r="P251" s="4"/>
      <c r="R251" s="4"/>
      <c r="S251" s="4"/>
      <c r="T251" s="4"/>
      <c r="U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row>
    <row r="252" spans="1:56" x14ac:dyDescent="0.2">
      <c r="A252" s="48"/>
      <c r="B252" s="4"/>
      <c r="C252" s="4"/>
      <c r="D252" s="4"/>
      <c r="E252" s="4"/>
      <c r="F252" s="4"/>
      <c r="G252" s="4"/>
      <c r="H252" s="4"/>
      <c r="I252" s="4"/>
      <c r="J252" s="4"/>
      <c r="K252" s="4"/>
      <c r="L252" s="4"/>
      <c r="M252" s="4"/>
      <c r="N252" s="4"/>
      <c r="O252" s="4"/>
      <c r="P252" s="4"/>
      <c r="R252" s="4"/>
      <c r="S252" s="4"/>
      <c r="T252" s="4"/>
      <c r="U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row>
    <row r="253" spans="1:56" x14ac:dyDescent="0.2">
      <c r="A253" s="48"/>
      <c r="B253" s="4"/>
      <c r="C253" s="4"/>
      <c r="D253" s="4"/>
      <c r="E253" s="4"/>
      <c r="F253" s="4"/>
      <c r="G253" s="4"/>
      <c r="H253" s="4"/>
      <c r="I253" s="4"/>
      <c r="J253" s="4"/>
      <c r="K253" s="4"/>
      <c r="L253" s="4"/>
      <c r="M253" s="4"/>
      <c r="N253" s="4"/>
      <c r="O253" s="4"/>
      <c r="P253" s="4"/>
      <c r="R253" s="4"/>
      <c r="S253" s="4"/>
      <c r="T253" s="4"/>
      <c r="U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row>
    <row r="254" spans="1:56" x14ac:dyDescent="0.2">
      <c r="A254" s="48"/>
      <c r="B254" s="4"/>
      <c r="C254" s="4"/>
      <c r="D254" s="4"/>
      <c r="E254" s="4"/>
      <c r="F254" s="4"/>
      <c r="G254" s="4"/>
      <c r="H254" s="4"/>
      <c r="I254" s="4"/>
      <c r="J254" s="4"/>
      <c r="K254" s="4"/>
      <c r="L254" s="4"/>
      <c r="M254" s="4"/>
      <c r="N254" s="4"/>
      <c r="O254" s="4"/>
      <c r="P254" s="4"/>
      <c r="R254" s="4"/>
      <c r="S254" s="4"/>
      <c r="T254" s="4"/>
      <c r="U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row>
    <row r="255" spans="1:56" x14ac:dyDescent="0.2">
      <c r="A255" s="48"/>
      <c r="B255" s="4"/>
      <c r="C255" s="4"/>
      <c r="D255" s="4"/>
      <c r="E255" s="4"/>
      <c r="F255" s="4"/>
      <c r="G255" s="4"/>
      <c r="H255" s="4"/>
      <c r="I255" s="4"/>
      <c r="J255" s="4"/>
      <c r="K255" s="4"/>
      <c r="L255" s="4"/>
      <c r="M255" s="4"/>
      <c r="N255" s="4"/>
      <c r="O255" s="4"/>
      <c r="P255" s="4"/>
      <c r="R255" s="4"/>
      <c r="S255" s="4"/>
      <c r="T255" s="4"/>
      <c r="U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row>
    <row r="256" spans="1:56" x14ac:dyDescent="0.2">
      <c r="A256" s="48"/>
      <c r="B256" s="4"/>
      <c r="C256" s="4"/>
      <c r="D256" s="4"/>
      <c r="E256" s="4"/>
      <c r="F256" s="4"/>
      <c r="G256" s="4"/>
      <c r="H256" s="4"/>
      <c r="I256" s="4"/>
      <c r="J256" s="4"/>
      <c r="K256" s="4"/>
      <c r="L256" s="4"/>
      <c r="M256" s="4"/>
      <c r="N256" s="4"/>
      <c r="O256" s="4"/>
      <c r="P256" s="4"/>
      <c r="R256" s="4"/>
      <c r="S256" s="4"/>
      <c r="T256" s="4"/>
      <c r="U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row>
    <row r="257" spans="1:56" x14ac:dyDescent="0.2">
      <c r="A257" s="48"/>
      <c r="B257" s="4"/>
      <c r="C257" s="4"/>
      <c r="D257" s="4"/>
      <c r="E257" s="4"/>
      <c r="F257" s="4"/>
      <c r="G257" s="4"/>
      <c r="H257" s="4"/>
      <c r="I257" s="4"/>
      <c r="J257" s="4"/>
      <c r="K257" s="4"/>
      <c r="L257" s="4"/>
      <c r="M257" s="4"/>
      <c r="N257" s="4"/>
      <c r="O257" s="4"/>
      <c r="P257" s="4"/>
      <c r="R257" s="4"/>
      <c r="S257" s="4"/>
      <c r="T257" s="4"/>
      <c r="U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row>
    <row r="258" spans="1:56" x14ac:dyDescent="0.2">
      <c r="A258" s="48"/>
      <c r="B258" s="4"/>
      <c r="C258" s="4"/>
      <c r="D258" s="4"/>
      <c r="E258" s="4"/>
      <c r="F258" s="4"/>
      <c r="G258" s="4"/>
      <c r="H258" s="4"/>
      <c r="I258" s="4"/>
      <c r="J258" s="4"/>
      <c r="K258" s="4"/>
      <c r="L258" s="4"/>
      <c r="M258" s="4"/>
      <c r="N258" s="4"/>
      <c r="O258" s="4"/>
      <c r="P258" s="4"/>
      <c r="R258" s="4"/>
      <c r="S258" s="4"/>
      <c r="T258" s="4"/>
      <c r="U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row>
    <row r="259" spans="1:56" x14ac:dyDescent="0.2">
      <c r="A259" s="48"/>
      <c r="B259" s="4"/>
      <c r="C259" s="4"/>
      <c r="D259" s="4"/>
      <c r="E259" s="4"/>
      <c r="F259" s="4"/>
      <c r="G259" s="4"/>
      <c r="H259" s="4"/>
      <c r="I259" s="4"/>
      <c r="J259" s="4"/>
      <c r="K259" s="4"/>
      <c r="L259" s="4"/>
      <c r="M259" s="4"/>
      <c r="N259" s="4"/>
      <c r="O259" s="4"/>
      <c r="P259" s="4"/>
      <c r="R259" s="4"/>
      <c r="S259" s="4"/>
      <c r="T259" s="4"/>
      <c r="U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row>
    <row r="260" spans="1:56" x14ac:dyDescent="0.2">
      <c r="A260" s="48"/>
      <c r="B260" s="4"/>
      <c r="C260" s="4"/>
      <c r="D260" s="4"/>
      <c r="E260" s="4"/>
      <c r="F260" s="4"/>
      <c r="G260" s="4"/>
      <c r="H260" s="4"/>
      <c r="I260" s="4"/>
      <c r="J260" s="4"/>
      <c r="K260" s="4"/>
      <c r="L260" s="4"/>
      <c r="M260" s="4"/>
      <c r="N260" s="4"/>
      <c r="O260" s="4"/>
      <c r="P260" s="4"/>
      <c r="R260" s="4"/>
      <c r="S260" s="4"/>
      <c r="T260" s="4"/>
      <c r="U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row>
    <row r="261" spans="1:56" x14ac:dyDescent="0.2">
      <c r="A261" s="48"/>
      <c r="B261" s="4"/>
      <c r="C261" s="4"/>
      <c r="D261" s="4"/>
      <c r="E261" s="4"/>
      <c r="F261" s="4"/>
      <c r="G261" s="4"/>
      <c r="H261" s="4"/>
      <c r="I261" s="4"/>
      <c r="J261" s="4"/>
      <c r="K261" s="4"/>
      <c r="L261" s="4"/>
      <c r="M261" s="4"/>
      <c r="N261" s="4"/>
      <c r="O261" s="4"/>
      <c r="P261" s="4"/>
      <c r="R261" s="4"/>
      <c r="S261" s="4"/>
      <c r="T261" s="4"/>
      <c r="U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row>
    <row r="262" spans="1:56" x14ac:dyDescent="0.2">
      <c r="A262" s="48"/>
      <c r="B262" s="4"/>
      <c r="C262" s="4"/>
      <c r="D262" s="4"/>
      <c r="E262" s="4"/>
      <c r="F262" s="4"/>
      <c r="G262" s="4"/>
      <c r="H262" s="4"/>
      <c r="I262" s="4"/>
      <c r="J262" s="4"/>
      <c r="K262" s="4"/>
      <c r="L262" s="4"/>
      <c r="M262" s="4"/>
      <c r="N262" s="4"/>
      <c r="O262" s="4"/>
      <c r="P262" s="4"/>
      <c r="R262" s="4"/>
      <c r="S262" s="4"/>
      <c r="T262" s="4"/>
      <c r="U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row>
    <row r="263" spans="1:56" x14ac:dyDescent="0.2">
      <c r="A263" s="48"/>
      <c r="B263" s="4"/>
      <c r="C263" s="4"/>
      <c r="D263" s="4"/>
      <c r="E263" s="4"/>
      <c r="F263" s="4"/>
      <c r="G263" s="4"/>
      <c r="H263" s="4"/>
      <c r="I263" s="4"/>
      <c r="J263" s="4"/>
      <c r="K263" s="4"/>
      <c r="L263" s="4"/>
      <c r="M263" s="4"/>
      <c r="N263" s="4"/>
      <c r="O263" s="4"/>
      <c r="P263" s="4"/>
      <c r="R263" s="4"/>
      <c r="S263" s="4"/>
      <c r="T263" s="4"/>
      <c r="U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row>
    <row r="264" spans="1:56" x14ac:dyDescent="0.2">
      <c r="A264" s="48"/>
      <c r="B264" s="4"/>
      <c r="C264" s="4"/>
      <c r="D264" s="4"/>
      <c r="E264" s="4"/>
      <c r="F264" s="4"/>
      <c r="G264" s="4"/>
      <c r="H264" s="4"/>
      <c r="I264" s="4"/>
      <c r="J264" s="4"/>
      <c r="K264" s="4"/>
      <c r="L264" s="4"/>
      <c r="M264" s="4"/>
      <c r="N264" s="4"/>
      <c r="O264" s="4"/>
      <c r="P264" s="4"/>
      <c r="R264" s="4"/>
      <c r="S264" s="4"/>
      <c r="T264" s="4"/>
      <c r="U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row>
    <row r="265" spans="1:56" x14ac:dyDescent="0.2">
      <c r="A265" s="48"/>
      <c r="B265" s="4"/>
      <c r="C265" s="4"/>
      <c r="D265" s="4"/>
      <c r="E265" s="4"/>
      <c r="F265" s="4"/>
      <c r="G265" s="4"/>
      <c r="H265" s="4"/>
      <c r="I265" s="4"/>
      <c r="J265" s="4"/>
      <c r="K265" s="4"/>
      <c r="L265" s="4"/>
      <c r="M265" s="4"/>
      <c r="N265" s="4"/>
      <c r="O265" s="4"/>
      <c r="P265" s="4"/>
      <c r="R265" s="4"/>
      <c r="S265" s="4"/>
      <c r="T265" s="4"/>
      <c r="U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row>
    <row r="266" spans="1:56" x14ac:dyDescent="0.2">
      <c r="A266" s="48"/>
      <c r="B266" s="4"/>
      <c r="C266" s="4"/>
      <c r="D266" s="4"/>
      <c r="E266" s="4"/>
      <c r="F266" s="4"/>
      <c r="G266" s="4"/>
      <c r="H266" s="4"/>
      <c r="I266" s="4"/>
      <c r="J266" s="4"/>
      <c r="K266" s="4"/>
      <c r="L266" s="4"/>
      <c r="M266" s="4"/>
      <c r="N266" s="4"/>
      <c r="O266" s="4"/>
      <c r="P266" s="4"/>
      <c r="R266" s="4"/>
      <c r="S266" s="4"/>
      <c r="T266" s="4"/>
      <c r="U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row>
    <row r="267" spans="1:56" x14ac:dyDescent="0.2">
      <c r="A267" s="48"/>
      <c r="B267" s="4"/>
      <c r="C267" s="4"/>
      <c r="D267" s="4"/>
      <c r="E267" s="4"/>
      <c r="F267" s="4"/>
      <c r="G267" s="4"/>
      <c r="H267" s="4"/>
      <c r="I267" s="4"/>
      <c r="J267" s="4"/>
      <c r="K267" s="4"/>
      <c r="L267" s="4"/>
      <c r="M267" s="4"/>
      <c r="N267" s="4"/>
      <c r="O267" s="4"/>
      <c r="P267" s="4"/>
      <c r="R267" s="4"/>
      <c r="S267" s="4"/>
      <c r="T267" s="4"/>
      <c r="U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row>
    <row r="268" spans="1:56" x14ac:dyDescent="0.2">
      <c r="A268" s="48"/>
      <c r="B268" s="4"/>
      <c r="C268" s="4"/>
      <c r="D268" s="4"/>
      <c r="E268" s="4"/>
      <c r="F268" s="4"/>
      <c r="G268" s="4"/>
      <c r="H268" s="4"/>
      <c r="I268" s="4"/>
      <c r="J268" s="4"/>
      <c r="K268" s="4"/>
      <c r="L268" s="4"/>
      <c r="M268" s="4"/>
      <c r="N268" s="4"/>
      <c r="O268" s="4"/>
      <c r="P268" s="4"/>
      <c r="R268" s="4"/>
      <c r="S268" s="4"/>
      <c r="T268" s="4"/>
      <c r="U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row>
    <row r="269" spans="1:56" x14ac:dyDescent="0.2">
      <c r="A269" s="48"/>
      <c r="B269" s="4"/>
      <c r="C269" s="4"/>
      <c r="D269" s="4"/>
      <c r="E269" s="4"/>
      <c r="F269" s="4"/>
      <c r="G269" s="4"/>
      <c r="H269" s="4"/>
      <c r="I269" s="4"/>
      <c r="J269" s="4"/>
      <c r="K269" s="4"/>
      <c r="L269" s="4"/>
      <c r="M269" s="4"/>
      <c r="N269" s="4"/>
      <c r="O269" s="4"/>
      <c r="P269" s="4"/>
      <c r="R269" s="4"/>
      <c r="S269" s="4"/>
      <c r="T269" s="4"/>
      <c r="U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row>
    <row r="270" spans="1:56" x14ac:dyDescent="0.2">
      <c r="A270" s="48"/>
      <c r="B270" s="4"/>
      <c r="C270" s="4"/>
      <c r="D270" s="4"/>
      <c r="E270" s="4"/>
      <c r="F270" s="4"/>
      <c r="G270" s="4"/>
      <c r="H270" s="4"/>
      <c r="I270" s="4"/>
      <c r="J270" s="4"/>
      <c r="K270" s="4"/>
      <c r="L270" s="4"/>
      <c r="M270" s="4"/>
      <c r="N270" s="4"/>
      <c r="O270" s="4"/>
      <c r="P270" s="4"/>
      <c r="R270" s="4"/>
      <c r="S270" s="4"/>
      <c r="T270" s="4"/>
      <c r="U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row>
    <row r="271" spans="1:56" x14ac:dyDescent="0.2">
      <c r="A271" s="48"/>
      <c r="B271" s="4"/>
      <c r="C271" s="4"/>
      <c r="D271" s="4"/>
      <c r="E271" s="4"/>
      <c r="F271" s="4"/>
      <c r="G271" s="4"/>
      <c r="H271" s="4"/>
      <c r="I271" s="4"/>
      <c r="J271" s="4"/>
      <c r="K271" s="4"/>
      <c r="L271" s="4"/>
      <c r="M271" s="4"/>
      <c r="N271" s="4"/>
      <c r="O271" s="4"/>
      <c r="P271" s="4"/>
      <c r="R271" s="4"/>
      <c r="S271" s="4"/>
      <c r="T271" s="4"/>
      <c r="U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row>
    <row r="272" spans="1:56" x14ac:dyDescent="0.2">
      <c r="A272" s="48"/>
      <c r="B272" s="4"/>
      <c r="C272" s="4"/>
      <c r="D272" s="4"/>
      <c r="E272" s="4"/>
      <c r="F272" s="4"/>
      <c r="G272" s="4"/>
      <c r="H272" s="4"/>
      <c r="I272" s="4"/>
      <c r="J272" s="4"/>
      <c r="K272" s="4"/>
      <c r="L272" s="4"/>
      <c r="M272" s="4"/>
      <c r="N272" s="4"/>
      <c r="O272" s="4"/>
      <c r="P272" s="4"/>
      <c r="R272" s="4"/>
      <c r="S272" s="4"/>
      <c r="T272" s="4"/>
      <c r="U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row>
    <row r="273" spans="1:56" x14ac:dyDescent="0.2">
      <c r="A273" s="48"/>
      <c r="B273" s="4"/>
      <c r="C273" s="4"/>
      <c r="D273" s="4"/>
      <c r="E273" s="4"/>
      <c r="F273" s="4"/>
      <c r="G273" s="4"/>
      <c r="H273" s="4"/>
      <c r="I273" s="4"/>
      <c r="J273" s="4"/>
      <c r="K273" s="4"/>
      <c r="L273" s="4"/>
      <c r="M273" s="4"/>
      <c r="N273" s="4"/>
      <c r="O273" s="4"/>
      <c r="P273" s="4"/>
      <c r="R273" s="4"/>
      <c r="S273" s="4"/>
      <c r="T273" s="4"/>
      <c r="U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row>
    <row r="274" spans="1:56" x14ac:dyDescent="0.2">
      <c r="A274" s="48"/>
      <c r="B274" s="4"/>
      <c r="C274" s="4"/>
      <c r="D274" s="4"/>
      <c r="E274" s="4"/>
      <c r="F274" s="4"/>
      <c r="G274" s="4"/>
      <c r="H274" s="4"/>
      <c r="I274" s="4"/>
      <c r="J274" s="4"/>
      <c r="K274" s="4"/>
      <c r="L274" s="4"/>
      <c r="M274" s="4"/>
      <c r="N274" s="4"/>
      <c r="O274" s="4"/>
      <c r="P274" s="4"/>
      <c r="R274" s="4"/>
      <c r="S274" s="4"/>
      <c r="T274" s="4"/>
      <c r="U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row>
    <row r="275" spans="1:56" x14ac:dyDescent="0.2">
      <c r="A275" s="48"/>
      <c r="B275" s="4"/>
      <c r="C275" s="4"/>
      <c r="D275" s="4"/>
      <c r="E275" s="4"/>
      <c r="F275" s="4"/>
      <c r="G275" s="4"/>
      <c r="H275" s="4"/>
      <c r="I275" s="4"/>
      <c r="J275" s="4"/>
      <c r="K275" s="4"/>
      <c r="L275" s="4"/>
      <c r="M275" s="4"/>
      <c r="N275" s="4"/>
      <c r="O275" s="4"/>
      <c r="P275" s="4"/>
      <c r="R275" s="4"/>
      <c r="S275" s="4"/>
      <c r="T275" s="4"/>
      <c r="U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row>
    <row r="276" spans="1:56" x14ac:dyDescent="0.2">
      <c r="A276" s="48"/>
      <c r="B276" s="4"/>
      <c r="C276" s="4"/>
      <c r="D276" s="4"/>
      <c r="E276" s="4"/>
      <c r="F276" s="4"/>
      <c r="G276" s="4"/>
      <c r="H276" s="4"/>
      <c r="I276" s="4"/>
      <c r="J276" s="4"/>
      <c r="K276" s="4"/>
      <c r="L276" s="4"/>
      <c r="M276" s="4"/>
      <c r="N276" s="4"/>
      <c r="O276" s="4"/>
      <c r="P276" s="4"/>
      <c r="R276" s="4"/>
      <c r="S276" s="4"/>
      <c r="T276" s="4"/>
      <c r="U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row>
    <row r="277" spans="1:56" x14ac:dyDescent="0.2">
      <c r="A277" s="48"/>
      <c r="B277" s="4"/>
      <c r="C277" s="4"/>
      <c r="D277" s="4"/>
      <c r="E277" s="4"/>
      <c r="F277" s="4"/>
      <c r="G277" s="4"/>
      <c r="H277" s="4"/>
      <c r="I277" s="4"/>
      <c r="J277" s="4"/>
      <c r="K277" s="4"/>
      <c r="L277" s="4"/>
      <c r="M277" s="4"/>
      <c r="N277" s="4"/>
      <c r="O277" s="4"/>
      <c r="P277" s="4"/>
      <c r="R277" s="4"/>
      <c r="S277" s="4"/>
      <c r="T277" s="4"/>
      <c r="U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row>
    <row r="278" spans="1:56" x14ac:dyDescent="0.2">
      <c r="A278" s="48"/>
      <c r="B278" s="4"/>
      <c r="C278" s="4"/>
      <c r="D278" s="4"/>
      <c r="E278" s="4"/>
      <c r="F278" s="4"/>
      <c r="G278" s="4"/>
      <c r="H278" s="4"/>
      <c r="I278" s="4"/>
      <c r="J278" s="4"/>
      <c r="K278" s="4"/>
      <c r="L278" s="4"/>
      <c r="M278" s="4"/>
      <c r="N278" s="4"/>
      <c r="O278" s="4"/>
      <c r="P278" s="4"/>
      <c r="R278" s="4"/>
      <c r="S278" s="4"/>
      <c r="T278" s="4"/>
      <c r="U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row>
    <row r="279" spans="1:56" x14ac:dyDescent="0.2">
      <c r="A279" s="48"/>
      <c r="B279" s="4"/>
      <c r="C279" s="4"/>
      <c r="D279" s="4"/>
      <c r="E279" s="4"/>
      <c r="F279" s="4"/>
      <c r="G279" s="4"/>
      <c r="H279" s="4"/>
      <c r="I279" s="4"/>
      <c r="J279" s="4"/>
      <c r="K279" s="4"/>
      <c r="L279" s="4"/>
      <c r="M279" s="4"/>
      <c r="N279" s="4"/>
      <c r="O279" s="4"/>
      <c r="P279" s="4"/>
      <c r="R279" s="4"/>
      <c r="S279" s="4"/>
      <c r="T279" s="4"/>
      <c r="U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row>
    <row r="280" spans="1:56" x14ac:dyDescent="0.2">
      <c r="A280" s="48"/>
      <c r="B280" s="4"/>
      <c r="C280" s="4"/>
      <c r="D280" s="4"/>
      <c r="E280" s="4"/>
      <c r="F280" s="4"/>
      <c r="G280" s="4"/>
      <c r="H280" s="4"/>
      <c r="I280" s="4"/>
      <c r="J280" s="4"/>
      <c r="K280" s="4"/>
      <c r="L280" s="4"/>
      <c r="M280" s="4"/>
      <c r="N280" s="4"/>
      <c r="O280" s="4"/>
      <c r="P280" s="4"/>
      <c r="R280" s="4"/>
      <c r="S280" s="4"/>
      <c r="T280" s="4"/>
      <c r="U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row>
    <row r="281" spans="1:56" x14ac:dyDescent="0.2">
      <c r="A281" s="48"/>
      <c r="B281" s="4"/>
      <c r="C281" s="4"/>
      <c r="D281" s="4"/>
      <c r="E281" s="4"/>
      <c r="F281" s="4"/>
      <c r="G281" s="4"/>
      <c r="H281" s="4"/>
      <c r="I281" s="4"/>
      <c r="J281" s="4"/>
      <c r="K281" s="4"/>
      <c r="L281" s="4"/>
      <c r="M281" s="4"/>
      <c r="N281" s="4"/>
      <c r="O281" s="4"/>
      <c r="P281" s="4"/>
      <c r="R281" s="4"/>
      <c r="S281" s="4"/>
      <c r="T281" s="4"/>
      <c r="U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row>
    <row r="282" spans="1:56" x14ac:dyDescent="0.2">
      <c r="A282" s="48"/>
      <c r="B282" s="4"/>
      <c r="C282" s="4"/>
      <c r="D282" s="4"/>
      <c r="E282" s="4"/>
      <c r="F282" s="4"/>
      <c r="G282" s="4"/>
      <c r="H282" s="4"/>
      <c r="I282" s="4"/>
      <c r="J282" s="4"/>
      <c r="K282" s="4"/>
      <c r="L282" s="4"/>
      <c r="M282" s="4"/>
      <c r="N282" s="4"/>
      <c r="O282" s="4"/>
      <c r="P282" s="4"/>
      <c r="R282" s="4"/>
      <c r="S282" s="4"/>
      <c r="T282" s="4"/>
      <c r="U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row>
    <row r="283" spans="1:56" x14ac:dyDescent="0.2">
      <c r="A283" s="48"/>
      <c r="B283" s="4"/>
      <c r="C283" s="4"/>
      <c r="D283" s="4"/>
      <c r="E283" s="4"/>
      <c r="F283" s="4"/>
      <c r="G283" s="4"/>
      <c r="H283" s="4"/>
      <c r="I283" s="4"/>
      <c r="J283" s="4"/>
      <c r="K283" s="4"/>
      <c r="L283" s="4"/>
      <c r="M283" s="4"/>
      <c r="N283" s="4"/>
      <c r="O283" s="4"/>
      <c r="P283" s="4"/>
      <c r="R283" s="4"/>
      <c r="S283" s="4"/>
      <c r="T283" s="4"/>
      <c r="U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row>
    <row r="284" spans="1:56" x14ac:dyDescent="0.2">
      <c r="A284" s="48"/>
      <c r="B284" s="4"/>
      <c r="C284" s="4"/>
      <c r="D284" s="4"/>
      <c r="E284" s="4"/>
      <c r="F284" s="4"/>
      <c r="G284" s="4"/>
      <c r="H284" s="4"/>
      <c r="I284" s="4"/>
      <c r="J284" s="4"/>
      <c r="K284" s="4"/>
      <c r="L284" s="4"/>
      <c r="M284" s="4"/>
      <c r="N284" s="4"/>
      <c r="O284" s="4"/>
      <c r="P284" s="4"/>
      <c r="R284" s="4"/>
      <c r="S284" s="4"/>
      <c r="T284" s="4"/>
      <c r="U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row>
    <row r="285" spans="1:56" x14ac:dyDescent="0.2">
      <c r="A285" s="48"/>
      <c r="B285" s="4"/>
      <c r="C285" s="4"/>
      <c r="D285" s="4"/>
      <c r="E285" s="4"/>
      <c r="F285" s="4"/>
      <c r="G285" s="4"/>
      <c r="H285" s="4"/>
      <c r="I285" s="4"/>
      <c r="J285" s="4"/>
      <c r="K285" s="4"/>
      <c r="L285" s="4"/>
      <c r="M285" s="4"/>
      <c r="N285" s="4"/>
      <c r="O285" s="4"/>
      <c r="P285" s="4"/>
      <c r="R285" s="4"/>
      <c r="S285" s="4"/>
      <c r="T285" s="4"/>
      <c r="U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row>
    <row r="286" spans="1:56" x14ac:dyDescent="0.2">
      <c r="A286" s="48"/>
      <c r="B286" s="4"/>
      <c r="C286" s="4"/>
      <c r="D286" s="4"/>
      <c r="E286" s="4"/>
      <c r="F286" s="4"/>
      <c r="G286" s="4"/>
      <c r="H286" s="4"/>
      <c r="I286" s="4"/>
      <c r="J286" s="4"/>
      <c r="K286" s="4"/>
      <c r="L286" s="4"/>
      <c r="M286" s="4"/>
      <c r="N286" s="4"/>
      <c r="O286" s="4"/>
      <c r="P286" s="4"/>
      <c r="R286" s="4"/>
      <c r="S286" s="4"/>
      <c r="T286" s="4"/>
      <c r="U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row>
    <row r="287" spans="1:56" x14ac:dyDescent="0.2">
      <c r="A287" s="48"/>
      <c r="B287" s="4"/>
      <c r="C287" s="4"/>
      <c r="D287" s="4"/>
      <c r="E287" s="4"/>
      <c r="F287" s="4"/>
      <c r="G287" s="4"/>
      <c r="H287" s="4"/>
      <c r="I287" s="4"/>
      <c r="J287" s="4"/>
      <c r="K287" s="4"/>
      <c r="L287" s="4"/>
      <c r="M287" s="4"/>
      <c r="N287" s="4"/>
      <c r="O287" s="4"/>
      <c r="P287" s="4"/>
      <c r="R287" s="4"/>
      <c r="S287" s="4"/>
      <c r="T287" s="4"/>
      <c r="U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row>
    <row r="288" spans="1:56" x14ac:dyDescent="0.2">
      <c r="A288" s="48"/>
      <c r="B288" s="4"/>
      <c r="C288" s="4"/>
      <c r="D288" s="4"/>
      <c r="E288" s="4"/>
      <c r="F288" s="4"/>
      <c r="G288" s="4"/>
      <c r="H288" s="4"/>
      <c r="I288" s="4"/>
      <c r="J288" s="4"/>
      <c r="K288" s="4"/>
      <c r="L288" s="4"/>
      <c r="M288" s="4"/>
      <c r="N288" s="4"/>
      <c r="O288" s="4"/>
      <c r="P288" s="4"/>
      <c r="R288" s="4"/>
      <c r="S288" s="4"/>
      <c r="T288" s="4"/>
      <c r="U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row>
    <row r="289" spans="1:56" x14ac:dyDescent="0.2">
      <c r="A289" s="48"/>
      <c r="B289" s="4"/>
      <c r="C289" s="4"/>
      <c r="D289" s="4"/>
      <c r="E289" s="4"/>
      <c r="F289" s="4"/>
      <c r="G289" s="4"/>
      <c r="H289" s="4"/>
      <c r="I289" s="4"/>
      <c r="J289" s="4"/>
      <c r="K289" s="4"/>
      <c r="L289" s="4"/>
      <c r="M289" s="4"/>
      <c r="N289" s="4"/>
      <c r="O289" s="4"/>
      <c r="P289" s="4"/>
      <c r="R289" s="4"/>
      <c r="S289" s="4"/>
      <c r="T289" s="4"/>
      <c r="U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row>
    <row r="290" spans="1:56" x14ac:dyDescent="0.2">
      <c r="A290" s="48"/>
      <c r="B290" s="4"/>
      <c r="C290" s="4"/>
      <c r="D290" s="4"/>
      <c r="E290" s="4"/>
      <c r="F290" s="4"/>
      <c r="G290" s="4"/>
      <c r="H290" s="4"/>
      <c r="I290" s="4"/>
      <c r="J290" s="4"/>
      <c r="K290" s="4"/>
      <c r="L290" s="4"/>
      <c r="M290" s="4"/>
      <c r="N290" s="4"/>
      <c r="O290" s="4"/>
      <c r="P290" s="4"/>
      <c r="R290" s="4"/>
      <c r="S290" s="4"/>
      <c r="T290" s="4"/>
      <c r="U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row>
    <row r="291" spans="1:56" x14ac:dyDescent="0.2">
      <c r="A291" s="48"/>
      <c r="B291" s="4"/>
      <c r="C291" s="4"/>
      <c r="D291" s="4"/>
      <c r="E291" s="4"/>
      <c r="F291" s="4"/>
      <c r="G291" s="4"/>
      <c r="H291" s="4"/>
      <c r="I291" s="4"/>
      <c r="J291" s="4"/>
      <c r="K291" s="4"/>
      <c r="L291" s="4"/>
      <c r="M291" s="4"/>
      <c r="N291" s="4"/>
      <c r="O291" s="4"/>
      <c r="P291" s="4"/>
      <c r="R291" s="4"/>
      <c r="S291" s="4"/>
      <c r="T291" s="4"/>
      <c r="U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row>
    <row r="292" spans="1:56" x14ac:dyDescent="0.2">
      <c r="A292" s="48"/>
      <c r="B292" s="4"/>
      <c r="C292" s="4"/>
      <c r="D292" s="4"/>
      <c r="E292" s="4"/>
      <c r="F292" s="4"/>
      <c r="G292" s="4"/>
      <c r="H292" s="4"/>
      <c r="I292" s="4"/>
      <c r="J292" s="4"/>
      <c r="K292" s="4"/>
      <c r="L292" s="4"/>
      <c r="M292" s="4"/>
      <c r="N292" s="4"/>
      <c r="O292" s="4"/>
      <c r="P292" s="4"/>
      <c r="R292" s="4"/>
      <c r="S292" s="4"/>
      <c r="T292" s="4"/>
      <c r="U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row>
    <row r="293" spans="1:56" x14ac:dyDescent="0.2">
      <c r="A293" s="48"/>
      <c r="B293" s="4"/>
      <c r="C293" s="4"/>
      <c r="D293" s="4"/>
      <c r="E293" s="4"/>
      <c r="F293" s="4"/>
      <c r="G293" s="4"/>
      <c r="H293" s="4"/>
      <c r="I293" s="4"/>
      <c r="J293" s="4"/>
      <c r="K293" s="4"/>
      <c r="L293" s="4"/>
      <c r="M293" s="4"/>
      <c r="N293" s="4"/>
      <c r="O293" s="4"/>
      <c r="P293" s="4"/>
      <c r="R293" s="4"/>
      <c r="S293" s="4"/>
      <c r="T293" s="4"/>
      <c r="U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row>
    <row r="294" spans="1:56" x14ac:dyDescent="0.2">
      <c r="A294" s="48"/>
      <c r="B294" s="4"/>
      <c r="C294" s="4"/>
      <c r="D294" s="4"/>
      <c r="E294" s="4"/>
      <c r="F294" s="4"/>
      <c r="G294" s="4"/>
      <c r="H294" s="4"/>
      <c r="I294" s="4"/>
      <c r="J294" s="4"/>
      <c r="K294" s="4"/>
      <c r="L294" s="4"/>
      <c r="M294" s="4"/>
      <c r="N294" s="4"/>
      <c r="O294" s="4"/>
      <c r="P294" s="4"/>
      <c r="R294" s="4"/>
      <c r="S294" s="4"/>
      <c r="T294" s="4"/>
      <c r="U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row>
    <row r="295" spans="1:56" x14ac:dyDescent="0.2">
      <c r="A295" s="48"/>
      <c r="B295" s="4"/>
      <c r="C295" s="4"/>
      <c r="D295" s="4"/>
      <c r="E295" s="4"/>
      <c r="F295" s="4"/>
      <c r="G295" s="4"/>
      <c r="H295" s="4"/>
      <c r="I295" s="4"/>
      <c r="J295" s="4"/>
      <c r="K295" s="4"/>
      <c r="L295" s="4"/>
      <c r="M295" s="4"/>
      <c r="N295" s="4"/>
      <c r="O295" s="4"/>
      <c r="P295" s="4"/>
      <c r="R295" s="4"/>
      <c r="S295" s="4"/>
      <c r="T295" s="4"/>
      <c r="U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row>
    <row r="296" spans="1:56" x14ac:dyDescent="0.2">
      <c r="A296" s="48"/>
      <c r="B296" s="4"/>
      <c r="C296" s="4"/>
      <c r="D296" s="4"/>
      <c r="E296" s="4"/>
      <c r="F296" s="4"/>
      <c r="G296" s="4"/>
      <c r="H296" s="4"/>
      <c r="I296" s="4"/>
      <c r="J296" s="4"/>
      <c r="K296" s="4"/>
      <c r="L296" s="4"/>
      <c r="M296" s="4"/>
      <c r="N296" s="4"/>
      <c r="O296" s="4"/>
      <c r="P296" s="4"/>
      <c r="R296" s="4"/>
      <c r="S296" s="4"/>
      <c r="T296" s="4"/>
      <c r="U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row>
    <row r="297" spans="1:56" x14ac:dyDescent="0.2">
      <c r="A297" s="48"/>
      <c r="B297" s="4"/>
      <c r="C297" s="4"/>
      <c r="D297" s="4"/>
      <c r="E297" s="4"/>
      <c r="F297" s="4"/>
      <c r="G297" s="4"/>
      <c r="H297" s="4"/>
      <c r="I297" s="4"/>
      <c r="J297" s="4"/>
      <c r="K297" s="4"/>
      <c r="L297" s="4"/>
      <c r="M297" s="4"/>
      <c r="N297" s="4"/>
      <c r="O297" s="4"/>
      <c r="P297" s="4"/>
      <c r="R297" s="4"/>
      <c r="S297" s="4"/>
      <c r="T297" s="4"/>
      <c r="U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row>
    <row r="298" spans="1:56" x14ac:dyDescent="0.2">
      <c r="A298" s="48"/>
      <c r="B298" s="4"/>
      <c r="C298" s="4"/>
      <c r="D298" s="4"/>
      <c r="E298" s="4"/>
      <c r="F298" s="4"/>
      <c r="G298" s="4"/>
      <c r="H298" s="4"/>
      <c r="I298" s="4"/>
      <c r="J298" s="4"/>
      <c r="K298" s="4"/>
      <c r="L298" s="4"/>
      <c r="M298" s="4"/>
      <c r="N298" s="4"/>
      <c r="O298" s="4"/>
      <c r="P298" s="4"/>
      <c r="R298" s="4"/>
      <c r="S298" s="4"/>
      <c r="T298" s="4"/>
      <c r="U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row>
    <row r="299" spans="1:56" x14ac:dyDescent="0.2">
      <c r="A299" s="48"/>
      <c r="B299" s="4"/>
      <c r="C299" s="4"/>
      <c r="D299" s="4"/>
      <c r="E299" s="4"/>
      <c r="F299" s="4"/>
      <c r="G299" s="4"/>
      <c r="H299" s="4"/>
      <c r="I299" s="4"/>
      <c r="J299" s="4"/>
      <c r="K299" s="4"/>
      <c r="L299" s="4"/>
      <c r="M299" s="4"/>
      <c r="N299" s="4"/>
      <c r="O299" s="4"/>
      <c r="P299" s="4"/>
      <c r="R299" s="4"/>
      <c r="S299" s="4"/>
      <c r="T299" s="4"/>
      <c r="U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row>
    <row r="300" spans="1:56" x14ac:dyDescent="0.2">
      <c r="A300" s="48"/>
      <c r="B300" s="4"/>
      <c r="C300" s="4"/>
      <c r="D300" s="4"/>
      <c r="E300" s="4"/>
      <c r="F300" s="4"/>
      <c r="G300" s="4"/>
      <c r="H300" s="4"/>
      <c r="I300" s="4"/>
      <c r="J300" s="4"/>
      <c r="K300" s="4"/>
      <c r="L300" s="4"/>
      <c r="M300" s="4"/>
      <c r="N300" s="4"/>
      <c r="O300" s="4"/>
      <c r="P300" s="4"/>
      <c r="R300" s="4"/>
      <c r="S300" s="4"/>
      <c r="T300" s="4"/>
      <c r="U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row>
    <row r="301" spans="1:56" x14ac:dyDescent="0.2">
      <c r="A301" s="48"/>
      <c r="B301" s="4"/>
      <c r="C301" s="4"/>
      <c r="D301" s="4"/>
      <c r="E301" s="4"/>
      <c r="F301" s="4"/>
      <c r="G301" s="4"/>
      <c r="H301" s="4"/>
      <c r="I301" s="4"/>
      <c r="J301" s="4"/>
      <c r="K301" s="4"/>
      <c r="L301" s="4"/>
      <c r="M301" s="4"/>
      <c r="N301" s="4"/>
      <c r="O301" s="4"/>
      <c r="P301" s="4"/>
      <c r="R301" s="4"/>
      <c r="S301" s="4"/>
      <c r="T301" s="4"/>
      <c r="U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row>
    <row r="302" spans="1:56" x14ac:dyDescent="0.2">
      <c r="A302" s="48"/>
      <c r="B302" s="4"/>
      <c r="C302" s="4"/>
      <c r="D302" s="4"/>
      <c r="E302" s="4"/>
      <c r="F302" s="4"/>
      <c r="G302" s="4"/>
      <c r="H302" s="4"/>
      <c r="I302" s="4"/>
      <c r="J302" s="4"/>
      <c r="K302" s="4"/>
      <c r="L302" s="4"/>
      <c r="M302" s="4"/>
      <c r="N302" s="4"/>
      <c r="O302" s="4"/>
      <c r="P302" s="4"/>
      <c r="R302" s="4"/>
      <c r="S302" s="4"/>
      <c r="T302" s="4"/>
      <c r="U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row>
    <row r="303" spans="1:56" x14ac:dyDescent="0.2">
      <c r="A303" s="48"/>
      <c r="B303" s="4"/>
      <c r="C303" s="4"/>
      <c r="D303" s="4"/>
      <c r="E303" s="4"/>
      <c r="F303" s="4"/>
      <c r="G303" s="4"/>
      <c r="H303" s="4"/>
      <c r="I303" s="4"/>
      <c r="J303" s="4"/>
      <c r="K303" s="4"/>
      <c r="L303" s="4"/>
      <c r="M303" s="4"/>
      <c r="N303" s="4"/>
      <c r="O303" s="4"/>
      <c r="P303" s="4"/>
      <c r="R303" s="4"/>
      <c r="S303" s="4"/>
      <c r="T303" s="4"/>
      <c r="U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row>
    <row r="304" spans="1:56" x14ac:dyDescent="0.2">
      <c r="A304" s="48"/>
      <c r="B304" s="4"/>
      <c r="C304" s="4"/>
      <c r="D304" s="4"/>
      <c r="E304" s="4"/>
      <c r="F304" s="4"/>
      <c r="G304" s="4"/>
      <c r="H304" s="4"/>
      <c r="I304" s="4"/>
      <c r="J304" s="4"/>
      <c r="K304" s="4"/>
      <c r="L304" s="4"/>
      <c r="M304" s="4"/>
      <c r="N304" s="4"/>
      <c r="O304" s="4"/>
      <c r="P304" s="4"/>
      <c r="R304" s="4"/>
      <c r="S304" s="4"/>
      <c r="T304" s="4"/>
      <c r="U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row>
    <row r="305" spans="1:56" x14ac:dyDescent="0.2">
      <c r="A305" s="48"/>
      <c r="B305" s="4"/>
      <c r="C305" s="4"/>
      <c r="D305" s="4"/>
      <c r="E305" s="4"/>
      <c r="F305" s="4"/>
      <c r="G305" s="4"/>
      <c r="H305" s="4"/>
      <c r="I305" s="4"/>
      <c r="J305" s="4"/>
      <c r="K305" s="4"/>
      <c r="L305" s="4"/>
      <c r="M305" s="4"/>
      <c r="N305" s="4"/>
      <c r="O305" s="4"/>
      <c r="P305" s="4"/>
      <c r="R305" s="4"/>
      <c r="S305" s="4"/>
      <c r="T305" s="4"/>
      <c r="U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row>
    <row r="306" spans="1:56" x14ac:dyDescent="0.2">
      <c r="A306" s="48"/>
      <c r="B306" s="4"/>
      <c r="C306" s="4"/>
      <c r="D306" s="4"/>
      <c r="E306" s="4"/>
      <c r="F306" s="4"/>
      <c r="G306" s="4"/>
      <c r="H306" s="4"/>
      <c r="I306" s="4"/>
      <c r="J306" s="4"/>
      <c r="K306" s="4"/>
      <c r="L306" s="4"/>
      <c r="M306" s="4"/>
      <c r="N306" s="4"/>
      <c r="O306" s="4"/>
      <c r="P306" s="4"/>
      <c r="R306" s="4"/>
      <c r="S306" s="4"/>
      <c r="T306" s="4"/>
      <c r="U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row>
    <row r="307" spans="1:56" x14ac:dyDescent="0.2">
      <c r="A307" s="48"/>
      <c r="B307" s="4"/>
      <c r="C307" s="4"/>
      <c r="D307" s="4"/>
      <c r="E307" s="4"/>
      <c r="F307" s="4"/>
      <c r="G307" s="4"/>
      <c r="H307" s="4"/>
      <c r="I307" s="4"/>
      <c r="J307" s="4"/>
      <c r="K307" s="4"/>
      <c r="L307" s="4"/>
      <c r="M307" s="4"/>
      <c r="N307" s="4"/>
      <c r="O307" s="4"/>
      <c r="P307" s="4"/>
      <c r="R307" s="4"/>
      <c r="S307" s="4"/>
      <c r="T307" s="4"/>
      <c r="U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row>
    <row r="308" spans="1:56" x14ac:dyDescent="0.2">
      <c r="A308" s="48"/>
      <c r="B308" s="4"/>
      <c r="C308" s="4"/>
      <c r="D308" s="4"/>
      <c r="E308" s="4"/>
      <c r="F308" s="4"/>
      <c r="G308" s="4"/>
      <c r="H308" s="4"/>
      <c r="I308" s="4"/>
      <c r="J308" s="4"/>
      <c r="K308" s="4"/>
      <c r="L308" s="4"/>
      <c r="M308" s="4"/>
      <c r="N308" s="4"/>
      <c r="O308" s="4"/>
      <c r="P308" s="4"/>
      <c r="R308" s="4"/>
      <c r="S308" s="4"/>
      <c r="T308" s="4"/>
      <c r="U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row>
    <row r="309" spans="1:56" x14ac:dyDescent="0.2">
      <c r="A309" s="48"/>
      <c r="B309" s="4"/>
      <c r="C309" s="4"/>
      <c r="D309" s="4"/>
      <c r="E309" s="4"/>
      <c r="F309" s="4"/>
      <c r="G309" s="4"/>
      <c r="H309" s="4"/>
      <c r="I309" s="4"/>
      <c r="J309" s="4"/>
      <c r="K309" s="4"/>
      <c r="L309" s="4"/>
      <c r="M309" s="4"/>
      <c r="N309" s="4"/>
      <c r="O309" s="4"/>
      <c r="P309" s="4"/>
      <c r="R309" s="4"/>
      <c r="S309" s="4"/>
      <c r="T309" s="4"/>
      <c r="U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row>
    <row r="310" spans="1:56" x14ac:dyDescent="0.2">
      <c r="A310" s="48"/>
      <c r="B310" s="4"/>
      <c r="C310" s="4"/>
      <c r="D310" s="4"/>
      <c r="E310" s="4"/>
      <c r="F310" s="4"/>
      <c r="G310" s="4"/>
      <c r="H310" s="4"/>
      <c r="I310" s="4"/>
      <c r="J310" s="4"/>
      <c r="K310" s="4"/>
      <c r="L310" s="4"/>
      <c r="M310" s="4"/>
      <c r="N310" s="4"/>
      <c r="O310" s="4"/>
      <c r="P310" s="4"/>
      <c r="R310" s="4"/>
      <c r="S310" s="4"/>
      <c r="T310" s="4"/>
      <c r="U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row>
    <row r="311" spans="1:56" x14ac:dyDescent="0.2">
      <c r="A311" s="48"/>
      <c r="B311" s="4"/>
      <c r="C311" s="4"/>
      <c r="D311" s="4"/>
      <c r="E311" s="4"/>
      <c r="F311" s="4"/>
      <c r="G311" s="4"/>
      <c r="H311" s="4"/>
      <c r="I311" s="4"/>
      <c r="J311" s="4"/>
      <c r="K311" s="4"/>
      <c r="L311" s="4"/>
      <c r="M311" s="4"/>
      <c r="N311" s="4"/>
      <c r="O311" s="4"/>
      <c r="P311" s="4"/>
      <c r="R311" s="4"/>
      <c r="S311" s="4"/>
      <c r="T311" s="4"/>
      <c r="U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row>
    <row r="312" spans="1:56" x14ac:dyDescent="0.2">
      <c r="A312" s="48"/>
      <c r="B312" s="4"/>
      <c r="C312" s="4"/>
      <c r="D312" s="4"/>
      <c r="E312" s="4"/>
      <c r="F312" s="4"/>
      <c r="G312" s="4"/>
      <c r="H312" s="4"/>
      <c r="I312" s="4"/>
      <c r="J312" s="4"/>
      <c r="K312" s="4"/>
      <c r="L312" s="4"/>
      <c r="M312" s="4"/>
      <c r="N312" s="4"/>
      <c r="O312" s="4"/>
      <c r="P312" s="4"/>
      <c r="R312" s="4"/>
      <c r="S312" s="4"/>
      <c r="T312" s="4"/>
      <c r="U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row>
    <row r="313" spans="1:56" x14ac:dyDescent="0.2">
      <c r="A313" s="48"/>
      <c r="B313" s="4"/>
      <c r="C313" s="4"/>
      <c r="D313" s="4"/>
      <c r="E313" s="4"/>
      <c r="F313" s="4"/>
      <c r="G313" s="4"/>
      <c r="H313" s="4"/>
      <c r="I313" s="4"/>
      <c r="J313" s="4"/>
      <c r="K313" s="4"/>
      <c r="L313" s="4"/>
      <c r="M313" s="4"/>
      <c r="N313" s="4"/>
      <c r="O313" s="4"/>
      <c r="P313" s="4"/>
      <c r="R313" s="4"/>
      <c r="S313" s="4"/>
      <c r="T313" s="4"/>
      <c r="U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row>
    <row r="314" spans="1:56" x14ac:dyDescent="0.2">
      <c r="A314" s="48"/>
      <c r="B314" s="4"/>
      <c r="C314" s="4"/>
      <c r="D314" s="4"/>
      <c r="E314" s="4"/>
      <c r="F314" s="4"/>
      <c r="G314" s="4"/>
      <c r="H314" s="4"/>
      <c r="I314" s="4"/>
      <c r="J314" s="4"/>
      <c r="K314" s="4"/>
      <c r="L314" s="4"/>
      <c r="M314" s="4"/>
      <c r="N314" s="4"/>
      <c r="O314" s="4"/>
      <c r="P314" s="4"/>
      <c r="R314" s="4"/>
      <c r="S314" s="4"/>
      <c r="T314" s="4"/>
      <c r="U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row>
    <row r="315" spans="1:56" x14ac:dyDescent="0.2">
      <c r="A315" s="48"/>
      <c r="B315" s="4"/>
      <c r="C315" s="4"/>
      <c r="D315" s="4"/>
      <c r="E315" s="4"/>
      <c r="F315" s="4"/>
      <c r="G315" s="4"/>
      <c r="H315" s="4"/>
      <c r="I315" s="4"/>
      <c r="J315" s="4"/>
      <c r="K315" s="4"/>
      <c r="L315" s="4"/>
      <c r="M315" s="4"/>
      <c r="N315" s="4"/>
      <c r="O315" s="4"/>
      <c r="P315" s="4"/>
      <c r="R315" s="4"/>
      <c r="S315" s="4"/>
      <c r="T315" s="4"/>
      <c r="U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row>
    <row r="316" spans="1:56" x14ac:dyDescent="0.2">
      <c r="A316" s="48"/>
      <c r="B316" s="4"/>
      <c r="C316" s="4"/>
      <c r="D316" s="4"/>
      <c r="E316" s="4"/>
      <c r="F316" s="4"/>
      <c r="G316" s="4"/>
      <c r="H316" s="4"/>
      <c r="I316" s="4"/>
      <c r="J316" s="4"/>
      <c r="K316" s="4"/>
      <c r="L316" s="4"/>
      <c r="M316" s="4"/>
      <c r="N316" s="4"/>
      <c r="O316" s="4"/>
      <c r="P316" s="4"/>
      <c r="R316" s="4"/>
      <c r="S316" s="4"/>
      <c r="T316" s="4"/>
      <c r="U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row>
    <row r="317" spans="1:56" x14ac:dyDescent="0.2">
      <c r="A317" s="48"/>
      <c r="B317" s="4"/>
      <c r="C317" s="4"/>
      <c r="D317" s="4"/>
      <c r="E317" s="4"/>
      <c r="F317" s="4"/>
      <c r="G317" s="4"/>
      <c r="H317" s="4"/>
      <c r="I317" s="4"/>
      <c r="J317" s="4"/>
      <c r="K317" s="4"/>
      <c r="L317" s="4"/>
      <c r="M317" s="4"/>
      <c r="N317" s="4"/>
      <c r="O317" s="4"/>
      <c r="P317" s="4"/>
      <c r="R317" s="4"/>
      <c r="S317" s="4"/>
      <c r="T317" s="4"/>
      <c r="U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row>
    <row r="318" spans="1:56" x14ac:dyDescent="0.2">
      <c r="A318" s="48"/>
      <c r="B318" s="4"/>
      <c r="C318" s="4"/>
      <c r="D318" s="4"/>
      <c r="E318" s="4"/>
      <c r="F318" s="4"/>
      <c r="G318" s="4"/>
      <c r="H318" s="4"/>
      <c r="I318" s="4"/>
      <c r="J318" s="4"/>
      <c r="K318" s="4"/>
      <c r="L318" s="4"/>
      <c r="M318" s="4"/>
      <c r="N318" s="4"/>
      <c r="O318" s="4"/>
      <c r="P318" s="4"/>
      <c r="R318" s="4"/>
      <c r="S318" s="4"/>
      <c r="T318" s="4"/>
      <c r="U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row>
    <row r="319" spans="1:56" x14ac:dyDescent="0.2">
      <c r="A319" s="48"/>
      <c r="B319" s="4"/>
      <c r="C319" s="4"/>
      <c r="D319" s="4"/>
      <c r="E319" s="4"/>
      <c r="F319" s="4"/>
      <c r="G319" s="4"/>
      <c r="H319" s="4"/>
      <c r="I319" s="4"/>
      <c r="J319" s="4"/>
      <c r="K319" s="4"/>
      <c r="L319" s="4"/>
      <c r="M319" s="4"/>
      <c r="N319" s="4"/>
      <c r="O319" s="4"/>
      <c r="P319" s="4"/>
      <c r="R319" s="4"/>
      <c r="S319" s="4"/>
      <c r="T319" s="4"/>
      <c r="U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row>
    <row r="320" spans="1:56" x14ac:dyDescent="0.2">
      <c r="A320" s="48"/>
      <c r="B320" s="4"/>
      <c r="C320" s="4"/>
      <c r="D320" s="4"/>
      <c r="E320" s="4"/>
      <c r="F320" s="4"/>
      <c r="G320" s="4"/>
      <c r="H320" s="4"/>
      <c r="I320" s="4"/>
      <c r="J320" s="4"/>
      <c r="K320" s="4"/>
      <c r="L320" s="4"/>
      <c r="M320" s="4"/>
      <c r="N320" s="4"/>
      <c r="O320" s="4"/>
      <c r="P320" s="4"/>
      <c r="R320" s="4"/>
      <c r="S320" s="4"/>
      <c r="T320" s="4"/>
      <c r="U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row>
    <row r="321" spans="1:56" x14ac:dyDescent="0.2">
      <c r="A321" s="48"/>
      <c r="B321" s="4"/>
      <c r="C321" s="4"/>
      <c r="D321" s="4"/>
      <c r="E321" s="4"/>
      <c r="F321" s="4"/>
      <c r="G321" s="4"/>
      <c r="H321" s="4"/>
      <c r="I321" s="4"/>
      <c r="J321" s="4"/>
      <c r="K321" s="4"/>
      <c r="L321" s="4"/>
      <c r="M321" s="4"/>
      <c r="N321" s="4"/>
      <c r="O321" s="4"/>
      <c r="P321" s="4"/>
      <c r="R321" s="4"/>
      <c r="S321" s="4"/>
      <c r="T321" s="4"/>
      <c r="U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row>
    <row r="322" spans="1:56" x14ac:dyDescent="0.2">
      <c r="A322" s="48"/>
      <c r="B322" s="4"/>
      <c r="C322" s="4"/>
      <c r="D322" s="4"/>
      <c r="E322" s="4"/>
      <c r="F322" s="4"/>
      <c r="G322" s="4"/>
      <c r="H322" s="4"/>
      <c r="I322" s="4"/>
      <c r="J322" s="4"/>
      <c r="K322" s="4"/>
      <c r="L322" s="4"/>
      <c r="M322" s="4"/>
      <c r="N322" s="4"/>
      <c r="O322" s="4"/>
      <c r="P322" s="4"/>
      <c r="R322" s="4"/>
      <c r="S322" s="4"/>
      <c r="T322" s="4"/>
      <c r="U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row>
    <row r="323" spans="1:56" x14ac:dyDescent="0.2">
      <c r="A323" s="48"/>
      <c r="B323" s="4"/>
      <c r="C323" s="4"/>
      <c r="D323" s="4"/>
      <c r="E323" s="4"/>
      <c r="F323" s="4"/>
      <c r="G323" s="4"/>
      <c r="H323" s="4"/>
      <c r="I323" s="4"/>
      <c r="J323" s="4"/>
      <c r="K323" s="4"/>
      <c r="L323" s="4"/>
      <c r="M323" s="4"/>
      <c r="N323" s="4"/>
      <c r="O323" s="4"/>
      <c r="P323" s="4"/>
      <c r="R323" s="4"/>
      <c r="S323" s="4"/>
      <c r="T323" s="4"/>
      <c r="U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row>
    <row r="324" spans="1:56" x14ac:dyDescent="0.2">
      <c r="A324" s="48"/>
      <c r="B324" s="4"/>
      <c r="C324" s="4"/>
      <c r="D324" s="4"/>
      <c r="E324" s="4"/>
      <c r="F324" s="4"/>
      <c r="G324" s="4"/>
      <c r="H324" s="4"/>
      <c r="I324" s="4"/>
      <c r="J324" s="4"/>
      <c r="K324" s="4"/>
      <c r="L324" s="4"/>
      <c r="M324" s="4"/>
      <c r="N324" s="4"/>
      <c r="O324" s="4"/>
      <c r="P324" s="4"/>
      <c r="R324" s="4"/>
      <c r="S324" s="4"/>
      <c r="T324" s="4"/>
      <c r="U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row>
    <row r="325" spans="1:56" x14ac:dyDescent="0.2">
      <c r="A325" s="48"/>
      <c r="B325" s="4"/>
      <c r="C325" s="4"/>
      <c r="D325" s="4"/>
      <c r="E325" s="4"/>
      <c r="F325" s="4"/>
      <c r="G325" s="4"/>
      <c r="H325" s="4"/>
      <c r="I325" s="4"/>
      <c r="J325" s="4"/>
      <c r="K325" s="4"/>
      <c r="L325" s="4"/>
      <c r="M325" s="4"/>
      <c r="N325" s="4"/>
      <c r="O325" s="4"/>
      <c r="P325" s="4"/>
      <c r="R325" s="4"/>
      <c r="S325" s="4"/>
      <c r="T325" s="4"/>
      <c r="U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row>
    <row r="326" spans="1:56" x14ac:dyDescent="0.2">
      <c r="A326" s="48"/>
      <c r="B326" s="4"/>
      <c r="C326" s="4"/>
      <c r="D326" s="4"/>
      <c r="E326" s="4"/>
      <c r="F326" s="4"/>
      <c r="G326" s="4"/>
      <c r="H326" s="4"/>
      <c r="I326" s="4"/>
      <c r="J326" s="4"/>
      <c r="K326" s="4"/>
      <c r="L326" s="4"/>
      <c r="M326" s="4"/>
      <c r="N326" s="4"/>
      <c r="O326" s="4"/>
      <c r="P326" s="4"/>
      <c r="R326" s="4"/>
      <c r="S326" s="4"/>
      <c r="T326" s="4"/>
      <c r="U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row>
    <row r="327" spans="1:56" x14ac:dyDescent="0.2">
      <c r="A327" s="48"/>
      <c r="B327" s="4"/>
      <c r="C327" s="4"/>
      <c r="D327" s="4"/>
      <c r="E327" s="4"/>
      <c r="F327" s="4"/>
      <c r="G327" s="4"/>
      <c r="H327" s="4"/>
      <c r="I327" s="4"/>
      <c r="J327" s="4"/>
      <c r="K327" s="4"/>
      <c r="L327" s="4"/>
      <c r="M327" s="4"/>
      <c r="N327" s="4"/>
      <c r="O327" s="4"/>
      <c r="P327" s="4"/>
      <c r="R327" s="4"/>
      <c r="S327" s="4"/>
      <c r="T327" s="4"/>
      <c r="U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row>
    <row r="328" spans="1:56" x14ac:dyDescent="0.2">
      <c r="A328" s="48"/>
      <c r="B328" s="4"/>
      <c r="C328" s="4"/>
      <c r="D328" s="4"/>
      <c r="E328" s="4"/>
      <c r="F328" s="4"/>
      <c r="G328" s="4"/>
      <c r="H328" s="4"/>
      <c r="I328" s="4"/>
      <c r="J328" s="4"/>
      <c r="K328" s="4"/>
      <c r="L328" s="4"/>
      <c r="M328" s="4"/>
      <c r="N328" s="4"/>
      <c r="O328" s="4"/>
      <c r="P328" s="4"/>
      <c r="R328" s="4"/>
      <c r="S328" s="4"/>
      <c r="T328" s="4"/>
      <c r="U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row>
    <row r="329" spans="1:56" x14ac:dyDescent="0.2">
      <c r="A329" s="48"/>
      <c r="B329" s="4"/>
      <c r="C329" s="4"/>
      <c r="D329" s="4"/>
      <c r="E329" s="4"/>
      <c r="F329" s="4"/>
      <c r="G329" s="4"/>
      <c r="H329" s="4"/>
      <c r="I329" s="4"/>
      <c r="J329" s="4"/>
      <c r="K329" s="4"/>
      <c r="L329" s="4"/>
      <c r="M329" s="4"/>
      <c r="N329" s="4"/>
      <c r="O329" s="4"/>
      <c r="P329" s="4"/>
      <c r="R329" s="4"/>
      <c r="S329" s="4"/>
      <c r="T329" s="4"/>
      <c r="U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row>
    <row r="330" spans="1:56" x14ac:dyDescent="0.2">
      <c r="A330" s="48"/>
      <c r="B330" s="4"/>
      <c r="C330" s="4"/>
      <c r="D330" s="4"/>
      <c r="E330" s="4"/>
      <c r="F330" s="4"/>
      <c r="G330" s="4"/>
      <c r="H330" s="4"/>
      <c r="I330" s="4"/>
      <c r="J330" s="4"/>
      <c r="K330" s="4"/>
      <c r="L330" s="4"/>
      <c r="M330" s="4"/>
      <c r="N330" s="4"/>
      <c r="O330" s="4"/>
      <c r="P330" s="4"/>
      <c r="R330" s="4"/>
      <c r="S330" s="4"/>
      <c r="T330" s="4"/>
      <c r="U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row>
    <row r="331" spans="1:56" x14ac:dyDescent="0.2">
      <c r="A331" s="48"/>
      <c r="B331" s="4"/>
      <c r="C331" s="4"/>
      <c r="D331" s="4"/>
      <c r="E331" s="4"/>
      <c r="F331" s="4"/>
      <c r="G331" s="4"/>
      <c r="H331" s="4"/>
      <c r="I331" s="4"/>
      <c r="J331" s="4"/>
      <c r="K331" s="4"/>
      <c r="L331" s="4"/>
      <c r="M331" s="4"/>
      <c r="N331" s="4"/>
      <c r="O331" s="4"/>
      <c r="P331" s="4"/>
      <c r="R331" s="4"/>
      <c r="S331" s="4"/>
      <c r="T331" s="4"/>
      <c r="U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row>
    <row r="332" spans="1:56" x14ac:dyDescent="0.2">
      <c r="A332" s="48"/>
      <c r="B332" s="4"/>
      <c r="C332" s="4"/>
      <c r="D332" s="4"/>
      <c r="E332" s="4"/>
      <c r="F332" s="4"/>
      <c r="G332" s="4"/>
      <c r="H332" s="4"/>
      <c r="I332" s="4"/>
      <c r="J332" s="4"/>
      <c r="K332" s="4"/>
      <c r="L332" s="4"/>
      <c r="M332" s="4"/>
      <c r="N332" s="4"/>
      <c r="O332" s="4"/>
      <c r="P332" s="4"/>
      <c r="R332" s="4"/>
      <c r="S332" s="4"/>
      <c r="T332" s="4"/>
      <c r="U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row>
    <row r="333" spans="1:56" x14ac:dyDescent="0.2">
      <c r="A333" s="48"/>
      <c r="B333" s="4"/>
      <c r="C333" s="4"/>
      <c r="D333" s="4"/>
      <c r="E333" s="4"/>
      <c r="F333" s="4"/>
      <c r="G333" s="4"/>
      <c r="H333" s="4"/>
      <c r="I333" s="4"/>
      <c r="J333" s="4"/>
      <c r="K333" s="4"/>
      <c r="L333" s="4"/>
      <c r="M333" s="4"/>
      <c r="N333" s="4"/>
      <c r="O333" s="4"/>
      <c r="P333" s="4"/>
      <c r="R333" s="4"/>
      <c r="S333" s="4"/>
      <c r="T333" s="4"/>
      <c r="U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row>
    <row r="334" spans="1:56" x14ac:dyDescent="0.2">
      <c r="A334" s="48"/>
      <c r="B334" s="4"/>
      <c r="C334" s="4"/>
      <c r="D334" s="4"/>
      <c r="E334" s="4"/>
      <c r="F334" s="4"/>
      <c r="G334" s="4"/>
      <c r="H334" s="4"/>
      <c r="I334" s="4"/>
      <c r="J334" s="4"/>
      <c r="K334" s="4"/>
      <c r="L334" s="4"/>
      <c r="M334" s="4"/>
      <c r="N334" s="4"/>
      <c r="O334" s="4"/>
      <c r="P334" s="4"/>
      <c r="R334" s="4"/>
      <c r="S334" s="4"/>
      <c r="T334" s="4"/>
      <c r="U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row>
    <row r="335" spans="1:56" x14ac:dyDescent="0.2">
      <c r="A335" s="48"/>
      <c r="B335" s="4"/>
      <c r="C335" s="4"/>
      <c r="D335" s="4"/>
      <c r="E335" s="4"/>
      <c r="F335" s="4"/>
      <c r="G335" s="4"/>
      <c r="H335" s="4"/>
      <c r="I335" s="4"/>
      <c r="J335" s="4"/>
      <c r="K335" s="4"/>
      <c r="L335" s="4"/>
      <c r="M335" s="4"/>
      <c r="N335" s="4"/>
      <c r="O335" s="4"/>
      <c r="P335" s="4"/>
      <c r="R335" s="4"/>
      <c r="S335" s="4"/>
      <c r="T335" s="4"/>
      <c r="U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row>
    <row r="336" spans="1:56" x14ac:dyDescent="0.2">
      <c r="A336" s="48"/>
      <c r="B336" s="4"/>
      <c r="C336" s="4"/>
      <c r="D336" s="4"/>
      <c r="E336" s="4"/>
      <c r="F336" s="4"/>
      <c r="G336" s="4"/>
      <c r="H336" s="4"/>
      <c r="I336" s="4"/>
      <c r="J336" s="4"/>
      <c r="K336" s="4"/>
      <c r="L336" s="4"/>
      <c r="M336" s="4"/>
      <c r="N336" s="4"/>
      <c r="O336" s="4"/>
      <c r="P336" s="4"/>
      <c r="R336" s="4"/>
      <c r="S336" s="4"/>
      <c r="T336" s="4"/>
      <c r="U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row>
    <row r="337" spans="1:56" x14ac:dyDescent="0.2">
      <c r="A337" s="48"/>
      <c r="B337" s="4"/>
      <c r="C337" s="4"/>
      <c r="D337" s="4"/>
      <c r="E337" s="4"/>
      <c r="F337" s="4"/>
      <c r="G337" s="4"/>
      <c r="H337" s="4"/>
      <c r="I337" s="4"/>
      <c r="J337" s="4"/>
      <c r="K337" s="4"/>
      <c r="L337" s="4"/>
      <c r="M337" s="4"/>
      <c r="N337" s="4"/>
      <c r="O337" s="4"/>
      <c r="P337" s="4"/>
      <c r="R337" s="4"/>
      <c r="S337" s="4"/>
      <c r="T337" s="4"/>
      <c r="U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row>
    <row r="338" spans="1:56" x14ac:dyDescent="0.2">
      <c r="A338" s="48"/>
      <c r="B338" s="4"/>
      <c r="C338" s="4"/>
      <c r="D338" s="4"/>
      <c r="E338" s="4"/>
      <c r="F338" s="4"/>
      <c r="G338" s="4"/>
      <c r="H338" s="4"/>
      <c r="I338" s="4"/>
      <c r="J338" s="4"/>
      <c r="K338" s="4"/>
      <c r="L338" s="4"/>
      <c r="M338" s="4"/>
      <c r="N338" s="4"/>
      <c r="O338" s="4"/>
      <c r="P338" s="4"/>
      <c r="R338" s="4"/>
      <c r="S338" s="4"/>
      <c r="T338" s="4"/>
      <c r="U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row>
    <row r="339" spans="1:56" x14ac:dyDescent="0.2">
      <c r="A339" s="48"/>
      <c r="B339" s="4"/>
      <c r="C339" s="4"/>
      <c r="D339" s="4"/>
      <c r="E339" s="4"/>
      <c r="F339" s="4"/>
      <c r="G339" s="4"/>
      <c r="H339" s="4"/>
      <c r="I339" s="4"/>
      <c r="J339" s="4"/>
      <c r="K339" s="4"/>
      <c r="L339" s="4"/>
      <c r="M339" s="4"/>
      <c r="N339" s="4"/>
      <c r="O339" s="4"/>
      <c r="P339" s="4"/>
      <c r="R339" s="4"/>
      <c r="S339" s="4"/>
      <c r="T339" s="4"/>
      <c r="U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row>
    <row r="340" spans="1:56" x14ac:dyDescent="0.2">
      <c r="A340" s="48"/>
      <c r="B340" s="4"/>
      <c r="C340" s="4"/>
      <c r="D340" s="4"/>
      <c r="E340" s="4"/>
      <c r="F340" s="4"/>
      <c r="G340" s="4"/>
      <c r="H340" s="4"/>
      <c r="I340" s="4"/>
      <c r="J340" s="4"/>
      <c r="K340" s="4"/>
      <c r="L340" s="4"/>
      <c r="M340" s="4"/>
      <c r="N340" s="4"/>
      <c r="O340" s="4"/>
      <c r="P340" s="4"/>
      <c r="R340" s="4"/>
      <c r="S340" s="4"/>
      <c r="T340" s="4"/>
      <c r="U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row>
    <row r="341" spans="1:56" x14ac:dyDescent="0.2">
      <c r="A341" s="48"/>
      <c r="B341" s="4"/>
      <c r="C341" s="4"/>
      <c r="D341" s="4"/>
      <c r="E341" s="4"/>
      <c r="F341" s="4"/>
      <c r="G341" s="4"/>
      <c r="H341" s="4"/>
      <c r="I341" s="4"/>
      <c r="J341" s="4"/>
      <c r="K341" s="4"/>
      <c r="L341" s="4"/>
      <c r="M341" s="4"/>
      <c r="N341" s="4"/>
      <c r="O341" s="4"/>
      <c r="P341" s="4"/>
      <c r="R341" s="4"/>
      <c r="S341" s="4"/>
      <c r="T341" s="4"/>
      <c r="U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row>
    <row r="342" spans="1:56" x14ac:dyDescent="0.2">
      <c r="A342" s="48"/>
      <c r="B342" s="4"/>
      <c r="C342" s="4"/>
      <c r="D342" s="4"/>
      <c r="E342" s="4"/>
      <c r="F342" s="4"/>
      <c r="G342" s="4"/>
      <c r="H342" s="4"/>
      <c r="I342" s="4"/>
      <c r="J342" s="4"/>
      <c r="K342" s="4"/>
      <c r="L342" s="4"/>
      <c r="M342" s="4"/>
      <c r="N342" s="4"/>
      <c r="O342" s="4"/>
      <c r="P342" s="4"/>
      <c r="R342" s="4"/>
      <c r="S342" s="4"/>
      <c r="T342" s="4"/>
      <c r="U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row>
    <row r="343" spans="1:56" x14ac:dyDescent="0.2">
      <c r="A343" s="48"/>
      <c r="B343" s="4"/>
      <c r="C343" s="4"/>
      <c r="D343" s="4"/>
      <c r="E343" s="4"/>
      <c r="F343" s="4"/>
      <c r="G343" s="4"/>
      <c r="H343" s="4"/>
      <c r="I343" s="4"/>
      <c r="J343" s="4"/>
      <c r="K343" s="4"/>
      <c r="L343" s="4"/>
      <c r="M343" s="4"/>
      <c r="N343" s="4"/>
      <c r="O343" s="4"/>
      <c r="P343" s="4"/>
      <c r="R343" s="4"/>
      <c r="S343" s="4"/>
      <c r="T343" s="4"/>
      <c r="U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row>
    <row r="344" spans="1:56" x14ac:dyDescent="0.2">
      <c r="A344" s="48"/>
      <c r="B344" s="4"/>
      <c r="C344" s="4"/>
      <c r="D344" s="4"/>
      <c r="E344" s="4"/>
      <c r="F344" s="4"/>
      <c r="G344" s="4"/>
      <c r="H344" s="4"/>
      <c r="I344" s="4"/>
      <c r="J344" s="4"/>
      <c r="K344" s="4"/>
      <c r="L344" s="4"/>
      <c r="M344" s="4"/>
      <c r="N344" s="4"/>
      <c r="O344" s="4"/>
      <c r="P344" s="4"/>
      <c r="R344" s="4"/>
      <c r="S344" s="4"/>
      <c r="T344" s="4"/>
      <c r="U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row>
    <row r="345" spans="1:56" x14ac:dyDescent="0.2">
      <c r="A345" s="48"/>
      <c r="B345" s="4"/>
      <c r="C345" s="4"/>
      <c r="D345" s="4"/>
      <c r="E345" s="4"/>
      <c r="F345" s="4"/>
      <c r="G345" s="4"/>
      <c r="H345" s="4"/>
      <c r="I345" s="4"/>
      <c r="J345" s="4"/>
      <c r="K345" s="4"/>
      <c r="L345" s="4"/>
      <c r="M345" s="4"/>
      <c r="N345" s="4"/>
      <c r="O345" s="4"/>
      <c r="P345" s="4"/>
      <c r="R345" s="4"/>
      <c r="S345" s="4"/>
      <c r="T345" s="4"/>
      <c r="U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row>
    <row r="346" spans="1:56" x14ac:dyDescent="0.2">
      <c r="A346" s="48"/>
      <c r="B346" s="4"/>
      <c r="C346" s="4"/>
      <c r="D346" s="4"/>
      <c r="E346" s="4"/>
      <c r="F346" s="4"/>
      <c r="G346" s="4"/>
      <c r="H346" s="4"/>
      <c r="I346" s="4"/>
      <c r="J346" s="4"/>
      <c r="K346" s="4"/>
      <c r="L346" s="4"/>
      <c r="M346" s="4"/>
      <c r="N346" s="4"/>
      <c r="O346" s="4"/>
      <c r="P346" s="4"/>
      <c r="R346" s="4"/>
      <c r="S346" s="4"/>
      <c r="T346" s="4"/>
      <c r="U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row>
    <row r="347" spans="1:56" x14ac:dyDescent="0.2">
      <c r="A347" s="48"/>
      <c r="B347" s="4"/>
      <c r="C347" s="4"/>
      <c r="D347" s="4"/>
      <c r="E347" s="4"/>
      <c r="F347" s="4"/>
      <c r="G347" s="4"/>
      <c r="H347" s="4"/>
      <c r="I347" s="4"/>
      <c r="J347" s="4"/>
      <c r="K347" s="4"/>
      <c r="L347" s="4"/>
      <c r="M347" s="4"/>
      <c r="N347" s="4"/>
      <c r="O347" s="4"/>
      <c r="P347" s="4"/>
      <c r="R347" s="4"/>
      <c r="S347" s="4"/>
      <c r="T347" s="4"/>
      <c r="U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row>
    <row r="348" spans="1:56" x14ac:dyDescent="0.2">
      <c r="A348" s="48"/>
      <c r="B348" s="4"/>
      <c r="C348" s="4"/>
      <c r="D348" s="4"/>
      <c r="E348" s="4"/>
      <c r="F348" s="4"/>
      <c r="G348" s="4"/>
      <c r="H348" s="4"/>
      <c r="I348" s="4"/>
      <c r="J348" s="4"/>
      <c r="K348" s="4"/>
      <c r="L348" s="4"/>
      <c r="M348" s="4"/>
      <c r="N348" s="4"/>
      <c r="O348" s="4"/>
      <c r="P348" s="4"/>
      <c r="R348" s="4"/>
      <c r="S348" s="4"/>
      <c r="T348" s="4"/>
      <c r="U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row>
    <row r="349" spans="1:56" x14ac:dyDescent="0.2">
      <c r="A349" s="48"/>
      <c r="B349" s="4"/>
      <c r="C349" s="4"/>
      <c r="D349" s="4"/>
      <c r="E349" s="4"/>
      <c r="F349" s="4"/>
      <c r="G349" s="4"/>
      <c r="H349" s="4"/>
      <c r="I349" s="4"/>
      <c r="J349" s="4"/>
      <c r="K349" s="4"/>
      <c r="L349" s="4"/>
      <c r="M349" s="4"/>
      <c r="N349" s="4"/>
      <c r="O349" s="4"/>
      <c r="P349" s="4"/>
      <c r="R349" s="4"/>
      <c r="S349" s="4"/>
      <c r="T349" s="4"/>
      <c r="U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row>
    <row r="350" spans="1:56" x14ac:dyDescent="0.2">
      <c r="A350" s="48"/>
      <c r="B350" s="4"/>
      <c r="C350" s="4"/>
      <c r="D350" s="4"/>
      <c r="E350" s="4"/>
      <c r="F350" s="4"/>
      <c r="G350" s="4"/>
      <c r="H350" s="4"/>
      <c r="I350" s="4"/>
      <c r="J350" s="4"/>
      <c r="K350" s="4"/>
      <c r="L350" s="4"/>
      <c r="M350" s="4"/>
      <c r="N350" s="4"/>
      <c r="O350" s="4"/>
      <c r="P350" s="4"/>
      <c r="R350" s="4"/>
      <c r="S350" s="4"/>
      <c r="T350" s="4"/>
      <c r="U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row>
    <row r="351" spans="1:56" x14ac:dyDescent="0.2">
      <c r="A351" s="48"/>
      <c r="B351" s="4"/>
      <c r="C351" s="4"/>
      <c r="D351" s="4"/>
      <c r="E351" s="4"/>
      <c r="F351" s="4"/>
      <c r="G351" s="4"/>
      <c r="H351" s="4"/>
      <c r="I351" s="4"/>
      <c r="J351" s="4"/>
      <c r="K351" s="4"/>
      <c r="L351" s="4"/>
      <c r="M351" s="4"/>
      <c r="N351" s="4"/>
      <c r="O351" s="4"/>
      <c r="P351" s="4"/>
      <c r="R351" s="4"/>
      <c r="S351" s="4"/>
      <c r="T351" s="4"/>
      <c r="U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row>
    <row r="352" spans="1:56" x14ac:dyDescent="0.2">
      <c r="A352" s="48"/>
      <c r="B352" s="4"/>
      <c r="C352" s="4"/>
      <c r="D352" s="4"/>
      <c r="E352" s="4"/>
      <c r="F352" s="4"/>
      <c r="G352" s="4"/>
      <c r="H352" s="4"/>
      <c r="I352" s="4"/>
      <c r="J352" s="4"/>
      <c r="K352" s="4"/>
      <c r="L352" s="4"/>
      <c r="M352" s="4"/>
      <c r="N352" s="4"/>
      <c r="O352" s="4"/>
      <c r="P352" s="4"/>
      <c r="R352" s="4"/>
      <c r="S352" s="4"/>
      <c r="T352" s="4"/>
      <c r="U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row>
    <row r="353" spans="1:56" x14ac:dyDescent="0.2">
      <c r="A353" s="48"/>
      <c r="B353" s="4"/>
      <c r="C353" s="4"/>
      <c r="D353" s="4"/>
      <c r="E353" s="4"/>
      <c r="F353" s="4"/>
      <c r="G353" s="4"/>
      <c r="H353" s="4"/>
      <c r="I353" s="4"/>
      <c r="J353" s="4"/>
      <c r="K353" s="4"/>
      <c r="L353" s="4"/>
      <c r="M353" s="4"/>
      <c r="N353" s="4"/>
      <c r="O353" s="4"/>
      <c r="P353" s="4"/>
      <c r="R353" s="4"/>
      <c r="S353" s="4"/>
      <c r="T353" s="4"/>
      <c r="U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row>
    <row r="354" spans="1:56" x14ac:dyDescent="0.2">
      <c r="A354" s="48"/>
      <c r="B354" s="4"/>
      <c r="C354" s="4"/>
      <c r="D354" s="4"/>
      <c r="E354" s="4"/>
      <c r="F354" s="4"/>
      <c r="G354" s="4"/>
      <c r="H354" s="4"/>
      <c r="I354" s="4"/>
      <c r="J354" s="4"/>
      <c r="K354" s="4"/>
      <c r="L354" s="4"/>
      <c r="M354" s="4"/>
      <c r="N354" s="4"/>
      <c r="O354" s="4"/>
      <c r="P354" s="4"/>
      <c r="R354" s="4"/>
      <c r="S354" s="4"/>
      <c r="T354" s="4"/>
      <c r="U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row>
    <row r="355" spans="1:56" x14ac:dyDescent="0.2">
      <c r="A355" s="48"/>
      <c r="B355" s="4"/>
      <c r="C355" s="4"/>
      <c r="D355" s="4"/>
      <c r="E355" s="4"/>
      <c r="F355" s="4"/>
      <c r="G355" s="4"/>
      <c r="H355" s="4"/>
      <c r="I355" s="4"/>
      <c r="J355" s="4"/>
      <c r="K355" s="4"/>
      <c r="L355" s="4"/>
      <c r="M355" s="4"/>
      <c r="N355" s="4"/>
      <c r="O355" s="4"/>
      <c r="P355" s="4"/>
      <c r="R355" s="4"/>
      <c r="S355" s="4"/>
      <c r="T355" s="4"/>
      <c r="U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row>
    <row r="356" spans="1:56" x14ac:dyDescent="0.2">
      <c r="A356" s="48"/>
      <c r="B356" s="4"/>
      <c r="C356" s="4"/>
      <c r="D356" s="4"/>
      <c r="E356" s="4"/>
      <c r="F356" s="4"/>
      <c r="G356" s="4"/>
      <c r="H356" s="4"/>
      <c r="I356" s="4"/>
      <c r="J356" s="4"/>
      <c r="K356" s="4"/>
      <c r="L356" s="4"/>
      <c r="M356" s="4"/>
      <c r="N356" s="4"/>
      <c r="O356" s="4"/>
      <c r="P356" s="4"/>
      <c r="R356" s="4"/>
      <c r="S356" s="4"/>
      <c r="T356" s="4"/>
      <c r="U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row>
    <row r="357" spans="1:56" x14ac:dyDescent="0.2">
      <c r="A357" s="48"/>
      <c r="B357" s="4"/>
      <c r="C357" s="4"/>
      <c r="D357" s="4"/>
      <c r="E357" s="4"/>
      <c r="F357" s="4"/>
      <c r="G357" s="4"/>
      <c r="H357" s="4"/>
      <c r="I357" s="4"/>
      <c r="J357" s="4"/>
      <c r="K357" s="4"/>
      <c r="L357" s="4"/>
      <c r="M357" s="4"/>
      <c r="N357" s="4"/>
      <c r="O357" s="4"/>
      <c r="P357" s="4"/>
      <c r="R357" s="4"/>
      <c r="S357" s="4"/>
      <c r="T357" s="4"/>
      <c r="U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row>
    <row r="358" spans="1:56" x14ac:dyDescent="0.2">
      <c r="A358" s="48"/>
      <c r="B358" s="4"/>
      <c r="C358" s="4"/>
      <c r="D358" s="4"/>
      <c r="E358" s="4"/>
      <c r="F358" s="4"/>
      <c r="G358" s="4"/>
      <c r="H358" s="4"/>
      <c r="I358" s="4"/>
      <c r="J358" s="4"/>
      <c r="K358" s="4"/>
      <c r="L358" s="4"/>
      <c r="M358" s="4"/>
      <c r="N358" s="4"/>
      <c r="O358" s="4"/>
      <c r="P358" s="4"/>
      <c r="R358" s="4"/>
      <c r="S358" s="4"/>
      <c r="T358" s="4"/>
      <c r="U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row>
    <row r="359" spans="1:56" x14ac:dyDescent="0.2">
      <c r="A359" s="48"/>
      <c r="B359" s="4"/>
      <c r="C359" s="4"/>
      <c r="D359" s="4"/>
      <c r="E359" s="4"/>
      <c r="F359" s="4"/>
      <c r="G359" s="4"/>
      <c r="H359" s="4"/>
      <c r="I359" s="4"/>
      <c r="J359" s="4"/>
      <c r="K359" s="4"/>
      <c r="L359" s="4"/>
      <c r="M359" s="4"/>
      <c r="N359" s="4"/>
      <c r="O359" s="4"/>
      <c r="P359" s="4"/>
      <c r="R359" s="4"/>
      <c r="S359" s="4"/>
      <c r="T359" s="4"/>
      <c r="U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row>
    <row r="360" spans="1:56" x14ac:dyDescent="0.2">
      <c r="A360" s="48"/>
      <c r="B360" s="4"/>
      <c r="C360" s="4"/>
      <c r="D360" s="4"/>
      <c r="E360" s="4"/>
      <c r="F360" s="4"/>
      <c r="G360" s="4"/>
      <c r="H360" s="4"/>
      <c r="I360" s="4"/>
      <c r="J360" s="4"/>
      <c r="K360" s="4"/>
      <c r="L360" s="4"/>
      <c r="M360" s="4"/>
      <c r="N360" s="4"/>
      <c r="O360" s="4"/>
      <c r="P360" s="4"/>
      <c r="R360" s="4"/>
      <c r="S360" s="4"/>
      <c r="T360" s="4"/>
      <c r="U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row>
    <row r="361" spans="1:56" x14ac:dyDescent="0.2">
      <c r="A361" s="48"/>
      <c r="B361" s="4"/>
      <c r="C361" s="4"/>
      <c r="D361" s="4"/>
      <c r="E361" s="4"/>
      <c r="F361" s="4"/>
      <c r="G361" s="4"/>
      <c r="H361" s="4"/>
      <c r="I361" s="4"/>
      <c r="J361" s="4"/>
      <c r="K361" s="4"/>
      <c r="L361" s="4"/>
      <c r="M361" s="4"/>
      <c r="N361" s="4"/>
      <c r="O361" s="4"/>
      <c r="P361" s="4"/>
      <c r="R361" s="4"/>
      <c r="S361" s="4"/>
      <c r="T361" s="4"/>
      <c r="U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row>
    <row r="362" spans="1:56" x14ac:dyDescent="0.2">
      <c r="A362" s="48"/>
      <c r="B362" s="4"/>
      <c r="C362" s="4"/>
      <c r="D362" s="4"/>
      <c r="E362" s="4"/>
      <c r="F362" s="4"/>
      <c r="G362" s="4"/>
      <c r="H362" s="4"/>
      <c r="I362" s="4"/>
      <c r="J362" s="4"/>
      <c r="K362" s="4"/>
      <c r="L362" s="4"/>
      <c r="M362" s="4"/>
      <c r="N362" s="4"/>
      <c r="O362" s="4"/>
      <c r="P362" s="4"/>
      <c r="R362" s="4"/>
      <c r="S362" s="4"/>
      <c r="T362" s="4"/>
      <c r="U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row>
    <row r="363" spans="1:56" x14ac:dyDescent="0.2">
      <c r="A363" s="48"/>
      <c r="B363" s="4"/>
      <c r="C363" s="4"/>
      <c r="D363" s="4"/>
      <c r="E363" s="4"/>
      <c r="F363" s="4"/>
      <c r="G363" s="4"/>
      <c r="H363" s="4"/>
      <c r="I363" s="4"/>
      <c r="J363" s="4"/>
      <c r="K363" s="4"/>
      <c r="L363" s="4"/>
      <c r="M363" s="4"/>
      <c r="N363" s="4"/>
      <c r="O363" s="4"/>
      <c r="P363" s="4"/>
      <c r="R363" s="4"/>
      <c r="S363" s="4"/>
      <c r="T363" s="4"/>
      <c r="U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row>
    <row r="364" spans="1:56" x14ac:dyDescent="0.2">
      <c r="A364" s="48"/>
      <c r="B364" s="4"/>
      <c r="C364" s="4"/>
      <c r="D364" s="4"/>
      <c r="E364" s="4"/>
      <c r="F364" s="4"/>
      <c r="G364" s="4"/>
      <c r="H364" s="4"/>
      <c r="I364" s="4"/>
      <c r="J364" s="4"/>
      <c r="K364" s="4"/>
      <c r="L364" s="4"/>
      <c r="M364" s="4"/>
      <c r="N364" s="4"/>
      <c r="O364" s="4"/>
      <c r="P364" s="4"/>
      <c r="R364" s="4"/>
      <c r="S364" s="4"/>
      <c r="T364" s="4"/>
      <c r="U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row>
    <row r="365" spans="1:56" x14ac:dyDescent="0.2">
      <c r="A365" s="48"/>
      <c r="B365" s="4"/>
      <c r="C365" s="4"/>
      <c r="D365" s="4"/>
      <c r="E365" s="4"/>
      <c r="F365" s="4"/>
      <c r="G365" s="4"/>
      <c r="H365" s="4"/>
      <c r="I365" s="4"/>
      <c r="J365" s="4"/>
      <c r="K365" s="4"/>
      <c r="L365" s="4"/>
      <c r="M365" s="4"/>
      <c r="N365" s="4"/>
      <c r="O365" s="4"/>
      <c r="P365" s="4"/>
      <c r="R365" s="4"/>
      <c r="S365" s="4"/>
      <c r="T365" s="4"/>
      <c r="U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row>
    <row r="366" spans="1:56" x14ac:dyDescent="0.2">
      <c r="A366" s="48"/>
      <c r="B366" s="4"/>
      <c r="C366" s="4"/>
      <c r="D366" s="4"/>
      <c r="E366" s="4"/>
      <c r="F366" s="4"/>
      <c r="G366" s="4"/>
      <c r="H366" s="4"/>
      <c r="I366" s="4"/>
      <c r="J366" s="4"/>
      <c r="K366" s="4"/>
      <c r="L366" s="4"/>
      <c r="M366" s="4"/>
      <c r="N366" s="4"/>
      <c r="O366" s="4"/>
      <c r="P366" s="4"/>
      <c r="R366" s="4"/>
      <c r="S366" s="4"/>
      <c r="T366" s="4"/>
      <c r="U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row>
    <row r="367" spans="1:56" x14ac:dyDescent="0.2">
      <c r="A367" s="48"/>
      <c r="B367" s="4"/>
      <c r="C367" s="4"/>
      <c r="D367" s="4"/>
      <c r="E367" s="4"/>
      <c r="F367" s="4"/>
      <c r="G367" s="4"/>
      <c r="H367" s="4"/>
      <c r="I367" s="4"/>
      <c r="J367" s="4"/>
      <c r="K367" s="4"/>
      <c r="L367" s="4"/>
      <c r="M367" s="4"/>
      <c r="N367" s="4"/>
      <c r="O367" s="4"/>
      <c r="P367" s="4"/>
      <c r="R367" s="4"/>
      <c r="S367" s="4"/>
      <c r="T367" s="4"/>
      <c r="U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row>
    <row r="368" spans="1:56" x14ac:dyDescent="0.2">
      <c r="A368" s="48"/>
      <c r="B368" s="4"/>
      <c r="C368" s="4"/>
      <c r="D368" s="4"/>
      <c r="E368" s="4"/>
      <c r="F368" s="4"/>
      <c r="G368" s="4"/>
      <c r="H368" s="4"/>
      <c r="I368" s="4"/>
      <c r="J368" s="4"/>
      <c r="K368" s="4"/>
      <c r="L368" s="4"/>
      <c r="M368" s="4"/>
      <c r="N368" s="4"/>
      <c r="O368" s="4"/>
      <c r="P368" s="4"/>
      <c r="R368" s="4"/>
      <c r="S368" s="4"/>
      <c r="T368" s="4"/>
      <c r="U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row>
    <row r="369" spans="1:56" x14ac:dyDescent="0.2">
      <c r="A369" s="48"/>
      <c r="B369" s="4"/>
      <c r="C369" s="4"/>
      <c r="D369" s="4"/>
      <c r="E369" s="4"/>
      <c r="F369" s="4"/>
      <c r="G369" s="4"/>
      <c r="H369" s="4"/>
      <c r="I369" s="4"/>
      <c r="J369" s="4"/>
      <c r="K369" s="4"/>
      <c r="L369" s="4"/>
      <c r="M369" s="4"/>
      <c r="N369" s="4"/>
      <c r="O369" s="4"/>
      <c r="P369" s="4"/>
      <c r="R369" s="4"/>
      <c r="S369" s="4"/>
      <c r="T369" s="4"/>
      <c r="U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row>
    <row r="370" spans="1:56" x14ac:dyDescent="0.2">
      <c r="A370" s="48"/>
      <c r="B370" s="4"/>
      <c r="C370" s="4"/>
      <c r="D370" s="4"/>
      <c r="E370" s="4"/>
      <c r="F370" s="4"/>
      <c r="G370" s="4"/>
      <c r="H370" s="4"/>
      <c r="I370" s="4"/>
      <c r="J370" s="4"/>
      <c r="K370" s="4"/>
      <c r="L370" s="4"/>
      <c r="M370" s="4"/>
      <c r="N370" s="4"/>
      <c r="O370" s="4"/>
      <c r="P370" s="4"/>
      <c r="R370" s="4"/>
      <c r="S370" s="4"/>
      <c r="T370" s="4"/>
      <c r="U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row>
    <row r="371" spans="1:56" x14ac:dyDescent="0.2">
      <c r="A371" s="48"/>
      <c r="B371" s="4"/>
      <c r="C371" s="4"/>
      <c r="D371" s="4"/>
      <c r="E371" s="4"/>
      <c r="F371" s="4"/>
      <c r="G371" s="4"/>
      <c r="H371" s="4"/>
      <c r="I371" s="4"/>
      <c r="J371" s="4"/>
      <c r="K371" s="4"/>
      <c r="L371" s="4"/>
      <c r="M371" s="4"/>
      <c r="N371" s="4"/>
      <c r="O371" s="4"/>
      <c r="P371" s="4"/>
      <c r="R371" s="4"/>
      <c r="S371" s="4"/>
      <c r="T371" s="4"/>
      <c r="U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row>
    <row r="372" spans="1:56" x14ac:dyDescent="0.2">
      <c r="A372" s="48"/>
      <c r="B372" s="4"/>
      <c r="C372" s="4"/>
      <c r="D372" s="4"/>
      <c r="E372" s="4"/>
      <c r="F372" s="4"/>
      <c r="G372" s="4"/>
      <c r="H372" s="4"/>
      <c r="I372" s="4"/>
      <c r="J372" s="4"/>
      <c r="K372" s="4"/>
      <c r="L372" s="4"/>
      <c r="M372" s="4"/>
      <c r="N372" s="4"/>
      <c r="O372" s="4"/>
      <c r="P372" s="4"/>
      <c r="R372" s="4"/>
      <c r="S372" s="4"/>
      <c r="T372" s="4"/>
      <c r="U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row>
    <row r="373" spans="1:56" x14ac:dyDescent="0.2">
      <c r="A373" s="48"/>
      <c r="B373" s="4"/>
      <c r="C373" s="4"/>
      <c r="D373" s="4"/>
      <c r="E373" s="4"/>
      <c r="F373" s="4"/>
      <c r="G373" s="4"/>
      <c r="H373" s="4"/>
      <c r="I373" s="4"/>
      <c r="J373" s="4"/>
      <c r="K373" s="4"/>
      <c r="L373" s="4"/>
      <c r="M373" s="4"/>
      <c r="N373" s="4"/>
      <c r="O373" s="4"/>
      <c r="P373" s="4"/>
      <c r="R373" s="4"/>
      <c r="S373" s="4"/>
      <c r="T373" s="4"/>
      <c r="U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row>
    <row r="374" spans="1:56" x14ac:dyDescent="0.2">
      <c r="A374" s="48"/>
      <c r="B374" s="4"/>
      <c r="C374" s="4"/>
      <c r="D374" s="4"/>
      <c r="E374" s="4"/>
      <c r="F374" s="4"/>
      <c r="G374" s="4"/>
      <c r="H374" s="4"/>
      <c r="I374" s="4"/>
      <c r="J374" s="4"/>
      <c r="K374" s="4"/>
      <c r="L374" s="4"/>
      <c r="M374" s="4"/>
      <c r="N374" s="4"/>
      <c r="O374" s="4"/>
      <c r="P374" s="4"/>
      <c r="R374" s="4"/>
      <c r="S374" s="4"/>
      <c r="T374" s="4"/>
      <c r="U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row>
    <row r="375" spans="1:56" x14ac:dyDescent="0.2">
      <c r="A375" s="48"/>
      <c r="B375" s="4"/>
      <c r="C375" s="4"/>
      <c r="D375" s="4"/>
      <c r="E375" s="4"/>
      <c r="F375" s="4"/>
      <c r="G375" s="4"/>
      <c r="H375" s="4"/>
      <c r="I375" s="4"/>
      <c r="J375" s="4"/>
      <c r="K375" s="4"/>
      <c r="L375" s="4"/>
      <c r="M375" s="4"/>
      <c r="N375" s="4"/>
      <c r="O375" s="4"/>
      <c r="P375" s="4"/>
      <c r="R375" s="4"/>
      <c r="S375" s="4"/>
      <c r="T375" s="4"/>
      <c r="U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row>
    <row r="376" spans="1:56" x14ac:dyDescent="0.2">
      <c r="A376" s="48"/>
      <c r="B376" s="4"/>
      <c r="C376" s="4"/>
      <c r="D376" s="4"/>
      <c r="E376" s="4"/>
      <c r="F376" s="4"/>
      <c r="G376" s="4"/>
      <c r="H376" s="4"/>
      <c r="I376" s="4"/>
      <c r="J376" s="4"/>
      <c r="K376" s="4"/>
      <c r="L376" s="4"/>
      <c r="M376" s="4"/>
      <c r="N376" s="4"/>
      <c r="O376" s="4"/>
      <c r="P376" s="4"/>
      <c r="R376" s="4"/>
      <c r="S376" s="4"/>
      <c r="T376" s="4"/>
      <c r="U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row>
    <row r="377" spans="1:56" x14ac:dyDescent="0.2">
      <c r="A377" s="48"/>
      <c r="B377" s="4"/>
      <c r="C377" s="4"/>
      <c r="D377" s="4"/>
      <c r="E377" s="4"/>
      <c r="F377" s="4"/>
      <c r="G377" s="4"/>
      <c r="H377" s="4"/>
      <c r="I377" s="4"/>
      <c r="J377" s="4"/>
      <c r="K377" s="4"/>
      <c r="L377" s="4"/>
      <c r="M377" s="4"/>
      <c r="N377" s="4"/>
      <c r="O377" s="4"/>
      <c r="P377" s="4"/>
      <c r="R377" s="4"/>
      <c r="S377" s="4"/>
      <c r="T377" s="4"/>
      <c r="U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row>
    <row r="378" spans="1:56" x14ac:dyDescent="0.2">
      <c r="A378" s="48"/>
      <c r="B378" s="4"/>
      <c r="C378" s="4"/>
      <c r="D378" s="4"/>
      <c r="E378" s="4"/>
      <c r="F378" s="4"/>
      <c r="G378" s="4"/>
      <c r="H378" s="4"/>
      <c r="I378" s="4"/>
      <c r="J378" s="4"/>
      <c r="K378" s="4"/>
      <c r="L378" s="4"/>
      <c r="M378" s="4"/>
      <c r="N378" s="4"/>
      <c r="O378" s="4"/>
      <c r="P378" s="4"/>
      <c r="R378" s="4"/>
      <c r="S378" s="4"/>
      <c r="T378" s="4"/>
      <c r="U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row>
    <row r="379" spans="1:56" x14ac:dyDescent="0.2">
      <c r="A379" s="48"/>
      <c r="B379" s="4"/>
      <c r="C379" s="4"/>
      <c r="D379" s="4"/>
      <c r="E379" s="4"/>
      <c r="F379" s="4"/>
      <c r="G379" s="4"/>
      <c r="H379" s="4"/>
      <c r="I379" s="4"/>
      <c r="J379" s="4"/>
      <c r="K379" s="4"/>
      <c r="L379" s="4"/>
      <c r="M379" s="4"/>
      <c r="N379" s="4"/>
      <c r="O379" s="4"/>
      <c r="P379" s="4"/>
      <c r="R379" s="4"/>
      <c r="S379" s="4"/>
      <c r="T379" s="4"/>
      <c r="U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row>
    <row r="380" spans="1:56" x14ac:dyDescent="0.2">
      <c r="A380" s="48"/>
      <c r="B380" s="4"/>
      <c r="C380" s="4"/>
      <c r="D380" s="4"/>
      <c r="E380" s="4"/>
      <c r="F380" s="4"/>
      <c r="G380" s="4"/>
      <c r="H380" s="4"/>
      <c r="I380" s="4"/>
      <c r="J380" s="4"/>
      <c r="K380" s="4"/>
      <c r="L380" s="4"/>
      <c r="M380" s="4"/>
      <c r="N380" s="4"/>
      <c r="O380" s="4"/>
      <c r="P380" s="4"/>
      <c r="R380" s="4"/>
      <c r="S380" s="4"/>
      <c r="T380" s="4"/>
      <c r="U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row>
    <row r="381" spans="1:56" x14ac:dyDescent="0.2">
      <c r="A381" s="48"/>
      <c r="B381" s="4"/>
      <c r="C381" s="4"/>
      <c r="D381" s="4"/>
      <c r="E381" s="4"/>
      <c r="F381" s="4"/>
      <c r="G381" s="4"/>
      <c r="H381" s="4"/>
      <c r="I381" s="4"/>
      <c r="J381" s="4"/>
      <c r="K381" s="4"/>
      <c r="L381" s="4"/>
      <c r="M381" s="4"/>
      <c r="N381" s="4"/>
      <c r="O381" s="4"/>
      <c r="P381" s="4"/>
      <c r="R381" s="4"/>
      <c r="S381" s="4"/>
      <c r="T381" s="4"/>
      <c r="U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row>
    <row r="382" spans="1:56" x14ac:dyDescent="0.2">
      <c r="A382" s="48"/>
      <c r="B382" s="4"/>
      <c r="C382" s="4"/>
      <c r="D382" s="4"/>
      <c r="E382" s="4"/>
      <c r="F382" s="4"/>
      <c r="G382" s="4"/>
      <c r="H382" s="4"/>
      <c r="I382" s="4"/>
      <c r="J382" s="4"/>
      <c r="K382" s="4"/>
      <c r="L382" s="4"/>
      <c r="M382" s="4"/>
      <c r="N382" s="4"/>
      <c r="O382" s="4"/>
      <c r="P382" s="4"/>
      <c r="R382" s="4"/>
      <c r="S382" s="4"/>
      <c r="T382" s="4"/>
      <c r="U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row>
    <row r="383" spans="1:56" x14ac:dyDescent="0.2">
      <c r="A383" s="48"/>
      <c r="B383" s="4"/>
      <c r="C383" s="4"/>
      <c r="D383" s="4"/>
      <c r="E383" s="4"/>
      <c r="F383" s="4"/>
      <c r="G383" s="4"/>
      <c r="H383" s="4"/>
      <c r="I383" s="4"/>
      <c r="J383" s="4"/>
      <c r="K383" s="4"/>
      <c r="L383" s="4"/>
      <c r="M383" s="4"/>
      <c r="N383" s="4"/>
      <c r="O383" s="4"/>
      <c r="P383" s="4"/>
      <c r="R383" s="4"/>
      <c r="S383" s="4"/>
      <c r="T383" s="4"/>
      <c r="U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row>
    <row r="384" spans="1:56" x14ac:dyDescent="0.2">
      <c r="A384" s="48"/>
      <c r="B384" s="4"/>
      <c r="C384" s="4"/>
      <c r="D384" s="4"/>
      <c r="E384" s="4"/>
      <c r="F384" s="4"/>
      <c r="G384" s="4"/>
      <c r="H384" s="4"/>
      <c r="I384" s="4"/>
      <c r="J384" s="4"/>
      <c r="K384" s="4"/>
      <c r="L384" s="4"/>
      <c r="M384" s="4"/>
      <c r="N384" s="4"/>
      <c r="O384" s="4"/>
      <c r="P384" s="4"/>
      <c r="R384" s="4"/>
      <c r="S384" s="4"/>
      <c r="T384" s="4"/>
      <c r="U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row>
    <row r="385" spans="1:56" x14ac:dyDescent="0.2">
      <c r="A385" s="48"/>
      <c r="B385" s="4"/>
      <c r="C385" s="4"/>
      <c r="D385" s="4"/>
      <c r="E385" s="4"/>
      <c r="F385" s="4"/>
      <c r="G385" s="4"/>
      <c r="H385" s="4"/>
      <c r="I385" s="4"/>
      <c r="J385" s="4"/>
      <c r="K385" s="4"/>
      <c r="L385" s="4"/>
      <c r="M385" s="4"/>
      <c r="N385" s="4"/>
      <c r="O385" s="4"/>
      <c r="P385" s="4"/>
      <c r="R385" s="4"/>
      <c r="S385" s="4"/>
      <c r="T385" s="4"/>
      <c r="U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row>
    <row r="386" spans="1:56" x14ac:dyDescent="0.2">
      <c r="A386" s="48"/>
      <c r="B386" s="4"/>
      <c r="C386" s="4"/>
      <c r="D386" s="4"/>
      <c r="E386" s="4"/>
      <c r="F386" s="4"/>
      <c r="G386" s="4"/>
      <c r="H386" s="4"/>
      <c r="I386" s="4"/>
      <c r="J386" s="4"/>
      <c r="K386" s="4"/>
      <c r="L386" s="4"/>
      <c r="M386" s="4"/>
      <c r="N386" s="4"/>
      <c r="O386" s="4"/>
      <c r="P386" s="4"/>
      <c r="R386" s="4"/>
      <c r="S386" s="4"/>
      <c r="T386" s="4"/>
      <c r="U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row>
    <row r="387" spans="1:56" x14ac:dyDescent="0.2">
      <c r="A387" s="48"/>
      <c r="B387" s="4"/>
      <c r="C387" s="4"/>
      <c r="D387" s="4"/>
      <c r="E387" s="4"/>
      <c r="F387" s="4"/>
      <c r="G387" s="4"/>
      <c r="H387" s="4"/>
      <c r="I387" s="4"/>
      <c r="J387" s="4"/>
      <c r="K387" s="4"/>
      <c r="L387" s="4"/>
      <c r="M387" s="4"/>
      <c r="N387" s="4"/>
      <c r="O387" s="4"/>
      <c r="P387" s="4"/>
      <c r="R387" s="4"/>
      <c r="S387" s="4"/>
      <c r="T387" s="4"/>
      <c r="U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row>
    <row r="388" spans="1:56" x14ac:dyDescent="0.2">
      <c r="A388" s="48"/>
      <c r="B388" s="4"/>
      <c r="C388" s="4"/>
      <c r="D388" s="4"/>
      <c r="E388" s="4"/>
      <c r="F388" s="4"/>
      <c r="G388" s="4"/>
      <c r="H388" s="4"/>
      <c r="I388" s="4"/>
      <c r="J388" s="4"/>
      <c r="K388" s="4"/>
      <c r="L388" s="4"/>
      <c r="M388" s="4"/>
      <c r="N388" s="4"/>
      <c r="O388" s="4"/>
      <c r="P388" s="4"/>
      <c r="R388" s="4"/>
      <c r="S388" s="4"/>
      <c r="T388" s="4"/>
      <c r="U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row>
    <row r="389" spans="1:56" x14ac:dyDescent="0.2">
      <c r="A389" s="48"/>
      <c r="B389" s="4"/>
      <c r="C389" s="4"/>
      <c r="D389" s="4"/>
      <c r="E389" s="4"/>
      <c r="F389" s="4"/>
      <c r="G389" s="4"/>
      <c r="H389" s="4"/>
      <c r="I389" s="4"/>
      <c r="J389" s="4"/>
      <c r="K389" s="4"/>
      <c r="L389" s="4"/>
      <c r="M389" s="4"/>
      <c r="N389" s="4"/>
      <c r="O389" s="4"/>
      <c r="P389" s="4"/>
      <c r="R389" s="4"/>
      <c r="S389" s="4"/>
      <c r="T389" s="4"/>
      <c r="U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row>
    <row r="390" spans="1:56" x14ac:dyDescent="0.2">
      <c r="A390" s="48"/>
      <c r="B390" s="4"/>
      <c r="C390" s="4"/>
      <c r="D390" s="4"/>
      <c r="E390" s="4"/>
      <c r="F390" s="4"/>
      <c r="G390" s="4"/>
      <c r="H390" s="4"/>
      <c r="I390" s="4"/>
      <c r="J390" s="4"/>
      <c r="K390" s="4"/>
      <c r="L390" s="4"/>
      <c r="M390" s="4"/>
      <c r="N390" s="4"/>
      <c r="O390" s="4"/>
      <c r="P390" s="4"/>
      <c r="R390" s="4"/>
      <c r="S390" s="4"/>
      <c r="T390" s="4"/>
      <c r="U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row>
    <row r="391" spans="1:56" x14ac:dyDescent="0.2">
      <c r="A391" s="48"/>
      <c r="B391" s="4"/>
      <c r="C391" s="4"/>
      <c r="D391" s="4"/>
      <c r="E391" s="4"/>
      <c r="F391" s="4"/>
      <c r="G391" s="4"/>
      <c r="H391" s="4"/>
      <c r="I391" s="4"/>
      <c r="J391" s="4"/>
      <c r="K391" s="4"/>
      <c r="L391" s="4"/>
      <c r="M391" s="4"/>
      <c r="N391" s="4"/>
      <c r="O391" s="4"/>
      <c r="P391" s="4"/>
      <c r="R391" s="4"/>
      <c r="S391" s="4"/>
      <c r="T391" s="4"/>
      <c r="U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row>
    <row r="392" spans="1:56" x14ac:dyDescent="0.2">
      <c r="A392" s="48"/>
      <c r="B392" s="4"/>
      <c r="C392" s="4"/>
      <c r="D392" s="4"/>
      <c r="E392" s="4"/>
      <c r="F392" s="4"/>
      <c r="G392" s="4"/>
      <c r="H392" s="4"/>
      <c r="I392" s="4"/>
      <c r="J392" s="4"/>
      <c r="K392" s="4"/>
      <c r="L392" s="4"/>
      <c r="M392" s="4"/>
      <c r="N392" s="4"/>
      <c r="O392" s="4"/>
      <c r="P392" s="4"/>
      <c r="R392" s="4"/>
      <c r="S392" s="4"/>
      <c r="T392" s="4"/>
      <c r="U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row>
    <row r="393" spans="1:56" x14ac:dyDescent="0.2">
      <c r="A393" s="48"/>
      <c r="B393" s="4"/>
      <c r="C393" s="4"/>
      <c r="D393" s="4"/>
      <c r="E393" s="4"/>
      <c r="F393" s="4"/>
      <c r="G393" s="4"/>
      <c r="H393" s="4"/>
      <c r="I393" s="4"/>
      <c r="J393" s="4"/>
      <c r="K393" s="4"/>
      <c r="L393" s="4"/>
      <c r="M393" s="4"/>
      <c r="N393" s="4"/>
      <c r="O393" s="4"/>
      <c r="P393" s="4"/>
      <c r="R393" s="4"/>
      <c r="S393" s="4"/>
      <c r="T393" s="4"/>
      <c r="U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row>
    <row r="394" spans="1:56" x14ac:dyDescent="0.2">
      <c r="A394" s="48"/>
      <c r="B394" s="4"/>
      <c r="C394" s="4"/>
      <c r="D394" s="4"/>
      <c r="E394" s="4"/>
      <c r="F394" s="4"/>
      <c r="G394" s="4"/>
      <c r="H394" s="4"/>
      <c r="I394" s="4"/>
      <c r="J394" s="4"/>
      <c r="K394" s="4"/>
      <c r="L394" s="4"/>
      <c r="M394" s="4"/>
      <c r="N394" s="4"/>
      <c r="O394" s="4"/>
      <c r="P394" s="4"/>
      <c r="R394" s="4"/>
      <c r="S394" s="4"/>
      <c r="T394" s="4"/>
      <c r="U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row>
    <row r="395" spans="1:56" x14ac:dyDescent="0.2">
      <c r="A395" s="48"/>
      <c r="B395" s="4"/>
      <c r="C395" s="4"/>
      <c r="D395" s="4"/>
      <c r="E395" s="4"/>
      <c r="F395" s="4"/>
      <c r="G395" s="4"/>
      <c r="H395" s="4"/>
      <c r="I395" s="4"/>
      <c r="J395" s="4"/>
      <c r="K395" s="4"/>
      <c r="L395" s="4"/>
      <c r="M395" s="4"/>
      <c r="N395" s="4"/>
      <c r="O395" s="4"/>
      <c r="P395" s="4"/>
      <c r="R395" s="4"/>
      <c r="S395" s="4"/>
      <c r="T395" s="4"/>
      <c r="U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row>
    <row r="396" spans="1:56" x14ac:dyDescent="0.2">
      <c r="A396" s="48"/>
      <c r="B396" s="4"/>
      <c r="C396" s="4"/>
      <c r="D396" s="4"/>
      <c r="E396" s="4"/>
      <c r="F396" s="4"/>
      <c r="G396" s="4"/>
      <c r="H396" s="4"/>
      <c r="I396" s="4"/>
      <c r="J396" s="4"/>
      <c r="K396" s="4"/>
      <c r="L396" s="4"/>
      <c r="M396" s="4"/>
      <c r="N396" s="4"/>
      <c r="O396" s="4"/>
      <c r="P396" s="4"/>
      <c r="R396" s="4"/>
      <c r="S396" s="4"/>
      <c r="T396" s="4"/>
      <c r="U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row>
    <row r="397" spans="1:56" x14ac:dyDescent="0.2">
      <c r="A397" s="48"/>
      <c r="B397" s="4"/>
      <c r="C397" s="4"/>
      <c r="D397" s="4"/>
      <c r="E397" s="4"/>
      <c r="F397" s="4"/>
      <c r="G397" s="4"/>
      <c r="H397" s="4"/>
      <c r="I397" s="4"/>
      <c r="J397" s="4"/>
      <c r="K397" s="4"/>
      <c r="L397" s="4"/>
      <c r="M397" s="4"/>
      <c r="N397" s="4"/>
      <c r="O397" s="4"/>
      <c r="P397" s="4"/>
      <c r="R397" s="4"/>
      <c r="S397" s="4"/>
      <c r="T397" s="4"/>
      <c r="U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row>
    <row r="398" spans="1:56" x14ac:dyDescent="0.2">
      <c r="A398" s="48"/>
      <c r="B398" s="4"/>
      <c r="C398" s="4"/>
      <c r="D398" s="4"/>
      <c r="E398" s="4"/>
      <c r="F398" s="4"/>
      <c r="G398" s="4"/>
      <c r="H398" s="4"/>
      <c r="I398" s="4"/>
      <c r="J398" s="4"/>
      <c r="K398" s="4"/>
      <c r="L398" s="4"/>
      <c r="M398" s="4"/>
      <c r="N398" s="4"/>
      <c r="O398" s="4"/>
      <c r="P398" s="4"/>
      <c r="R398" s="4"/>
      <c r="S398" s="4"/>
      <c r="T398" s="4"/>
      <c r="U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row>
    <row r="399" spans="1:56" x14ac:dyDescent="0.2">
      <c r="A399" s="48"/>
      <c r="B399" s="4"/>
      <c r="C399" s="4"/>
      <c r="D399" s="4"/>
      <c r="E399" s="4"/>
      <c r="F399" s="4"/>
      <c r="G399" s="4"/>
      <c r="H399" s="4"/>
      <c r="I399" s="4"/>
      <c r="J399" s="4"/>
      <c r="K399" s="4"/>
      <c r="L399" s="4"/>
      <c r="M399" s="4"/>
      <c r="N399" s="4"/>
      <c r="O399" s="4"/>
      <c r="P399" s="4"/>
      <c r="R399" s="4"/>
      <c r="S399" s="4"/>
      <c r="T399" s="4"/>
      <c r="U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row>
    <row r="400" spans="1:56" x14ac:dyDescent="0.2">
      <c r="A400" s="48"/>
      <c r="B400" s="4"/>
      <c r="C400" s="4"/>
      <c r="D400" s="4"/>
      <c r="E400" s="4"/>
      <c r="F400" s="4"/>
      <c r="G400" s="4"/>
      <c r="H400" s="4"/>
      <c r="I400" s="4"/>
      <c r="J400" s="4"/>
      <c r="K400" s="4"/>
      <c r="L400" s="4"/>
      <c r="M400" s="4"/>
      <c r="N400" s="4"/>
      <c r="O400" s="4"/>
      <c r="P400" s="4"/>
      <c r="R400" s="4"/>
      <c r="S400" s="4"/>
      <c r="T400" s="4"/>
      <c r="U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row>
    <row r="401" spans="1:56" x14ac:dyDescent="0.2">
      <c r="A401" s="48"/>
      <c r="B401" s="4"/>
      <c r="C401" s="4"/>
      <c r="D401" s="4"/>
      <c r="E401" s="4"/>
      <c r="F401" s="4"/>
      <c r="G401" s="4"/>
      <c r="H401" s="4"/>
      <c r="I401" s="4"/>
      <c r="J401" s="4"/>
      <c r="K401" s="4"/>
      <c r="L401" s="4"/>
      <c r="M401" s="4"/>
      <c r="N401" s="4"/>
      <c r="O401" s="4"/>
      <c r="P401" s="4"/>
      <c r="R401" s="4"/>
      <c r="S401" s="4"/>
      <c r="T401" s="4"/>
      <c r="U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row>
    <row r="402" spans="1:56" x14ac:dyDescent="0.2">
      <c r="A402" s="48"/>
      <c r="B402" s="4"/>
      <c r="C402" s="4"/>
      <c r="D402" s="4"/>
      <c r="E402" s="4"/>
      <c r="F402" s="4"/>
      <c r="G402" s="4"/>
      <c r="H402" s="4"/>
      <c r="I402" s="4"/>
      <c r="J402" s="4"/>
      <c r="K402" s="4"/>
      <c r="L402" s="4"/>
      <c r="M402" s="4"/>
      <c r="N402" s="4"/>
      <c r="O402" s="4"/>
      <c r="P402" s="4"/>
      <c r="R402" s="4"/>
      <c r="S402" s="4"/>
      <c r="T402" s="4"/>
      <c r="U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row>
    <row r="403" spans="1:56" x14ac:dyDescent="0.2">
      <c r="A403" s="48"/>
      <c r="B403" s="4"/>
      <c r="C403" s="4"/>
      <c r="D403" s="4"/>
      <c r="E403" s="4"/>
      <c r="F403" s="4"/>
      <c r="G403" s="4"/>
      <c r="H403" s="4"/>
      <c r="I403" s="4"/>
      <c r="J403" s="4"/>
      <c r="K403" s="4"/>
      <c r="L403" s="4"/>
      <c r="M403" s="4"/>
      <c r="N403" s="4"/>
      <c r="O403" s="4"/>
      <c r="P403" s="4"/>
      <c r="R403" s="4"/>
      <c r="S403" s="4"/>
      <c r="T403" s="4"/>
      <c r="U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row>
    <row r="404" spans="1:56" x14ac:dyDescent="0.2">
      <c r="A404" s="48"/>
      <c r="B404" s="4"/>
      <c r="C404" s="4"/>
      <c r="D404" s="4"/>
      <c r="E404" s="4"/>
      <c r="F404" s="4"/>
      <c r="G404" s="4"/>
      <c r="H404" s="4"/>
      <c r="I404" s="4"/>
      <c r="J404" s="4"/>
      <c r="K404" s="4"/>
      <c r="L404" s="4"/>
      <c r="M404" s="4"/>
      <c r="N404" s="4"/>
      <c r="O404" s="4"/>
      <c r="P404" s="4"/>
      <c r="R404" s="4"/>
      <c r="S404" s="4"/>
      <c r="T404" s="4"/>
      <c r="U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row>
    <row r="405" spans="1:56" x14ac:dyDescent="0.2">
      <c r="A405" s="48"/>
      <c r="B405" s="4"/>
      <c r="C405" s="4"/>
      <c r="D405" s="4"/>
      <c r="E405" s="4"/>
      <c r="F405" s="4"/>
      <c r="G405" s="4"/>
      <c r="H405" s="4"/>
      <c r="I405" s="4"/>
      <c r="J405" s="4"/>
      <c r="K405" s="4"/>
      <c r="L405" s="4"/>
      <c r="M405" s="4"/>
      <c r="N405" s="4"/>
      <c r="O405" s="4"/>
      <c r="P405" s="4"/>
      <c r="R405" s="4"/>
      <c r="S405" s="4"/>
      <c r="T405" s="4"/>
      <c r="U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row>
    <row r="406" spans="1:56" x14ac:dyDescent="0.2">
      <c r="A406" s="48"/>
      <c r="B406" s="4"/>
      <c r="C406" s="4"/>
      <c r="D406" s="4"/>
      <c r="E406" s="4"/>
      <c r="F406" s="4"/>
      <c r="G406" s="4"/>
      <c r="H406" s="4"/>
      <c r="I406" s="4"/>
      <c r="J406" s="4"/>
      <c r="K406" s="4"/>
      <c r="L406" s="4"/>
      <c r="M406" s="4"/>
      <c r="N406" s="4"/>
      <c r="O406" s="4"/>
      <c r="P406" s="4"/>
      <c r="R406" s="4"/>
      <c r="S406" s="4"/>
      <c r="T406" s="4"/>
      <c r="U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row>
    <row r="407" spans="1:56" x14ac:dyDescent="0.2">
      <c r="A407" s="48"/>
      <c r="B407" s="4"/>
      <c r="C407" s="4"/>
      <c r="D407" s="4"/>
      <c r="E407" s="4"/>
      <c r="F407" s="4"/>
      <c r="G407" s="4"/>
      <c r="H407" s="4"/>
      <c r="I407" s="4"/>
      <c r="J407" s="4"/>
      <c r="K407" s="4"/>
      <c r="L407" s="4"/>
      <c r="M407" s="4"/>
      <c r="N407" s="4"/>
      <c r="O407" s="4"/>
      <c r="P407" s="4"/>
      <c r="R407" s="4"/>
      <c r="S407" s="4"/>
      <c r="T407" s="4"/>
      <c r="U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row>
    <row r="408" spans="1:56" x14ac:dyDescent="0.2">
      <c r="A408" s="48"/>
      <c r="B408" s="4"/>
      <c r="C408" s="4"/>
      <c r="D408" s="4"/>
      <c r="E408" s="4"/>
      <c r="F408" s="4"/>
      <c r="G408" s="4"/>
      <c r="H408" s="4"/>
      <c r="I408" s="4"/>
      <c r="J408" s="4"/>
      <c r="K408" s="4"/>
      <c r="L408" s="4"/>
      <c r="M408" s="4"/>
      <c r="N408" s="4"/>
      <c r="O408" s="4"/>
      <c r="P408" s="4"/>
      <c r="R408" s="4"/>
      <c r="S408" s="4"/>
      <c r="T408" s="4"/>
      <c r="U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row>
    <row r="409" spans="1:56" x14ac:dyDescent="0.2">
      <c r="A409" s="48"/>
      <c r="B409" s="4"/>
      <c r="C409" s="4"/>
      <c r="D409" s="4"/>
      <c r="E409" s="4"/>
      <c r="F409" s="4"/>
      <c r="G409" s="4"/>
      <c r="H409" s="4"/>
      <c r="I409" s="4"/>
      <c r="J409" s="4"/>
      <c r="K409" s="4"/>
      <c r="L409" s="4"/>
      <c r="M409" s="4"/>
      <c r="N409" s="4"/>
      <c r="O409" s="4"/>
      <c r="P409" s="4"/>
      <c r="R409" s="4"/>
      <c r="S409" s="4"/>
      <c r="T409" s="4"/>
      <c r="U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row>
    <row r="410" spans="1:56" x14ac:dyDescent="0.2">
      <c r="A410" s="48"/>
      <c r="B410" s="4"/>
      <c r="C410" s="4"/>
      <c r="D410" s="4"/>
      <c r="E410" s="4"/>
      <c r="F410" s="4"/>
      <c r="G410" s="4"/>
      <c r="H410" s="4"/>
      <c r="I410" s="4"/>
      <c r="J410" s="4"/>
      <c r="K410" s="4"/>
      <c r="L410" s="4"/>
      <c r="M410" s="4"/>
      <c r="N410" s="4"/>
      <c r="O410" s="4"/>
      <c r="P410" s="4"/>
      <c r="R410" s="4"/>
      <c r="S410" s="4"/>
      <c r="T410" s="4"/>
      <c r="U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row>
    <row r="411" spans="1:56" x14ac:dyDescent="0.2">
      <c r="A411" s="48"/>
      <c r="B411" s="4"/>
      <c r="C411" s="4"/>
      <c r="D411" s="4"/>
      <c r="E411" s="4"/>
      <c r="F411" s="4"/>
      <c r="G411" s="4"/>
      <c r="H411" s="4"/>
      <c r="I411" s="4"/>
      <c r="J411" s="4"/>
      <c r="K411" s="4"/>
      <c r="L411" s="4"/>
      <c r="M411" s="4"/>
      <c r="N411" s="4"/>
      <c r="O411" s="4"/>
      <c r="P411" s="4"/>
      <c r="R411" s="4"/>
      <c r="S411" s="4"/>
      <c r="T411" s="4"/>
      <c r="U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row>
    <row r="412" spans="1:56" x14ac:dyDescent="0.2">
      <c r="A412" s="48"/>
      <c r="B412" s="4"/>
      <c r="C412" s="4"/>
      <c r="D412" s="4"/>
      <c r="E412" s="4"/>
      <c r="F412" s="4"/>
      <c r="G412" s="4"/>
      <c r="H412" s="4"/>
      <c r="I412" s="4"/>
      <c r="J412" s="4"/>
      <c r="K412" s="4"/>
      <c r="L412" s="4"/>
      <c r="M412" s="4"/>
      <c r="N412" s="4"/>
      <c r="O412" s="4"/>
      <c r="P412" s="4"/>
      <c r="R412" s="4"/>
      <c r="S412" s="4"/>
      <c r="T412" s="4"/>
      <c r="U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row>
    <row r="413" spans="1:56" x14ac:dyDescent="0.2">
      <c r="A413" s="48"/>
      <c r="B413" s="4"/>
      <c r="C413" s="4"/>
      <c r="D413" s="4"/>
      <c r="E413" s="4"/>
      <c r="F413" s="4"/>
      <c r="G413" s="4"/>
      <c r="H413" s="4"/>
      <c r="I413" s="4"/>
      <c r="J413" s="4"/>
      <c r="K413" s="4"/>
      <c r="L413" s="4"/>
      <c r="M413" s="4"/>
      <c r="N413" s="4"/>
      <c r="O413" s="4"/>
      <c r="P413" s="4"/>
      <c r="R413" s="4"/>
      <c r="S413" s="4"/>
      <c r="T413" s="4"/>
      <c r="U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row>
    <row r="414" spans="1:56" x14ac:dyDescent="0.2">
      <c r="A414" s="48"/>
      <c r="B414" s="4"/>
      <c r="C414" s="4"/>
      <c r="D414" s="4"/>
      <c r="E414" s="4"/>
      <c r="F414" s="4"/>
      <c r="G414" s="4"/>
      <c r="H414" s="4"/>
      <c r="I414" s="4"/>
      <c r="J414" s="4"/>
      <c r="K414" s="4"/>
      <c r="L414" s="4"/>
      <c r="M414" s="4"/>
      <c r="N414" s="4"/>
      <c r="O414" s="4"/>
      <c r="P414" s="4"/>
      <c r="R414" s="4"/>
      <c r="S414" s="4"/>
      <c r="T414" s="4"/>
      <c r="U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row>
    <row r="415" spans="1:56" x14ac:dyDescent="0.2">
      <c r="A415" s="48"/>
      <c r="B415" s="4"/>
      <c r="C415" s="4"/>
      <c r="D415" s="4"/>
      <c r="E415" s="4"/>
      <c r="F415" s="4"/>
      <c r="G415" s="4"/>
      <c r="H415" s="4"/>
      <c r="I415" s="4"/>
      <c r="J415" s="4"/>
      <c r="K415" s="4"/>
      <c r="L415" s="4"/>
      <c r="M415" s="4"/>
      <c r="N415" s="4"/>
      <c r="O415" s="4"/>
      <c r="P415" s="4"/>
      <c r="R415" s="4"/>
      <c r="S415" s="4"/>
      <c r="T415" s="4"/>
      <c r="U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row>
    <row r="416" spans="1:56" x14ac:dyDescent="0.2">
      <c r="A416" s="48"/>
      <c r="B416" s="4"/>
      <c r="C416" s="4"/>
      <c r="D416" s="4"/>
      <c r="E416" s="4"/>
      <c r="F416" s="4"/>
      <c r="G416" s="4"/>
      <c r="H416" s="4"/>
      <c r="I416" s="4"/>
      <c r="J416" s="4"/>
      <c r="K416" s="4"/>
      <c r="L416" s="4"/>
      <c r="M416" s="4"/>
      <c r="N416" s="4"/>
      <c r="O416" s="4"/>
      <c r="P416" s="4"/>
      <c r="R416" s="4"/>
      <c r="S416" s="4"/>
      <c r="T416" s="4"/>
      <c r="U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row>
    <row r="417" spans="1:56" x14ac:dyDescent="0.2">
      <c r="A417" s="48"/>
      <c r="B417" s="4"/>
      <c r="C417" s="4"/>
      <c r="D417" s="4"/>
      <c r="E417" s="4"/>
      <c r="F417" s="4"/>
      <c r="G417" s="4"/>
      <c r="H417" s="4"/>
      <c r="I417" s="4"/>
      <c r="J417" s="4"/>
      <c r="K417" s="4"/>
      <c r="L417" s="4"/>
      <c r="M417" s="4"/>
      <c r="N417" s="4"/>
      <c r="O417" s="4"/>
      <c r="P417" s="4"/>
      <c r="R417" s="4"/>
      <c r="S417" s="4"/>
      <c r="T417" s="4"/>
      <c r="U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row>
    <row r="418" spans="1:56" x14ac:dyDescent="0.2">
      <c r="A418" s="48"/>
      <c r="B418" s="4"/>
      <c r="C418" s="4"/>
      <c r="D418" s="4"/>
      <c r="E418" s="4"/>
      <c r="F418" s="4"/>
      <c r="G418" s="4"/>
      <c r="H418" s="4"/>
      <c r="I418" s="4"/>
      <c r="J418" s="4"/>
      <c r="K418" s="4"/>
      <c r="L418" s="4"/>
      <c r="M418" s="4"/>
      <c r="N418" s="4"/>
      <c r="O418" s="4"/>
      <c r="P418" s="4"/>
      <c r="R418" s="4"/>
      <c r="S418" s="4"/>
      <c r="T418" s="4"/>
      <c r="U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row>
    <row r="419" spans="1:56" x14ac:dyDescent="0.2">
      <c r="A419" s="48"/>
      <c r="B419" s="4"/>
      <c r="C419" s="4"/>
      <c r="D419" s="4"/>
      <c r="E419" s="4"/>
      <c r="F419" s="4"/>
      <c r="G419" s="4"/>
      <c r="H419" s="4"/>
      <c r="I419" s="4"/>
      <c r="J419" s="4"/>
      <c r="K419" s="4"/>
      <c r="L419" s="4"/>
      <c r="M419" s="4"/>
      <c r="N419" s="4"/>
      <c r="O419" s="4"/>
      <c r="P419" s="4"/>
      <c r="R419" s="4"/>
      <c r="S419" s="4"/>
      <c r="T419" s="4"/>
      <c r="U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row>
    <row r="420" spans="1:56" x14ac:dyDescent="0.2">
      <c r="A420" s="48"/>
      <c r="B420" s="4"/>
      <c r="C420" s="4"/>
      <c r="D420" s="4"/>
      <c r="E420" s="4"/>
      <c r="F420" s="4"/>
      <c r="G420" s="4"/>
      <c r="H420" s="4"/>
      <c r="I420" s="4"/>
      <c r="J420" s="4"/>
      <c r="K420" s="4"/>
      <c r="L420" s="4"/>
      <c r="M420" s="4"/>
      <c r="N420" s="4"/>
      <c r="O420" s="4"/>
      <c r="P420" s="4"/>
      <c r="R420" s="4"/>
      <c r="S420" s="4"/>
      <c r="T420" s="4"/>
      <c r="U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row>
    <row r="421" spans="1:56" x14ac:dyDescent="0.2">
      <c r="A421" s="48"/>
      <c r="B421" s="4"/>
      <c r="C421" s="4"/>
      <c r="D421" s="4"/>
      <c r="E421" s="4"/>
      <c r="F421" s="4"/>
      <c r="G421" s="4"/>
      <c r="H421" s="4"/>
      <c r="I421" s="4"/>
      <c r="J421" s="4"/>
      <c r="K421" s="4"/>
      <c r="L421" s="4"/>
      <c r="M421" s="4"/>
      <c r="N421" s="4"/>
      <c r="O421" s="4"/>
      <c r="P421" s="4"/>
      <c r="R421" s="4"/>
      <c r="S421" s="4"/>
      <c r="T421" s="4"/>
      <c r="U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row>
    <row r="422" spans="1:56" x14ac:dyDescent="0.2">
      <c r="A422" s="48"/>
      <c r="B422" s="4"/>
      <c r="C422" s="4"/>
      <c r="D422" s="4"/>
      <c r="E422" s="4"/>
      <c r="F422" s="4"/>
      <c r="G422" s="4"/>
      <c r="H422" s="4"/>
      <c r="I422" s="4"/>
      <c r="J422" s="4"/>
      <c r="K422" s="4"/>
      <c r="L422" s="4"/>
      <c r="M422" s="4"/>
      <c r="N422" s="4"/>
      <c r="O422" s="4"/>
      <c r="P422" s="4"/>
      <c r="R422" s="4"/>
      <c r="S422" s="4"/>
      <c r="T422" s="4"/>
      <c r="U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row>
    <row r="423" spans="1:56" x14ac:dyDescent="0.2">
      <c r="A423" s="48"/>
      <c r="B423" s="4"/>
      <c r="C423" s="4"/>
      <c r="D423" s="4"/>
      <c r="E423" s="4"/>
      <c r="F423" s="4"/>
      <c r="G423" s="4"/>
      <c r="H423" s="4"/>
      <c r="I423" s="4"/>
      <c r="J423" s="4"/>
      <c r="K423" s="4"/>
      <c r="L423" s="4"/>
      <c r="M423" s="4"/>
      <c r="N423" s="4"/>
      <c r="O423" s="4"/>
      <c r="P423" s="4"/>
      <c r="R423" s="4"/>
      <c r="S423" s="4"/>
      <c r="T423" s="4"/>
      <c r="U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row>
    <row r="424" spans="1:56" x14ac:dyDescent="0.2">
      <c r="A424" s="48"/>
      <c r="B424" s="4"/>
      <c r="C424" s="4"/>
      <c r="D424" s="4"/>
      <c r="E424" s="4"/>
      <c r="F424" s="4"/>
      <c r="G424" s="4"/>
      <c r="H424" s="4"/>
      <c r="I424" s="4"/>
      <c r="J424" s="4"/>
      <c r="K424" s="4"/>
      <c r="L424" s="4"/>
      <c r="M424" s="4"/>
      <c r="N424" s="4"/>
      <c r="O424" s="4"/>
      <c r="P424" s="4"/>
      <c r="R424" s="4"/>
      <c r="S424" s="4"/>
      <c r="T424" s="4"/>
      <c r="U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row>
    <row r="425" spans="1:56" x14ac:dyDescent="0.2">
      <c r="A425" s="48"/>
      <c r="B425" s="4"/>
      <c r="C425" s="4"/>
      <c r="D425" s="4"/>
      <c r="E425" s="4"/>
      <c r="F425" s="4"/>
      <c r="G425" s="4"/>
      <c r="H425" s="4"/>
      <c r="I425" s="4"/>
      <c r="J425" s="4"/>
      <c r="K425" s="4"/>
      <c r="L425" s="4"/>
      <c r="M425" s="4"/>
      <c r="N425" s="4"/>
      <c r="O425" s="4"/>
      <c r="P425" s="4"/>
      <c r="R425" s="4"/>
      <c r="S425" s="4"/>
      <c r="T425" s="4"/>
      <c r="U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row>
    <row r="426" spans="1:56" x14ac:dyDescent="0.2">
      <c r="A426" s="48"/>
      <c r="B426" s="4"/>
      <c r="C426" s="4"/>
      <c r="D426" s="4"/>
      <c r="E426" s="4"/>
      <c r="F426" s="4"/>
      <c r="G426" s="4"/>
      <c r="H426" s="4"/>
      <c r="I426" s="4"/>
      <c r="J426" s="4"/>
      <c r="K426" s="4"/>
      <c r="L426" s="4"/>
      <c r="M426" s="4"/>
      <c r="N426" s="4"/>
      <c r="O426" s="4"/>
      <c r="P426" s="4"/>
      <c r="R426" s="4"/>
      <c r="S426" s="4"/>
      <c r="T426" s="4"/>
      <c r="U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row>
    <row r="427" spans="1:56" x14ac:dyDescent="0.2">
      <c r="A427" s="48"/>
      <c r="B427" s="4"/>
      <c r="C427" s="4"/>
      <c r="D427" s="4"/>
      <c r="E427" s="4"/>
      <c r="F427" s="4"/>
      <c r="G427" s="4"/>
      <c r="H427" s="4"/>
      <c r="I427" s="4"/>
      <c r="J427" s="4"/>
      <c r="K427" s="4"/>
      <c r="L427" s="4"/>
      <c r="M427" s="4"/>
      <c r="N427" s="4"/>
      <c r="O427" s="4"/>
      <c r="P427" s="4"/>
      <c r="R427" s="4"/>
      <c r="S427" s="4"/>
      <c r="T427" s="4"/>
      <c r="U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row>
    <row r="428" spans="1:56" x14ac:dyDescent="0.2">
      <c r="A428" s="48"/>
      <c r="B428" s="4"/>
      <c r="C428" s="4"/>
      <c r="D428" s="4"/>
      <c r="E428" s="4"/>
      <c r="F428" s="4"/>
      <c r="G428" s="4"/>
      <c r="H428" s="4"/>
      <c r="I428" s="4"/>
      <c r="J428" s="4"/>
      <c r="K428" s="4"/>
      <c r="L428" s="4"/>
      <c r="M428" s="4"/>
      <c r="N428" s="4"/>
      <c r="O428" s="4"/>
      <c r="P428" s="4"/>
      <c r="R428" s="4"/>
      <c r="S428" s="4"/>
      <c r="T428" s="4"/>
      <c r="U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row>
    <row r="429" spans="1:56" x14ac:dyDescent="0.2">
      <c r="A429" s="48"/>
      <c r="B429" s="4"/>
      <c r="C429" s="4"/>
      <c r="D429" s="4"/>
      <c r="E429" s="4"/>
      <c r="F429" s="4"/>
      <c r="G429" s="4"/>
      <c r="H429" s="4"/>
      <c r="I429" s="4"/>
      <c r="J429" s="4"/>
      <c r="K429" s="4"/>
      <c r="L429" s="4"/>
      <c r="M429" s="4"/>
      <c r="N429" s="4"/>
      <c r="O429" s="4"/>
      <c r="P429" s="4"/>
      <c r="R429" s="4"/>
      <c r="S429" s="4"/>
      <c r="T429" s="4"/>
      <c r="U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row>
    <row r="430" spans="1:56" x14ac:dyDescent="0.2">
      <c r="A430" s="48"/>
      <c r="B430" s="4"/>
      <c r="C430" s="4"/>
      <c r="D430" s="4"/>
      <c r="E430" s="4"/>
      <c r="F430" s="4"/>
      <c r="G430" s="4"/>
      <c r="H430" s="4"/>
      <c r="I430" s="4"/>
      <c r="J430" s="4"/>
      <c r="K430" s="4"/>
      <c r="L430" s="4"/>
      <c r="M430" s="4"/>
      <c r="N430" s="4"/>
      <c r="O430" s="4"/>
      <c r="P430" s="4"/>
      <c r="R430" s="4"/>
      <c r="S430" s="4"/>
      <c r="T430" s="4"/>
      <c r="U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row>
    <row r="431" spans="1:56" x14ac:dyDescent="0.2">
      <c r="A431" s="48"/>
      <c r="B431" s="4"/>
      <c r="C431" s="4"/>
      <c r="D431" s="4"/>
      <c r="E431" s="4"/>
      <c r="F431" s="4"/>
      <c r="G431" s="4"/>
      <c r="H431" s="4"/>
      <c r="I431" s="4"/>
      <c r="J431" s="4"/>
      <c r="K431" s="4"/>
      <c r="L431" s="4"/>
      <c r="M431" s="4"/>
      <c r="N431" s="4"/>
      <c r="O431" s="4"/>
      <c r="P431" s="4"/>
      <c r="R431" s="4"/>
      <c r="S431" s="4"/>
      <c r="T431" s="4"/>
      <c r="U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row>
    <row r="432" spans="1:56" x14ac:dyDescent="0.2">
      <c r="A432" s="48"/>
      <c r="B432" s="4"/>
      <c r="C432" s="4"/>
      <c r="D432" s="4"/>
      <c r="E432" s="4"/>
      <c r="F432" s="4"/>
      <c r="G432" s="4"/>
      <c r="H432" s="4"/>
      <c r="I432" s="4"/>
      <c r="J432" s="4"/>
      <c r="K432" s="4"/>
      <c r="L432" s="4"/>
      <c r="M432" s="4"/>
      <c r="N432" s="4"/>
      <c r="O432" s="4"/>
      <c r="P432" s="4"/>
      <c r="R432" s="4"/>
      <c r="S432" s="4"/>
      <c r="T432" s="4"/>
      <c r="U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row>
    <row r="433" spans="1:56" x14ac:dyDescent="0.2">
      <c r="A433" s="48"/>
      <c r="B433" s="4"/>
      <c r="C433" s="4"/>
      <c r="D433" s="4"/>
      <c r="E433" s="4"/>
      <c r="F433" s="4"/>
      <c r="G433" s="4"/>
      <c r="H433" s="4"/>
      <c r="I433" s="4"/>
      <c r="J433" s="4"/>
      <c r="K433" s="4"/>
      <c r="L433" s="4"/>
      <c r="M433" s="4"/>
      <c r="N433" s="4"/>
      <c r="O433" s="4"/>
      <c r="P433" s="4"/>
      <c r="R433" s="4"/>
      <c r="S433" s="4"/>
      <c r="T433" s="4"/>
      <c r="U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row>
    <row r="434" spans="1:56" x14ac:dyDescent="0.2">
      <c r="A434" s="48"/>
      <c r="B434" s="4"/>
      <c r="C434" s="4"/>
      <c r="D434" s="4"/>
      <c r="E434" s="4"/>
      <c r="F434" s="4"/>
      <c r="G434" s="4"/>
      <c r="H434" s="4"/>
      <c r="I434" s="4"/>
      <c r="J434" s="4"/>
      <c r="K434" s="4"/>
      <c r="L434" s="4"/>
      <c r="M434" s="4"/>
      <c r="N434" s="4"/>
      <c r="O434" s="4"/>
      <c r="P434" s="4"/>
      <c r="R434" s="4"/>
      <c r="S434" s="4"/>
      <c r="T434" s="4"/>
      <c r="U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row>
    <row r="435" spans="1:56" x14ac:dyDescent="0.2">
      <c r="A435" s="48"/>
      <c r="B435" s="4"/>
      <c r="C435" s="4"/>
      <c r="D435" s="4"/>
      <c r="E435" s="4"/>
      <c r="F435" s="4"/>
      <c r="G435" s="4"/>
      <c r="H435" s="4"/>
      <c r="I435" s="4"/>
      <c r="J435" s="4"/>
      <c r="K435" s="4"/>
      <c r="L435" s="4"/>
      <c r="M435" s="4"/>
      <c r="N435" s="4"/>
      <c r="O435" s="4"/>
      <c r="P435" s="4"/>
      <c r="R435" s="4"/>
      <c r="S435" s="4"/>
      <c r="T435" s="4"/>
      <c r="U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row>
    <row r="436" spans="1:56" x14ac:dyDescent="0.2">
      <c r="A436" s="48"/>
      <c r="B436" s="4"/>
      <c r="C436" s="4"/>
      <c r="D436" s="4"/>
      <c r="E436" s="4"/>
      <c r="F436" s="4"/>
      <c r="G436" s="4"/>
      <c r="H436" s="4"/>
      <c r="I436" s="4"/>
      <c r="J436" s="4"/>
      <c r="K436" s="4"/>
      <c r="L436" s="4"/>
      <c r="M436" s="4"/>
      <c r="N436" s="4"/>
      <c r="O436" s="4"/>
      <c r="P436" s="4"/>
      <c r="R436" s="4"/>
      <c r="S436" s="4"/>
      <c r="T436" s="4"/>
      <c r="U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row>
    <row r="437" spans="1:56" x14ac:dyDescent="0.2">
      <c r="A437" s="48"/>
      <c r="B437" s="4"/>
      <c r="C437" s="4"/>
      <c r="D437" s="4"/>
      <c r="E437" s="4"/>
      <c r="F437" s="4"/>
      <c r="G437" s="4"/>
      <c r="H437" s="4"/>
      <c r="I437" s="4"/>
      <c r="J437" s="4"/>
      <c r="K437" s="4"/>
      <c r="L437" s="4"/>
      <c r="M437" s="4"/>
      <c r="N437" s="4"/>
      <c r="O437" s="4"/>
      <c r="P437" s="4"/>
      <c r="R437" s="4"/>
      <c r="S437" s="4"/>
      <c r="T437" s="4"/>
      <c r="U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row>
    <row r="438" spans="1:56" x14ac:dyDescent="0.2">
      <c r="A438" s="48"/>
      <c r="B438" s="4"/>
      <c r="C438" s="4"/>
      <c r="D438" s="4"/>
      <c r="E438" s="4"/>
      <c r="F438" s="4"/>
      <c r="G438" s="4"/>
      <c r="H438" s="4"/>
      <c r="I438" s="4"/>
      <c r="J438" s="4"/>
      <c r="K438" s="4"/>
      <c r="L438" s="4"/>
      <c r="M438" s="4"/>
      <c r="N438" s="4"/>
      <c r="O438" s="4"/>
      <c r="P438" s="4"/>
      <c r="R438" s="4"/>
      <c r="S438" s="4"/>
      <c r="T438" s="4"/>
      <c r="U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row>
    <row r="439" spans="1:56" x14ac:dyDescent="0.2">
      <c r="A439" s="48"/>
      <c r="B439" s="4"/>
      <c r="C439" s="4"/>
      <c r="D439" s="4"/>
      <c r="E439" s="4"/>
      <c r="F439" s="4"/>
      <c r="G439" s="4"/>
      <c r="H439" s="4"/>
      <c r="I439" s="4"/>
      <c r="J439" s="4"/>
      <c r="K439" s="4"/>
      <c r="L439" s="4"/>
      <c r="M439" s="4"/>
      <c r="N439" s="4"/>
      <c r="O439" s="4"/>
      <c r="P439" s="4"/>
      <c r="R439" s="4"/>
      <c r="S439" s="4"/>
      <c r="T439" s="4"/>
      <c r="U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row>
    <row r="440" spans="1:56" x14ac:dyDescent="0.2">
      <c r="A440" s="48"/>
      <c r="B440" s="4"/>
      <c r="C440" s="4"/>
      <c r="D440" s="4"/>
      <c r="E440" s="4"/>
      <c r="F440" s="4"/>
      <c r="G440" s="4"/>
      <c r="H440" s="4"/>
      <c r="I440" s="4"/>
      <c r="J440" s="4"/>
      <c r="K440" s="4"/>
      <c r="L440" s="4"/>
      <c r="M440" s="4"/>
      <c r="N440" s="4"/>
      <c r="O440" s="4"/>
      <c r="P440" s="4"/>
      <c r="R440" s="4"/>
      <c r="S440" s="4"/>
      <c r="T440" s="4"/>
      <c r="U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row>
    <row r="441" spans="1:56" x14ac:dyDescent="0.2">
      <c r="A441" s="48"/>
      <c r="B441" s="4"/>
      <c r="C441" s="4"/>
      <c r="D441" s="4"/>
      <c r="E441" s="4"/>
      <c r="F441" s="4"/>
      <c r="G441" s="4"/>
      <c r="H441" s="4"/>
      <c r="I441" s="4"/>
      <c r="J441" s="4"/>
      <c r="K441" s="4"/>
      <c r="L441" s="4"/>
      <c r="M441" s="4"/>
      <c r="N441" s="4"/>
      <c r="O441" s="4"/>
      <c r="P441" s="4"/>
      <c r="R441" s="4"/>
      <c r="S441" s="4"/>
      <c r="T441" s="4"/>
      <c r="U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row>
    <row r="442" spans="1:56" x14ac:dyDescent="0.2">
      <c r="A442" s="48"/>
      <c r="B442" s="4"/>
      <c r="C442" s="4"/>
      <c r="D442" s="4"/>
      <c r="E442" s="4"/>
      <c r="F442" s="4"/>
      <c r="G442" s="4"/>
      <c r="H442" s="4"/>
      <c r="I442" s="4"/>
      <c r="J442" s="4"/>
      <c r="K442" s="4"/>
      <c r="L442" s="4"/>
      <c r="M442" s="4"/>
      <c r="N442" s="4"/>
      <c r="O442" s="4"/>
      <c r="P442" s="4"/>
      <c r="R442" s="4"/>
      <c r="S442" s="4"/>
      <c r="T442" s="4"/>
      <c r="U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row>
    <row r="443" spans="1:56" x14ac:dyDescent="0.2">
      <c r="A443" s="48"/>
      <c r="B443" s="4"/>
      <c r="C443" s="4"/>
      <c r="D443" s="4"/>
      <c r="E443" s="4"/>
      <c r="F443" s="4"/>
      <c r="G443" s="4"/>
      <c r="H443" s="4"/>
      <c r="I443" s="4"/>
      <c r="J443" s="4"/>
      <c r="K443" s="4"/>
      <c r="L443" s="4"/>
      <c r="M443" s="4"/>
      <c r="N443" s="4"/>
      <c r="O443" s="4"/>
      <c r="P443" s="4"/>
      <c r="R443" s="4"/>
      <c r="S443" s="4"/>
      <c r="T443" s="4"/>
      <c r="U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row>
    <row r="444" spans="1:56" x14ac:dyDescent="0.2">
      <c r="A444" s="48"/>
      <c r="B444" s="4"/>
      <c r="C444" s="4"/>
      <c r="D444" s="4"/>
      <c r="E444" s="4"/>
      <c r="F444" s="4"/>
      <c r="G444" s="4"/>
      <c r="H444" s="4"/>
      <c r="I444" s="4"/>
      <c r="J444" s="4"/>
      <c r="K444" s="4"/>
      <c r="L444" s="4"/>
      <c r="M444" s="4"/>
      <c r="N444" s="4"/>
      <c r="O444" s="4"/>
      <c r="P444" s="4"/>
      <c r="R444" s="4"/>
      <c r="S444" s="4"/>
      <c r="T444" s="4"/>
      <c r="U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row>
    <row r="445" spans="1:56" x14ac:dyDescent="0.2">
      <c r="A445" s="48"/>
      <c r="B445" s="4"/>
      <c r="C445" s="4"/>
      <c r="D445" s="4"/>
      <c r="E445" s="4"/>
      <c r="F445" s="4"/>
      <c r="G445" s="4"/>
      <c r="H445" s="4"/>
      <c r="I445" s="4"/>
      <c r="J445" s="4"/>
      <c r="K445" s="4"/>
      <c r="L445" s="4"/>
      <c r="M445" s="4"/>
      <c r="N445" s="4"/>
      <c r="O445" s="4"/>
      <c r="P445" s="4"/>
      <c r="R445" s="4"/>
      <c r="S445" s="4"/>
      <c r="T445" s="4"/>
      <c r="U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row>
    <row r="446" spans="1:56" x14ac:dyDescent="0.2">
      <c r="A446" s="48"/>
      <c r="B446" s="4"/>
      <c r="C446" s="4"/>
      <c r="D446" s="4"/>
      <c r="E446" s="4"/>
      <c r="F446" s="4"/>
      <c r="G446" s="4"/>
      <c r="H446" s="4"/>
      <c r="I446" s="4"/>
      <c r="J446" s="4"/>
      <c r="K446" s="4"/>
      <c r="L446" s="4"/>
      <c r="M446" s="4"/>
      <c r="N446" s="4"/>
      <c r="O446" s="4"/>
      <c r="P446" s="4"/>
      <c r="R446" s="4"/>
      <c r="S446" s="4"/>
      <c r="T446" s="4"/>
      <c r="U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row>
    <row r="447" spans="1:56" x14ac:dyDescent="0.2">
      <c r="A447" s="48"/>
      <c r="B447" s="4"/>
      <c r="C447" s="4"/>
      <c r="D447" s="4"/>
      <c r="E447" s="4"/>
      <c r="F447" s="4"/>
      <c r="G447" s="4"/>
      <c r="H447" s="4"/>
      <c r="I447" s="4"/>
      <c r="J447" s="4"/>
      <c r="K447" s="4"/>
      <c r="L447" s="4"/>
      <c r="M447" s="4"/>
      <c r="N447" s="4"/>
      <c r="O447" s="4"/>
      <c r="P447" s="4"/>
      <c r="R447" s="4"/>
      <c r="S447" s="4"/>
      <c r="T447" s="4"/>
      <c r="U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row>
    <row r="448" spans="1:56" x14ac:dyDescent="0.2">
      <c r="A448" s="48"/>
      <c r="B448" s="4"/>
      <c r="C448" s="4"/>
      <c r="D448" s="4"/>
      <c r="E448" s="4"/>
      <c r="F448" s="4"/>
      <c r="G448" s="4"/>
      <c r="H448" s="4"/>
      <c r="I448" s="4"/>
      <c r="J448" s="4"/>
      <c r="K448" s="4"/>
      <c r="L448" s="4"/>
      <c r="M448" s="4"/>
      <c r="N448" s="4"/>
      <c r="O448" s="4"/>
      <c r="P448" s="4"/>
      <c r="R448" s="4"/>
      <c r="S448" s="4"/>
      <c r="T448" s="4"/>
      <c r="U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row>
    <row r="449" spans="1:56" x14ac:dyDescent="0.2">
      <c r="A449" s="48"/>
      <c r="B449" s="4"/>
      <c r="C449" s="4"/>
      <c r="D449" s="4"/>
      <c r="E449" s="4"/>
      <c r="F449" s="4"/>
      <c r="G449" s="4"/>
      <c r="H449" s="4"/>
      <c r="I449" s="4"/>
      <c r="J449" s="4"/>
      <c r="K449" s="4"/>
      <c r="L449" s="4"/>
      <c r="M449" s="4"/>
      <c r="N449" s="4"/>
      <c r="O449" s="4"/>
      <c r="P449" s="4"/>
      <c r="R449" s="4"/>
      <c r="S449" s="4"/>
      <c r="T449" s="4"/>
      <c r="U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row>
    <row r="450" spans="1:56" x14ac:dyDescent="0.2">
      <c r="A450" s="48"/>
      <c r="B450" s="4"/>
      <c r="C450" s="4"/>
      <c r="D450" s="4"/>
      <c r="E450" s="4"/>
      <c r="F450" s="4"/>
      <c r="G450" s="4"/>
      <c r="H450" s="4"/>
      <c r="I450" s="4"/>
      <c r="J450" s="4"/>
      <c r="K450" s="4"/>
      <c r="L450" s="4"/>
      <c r="M450" s="4"/>
      <c r="N450" s="4"/>
      <c r="O450" s="4"/>
      <c r="P450" s="4"/>
      <c r="R450" s="4"/>
      <c r="S450" s="4"/>
      <c r="T450" s="4"/>
      <c r="U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row>
    <row r="451" spans="1:56" x14ac:dyDescent="0.2">
      <c r="A451" s="48"/>
      <c r="B451" s="4"/>
      <c r="C451" s="4"/>
      <c r="D451" s="4"/>
      <c r="E451" s="4"/>
      <c r="F451" s="4"/>
      <c r="G451" s="4"/>
      <c r="H451" s="4"/>
      <c r="I451" s="4"/>
      <c r="J451" s="4"/>
      <c r="K451" s="4"/>
      <c r="L451" s="4"/>
      <c r="M451" s="4"/>
      <c r="N451" s="4"/>
      <c r="O451" s="4"/>
      <c r="P451" s="4"/>
      <c r="R451" s="4"/>
      <c r="S451" s="4"/>
      <c r="T451" s="4"/>
      <c r="U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row>
    <row r="452" spans="1:56" x14ac:dyDescent="0.2">
      <c r="A452" s="48"/>
      <c r="B452" s="4"/>
      <c r="C452" s="4"/>
      <c r="D452" s="4"/>
      <c r="E452" s="4"/>
      <c r="F452" s="4"/>
      <c r="G452" s="4"/>
      <c r="H452" s="4"/>
      <c r="I452" s="4"/>
      <c r="J452" s="4"/>
      <c r="K452" s="4"/>
      <c r="L452" s="4"/>
      <c r="M452" s="4"/>
      <c r="N452" s="4"/>
      <c r="O452" s="4"/>
      <c r="P452" s="4"/>
      <c r="R452" s="4"/>
      <c r="S452" s="4"/>
      <c r="T452" s="4"/>
      <c r="U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row>
    <row r="453" spans="1:56" x14ac:dyDescent="0.2">
      <c r="A453" s="48"/>
      <c r="B453" s="4"/>
      <c r="C453" s="4"/>
      <c r="D453" s="4"/>
      <c r="E453" s="4"/>
      <c r="F453" s="4"/>
      <c r="G453" s="4"/>
      <c r="H453" s="4"/>
      <c r="I453" s="4"/>
      <c r="J453" s="4"/>
      <c r="K453" s="4"/>
      <c r="L453" s="4"/>
      <c r="M453" s="4"/>
      <c r="N453" s="4"/>
      <c r="O453" s="4"/>
      <c r="P453" s="4"/>
      <c r="R453" s="4"/>
      <c r="S453" s="4"/>
      <c r="T453" s="4"/>
      <c r="U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row>
    <row r="454" spans="1:56" x14ac:dyDescent="0.2">
      <c r="A454" s="48"/>
      <c r="B454" s="4"/>
      <c r="C454" s="4"/>
      <c r="D454" s="4"/>
      <c r="E454" s="4"/>
      <c r="F454" s="4"/>
      <c r="G454" s="4"/>
      <c r="H454" s="4"/>
      <c r="I454" s="4"/>
      <c r="J454" s="4"/>
      <c r="K454" s="4"/>
      <c r="L454" s="4"/>
      <c r="M454" s="4"/>
      <c r="N454" s="4"/>
      <c r="O454" s="4"/>
      <c r="P454" s="4"/>
      <c r="R454" s="4"/>
      <c r="S454" s="4"/>
      <c r="T454" s="4"/>
      <c r="U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row>
    <row r="455" spans="1:56" x14ac:dyDescent="0.2">
      <c r="A455" s="48"/>
      <c r="B455" s="4"/>
      <c r="C455" s="4"/>
      <c r="D455" s="4"/>
      <c r="E455" s="4"/>
      <c r="F455" s="4"/>
      <c r="G455" s="4"/>
      <c r="H455" s="4"/>
      <c r="I455" s="4"/>
      <c r="J455" s="4"/>
      <c r="K455" s="4"/>
      <c r="L455" s="4"/>
      <c r="M455" s="4"/>
      <c r="N455" s="4"/>
      <c r="O455" s="4"/>
      <c r="P455" s="4"/>
      <c r="R455" s="4"/>
      <c r="S455" s="4"/>
      <c r="T455" s="4"/>
      <c r="U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row>
    <row r="456" spans="1:56" x14ac:dyDescent="0.2">
      <c r="A456" s="48"/>
      <c r="B456" s="4"/>
      <c r="C456" s="4"/>
      <c r="D456" s="4"/>
      <c r="E456" s="4"/>
      <c r="F456" s="4"/>
      <c r="G456" s="4"/>
      <c r="H456" s="4"/>
      <c r="I456" s="4"/>
      <c r="J456" s="4"/>
      <c r="K456" s="4"/>
      <c r="L456" s="4"/>
      <c r="M456" s="4"/>
      <c r="N456" s="4"/>
      <c r="O456" s="4"/>
      <c r="P456" s="4"/>
      <c r="R456" s="4"/>
      <c r="S456" s="4"/>
      <c r="T456" s="4"/>
      <c r="U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row>
    <row r="457" spans="1:56" x14ac:dyDescent="0.2">
      <c r="A457" s="48"/>
      <c r="B457" s="4"/>
      <c r="C457" s="4"/>
      <c r="D457" s="4"/>
      <c r="E457" s="4"/>
      <c r="F457" s="4"/>
      <c r="G457" s="4"/>
      <c r="H457" s="4"/>
      <c r="I457" s="4"/>
      <c r="J457" s="4"/>
      <c r="K457" s="4"/>
      <c r="L457" s="4"/>
      <c r="M457" s="4"/>
      <c r="N457" s="4"/>
      <c r="O457" s="4"/>
      <c r="P457" s="4"/>
      <c r="R457" s="4"/>
      <c r="S457" s="4"/>
      <c r="T457" s="4"/>
      <c r="U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row>
    <row r="458" spans="1:56" x14ac:dyDescent="0.2">
      <c r="A458" s="48"/>
      <c r="B458" s="4"/>
      <c r="C458" s="4"/>
      <c r="D458" s="4"/>
      <c r="E458" s="4"/>
      <c r="F458" s="4"/>
      <c r="G458" s="4"/>
      <c r="H458" s="4"/>
      <c r="I458" s="4"/>
      <c r="J458" s="4"/>
      <c r="K458" s="4"/>
      <c r="L458" s="4"/>
      <c r="M458" s="4"/>
      <c r="N458" s="4"/>
      <c r="O458" s="4"/>
      <c r="P458" s="4"/>
      <c r="R458" s="4"/>
      <c r="S458" s="4"/>
      <c r="T458" s="4"/>
      <c r="U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row>
    <row r="459" spans="1:56" x14ac:dyDescent="0.2">
      <c r="A459" s="48"/>
      <c r="B459" s="4"/>
      <c r="C459" s="4"/>
      <c r="D459" s="4"/>
      <c r="E459" s="4"/>
      <c r="F459" s="4"/>
      <c r="G459" s="4"/>
      <c r="H459" s="4"/>
      <c r="I459" s="4"/>
      <c r="J459" s="4"/>
      <c r="K459" s="4"/>
      <c r="L459" s="4"/>
      <c r="M459" s="4"/>
      <c r="N459" s="4"/>
      <c r="O459" s="4"/>
      <c r="P459" s="4"/>
      <c r="R459" s="4"/>
      <c r="S459" s="4"/>
      <c r="T459" s="4"/>
      <c r="U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row>
    <row r="460" spans="1:56" x14ac:dyDescent="0.2">
      <c r="A460" s="48"/>
      <c r="B460" s="4"/>
      <c r="C460" s="4"/>
      <c r="D460" s="4"/>
      <c r="E460" s="4"/>
      <c r="F460" s="4"/>
      <c r="G460" s="4"/>
      <c r="H460" s="4"/>
      <c r="I460" s="4"/>
      <c r="J460" s="4"/>
      <c r="K460" s="4"/>
      <c r="L460" s="4"/>
      <c r="M460" s="4"/>
      <c r="N460" s="4"/>
      <c r="O460" s="4"/>
      <c r="P460" s="4"/>
      <c r="R460" s="4"/>
      <c r="S460" s="4"/>
      <c r="T460" s="4"/>
      <c r="U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row>
    <row r="461" spans="1:56" x14ac:dyDescent="0.2">
      <c r="A461" s="48"/>
      <c r="B461" s="4"/>
      <c r="C461" s="4"/>
      <c r="D461" s="4"/>
      <c r="E461" s="4"/>
      <c r="F461" s="4"/>
      <c r="G461" s="4"/>
      <c r="H461" s="4"/>
      <c r="I461" s="4"/>
      <c r="J461" s="4"/>
      <c r="K461" s="4"/>
      <c r="L461" s="4"/>
      <c r="M461" s="4"/>
      <c r="N461" s="4"/>
      <c r="O461" s="4"/>
      <c r="P461" s="4"/>
      <c r="R461" s="4"/>
      <c r="S461" s="4"/>
      <c r="T461" s="4"/>
      <c r="U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row>
    <row r="462" spans="1:56" x14ac:dyDescent="0.2">
      <c r="A462" s="48"/>
      <c r="B462" s="4"/>
      <c r="C462" s="4"/>
      <c r="D462" s="4"/>
      <c r="E462" s="4"/>
      <c r="F462" s="4"/>
      <c r="G462" s="4"/>
      <c r="H462" s="4"/>
      <c r="I462" s="4"/>
      <c r="J462" s="4"/>
      <c r="K462" s="4"/>
      <c r="L462" s="4"/>
      <c r="M462" s="4"/>
      <c r="N462" s="4"/>
      <c r="O462" s="4"/>
      <c r="P462" s="4"/>
      <c r="R462" s="4"/>
      <c r="S462" s="4"/>
      <c r="T462" s="4"/>
      <c r="U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row>
    <row r="463" spans="1:56" x14ac:dyDescent="0.2">
      <c r="A463" s="48"/>
      <c r="B463" s="4"/>
      <c r="C463" s="4"/>
      <c r="D463" s="4"/>
      <c r="E463" s="4"/>
      <c r="F463" s="4"/>
      <c r="G463" s="4"/>
      <c r="H463" s="4"/>
      <c r="I463" s="4"/>
      <c r="J463" s="4"/>
      <c r="K463" s="4"/>
      <c r="L463" s="4"/>
      <c r="M463" s="4"/>
      <c r="N463" s="4"/>
      <c r="O463" s="4"/>
      <c r="P463" s="4"/>
      <c r="R463" s="4"/>
      <c r="S463" s="4"/>
      <c r="T463" s="4"/>
      <c r="U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row>
    <row r="464" spans="1:56" x14ac:dyDescent="0.2">
      <c r="A464" s="48"/>
      <c r="B464" s="4"/>
      <c r="C464" s="4"/>
      <c r="D464" s="4"/>
      <c r="E464" s="4"/>
      <c r="F464" s="4"/>
      <c r="G464" s="4"/>
      <c r="H464" s="4"/>
      <c r="I464" s="4"/>
      <c r="J464" s="4"/>
      <c r="K464" s="4"/>
      <c r="L464" s="4"/>
      <c r="M464" s="4"/>
      <c r="N464" s="4"/>
      <c r="O464" s="4"/>
      <c r="P464" s="4"/>
      <c r="R464" s="4"/>
      <c r="S464" s="4"/>
      <c r="T464" s="4"/>
      <c r="U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row>
    <row r="465" spans="1:56" x14ac:dyDescent="0.2">
      <c r="A465" s="48"/>
      <c r="B465" s="4"/>
      <c r="C465" s="4"/>
      <c r="D465" s="4"/>
      <c r="E465" s="4"/>
      <c r="F465" s="4"/>
      <c r="G465" s="4"/>
      <c r="H465" s="4"/>
      <c r="I465" s="4"/>
      <c r="J465" s="4"/>
      <c r="K465" s="4"/>
      <c r="L465" s="4"/>
      <c r="M465" s="4"/>
      <c r="N465" s="4"/>
      <c r="O465" s="4"/>
      <c r="P465" s="4"/>
      <c r="R465" s="4"/>
      <c r="S465" s="4"/>
      <c r="T465" s="4"/>
      <c r="U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row>
    <row r="466" spans="1:56" x14ac:dyDescent="0.2">
      <c r="A466" s="48"/>
      <c r="B466" s="4"/>
      <c r="C466" s="4"/>
      <c r="D466" s="4"/>
      <c r="E466" s="4"/>
      <c r="F466" s="4"/>
      <c r="G466" s="4"/>
      <c r="H466" s="4"/>
      <c r="I466" s="4"/>
      <c r="J466" s="4"/>
      <c r="K466" s="4"/>
      <c r="L466" s="4"/>
      <c r="M466" s="4"/>
      <c r="N466" s="4"/>
      <c r="O466" s="4"/>
      <c r="P466" s="4"/>
      <c r="R466" s="4"/>
      <c r="S466" s="4"/>
      <c r="T466" s="4"/>
      <c r="U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row>
    <row r="467" spans="1:56" x14ac:dyDescent="0.2">
      <c r="A467" s="48"/>
      <c r="B467" s="4"/>
      <c r="C467" s="4"/>
      <c r="D467" s="4"/>
      <c r="E467" s="4"/>
      <c r="F467" s="4"/>
      <c r="G467" s="4"/>
      <c r="H467" s="4"/>
      <c r="I467" s="4"/>
      <c r="J467" s="4"/>
      <c r="K467" s="4"/>
      <c r="L467" s="4"/>
      <c r="M467" s="4"/>
      <c r="N467" s="4"/>
      <c r="O467" s="4"/>
      <c r="P467" s="4"/>
      <c r="R467" s="4"/>
      <c r="S467" s="4"/>
      <c r="T467" s="4"/>
      <c r="U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row>
    <row r="468" spans="1:56" x14ac:dyDescent="0.2">
      <c r="A468" s="48"/>
      <c r="B468" s="4"/>
      <c r="C468" s="4"/>
      <c r="D468" s="4"/>
      <c r="E468" s="4"/>
      <c r="F468" s="4"/>
      <c r="G468" s="4"/>
      <c r="H468" s="4"/>
      <c r="I468" s="4"/>
      <c r="J468" s="4"/>
      <c r="K468" s="4"/>
      <c r="L468" s="4"/>
      <c r="M468" s="4"/>
      <c r="N468" s="4"/>
      <c r="O468" s="4"/>
      <c r="P468" s="4"/>
      <c r="R468" s="4"/>
      <c r="S468" s="4"/>
      <c r="T468" s="4"/>
      <c r="U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row>
    <row r="469" spans="1:56" x14ac:dyDescent="0.2">
      <c r="A469" s="48"/>
      <c r="B469" s="4"/>
      <c r="C469" s="4"/>
      <c r="D469" s="4"/>
      <c r="E469" s="4"/>
      <c r="F469" s="4"/>
      <c r="G469" s="4"/>
      <c r="H469" s="4"/>
      <c r="I469" s="4"/>
      <c r="J469" s="4"/>
      <c r="K469" s="4"/>
      <c r="L469" s="4"/>
      <c r="M469" s="4"/>
      <c r="N469" s="4"/>
      <c r="O469" s="4"/>
      <c r="P469" s="4"/>
      <c r="R469" s="4"/>
      <c r="S469" s="4"/>
      <c r="T469" s="4"/>
      <c r="U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row>
    <row r="470" spans="1:56" x14ac:dyDescent="0.2">
      <c r="A470" s="48"/>
      <c r="B470" s="4"/>
      <c r="C470" s="4"/>
      <c r="D470" s="4"/>
      <c r="E470" s="4"/>
      <c r="F470" s="4"/>
      <c r="G470" s="4"/>
      <c r="H470" s="4"/>
      <c r="I470" s="4"/>
      <c r="J470" s="4"/>
      <c r="K470" s="4"/>
      <c r="L470" s="4"/>
      <c r="M470" s="4"/>
      <c r="N470" s="4"/>
      <c r="O470" s="4"/>
      <c r="P470" s="4"/>
      <c r="R470" s="4"/>
      <c r="S470" s="4"/>
      <c r="T470" s="4"/>
      <c r="U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row>
    <row r="471" spans="1:56" x14ac:dyDescent="0.2">
      <c r="A471" s="48"/>
      <c r="B471" s="4"/>
      <c r="C471" s="4"/>
      <c r="D471" s="4"/>
      <c r="E471" s="4"/>
      <c r="F471" s="4"/>
      <c r="G471" s="4"/>
      <c r="H471" s="4"/>
      <c r="I471" s="4"/>
      <c r="J471" s="4"/>
      <c r="K471" s="4"/>
      <c r="L471" s="4"/>
      <c r="M471" s="4"/>
      <c r="N471" s="4"/>
      <c r="O471" s="4"/>
      <c r="P471" s="4"/>
      <c r="R471" s="4"/>
      <c r="S471" s="4"/>
      <c r="T471" s="4"/>
      <c r="U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row>
    <row r="472" spans="1:56" x14ac:dyDescent="0.2">
      <c r="A472" s="48"/>
      <c r="B472" s="4"/>
      <c r="C472" s="4"/>
      <c r="D472" s="4"/>
      <c r="E472" s="4"/>
      <c r="F472" s="4"/>
      <c r="G472" s="4"/>
      <c r="H472" s="4"/>
      <c r="I472" s="4"/>
      <c r="J472" s="4"/>
      <c r="K472" s="4"/>
      <c r="L472" s="4"/>
      <c r="M472" s="4"/>
      <c r="N472" s="4"/>
      <c r="O472" s="4"/>
      <c r="P472" s="4"/>
      <c r="R472" s="4"/>
      <c r="S472" s="4"/>
      <c r="T472" s="4"/>
      <c r="U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row>
    <row r="473" spans="1:56" x14ac:dyDescent="0.2">
      <c r="A473" s="48"/>
      <c r="B473" s="4"/>
      <c r="C473" s="4"/>
      <c r="D473" s="4"/>
      <c r="E473" s="4"/>
      <c r="F473" s="4"/>
      <c r="G473" s="4"/>
      <c r="H473" s="4"/>
      <c r="I473" s="4"/>
      <c r="J473" s="4"/>
      <c r="K473" s="4"/>
      <c r="L473" s="4"/>
      <c r="M473" s="4"/>
      <c r="N473" s="4"/>
      <c r="O473" s="4"/>
      <c r="P473" s="4"/>
      <c r="R473" s="4"/>
      <c r="S473" s="4"/>
      <c r="T473" s="4"/>
      <c r="U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row>
    <row r="474" spans="1:56" x14ac:dyDescent="0.2">
      <c r="A474" s="48"/>
      <c r="B474" s="4"/>
      <c r="C474" s="4"/>
      <c r="D474" s="4"/>
      <c r="E474" s="4"/>
      <c r="F474" s="4"/>
      <c r="G474" s="4"/>
      <c r="H474" s="4"/>
      <c r="I474" s="4"/>
      <c r="J474" s="4"/>
      <c r="K474" s="4"/>
      <c r="L474" s="4"/>
      <c r="M474" s="4"/>
      <c r="N474" s="4"/>
      <c r="O474" s="4"/>
      <c r="P474" s="4"/>
      <c r="R474" s="4"/>
      <c r="S474" s="4"/>
      <c r="T474" s="4"/>
      <c r="U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row>
    <row r="475" spans="1:56" x14ac:dyDescent="0.2">
      <c r="A475" s="48"/>
      <c r="B475" s="4"/>
      <c r="C475" s="4"/>
      <c r="D475" s="4"/>
      <c r="E475" s="4"/>
      <c r="F475" s="4"/>
      <c r="G475" s="4"/>
      <c r="H475" s="4"/>
      <c r="I475" s="4"/>
      <c r="J475" s="4"/>
      <c r="K475" s="4"/>
      <c r="L475" s="4"/>
      <c r="M475" s="4"/>
      <c r="N475" s="4"/>
      <c r="O475" s="4"/>
      <c r="P475" s="4"/>
      <c r="R475" s="4"/>
      <c r="S475" s="4"/>
      <c r="T475" s="4"/>
      <c r="U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row>
    <row r="476" spans="1:56" x14ac:dyDescent="0.2">
      <c r="A476" s="48"/>
      <c r="B476" s="4"/>
      <c r="C476" s="4"/>
      <c r="D476" s="4"/>
      <c r="E476" s="4"/>
      <c r="F476" s="4"/>
      <c r="G476" s="4"/>
      <c r="H476" s="4"/>
      <c r="I476" s="4"/>
      <c r="J476" s="4"/>
      <c r="K476" s="4"/>
      <c r="L476" s="4"/>
      <c r="M476" s="4"/>
      <c r="N476" s="4"/>
      <c r="O476" s="4"/>
      <c r="P476" s="4"/>
      <c r="R476" s="4"/>
      <c r="S476" s="4"/>
      <c r="T476" s="4"/>
      <c r="U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row>
    <row r="477" spans="1:56" x14ac:dyDescent="0.2">
      <c r="A477" s="48"/>
      <c r="B477" s="4"/>
      <c r="C477" s="4"/>
      <c r="D477" s="4"/>
      <c r="E477" s="4"/>
      <c r="F477" s="4"/>
      <c r="G477" s="4"/>
      <c r="H477" s="4"/>
      <c r="I477" s="4"/>
      <c r="J477" s="4"/>
      <c r="K477" s="4"/>
      <c r="L477" s="4"/>
      <c r="M477" s="4"/>
      <c r="N477" s="4"/>
      <c r="O477" s="4"/>
      <c r="P477" s="4"/>
      <c r="R477" s="4"/>
      <c r="S477" s="4"/>
      <c r="T477" s="4"/>
      <c r="U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row>
    <row r="478" spans="1:56" x14ac:dyDescent="0.2">
      <c r="A478" s="48"/>
      <c r="B478" s="4"/>
      <c r="C478" s="4"/>
      <c r="D478" s="4"/>
      <c r="E478" s="4"/>
      <c r="F478" s="4"/>
      <c r="G478" s="4"/>
      <c r="H478" s="4"/>
      <c r="I478" s="4"/>
      <c r="J478" s="4"/>
      <c r="K478" s="4"/>
      <c r="L478" s="4"/>
      <c r="M478" s="4"/>
      <c r="N478" s="4"/>
      <c r="O478" s="4"/>
      <c r="P478" s="4"/>
      <c r="R478" s="4"/>
      <c r="S478" s="4"/>
      <c r="T478" s="4"/>
      <c r="U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row>
    <row r="479" spans="1:56" x14ac:dyDescent="0.2">
      <c r="A479" s="48"/>
      <c r="B479" s="4"/>
      <c r="C479" s="4"/>
      <c r="D479" s="4"/>
      <c r="E479" s="4"/>
      <c r="F479" s="4"/>
      <c r="G479" s="4"/>
      <c r="H479" s="4"/>
      <c r="I479" s="4"/>
      <c r="J479" s="4"/>
      <c r="K479" s="4"/>
      <c r="L479" s="4"/>
      <c r="M479" s="4"/>
      <c r="N479" s="4"/>
      <c r="O479" s="4"/>
      <c r="P479" s="4"/>
      <c r="R479" s="4"/>
      <c r="S479" s="4"/>
      <c r="T479" s="4"/>
      <c r="U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row>
    <row r="480" spans="1:56" x14ac:dyDescent="0.2">
      <c r="A480" s="48"/>
      <c r="B480" s="4"/>
      <c r="C480" s="4"/>
      <c r="D480" s="4"/>
      <c r="E480" s="4"/>
      <c r="F480" s="4"/>
      <c r="G480" s="4"/>
      <c r="H480" s="4"/>
      <c r="I480" s="4"/>
      <c r="J480" s="4"/>
      <c r="K480" s="4"/>
      <c r="L480" s="4"/>
      <c r="M480" s="4"/>
      <c r="N480" s="4"/>
      <c r="O480" s="4"/>
      <c r="P480" s="4"/>
      <c r="R480" s="4"/>
      <c r="S480" s="4"/>
      <c r="T480" s="4"/>
      <c r="U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row>
    <row r="481" spans="1:56" x14ac:dyDescent="0.2">
      <c r="A481" s="48"/>
      <c r="B481" s="4"/>
      <c r="C481" s="4"/>
      <c r="D481" s="4"/>
      <c r="E481" s="4"/>
      <c r="F481" s="4"/>
      <c r="G481" s="4"/>
      <c r="H481" s="4"/>
      <c r="I481" s="4"/>
      <c r="J481" s="4"/>
      <c r="K481" s="4"/>
      <c r="L481" s="4"/>
      <c r="M481" s="4"/>
      <c r="N481" s="4"/>
      <c r="O481" s="4"/>
      <c r="P481" s="4"/>
      <c r="R481" s="4"/>
      <c r="S481" s="4"/>
      <c r="T481" s="4"/>
      <c r="U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row>
    <row r="482" spans="1:56" x14ac:dyDescent="0.2">
      <c r="A482" s="48"/>
      <c r="B482" s="4"/>
      <c r="C482" s="4"/>
      <c r="D482" s="4"/>
      <c r="E482" s="4"/>
      <c r="F482" s="4"/>
      <c r="G482" s="4"/>
      <c r="H482" s="4"/>
      <c r="I482" s="4"/>
      <c r="J482" s="4"/>
      <c r="K482" s="4"/>
      <c r="L482" s="4"/>
      <c r="M482" s="4"/>
      <c r="N482" s="4"/>
      <c r="O482" s="4"/>
      <c r="P482" s="4"/>
      <c r="R482" s="4"/>
      <c r="S482" s="4"/>
      <c r="T482" s="4"/>
      <c r="U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row>
    <row r="483" spans="1:56" x14ac:dyDescent="0.2">
      <c r="A483" s="48"/>
      <c r="B483" s="4"/>
      <c r="C483" s="4"/>
      <c r="D483" s="4"/>
      <c r="E483" s="4"/>
      <c r="F483" s="4"/>
      <c r="G483" s="4"/>
      <c r="H483" s="4"/>
      <c r="I483" s="4"/>
      <c r="J483" s="4"/>
      <c r="K483" s="4"/>
      <c r="L483" s="4"/>
      <c r="M483" s="4"/>
      <c r="N483" s="4"/>
      <c r="O483" s="4"/>
      <c r="P483" s="4"/>
      <c r="R483" s="4"/>
      <c r="S483" s="4"/>
      <c r="T483" s="4"/>
      <c r="U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row>
    <row r="484" spans="1:56" x14ac:dyDescent="0.2">
      <c r="A484" s="48"/>
      <c r="B484" s="4"/>
      <c r="C484" s="4"/>
      <c r="D484" s="4"/>
      <c r="E484" s="4"/>
      <c r="F484" s="4"/>
      <c r="G484" s="4"/>
      <c r="H484" s="4"/>
      <c r="I484" s="4"/>
      <c r="J484" s="4"/>
      <c r="K484" s="4"/>
      <c r="L484" s="4"/>
      <c r="M484" s="4"/>
      <c r="N484" s="4"/>
      <c r="O484" s="4"/>
      <c r="P484" s="4"/>
      <c r="R484" s="4"/>
      <c r="S484" s="4"/>
      <c r="T484" s="4"/>
      <c r="U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row>
    <row r="485" spans="1:56" x14ac:dyDescent="0.2">
      <c r="A485" s="48"/>
      <c r="B485" s="4"/>
      <c r="C485" s="4"/>
      <c r="D485" s="4"/>
      <c r="E485" s="4"/>
      <c r="F485" s="4"/>
      <c r="G485" s="4"/>
      <c r="H485" s="4"/>
      <c r="I485" s="4"/>
      <c r="J485" s="4"/>
      <c r="K485" s="4"/>
      <c r="L485" s="4"/>
      <c r="M485" s="4"/>
      <c r="N485" s="4"/>
      <c r="O485" s="4"/>
      <c r="P485" s="4"/>
      <c r="R485" s="4"/>
      <c r="S485" s="4"/>
      <c r="T485" s="4"/>
      <c r="U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row>
    <row r="486" spans="1:56" x14ac:dyDescent="0.2">
      <c r="A486" s="48"/>
      <c r="B486" s="4"/>
      <c r="C486" s="4"/>
      <c r="D486" s="4"/>
      <c r="E486" s="4"/>
      <c r="F486" s="4"/>
      <c r="G486" s="4"/>
      <c r="H486" s="4"/>
      <c r="I486" s="4"/>
      <c r="J486" s="4"/>
      <c r="K486" s="4"/>
      <c r="L486" s="4"/>
      <c r="M486" s="4"/>
      <c r="N486" s="4"/>
      <c r="O486" s="4"/>
      <c r="P486" s="4"/>
      <c r="R486" s="4"/>
      <c r="S486" s="4"/>
      <c r="T486" s="4"/>
      <c r="U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row>
    <row r="487" spans="1:56" x14ac:dyDescent="0.2">
      <c r="A487" s="48"/>
      <c r="B487" s="4"/>
      <c r="C487" s="4"/>
      <c r="D487" s="4"/>
      <c r="E487" s="4"/>
      <c r="F487" s="4"/>
      <c r="G487" s="4"/>
      <c r="H487" s="4"/>
      <c r="I487" s="4"/>
      <c r="J487" s="4"/>
      <c r="K487" s="4"/>
      <c r="L487" s="4"/>
      <c r="M487" s="4"/>
      <c r="N487" s="4"/>
      <c r="O487" s="4"/>
      <c r="P487" s="4"/>
      <c r="R487" s="4"/>
      <c r="S487" s="4"/>
      <c r="T487" s="4"/>
      <c r="U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row>
    <row r="488" spans="1:56" x14ac:dyDescent="0.2">
      <c r="A488" s="48"/>
      <c r="B488" s="4"/>
      <c r="C488" s="4"/>
      <c r="D488" s="4"/>
      <c r="E488" s="4"/>
      <c r="F488" s="4"/>
      <c r="G488" s="4"/>
      <c r="H488" s="4"/>
      <c r="I488" s="4"/>
      <c r="J488" s="4"/>
      <c r="K488" s="4"/>
      <c r="L488" s="4"/>
      <c r="M488" s="4"/>
      <c r="N488" s="4"/>
      <c r="O488" s="4"/>
      <c r="P488" s="4"/>
      <c r="R488" s="4"/>
      <c r="S488" s="4"/>
      <c r="T488" s="4"/>
      <c r="U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row>
    <row r="489" spans="1:56" x14ac:dyDescent="0.2">
      <c r="A489" s="48"/>
      <c r="B489" s="4"/>
      <c r="C489" s="4"/>
      <c r="D489" s="4"/>
      <c r="E489" s="4"/>
      <c r="F489" s="4"/>
      <c r="G489" s="4"/>
      <c r="H489" s="4"/>
      <c r="I489" s="4"/>
      <c r="J489" s="4"/>
      <c r="K489" s="4"/>
      <c r="L489" s="4"/>
      <c r="M489" s="4"/>
      <c r="N489" s="4"/>
      <c r="O489" s="4"/>
      <c r="P489" s="4"/>
      <c r="R489" s="4"/>
      <c r="S489" s="4"/>
      <c r="T489" s="4"/>
      <c r="U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row>
    <row r="490" spans="1:56" x14ac:dyDescent="0.2">
      <c r="A490" s="48"/>
      <c r="B490" s="4"/>
      <c r="C490" s="4"/>
      <c r="D490" s="4"/>
      <c r="E490" s="4"/>
      <c r="F490" s="4"/>
      <c r="G490" s="4"/>
      <c r="H490" s="4"/>
      <c r="I490" s="4"/>
      <c r="J490" s="4"/>
      <c r="K490" s="4"/>
      <c r="L490" s="4"/>
      <c r="M490" s="4"/>
      <c r="N490" s="4"/>
      <c r="O490" s="4"/>
      <c r="P490" s="4"/>
      <c r="R490" s="4"/>
      <c r="S490" s="4"/>
      <c r="T490" s="4"/>
      <c r="U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row>
    <row r="491" spans="1:56" x14ac:dyDescent="0.2">
      <c r="A491" s="48"/>
      <c r="B491" s="4"/>
      <c r="C491" s="4"/>
      <c r="D491" s="4"/>
      <c r="E491" s="4"/>
      <c r="F491" s="4"/>
      <c r="G491" s="4"/>
      <c r="H491" s="4"/>
      <c r="I491" s="4"/>
      <c r="J491" s="4"/>
      <c r="K491" s="4"/>
      <c r="L491" s="4"/>
      <c r="M491" s="4"/>
      <c r="N491" s="4"/>
      <c r="O491" s="4"/>
      <c r="P491" s="4"/>
      <c r="R491" s="4"/>
      <c r="S491" s="4"/>
      <c r="T491" s="4"/>
      <c r="U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row>
    <row r="492" spans="1:56" x14ac:dyDescent="0.2">
      <c r="A492" s="48"/>
      <c r="B492" s="4"/>
      <c r="C492" s="4"/>
      <c r="D492" s="4"/>
      <c r="E492" s="4"/>
      <c r="F492" s="4"/>
      <c r="G492" s="4"/>
      <c r="H492" s="4"/>
      <c r="I492" s="4"/>
      <c r="J492" s="4"/>
      <c r="K492" s="4"/>
      <c r="L492" s="4"/>
      <c r="M492" s="4"/>
      <c r="N492" s="4"/>
      <c r="O492" s="4"/>
      <c r="P492" s="4"/>
      <c r="R492" s="4"/>
      <c r="S492" s="4"/>
      <c r="T492" s="4"/>
      <c r="U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row>
    <row r="493" spans="1:56" x14ac:dyDescent="0.2">
      <c r="A493" s="48"/>
      <c r="B493" s="4"/>
      <c r="C493" s="4"/>
      <c r="D493" s="4"/>
      <c r="E493" s="4"/>
      <c r="F493" s="4"/>
      <c r="G493" s="4"/>
      <c r="H493" s="4"/>
      <c r="I493" s="4"/>
      <c r="J493" s="4"/>
      <c r="K493" s="4"/>
      <c r="L493" s="4"/>
      <c r="M493" s="4"/>
      <c r="N493" s="4"/>
      <c r="O493" s="4"/>
      <c r="P493" s="4"/>
      <c r="R493" s="4"/>
      <c r="S493" s="4"/>
      <c r="T493" s="4"/>
      <c r="U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row>
    <row r="494" spans="1:56" x14ac:dyDescent="0.2">
      <c r="A494" s="48"/>
      <c r="B494" s="4"/>
      <c r="C494" s="4"/>
      <c r="D494" s="4"/>
      <c r="E494" s="4"/>
      <c r="F494" s="4"/>
      <c r="G494" s="4"/>
      <c r="H494" s="4"/>
      <c r="I494" s="4"/>
      <c r="J494" s="4"/>
      <c r="K494" s="4"/>
      <c r="L494" s="4"/>
      <c r="M494" s="4"/>
      <c r="N494" s="4"/>
      <c r="O494" s="4"/>
      <c r="P494" s="4"/>
      <c r="R494" s="4"/>
      <c r="S494" s="4"/>
      <c r="T494" s="4"/>
      <c r="U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row>
    <row r="495" spans="1:56" x14ac:dyDescent="0.2">
      <c r="A495" s="48"/>
      <c r="B495" s="4"/>
      <c r="C495" s="4"/>
      <c r="D495" s="4"/>
      <c r="E495" s="4"/>
      <c r="F495" s="4"/>
      <c r="G495" s="4"/>
      <c r="H495" s="4"/>
      <c r="I495" s="4"/>
      <c r="J495" s="4"/>
      <c r="K495" s="4"/>
      <c r="L495" s="4"/>
      <c r="M495" s="4"/>
      <c r="N495" s="4"/>
      <c r="O495" s="4"/>
      <c r="P495" s="4"/>
      <c r="R495" s="4"/>
      <c r="S495" s="4"/>
      <c r="T495" s="4"/>
      <c r="U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row>
    <row r="496" spans="1:56" x14ac:dyDescent="0.2">
      <c r="A496" s="48"/>
      <c r="B496" s="4"/>
      <c r="C496" s="4"/>
      <c r="D496" s="4"/>
      <c r="E496" s="4"/>
      <c r="F496" s="4"/>
      <c r="G496" s="4"/>
      <c r="H496" s="4"/>
      <c r="I496" s="4"/>
      <c r="J496" s="4"/>
      <c r="K496" s="4"/>
      <c r="L496" s="4"/>
      <c r="M496" s="4"/>
      <c r="N496" s="4"/>
      <c r="O496" s="4"/>
      <c r="P496" s="4"/>
      <c r="R496" s="4"/>
      <c r="S496" s="4"/>
      <c r="T496" s="4"/>
      <c r="U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row>
    <row r="497" spans="1:56" x14ac:dyDescent="0.2">
      <c r="A497" s="48"/>
      <c r="B497" s="4"/>
      <c r="C497" s="4"/>
      <c r="D497" s="4"/>
      <c r="E497" s="4"/>
      <c r="F497" s="4"/>
      <c r="G497" s="4"/>
      <c r="H497" s="4"/>
      <c r="I497" s="4"/>
      <c r="J497" s="4"/>
      <c r="K497" s="4"/>
      <c r="L497" s="4"/>
      <c r="M497" s="4"/>
      <c r="N497" s="4"/>
      <c r="O497" s="4"/>
      <c r="P497" s="4"/>
      <c r="R497" s="4"/>
      <c r="S497" s="4"/>
      <c r="T497" s="4"/>
      <c r="U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row>
    <row r="498" spans="1:56" x14ac:dyDescent="0.2">
      <c r="A498" s="48"/>
      <c r="B498" s="4"/>
      <c r="C498" s="4"/>
      <c r="D498" s="4"/>
      <c r="E498" s="4"/>
      <c r="F498" s="4"/>
      <c r="G498" s="4"/>
      <c r="H498" s="4"/>
      <c r="I498" s="4"/>
      <c r="J498" s="4"/>
      <c r="K498" s="4"/>
      <c r="L498" s="4"/>
      <c r="M498" s="4"/>
      <c r="N498" s="4"/>
      <c r="O498" s="4"/>
      <c r="P498" s="4"/>
      <c r="R498" s="4"/>
      <c r="S498" s="4"/>
      <c r="T498" s="4"/>
      <c r="U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row>
    <row r="499" spans="1:56" x14ac:dyDescent="0.2">
      <c r="A499" s="48"/>
      <c r="B499" s="4"/>
      <c r="C499" s="4"/>
      <c r="D499" s="4"/>
      <c r="E499" s="4"/>
      <c r="F499" s="4"/>
      <c r="G499" s="4"/>
      <c r="H499" s="4"/>
      <c r="I499" s="4"/>
      <c r="J499" s="4"/>
      <c r="K499" s="4"/>
      <c r="L499" s="4"/>
      <c r="M499" s="4"/>
      <c r="N499" s="4"/>
      <c r="O499" s="4"/>
      <c r="P499" s="4"/>
      <c r="R499" s="4"/>
      <c r="S499" s="4"/>
      <c r="T499" s="4"/>
      <c r="U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row>
    <row r="500" spans="1:56" x14ac:dyDescent="0.2">
      <c r="A500" s="48"/>
      <c r="B500" s="4"/>
      <c r="C500" s="4"/>
      <c r="D500" s="4"/>
      <c r="E500" s="4"/>
      <c r="F500" s="4"/>
      <c r="G500" s="4"/>
      <c r="H500" s="4"/>
      <c r="I500" s="4"/>
      <c r="J500" s="4"/>
      <c r="K500" s="4"/>
      <c r="L500" s="4"/>
      <c r="M500" s="4"/>
      <c r="N500" s="4"/>
      <c r="O500" s="4"/>
      <c r="P500" s="4"/>
      <c r="R500" s="4"/>
      <c r="S500" s="4"/>
      <c r="T500" s="4"/>
      <c r="U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row>
    <row r="501" spans="1:56" x14ac:dyDescent="0.2">
      <c r="A501" s="48"/>
      <c r="B501" s="4"/>
      <c r="C501" s="4"/>
      <c r="D501" s="4"/>
      <c r="E501" s="4"/>
      <c r="F501" s="4"/>
      <c r="G501" s="4"/>
      <c r="H501" s="4"/>
      <c r="I501" s="4"/>
      <c r="J501" s="4"/>
      <c r="K501" s="4"/>
      <c r="L501" s="4"/>
      <c r="M501" s="4"/>
      <c r="N501" s="4"/>
      <c r="O501" s="4"/>
      <c r="P501" s="4"/>
      <c r="R501" s="4"/>
      <c r="S501" s="4"/>
      <c r="T501" s="4"/>
      <c r="U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row>
    <row r="502" spans="1:56" x14ac:dyDescent="0.2">
      <c r="A502" s="48"/>
      <c r="B502" s="4"/>
      <c r="C502" s="4"/>
      <c r="D502" s="4"/>
      <c r="E502" s="4"/>
      <c r="F502" s="4"/>
      <c r="G502" s="4"/>
      <c r="H502" s="4"/>
      <c r="I502" s="4"/>
      <c r="J502" s="4"/>
      <c r="K502" s="4"/>
      <c r="L502" s="4"/>
      <c r="M502" s="4"/>
      <c r="N502" s="4"/>
      <c r="O502" s="4"/>
      <c r="P502" s="4"/>
      <c r="R502" s="4"/>
      <c r="S502" s="4"/>
      <c r="T502" s="4"/>
      <c r="U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row>
    <row r="503" spans="1:56" x14ac:dyDescent="0.2">
      <c r="A503" s="48"/>
      <c r="B503" s="4"/>
      <c r="C503" s="4"/>
      <c r="D503" s="4"/>
      <c r="E503" s="4"/>
      <c r="F503" s="4"/>
      <c r="G503" s="4"/>
      <c r="H503" s="4"/>
      <c r="I503" s="4"/>
      <c r="J503" s="4"/>
      <c r="K503" s="4"/>
      <c r="L503" s="4"/>
      <c r="M503" s="4"/>
      <c r="N503" s="4"/>
      <c r="O503" s="4"/>
      <c r="P503" s="4"/>
      <c r="R503" s="4"/>
      <c r="S503" s="4"/>
      <c r="T503" s="4"/>
      <c r="U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row>
    <row r="504" spans="1:56" x14ac:dyDescent="0.2">
      <c r="A504" s="48"/>
      <c r="B504" s="4"/>
      <c r="C504" s="4"/>
      <c r="D504" s="4"/>
      <c r="E504" s="4"/>
      <c r="F504" s="4"/>
      <c r="G504" s="4"/>
      <c r="H504" s="4"/>
      <c r="I504" s="4"/>
      <c r="J504" s="4"/>
      <c r="K504" s="4"/>
      <c r="L504" s="4"/>
      <c r="M504" s="4"/>
      <c r="N504" s="4"/>
      <c r="O504" s="4"/>
      <c r="P504" s="4"/>
      <c r="R504" s="4"/>
      <c r="S504" s="4"/>
      <c r="T504" s="4"/>
      <c r="U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row>
    <row r="505" spans="1:56" x14ac:dyDescent="0.2">
      <c r="A505" s="48"/>
      <c r="B505" s="4"/>
      <c r="C505" s="4"/>
      <c r="D505" s="4"/>
      <c r="E505" s="4"/>
      <c r="F505" s="4"/>
      <c r="G505" s="4"/>
      <c r="H505" s="4"/>
      <c r="I505" s="4"/>
      <c r="J505" s="4"/>
      <c r="K505" s="4"/>
      <c r="L505" s="4"/>
      <c r="M505" s="4"/>
      <c r="N505" s="4"/>
      <c r="O505" s="4"/>
      <c r="P505" s="4"/>
      <c r="R505" s="4"/>
      <c r="S505" s="4"/>
      <c r="T505" s="4"/>
      <c r="U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row>
    <row r="506" spans="1:56" x14ac:dyDescent="0.2">
      <c r="A506" s="48"/>
      <c r="B506" s="4"/>
      <c r="C506" s="4"/>
      <c r="D506" s="4"/>
      <c r="E506" s="4"/>
      <c r="F506" s="4"/>
      <c r="G506" s="4"/>
      <c r="H506" s="4"/>
      <c r="I506" s="4"/>
      <c r="J506" s="4"/>
      <c r="K506" s="4"/>
      <c r="L506" s="4"/>
      <c r="M506" s="4"/>
      <c r="N506" s="4"/>
      <c r="O506" s="4"/>
      <c r="P506" s="4"/>
      <c r="R506" s="4"/>
      <c r="S506" s="4"/>
      <c r="T506" s="4"/>
      <c r="U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row>
    <row r="507" spans="1:56" x14ac:dyDescent="0.2">
      <c r="A507" s="48"/>
      <c r="B507" s="4"/>
      <c r="C507" s="4"/>
      <c r="D507" s="4"/>
      <c r="E507" s="4"/>
      <c r="F507" s="4"/>
      <c r="G507" s="4"/>
      <c r="H507" s="4"/>
      <c r="I507" s="4"/>
      <c r="J507" s="4"/>
      <c r="K507" s="4"/>
      <c r="L507" s="4"/>
      <c r="M507" s="4"/>
      <c r="N507" s="4"/>
      <c r="O507" s="4"/>
      <c r="P507" s="4"/>
      <c r="R507" s="4"/>
      <c r="S507" s="4"/>
      <c r="T507" s="4"/>
      <c r="U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row>
    <row r="508" spans="1:56" x14ac:dyDescent="0.2">
      <c r="A508" s="48"/>
      <c r="B508" s="4"/>
      <c r="C508" s="4"/>
      <c r="D508" s="4"/>
      <c r="E508" s="4"/>
      <c r="F508" s="4"/>
      <c r="G508" s="4"/>
      <c r="H508" s="4"/>
      <c r="I508" s="4"/>
      <c r="J508" s="4"/>
      <c r="K508" s="4"/>
      <c r="L508" s="4"/>
      <c r="M508" s="4"/>
      <c r="N508" s="4"/>
      <c r="O508" s="4"/>
      <c r="P508" s="4"/>
      <c r="R508" s="4"/>
      <c r="S508" s="4"/>
      <c r="T508" s="4"/>
      <c r="U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row>
    <row r="509" spans="1:56" x14ac:dyDescent="0.2">
      <c r="A509" s="48"/>
      <c r="B509" s="4"/>
      <c r="C509" s="4"/>
      <c r="D509" s="4"/>
      <c r="E509" s="4"/>
      <c r="F509" s="4"/>
      <c r="G509" s="4"/>
      <c r="H509" s="4"/>
      <c r="I509" s="4"/>
      <c r="J509" s="4"/>
      <c r="K509" s="4"/>
      <c r="L509" s="4"/>
      <c r="M509" s="4"/>
      <c r="N509" s="4"/>
      <c r="O509" s="4"/>
      <c r="P509" s="4"/>
      <c r="R509" s="4"/>
      <c r="S509" s="4"/>
      <c r="T509" s="4"/>
      <c r="U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row>
    <row r="510" spans="1:56" x14ac:dyDescent="0.2">
      <c r="A510" s="48"/>
      <c r="B510" s="4"/>
      <c r="C510" s="4"/>
      <c r="D510" s="4"/>
      <c r="E510" s="4"/>
      <c r="F510" s="4"/>
      <c r="G510" s="4"/>
      <c r="H510" s="4"/>
      <c r="I510" s="4"/>
      <c r="J510" s="4"/>
      <c r="K510" s="4"/>
      <c r="L510" s="4"/>
      <c r="M510" s="4"/>
      <c r="N510" s="4"/>
      <c r="O510" s="4"/>
      <c r="P510" s="4"/>
      <c r="R510" s="4"/>
      <c r="S510" s="4"/>
      <c r="T510" s="4"/>
      <c r="U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row>
    <row r="511" spans="1:56" x14ac:dyDescent="0.2">
      <c r="A511" s="48"/>
      <c r="B511" s="4"/>
      <c r="C511" s="4"/>
      <c r="D511" s="4"/>
      <c r="E511" s="4"/>
      <c r="F511" s="4"/>
      <c r="G511" s="4"/>
      <c r="H511" s="4"/>
      <c r="I511" s="4"/>
      <c r="J511" s="4"/>
      <c r="K511" s="4"/>
      <c r="L511" s="4"/>
      <c r="M511" s="4"/>
      <c r="N511" s="4"/>
      <c r="O511" s="4"/>
      <c r="P511" s="4"/>
      <c r="R511" s="4"/>
      <c r="S511" s="4"/>
      <c r="T511" s="4"/>
      <c r="U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row>
    <row r="512" spans="1:56" x14ac:dyDescent="0.2">
      <c r="A512" s="48"/>
      <c r="B512" s="4"/>
      <c r="C512" s="4"/>
      <c r="D512" s="4"/>
      <c r="E512" s="4"/>
      <c r="F512" s="4"/>
      <c r="G512" s="4"/>
      <c r="H512" s="4"/>
      <c r="I512" s="4"/>
      <c r="J512" s="4"/>
      <c r="K512" s="4"/>
      <c r="L512" s="4"/>
      <c r="M512" s="4"/>
      <c r="N512" s="4"/>
      <c r="O512" s="4"/>
      <c r="P512" s="4"/>
      <c r="R512" s="4"/>
      <c r="S512" s="4"/>
      <c r="T512" s="4"/>
      <c r="U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row>
    <row r="513" spans="1:56" x14ac:dyDescent="0.2">
      <c r="A513" s="48"/>
      <c r="B513" s="4"/>
      <c r="C513" s="4"/>
      <c r="D513" s="4"/>
      <c r="E513" s="4"/>
      <c r="F513" s="4"/>
      <c r="G513" s="4"/>
      <c r="H513" s="4"/>
      <c r="I513" s="4"/>
      <c r="J513" s="4"/>
      <c r="K513" s="4"/>
      <c r="L513" s="4"/>
      <c r="M513" s="4"/>
      <c r="N513" s="4"/>
      <c r="O513" s="4"/>
      <c r="P513" s="4"/>
      <c r="R513" s="4"/>
      <c r="S513" s="4"/>
      <c r="T513" s="4"/>
      <c r="U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row>
    <row r="514" spans="1:56" x14ac:dyDescent="0.2">
      <c r="A514" s="48"/>
      <c r="B514" s="4"/>
      <c r="C514" s="4"/>
      <c r="D514" s="4"/>
      <c r="E514" s="4"/>
      <c r="F514" s="4"/>
      <c r="G514" s="4"/>
      <c r="H514" s="4"/>
      <c r="I514" s="4"/>
      <c r="J514" s="4"/>
      <c r="K514" s="4"/>
      <c r="L514" s="4"/>
      <c r="M514" s="4"/>
      <c r="N514" s="4"/>
      <c r="O514" s="4"/>
      <c r="P514" s="4"/>
      <c r="R514" s="4"/>
      <c r="S514" s="4"/>
      <c r="T514" s="4"/>
      <c r="U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row>
    <row r="515" spans="1:56" x14ac:dyDescent="0.2">
      <c r="A515" s="48"/>
      <c r="B515" s="4"/>
      <c r="C515" s="4"/>
      <c r="D515" s="4"/>
      <c r="E515" s="4"/>
      <c r="F515" s="4"/>
      <c r="G515" s="4"/>
      <c r="H515" s="4"/>
      <c r="I515" s="4"/>
      <c r="J515" s="4"/>
      <c r="K515" s="4"/>
      <c r="L515" s="4"/>
      <c r="M515" s="4"/>
      <c r="N515" s="4"/>
      <c r="O515" s="4"/>
      <c r="P515" s="4"/>
      <c r="R515" s="4"/>
      <c r="S515" s="4"/>
      <c r="T515" s="4"/>
      <c r="U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row>
    <row r="516" spans="1:56" x14ac:dyDescent="0.2">
      <c r="A516" s="48"/>
      <c r="B516" s="4"/>
      <c r="C516" s="4"/>
      <c r="D516" s="4"/>
      <c r="E516" s="4"/>
      <c r="F516" s="4"/>
      <c r="G516" s="4"/>
      <c r="H516" s="4"/>
      <c r="I516" s="4"/>
      <c r="J516" s="4"/>
      <c r="K516" s="4"/>
      <c r="L516" s="4"/>
      <c r="M516" s="4"/>
      <c r="N516" s="4"/>
      <c r="O516" s="4"/>
      <c r="P516" s="4"/>
      <c r="R516" s="4"/>
      <c r="S516" s="4"/>
      <c r="T516" s="4"/>
      <c r="U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row>
    <row r="517" spans="1:56" x14ac:dyDescent="0.2">
      <c r="A517" s="48"/>
      <c r="B517" s="4"/>
      <c r="C517" s="4"/>
      <c r="D517" s="4"/>
      <c r="E517" s="4"/>
      <c r="F517" s="4"/>
      <c r="G517" s="4"/>
      <c r="H517" s="4"/>
      <c r="I517" s="4"/>
      <c r="J517" s="4"/>
      <c r="K517" s="4"/>
      <c r="L517" s="4"/>
      <c r="M517" s="4"/>
      <c r="N517" s="4"/>
      <c r="O517" s="4"/>
      <c r="P517" s="4"/>
      <c r="R517" s="4"/>
      <c r="S517" s="4"/>
      <c r="T517" s="4"/>
      <c r="U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row>
    <row r="518" spans="1:56" x14ac:dyDescent="0.2">
      <c r="A518" s="48"/>
      <c r="B518" s="4"/>
      <c r="C518" s="4"/>
      <c r="D518" s="4"/>
      <c r="E518" s="4"/>
      <c r="F518" s="4"/>
      <c r="G518" s="4"/>
      <c r="H518" s="4"/>
      <c r="I518" s="4"/>
      <c r="J518" s="4"/>
      <c r="K518" s="4"/>
      <c r="L518" s="4"/>
      <c r="M518" s="4"/>
      <c r="N518" s="4"/>
      <c r="O518" s="4"/>
      <c r="P518" s="4"/>
      <c r="R518" s="4"/>
      <c r="S518" s="4"/>
      <c r="T518" s="4"/>
      <c r="U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row>
    <row r="519" spans="1:56" x14ac:dyDescent="0.2">
      <c r="A519" s="48"/>
      <c r="B519" s="4"/>
      <c r="C519" s="4"/>
      <c r="D519" s="4"/>
      <c r="E519" s="4"/>
      <c r="F519" s="4"/>
      <c r="G519" s="4"/>
      <c r="H519" s="4"/>
      <c r="I519" s="4"/>
      <c r="J519" s="4"/>
      <c r="K519" s="4"/>
      <c r="L519" s="4"/>
      <c r="M519" s="4"/>
      <c r="N519" s="4"/>
      <c r="O519" s="4"/>
      <c r="P519" s="4"/>
      <c r="R519" s="4"/>
      <c r="S519" s="4"/>
      <c r="T519" s="4"/>
      <c r="U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row>
    <row r="520" spans="1:56" x14ac:dyDescent="0.2">
      <c r="A520" s="48"/>
      <c r="B520" s="4"/>
      <c r="C520" s="4"/>
      <c r="D520" s="4"/>
      <c r="E520" s="4"/>
      <c r="F520" s="4"/>
      <c r="G520" s="4"/>
      <c r="H520" s="4"/>
      <c r="I520" s="4"/>
      <c r="J520" s="4"/>
      <c r="K520" s="4"/>
      <c r="L520" s="4"/>
      <c r="M520" s="4"/>
      <c r="N520" s="4"/>
      <c r="O520" s="4"/>
      <c r="P520" s="4"/>
      <c r="R520" s="4"/>
      <c r="S520" s="4"/>
      <c r="T520" s="4"/>
      <c r="U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row>
    <row r="521" spans="1:56" x14ac:dyDescent="0.2">
      <c r="A521" s="48"/>
      <c r="B521" s="4"/>
      <c r="C521" s="4"/>
      <c r="D521" s="4"/>
      <c r="E521" s="4"/>
      <c r="F521" s="4"/>
      <c r="G521" s="4"/>
      <c r="H521" s="4"/>
      <c r="I521" s="4"/>
      <c r="J521" s="4"/>
      <c r="K521" s="4"/>
      <c r="L521" s="4"/>
      <c r="M521" s="4"/>
      <c r="N521" s="4"/>
      <c r="O521" s="4"/>
      <c r="P521" s="4"/>
      <c r="R521" s="4"/>
      <c r="S521" s="4"/>
      <c r="T521" s="4"/>
      <c r="U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row>
    <row r="522" spans="1:56" x14ac:dyDescent="0.2">
      <c r="A522" s="48"/>
      <c r="B522" s="4"/>
      <c r="C522" s="4"/>
      <c r="D522" s="4"/>
      <c r="E522" s="4"/>
      <c r="F522" s="4"/>
      <c r="G522" s="4"/>
      <c r="H522" s="4"/>
      <c r="I522" s="4"/>
      <c r="J522" s="4"/>
      <c r="K522" s="4"/>
      <c r="L522" s="4"/>
      <c r="M522" s="4"/>
      <c r="N522" s="4"/>
      <c r="O522" s="4"/>
      <c r="P522" s="4"/>
      <c r="R522" s="4"/>
      <c r="S522" s="4"/>
      <c r="T522" s="4"/>
      <c r="U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row>
    <row r="523" spans="1:56" x14ac:dyDescent="0.2">
      <c r="A523" s="48"/>
      <c r="B523" s="4"/>
      <c r="C523" s="4"/>
      <c r="D523" s="4"/>
      <c r="E523" s="4"/>
      <c r="F523" s="4"/>
      <c r="G523" s="4"/>
      <c r="H523" s="4"/>
      <c r="I523" s="4"/>
      <c r="J523" s="4"/>
      <c r="K523" s="4"/>
      <c r="L523" s="4"/>
      <c r="M523" s="4"/>
      <c r="N523" s="4"/>
      <c r="O523" s="4"/>
      <c r="P523" s="4"/>
      <c r="R523" s="4"/>
      <c r="S523" s="4"/>
      <c r="T523" s="4"/>
      <c r="U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row>
    <row r="524" spans="1:56" x14ac:dyDescent="0.2">
      <c r="A524" s="48"/>
      <c r="B524" s="4"/>
      <c r="C524" s="4"/>
      <c r="D524" s="4"/>
      <c r="E524" s="4"/>
      <c r="F524" s="4"/>
      <c r="G524" s="4"/>
      <c r="H524" s="4"/>
      <c r="I524" s="4"/>
      <c r="J524" s="4"/>
      <c r="K524" s="4"/>
      <c r="L524" s="4"/>
      <c r="M524" s="4"/>
      <c r="N524" s="4"/>
      <c r="O524" s="4"/>
      <c r="P524" s="4"/>
      <c r="R524" s="4"/>
      <c r="S524" s="4"/>
      <c r="T524" s="4"/>
      <c r="U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row>
    <row r="525" spans="1:56" x14ac:dyDescent="0.2">
      <c r="A525" s="48"/>
      <c r="B525" s="4"/>
      <c r="C525" s="4"/>
      <c r="D525" s="4"/>
      <c r="E525" s="4"/>
      <c r="F525" s="4"/>
      <c r="G525" s="4"/>
      <c r="H525" s="4"/>
      <c r="I525" s="4"/>
      <c r="J525" s="4"/>
      <c r="K525" s="4"/>
      <c r="L525" s="4"/>
      <c r="M525" s="4"/>
      <c r="N525" s="4"/>
      <c r="O525" s="4"/>
      <c r="P525" s="4"/>
      <c r="R525" s="4"/>
      <c r="S525" s="4"/>
      <c r="T525" s="4"/>
      <c r="U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row>
    <row r="526" spans="1:56" x14ac:dyDescent="0.2">
      <c r="A526" s="48"/>
      <c r="B526" s="4"/>
      <c r="C526" s="4"/>
      <c r="D526" s="4"/>
      <c r="E526" s="4"/>
      <c r="F526" s="4"/>
      <c r="G526" s="4"/>
      <c r="H526" s="4"/>
      <c r="I526" s="4"/>
      <c r="J526" s="4"/>
      <c r="K526" s="4"/>
      <c r="L526" s="4"/>
      <c r="M526" s="4"/>
      <c r="N526" s="4"/>
      <c r="O526" s="4"/>
      <c r="P526" s="4"/>
      <c r="R526" s="4"/>
      <c r="S526" s="4"/>
      <c r="T526" s="4"/>
      <c r="U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row>
    <row r="527" spans="1:56" x14ac:dyDescent="0.2">
      <c r="A527" s="48"/>
      <c r="B527" s="4"/>
      <c r="C527" s="4"/>
      <c r="D527" s="4"/>
      <c r="E527" s="4"/>
      <c r="F527" s="4"/>
      <c r="G527" s="4"/>
      <c r="H527" s="4"/>
      <c r="I527" s="4"/>
      <c r="J527" s="4"/>
      <c r="K527" s="4"/>
      <c r="L527" s="4"/>
      <c r="M527" s="4"/>
      <c r="N527" s="4"/>
      <c r="O527" s="4"/>
      <c r="P527" s="4"/>
      <c r="R527" s="4"/>
      <c r="S527" s="4"/>
      <c r="T527" s="4"/>
      <c r="U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row>
    <row r="528" spans="1:56" x14ac:dyDescent="0.2">
      <c r="A528" s="48"/>
      <c r="B528" s="4"/>
      <c r="C528" s="4"/>
      <c r="D528" s="4"/>
      <c r="E528" s="4"/>
      <c r="F528" s="4"/>
      <c r="G528" s="4"/>
      <c r="H528" s="4"/>
      <c r="I528" s="4"/>
      <c r="J528" s="4"/>
      <c r="K528" s="4"/>
      <c r="L528" s="4"/>
      <c r="M528" s="4"/>
      <c r="N528" s="4"/>
      <c r="O528" s="4"/>
      <c r="P528" s="4"/>
      <c r="R528" s="4"/>
      <c r="S528" s="4"/>
      <c r="T528" s="4"/>
      <c r="U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row>
    <row r="529" spans="1:56" x14ac:dyDescent="0.2">
      <c r="A529" s="48"/>
      <c r="B529" s="4"/>
      <c r="C529" s="4"/>
      <c r="D529" s="4"/>
      <c r="E529" s="4"/>
      <c r="F529" s="4"/>
      <c r="G529" s="4"/>
      <c r="H529" s="4"/>
      <c r="I529" s="4"/>
      <c r="J529" s="4"/>
      <c r="K529" s="4"/>
      <c r="L529" s="4"/>
      <c r="M529" s="4"/>
      <c r="N529" s="4"/>
      <c r="O529" s="4"/>
      <c r="P529" s="4"/>
      <c r="R529" s="4"/>
      <c r="S529" s="4"/>
      <c r="T529" s="4"/>
      <c r="U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row>
    <row r="530" spans="1:56" x14ac:dyDescent="0.2">
      <c r="A530" s="48"/>
      <c r="B530" s="4"/>
      <c r="C530" s="4"/>
      <c r="D530" s="4"/>
      <c r="E530" s="4"/>
      <c r="F530" s="4"/>
      <c r="G530" s="4"/>
      <c r="H530" s="4"/>
      <c r="I530" s="4"/>
      <c r="J530" s="4"/>
      <c r="K530" s="4"/>
      <c r="L530" s="4"/>
      <c r="M530" s="4"/>
      <c r="N530" s="4"/>
      <c r="O530" s="4"/>
      <c r="P530" s="4"/>
      <c r="R530" s="4"/>
      <c r="S530" s="4"/>
      <c r="T530" s="4"/>
      <c r="U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row>
    <row r="531" spans="1:56" x14ac:dyDescent="0.2">
      <c r="A531" s="48"/>
      <c r="B531" s="4"/>
      <c r="C531" s="4"/>
      <c r="D531" s="4"/>
      <c r="E531" s="4"/>
      <c r="F531" s="4"/>
      <c r="G531" s="4"/>
      <c r="H531" s="4"/>
      <c r="I531" s="4"/>
      <c r="J531" s="4"/>
      <c r="K531" s="4"/>
      <c r="L531" s="4"/>
      <c r="M531" s="4"/>
      <c r="N531" s="4"/>
      <c r="O531" s="4"/>
      <c r="P531" s="4"/>
      <c r="R531" s="4"/>
      <c r="S531" s="4"/>
      <c r="T531" s="4"/>
      <c r="U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row>
    <row r="532" spans="1:56" x14ac:dyDescent="0.2">
      <c r="A532" s="48"/>
      <c r="B532" s="4"/>
      <c r="C532" s="4"/>
      <c r="D532" s="4"/>
      <c r="E532" s="4"/>
      <c r="F532" s="4"/>
      <c r="G532" s="4"/>
      <c r="H532" s="4"/>
      <c r="I532" s="4"/>
      <c r="J532" s="4"/>
      <c r="K532" s="4"/>
      <c r="L532" s="4"/>
      <c r="M532" s="4"/>
      <c r="N532" s="4"/>
      <c r="O532" s="4"/>
      <c r="P532" s="4"/>
      <c r="R532" s="4"/>
      <c r="S532" s="4"/>
      <c r="T532" s="4"/>
      <c r="U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row>
    <row r="533" spans="1:56" x14ac:dyDescent="0.2">
      <c r="A533" s="48"/>
      <c r="B533" s="4"/>
      <c r="C533" s="4"/>
      <c r="D533" s="4"/>
      <c r="E533" s="4"/>
      <c r="F533" s="4"/>
      <c r="G533" s="4"/>
      <c r="H533" s="4"/>
      <c r="I533" s="4"/>
      <c r="J533" s="4"/>
      <c r="K533" s="4"/>
      <c r="L533" s="4"/>
      <c r="M533" s="4"/>
      <c r="N533" s="4"/>
      <c r="O533" s="4"/>
      <c r="P533" s="4"/>
      <c r="R533" s="4"/>
      <c r="S533" s="4"/>
      <c r="T533" s="4"/>
      <c r="U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row>
    <row r="534" spans="1:56" x14ac:dyDescent="0.2">
      <c r="A534" s="48"/>
      <c r="B534" s="4"/>
      <c r="C534" s="4"/>
      <c r="D534" s="4"/>
      <c r="E534" s="4"/>
      <c r="F534" s="4"/>
      <c r="G534" s="4"/>
      <c r="H534" s="4"/>
      <c r="I534" s="4"/>
      <c r="J534" s="4"/>
      <c r="K534" s="4"/>
      <c r="L534" s="4"/>
      <c r="M534" s="4"/>
      <c r="N534" s="4"/>
      <c r="O534" s="4"/>
      <c r="P534" s="4"/>
      <c r="R534" s="4"/>
      <c r="S534" s="4"/>
      <c r="T534" s="4"/>
      <c r="U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row>
    <row r="535" spans="1:56" x14ac:dyDescent="0.2">
      <c r="A535" s="48"/>
      <c r="B535" s="4"/>
      <c r="C535" s="4"/>
      <c r="D535" s="4"/>
      <c r="E535" s="4"/>
      <c r="F535" s="4"/>
      <c r="G535" s="4"/>
      <c r="H535" s="4"/>
      <c r="I535" s="4"/>
      <c r="J535" s="4"/>
      <c r="K535" s="4"/>
      <c r="L535" s="4"/>
      <c r="M535" s="4"/>
      <c r="N535" s="4"/>
      <c r="O535" s="4"/>
      <c r="P535" s="4"/>
      <c r="R535" s="4"/>
      <c r="S535" s="4"/>
      <c r="T535" s="4"/>
      <c r="U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row>
    <row r="536" spans="1:56" x14ac:dyDescent="0.2">
      <c r="A536" s="48"/>
      <c r="B536" s="4"/>
      <c r="C536" s="4"/>
      <c r="D536" s="4"/>
      <c r="E536" s="4"/>
      <c r="F536" s="4"/>
      <c r="G536" s="4"/>
      <c r="H536" s="4"/>
      <c r="I536" s="4"/>
      <c r="J536" s="4"/>
      <c r="K536" s="4"/>
      <c r="L536" s="4"/>
      <c r="M536" s="4"/>
      <c r="N536" s="4"/>
      <c r="O536" s="4"/>
      <c r="P536" s="4"/>
      <c r="R536" s="4"/>
      <c r="S536" s="4"/>
      <c r="T536" s="4"/>
      <c r="U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row>
    <row r="537" spans="1:56" x14ac:dyDescent="0.2">
      <c r="A537" s="48"/>
      <c r="B537" s="4"/>
      <c r="C537" s="4"/>
      <c r="D537" s="4"/>
      <c r="E537" s="4"/>
      <c r="F537" s="4"/>
      <c r="G537" s="4"/>
      <c r="H537" s="4"/>
      <c r="I537" s="4"/>
      <c r="J537" s="4"/>
      <c r="K537" s="4"/>
      <c r="L537" s="4"/>
      <c r="M537" s="4"/>
      <c r="N537" s="4"/>
      <c r="O537" s="4"/>
      <c r="P537" s="4"/>
      <c r="R537" s="4"/>
      <c r="S537" s="4"/>
      <c r="T537" s="4"/>
      <c r="U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row>
    <row r="538" spans="1:56" x14ac:dyDescent="0.2">
      <c r="A538" s="48"/>
      <c r="B538" s="4"/>
      <c r="C538" s="4"/>
      <c r="D538" s="4"/>
      <c r="E538" s="4"/>
      <c r="F538" s="4"/>
      <c r="G538" s="4"/>
      <c r="H538" s="4"/>
      <c r="I538" s="4"/>
      <c r="J538" s="4"/>
      <c r="K538" s="4"/>
      <c r="L538" s="4"/>
      <c r="M538" s="4"/>
      <c r="N538" s="4"/>
      <c r="O538" s="4"/>
      <c r="P538" s="4"/>
      <c r="R538" s="4"/>
      <c r="S538" s="4"/>
      <c r="T538" s="4"/>
      <c r="U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row>
    <row r="539" spans="1:56" x14ac:dyDescent="0.2">
      <c r="A539" s="48"/>
      <c r="B539" s="4"/>
      <c r="C539" s="4"/>
      <c r="D539" s="4"/>
      <c r="E539" s="4"/>
      <c r="F539" s="4"/>
      <c r="G539" s="4"/>
      <c r="H539" s="4"/>
      <c r="I539" s="4"/>
      <c r="J539" s="4"/>
      <c r="K539" s="4"/>
      <c r="L539" s="4"/>
      <c r="M539" s="4"/>
      <c r="N539" s="4"/>
      <c r="O539" s="4"/>
      <c r="P539" s="4"/>
      <c r="R539" s="4"/>
      <c r="S539" s="4"/>
      <c r="T539" s="4"/>
      <c r="U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row>
    <row r="540" spans="1:56" x14ac:dyDescent="0.2">
      <c r="A540" s="48"/>
      <c r="B540" s="4"/>
      <c r="C540" s="4"/>
      <c r="D540" s="4"/>
      <c r="E540" s="4"/>
      <c r="F540" s="4"/>
      <c r="G540" s="4"/>
      <c r="H540" s="4"/>
      <c r="I540" s="4"/>
      <c r="J540" s="4"/>
      <c r="K540" s="4"/>
      <c r="L540" s="4"/>
      <c r="M540" s="4"/>
      <c r="N540" s="4"/>
      <c r="O540" s="4"/>
      <c r="P540" s="4"/>
      <c r="R540" s="4"/>
      <c r="S540" s="4"/>
      <c r="T540" s="4"/>
      <c r="U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row>
    <row r="541" spans="1:56" x14ac:dyDescent="0.2">
      <c r="A541" s="48"/>
      <c r="B541" s="4"/>
      <c r="C541" s="4"/>
      <c r="D541" s="4"/>
      <c r="E541" s="4"/>
      <c r="F541" s="4"/>
      <c r="G541" s="4"/>
      <c r="H541" s="4"/>
      <c r="I541" s="4"/>
      <c r="J541" s="4"/>
      <c r="K541" s="4"/>
      <c r="L541" s="4"/>
      <c r="M541" s="4"/>
      <c r="N541" s="4"/>
      <c r="O541" s="4"/>
      <c r="P541" s="4"/>
      <c r="R541" s="4"/>
      <c r="S541" s="4"/>
      <c r="T541" s="4"/>
      <c r="U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row>
    <row r="542" spans="1:56" x14ac:dyDescent="0.2">
      <c r="A542" s="48"/>
      <c r="B542" s="4"/>
      <c r="C542" s="4"/>
      <c r="D542" s="4"/>
      <c r="E542" s="4"/>
      <c r="F542" s="4"/>
      <c r="G542" s="4"/>
      <c r="H542" s="4"/>
      <c r="I542" s="4"/>
      <c r="J542" s="4"/>
      <c r="K542" s="4"/>
      <c r="L542" s="4"/>
      <c r="M542" s="4"/>
      <c r="N542" s="4"/>
      <c r="O542" s="4"/>
      <c r="P542" s="4"/>
      <c r="R542" s="4"/>
      <c r="S542" s="4"/>
      <c r="T542" s="4"/>
      <c r="U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row>
    <row r="543" spans="1:56" x14ac:dyDescent="0.2">
      <c r="A543" s="48"/>
      <c r="B543" s="4"/>
      <c r="C543" s="4"/>
      <c r="D543" s="4"/>
      <c r="E543" s="4"/>
      <c r="F543" s="4"/>
      <c r="G543" s="4"/>
      <c r="H543" s="4"/>
      <c r="I543" s="4"/>
      <c r="J543" s="4"/>
      <c r="K543" s="4"/>
      <c r="L543" s="4"/>
      <c r="M543" s="4"/>
      <c r="N543" s="4"/>
      <c r="O543" s="4"/>
      <c r="P543" s="4"/>
      <c r="R543" s="4"/>
      <c r="S543" s="4"/>
      <c r="T543" s="4"/>
      <c r="U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row>
    <row r="544" spans="1:56" x14ac:dyDescent="0.2">
      <c r="A544" s="48"/>
      <c r="B544" s="4"/>
      <c r="C544" s="4"/>
      <c r="D544" s="4"/>
      <c r="E544" s="4"/>
      <c r="F544" s="4"/>
      <c r="G544" s="4"/>
      <c r="H544" s="4"/>
      <c r="I544" s="4"/>
      <c r="J544" s="4"/>
      <c r="K544" s="4"/>
      <c r="L544" s="4"/>
      <c r="M544" s="4"/>
      <c r="N544" s="4"/>
      <c r="O544" s="4"/>
      <c r="P544" s="4"/>
      <c r="R544" s="4"/>
      <c r="S544" s="4"/>
      <c r="T544" s="4"/>
      <c r="U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row>
    <row r="545" spans="1:56" x14ac:dyDescent="0.2">
      <c r="A545" s="48"/>
      <c r="B545" s="4"/>
      <c r="C545" s="4"/>
      <c r="D545" s="4"/>
      <c r="E545" s="4"/>
      <c r="F545" s="4"/>
      <c r="G545" s="4"/>
      <c r="H545" s="4"/>
      <c r="I545" s="4"/>
      <c r="J545" s="4"/>
      <c r="K545" s="4"/>
      <c r="L545" s="4"/>
      <c r="M545" s="4"/>
      <c r="N545" s="4"/>
      <c r="O545" s="4"/>
      <c r="P545" s="4"/>
      <c r="R545" s="4"/>
      <c r="S545" s="4"/>
      <c r="T545" s="4"/>
      <c r="U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row>
    <row r="546" spans="1:56" x14ac:dyDescent="0.2">
      <c r="A546" s="48"/>
      <c r="B546" s="4"/>
      <c r="C546" s="4"/>
      <c r="D546" s="4"/>
      <c r="E546" s="4"/>
      <c r="F546" s="4"/>
      <c r="G546" s="4"/>
      <c r="H546" s="4"/>
      <c r="I546" s="4"/>
      <c r="J546" s="4"/>
      <c r="K546" s="4"/>
      <c r="L546" s="4"/>
      <c r="M546" s="4"/>
      <c r="N546" s="4"/>
      <c r="O546" s="4"/>
      <c r="P546" s="4"/>
      <c r="R546" s="4"/>
      <c r="S546" s="4"/>
      <c r="T546" s="4"/>
      <c r="U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row>
    <row r="547" spans="1:56" x14ac:dyDescent="0.2">
      <c r="A547" s="48"/>
      <c r="B547" s="4"/>
      <c r="C547" s="4"/>
      <c r="D547" s="4"/>
      <c r="E547" s="4"/>
      <c r="F547" s="4"/>
      <c r="G547" s="4"/>
      <c r="H547" s="4"/>
      <c r="I547" s="4"/>
      <c r="J547" s="4"/>
      <c r="K547" s="4"/>
      <c r="L547" s="4"/>
      <c r="M547" s="4"/>
      <c r="N547" s="4"/>
      <c r="O547" s="4"/>
      <c r="P547" s="4"/>
      <c r="R547" s="4"/>
      <c r="S547" s="4"/>
      <c r="T547" s="4"/>
      <c r="U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row>
    <row r="548" spans="1:56" x14ac:dyDescent="0.2">
      <c r="A548" s="48"/>
      <c r="B548" s="4"/>
      <c r="C548" s="4"/>
      <c r="D548" s="4"/>
      <c r="E548" s="4"/>
      <c r="F548" s="4"/>
      <c r="G548" s="4"/>
      <c r="H548" s="4"/>
      <c r="I548" s="4"/>
      <c r="J548" s="4"/>
      <c r="K548" s="4"/>
      <c r="L548" s="4"/>
      <c r="M548" s="4"/>
      <c r="N548" s="4"/>
      <c r="O548" s="4"/>
      <c r="P548" s="4"/>
      <c r="R548" s="4"/>
      <c r="S548" s="4"/>
      <c r="T548" s="4"/>
      <c r="U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row>
    <row r="549" spans="1:56" x14ac:dyDescent="0.2">
      <c r="A549" s="48"/>
      <c r="B549" s="4"/>
      <c r="C549" s="4"/>
      <c r="D549" s="4"/>
      <c r="E549" s="4"/>
      <c r="F549" s="4"/>
      <c r="G549" s="4"/>
      <c r="H549" s="4"/>
      <c r="I549" s="4"/>
      <c r="J549" s="4"/>
      <c r="K549" s="4"/>
      <c r="L549" s="4"/>
      <c r="M549" s="4"/>
      <c r="N549" s="4"/>
      <c r="O549" s="4"/>
      <c r="P549" s="4"/>
      <c r="R549" s="4"/>
      <c r="S549" s="4"/>
      <c r="T549" s="4"/>
      <c r="U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row>
    <row r="550" spans="1:56" x14ac:dyDescent="0.2">
      <c r="A550" s="48"/>
      <c r="B550" s="4"/>
      <c r="C550" s="4"/>
      <c r="D550" s="4"/>
      <c r="E550" s="4"/>
      <c r="F550" s="4"/>
      <c r="G550" s="4"/>
      <c r="H550" s="4"/>
      <c r="I550" s="4"/>
      <c r="J550" s="4"/>
      <c r="K550" s="4"/>
      <c r="L550" s="4"/>
      <c r="M550" s="4"/>
      <c r="N550" s="4"/>
      <c r="O550" s="4"/>
      <c r="P550" s="4"/>
      <c r="R550" s="4"/>
      <c r="S550" s="4"/>
      <c r="T550" s="4"/>
      <c r="U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row>
    <row r="551" spans="1:56" x14ac:dyDescent="0.2">
      <c r="A551" s="48"/>
      <c r="B551" s="4"/>
      <c r="C551" s="4"/>
      <c r="D551" s="4"/>
      <c r="E551" s="4"/>
      <c r="F551" s="4"/>
      <c r="G551" s="4"/>
      <c r="H551" s="4"/>
      <c r="I551" s="4"/>
      <c r="J551" s="4"/>
      <c r="K551" s="4"/>
      <c r="L551" s="4"/>
      <c r="M551" s="4"/>
      <c r="N551" s="4"/>
      <c r="O551" s="4"/>
      <c r="P551" s="4"/>
      <c r="R551" s="4"/>
      <c r="S551" s="4"/>
      <c r="T551" s="4"/>
      <c r="U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row>
    <row r="552" spans="1:56" x14ac:dyDescent="0.2">
      <c r="A552" s="48"/>
      <c r="B552" s="4"/>
      <c r="C552" s="4"/>
      <c r="D552" s="4"/>
      <c r="E552" s="4"/>
      <c r="F552" s="4"/>
      <c r="G552" s="4"/>
      <c r="H552" s="4"/>
      <c r="I552" s="4"/>
      <c r="J552" s="4"/>
      <c r="K552" s="4"/>
      <c r="L552" s="4"/>
      <c r="M552" s="4"/>
      <c r="N552" s="4"/>
      <c r="O552" s="4"/>
      <c r="P552" s="4"/>
      <c r="R552" s="4"/>
      <c r="S552" s="4"/>
      <c r="T552" s="4"/>
      <c r="U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row>
    <row r="553" spans="1:56" x14ac:dyDescent="0.2">
      <c r="A553" s="48"/>
      <c r="B553" s="4"/>
      <c r="C553" s="4"/>
      <c r="D553" s="4"/>
      <c r="E553" s="4"/>
      <c r="F553" s="4"/>
      <c r="G553" s="4"/>
      <c r="H553" s="4"/>
      <c r="I553" s="4"/>
      <c r="J553" s="4"/>
      <c r="K553" s="4"/>
      <c r="L553" s="4"/>
      <c r="M553" s="4"/>
      <c r="N553" s="4"/>
      <c r="O553" s="4"/>
      <c r="P553" s="4"/>
      <c r="R553" s="4"/>
      <c r="S553" s="4"/>
      <c r="T553" s="4"/>
      <c r="U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row>
    <row r="554" spans="1:56" x14ac:dyDescent="0.2">
      <c r="A554" s="48"/>
      <c r="B554" s="4"/>
      <c r="C554" s="4"/>
      <c r="D554" s="4"/>
      <c r="E554" s="4"/>
      <c r="F554" s="4"/>
      <c r="G554" s="4"/>
      <c r="H554" s="4"/>
      <c r="I554" s="4"/>
      <c r="J554" s="4"/>
      <c r="K554" s="4"/>
      <c r="L554" s="4"/>
      <c r="M554" s="4"/>
      <c r="N554" s="4"/>
      <c r="O554" s="4"/>
      <c r="P554" s="4"/>
      <c r="R554" s="4"/>
      <c r="S554" s="4"/>
      <c r="T554" s="4"/>
      <c r="U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row>
    <row r="555" spans="1:56" x14ac:dyDescent="0.2">
      <c r="A555" s="48"/>
      <c r="B555" s="4"/>
      <c r="C555" s="4"/>
      <c r="D555" s="4"/>
      <c r="E555" s="4"/>
      <c r="F555" s="4"/>
      <c r="G555" s="4"/>
      <c r="H555" s="4"/>
      <c r="I555" s="4"/>
      <c r="J555" s="4"/>
      <c r="K555" s="4"/>
      <c r="L555" s="4"/>
      <c r="M555" s="4"/>
      <c r="N555" s="4"/>
      <c r="O555" s="4"/>
      <c r="P555" s="4"/>
      <c r="R555" s="4"/>
      <c r="S555" s="4"/>
      <c r="T555" s="4"/>
      <c r="U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row>
    <row r="556" spans="1:56" x14ac:dyDescent="0.2">
      <c r="A556" s="48"/>
      <c r="B556" s="4"/>
      <c r="C556" s="4"/>
      <c r="D556" s="4"/>
      <c r="E556" s="4"/>
      <c r="F556" s="4"/>
      <c r="G556" s="4"/>
      <c r="H556" s="4"/>
      <c r="I556" s="4"/>
      <c r="J556" s="4"/>
      <c r="K556" s="4"/>
      <c r="L556" s="4"/>
      <c r="M556" s="4"/>
      <c r="N556" s="4"/>
      <c r="O556" s="4"/>
      <c r="P556" s="4"/>
      <c r="R556" s="4"/>
      <c r="S556" s="4"/>
      <c r="T556" s="4"/>
      <c r="U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row>
    <row r="557" spans="1:56" x14ac:dyDescent="0.2">
      <c r="A557" s="48"/>
      <c r="B557" s="4"/>
      <c r="C557" s="4"/>
      <c r="D557" s="4"/>
      <c r="E557" s="4"/>
      <c r="F557" s="4"/>
      <c r="G557" s="4"/>
      <c r="H557" s="4"/>
      <c r="I557" s="4"/>
      <c r="J557" s="4"/>
      <c r="K557" s="4"/>
      <c r="L557" s="4"/>
      <c r="M557" s="4"/>
      <c r="N557" s="4"/>
      <c r="O557" s="4"/>
      <c r="P557" s="4"/>
      <c r="R557" s="4"/>
      <c r="S557" s="4"/>
      <c r="T557" s="4"/>
      <c r="U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row>
    <row r="558" spans="1:56" x14ac:dyDescent="0.2">
      <c r="A558" s="48"/>
      <c r="B558" s="4"/>
      <c r="C558" s="4"/>
      <c r="D558" s="4"/>
      <c r="E558" s="4"/>
      <c r="F558" s="4"/>
      <c r="G558" s="4"/>
      <c r="H558" s="4"/>
      <c r="I558" s="4"/>
      <c r="J558" s="4"/>
      <c r="K558" s="4"/>
      <c r="L558" s="4"/>
      <c r="M558" s="4"/>
      <c r="N558" s="4"/>
      <c r="O558" s="4"/>
      <c r="P558" s="4"/>
      <c r="R558" s="4"/>
      <c r="S558" s="4"/>
      <c r="T558" s="4"/>
      <c r="U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row>
    <row r="559" spans="1:56" x14ac:dyDescent="0.2">
      <c r="A559" s="48"/>
      <c r="B559" s="4"/>
      <c r="C559" s="4"/>
      <c r="D559" s="4"/>
      <c r="E559" s="4"/>
      <c r="F559" s="4"/>
      <c r="G559" s="4"/>
      <c r="H559" s="4"/>
      <c r="I559" s="4"/>
      <c r="J559" s="4"/>
      <c r="K559" s="4"/>
      <c r="L559" s="4"/>
      <c r="M559" s="4"/>
      <c r="N559" s="4"/>
      <c r="O559" s="4"/>
      <c r="P559" s="4"/>
      <c r="R559" s="4"/>
      <c r="S559" s="4"/>
      <c r="T559" s="4"/>
      <c r="U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row>
    <row r="560" spans="1:56" x14ac:dyDescent="0.2">
      <c r="A560" s="48"/>
      <c r="B560" s="4"/>
      <c r="C560" s="4"/>
      <c r="D560" s="4"/>
      <c r="E560" s="4"/>
      <c r="F560" s="4"/>
      <c r="G560" s="4"/>
      <c r="H560" s="4"/>
      <c r="I560" s="4"/>
      <c r="J560" s="4"/>
      <c r="K560" s="4"/>
      <c r="L560" s="4"/>
      <c r="M560" s="4"/>
      <c r="N560" s="4"/>
      <c r="O560" s="4"/>
      <c r="P560" s="4"/>
      <c r="R560" s="4"/>
      <c r="S560" s="4"/>
      <c r="T560" s="4"/>
      <c r="U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row>
    <row r="561" spans="1:56" x14ac:dyDescent="0.2">
      <c r="A561" s="48"/>
      <c r="B561" s="4"/>
      <c r="C561" s="4"/>
      <c r="D561" s="4"/>
      <c r="E561" s="4"/>
      <c r="F561" s="4"/>
      <c r="G561" s="4"/>
      <c r="H561" s="4"/>
      <c r="I561" s="4"/>
      <c r="J561" s="4"/>
      <c r="K561" s="4"/>
      <c r="L561" s="4"/>
      <c r="M561" s="4"/>
      <c r="N561" s="4"/>
      <c r="O561" s="4"/>
      <c r="P561" s="4"/>
      <c r="R561" s="4"/>
      <c r="S561" s="4"/>
      <c r="T561" s="4"/>
      <c r="U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row>
    <row r="562" spans="1:56" x14ac:dyDescent="0.2">
      <c r="A562" s="48"/>
      <c r="B562" s="4"/>
      <c r="C562" s="4"/>
      <c r="D562" s="4"/>
      <c r="E562" s="4"/>
      <c r="F562" s="4"/>
      <c r="G562" s="4"/>
      <c r="H562" s="4"/>
      <c r="I562" s="4"/>
      <c r="J562" s="4"/>
      <c r="K562" s="4"/>
      <c r="L562" s="4"/>
      <c r="M562" s="4"/>
      <c r="N562" s="4"/>
      <c r="O562" s="4"/>
      <c r="P562" s="4"/>
      <c r="R562" s="4"/>
      <c r="S562" s="4"/>
      <c r="T562" s="4"/>
      <c r="U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row>
    <row r="563" spans="1:56" x14ac:dyDescent="0.2">
      <c r="A563" s="48"/>
      <c r="B563" s="4"/>
      <c r="C563" s="4"/>
      <c r="D563" s="4"/>
      <c r="E563" s="4"/>
      <c r="F563" s="4"/>
      <c r="G563" s="4"/>
      <c r="H563" s="4"/>
      <c r="I563" s="4"/>
      <c r="J563" s="4"/>
      <c r="K563" s="4"/>
      <c r="L563" s="4"/>
      <c r="M563" s="4"/>
      <c r="N563" s="4"/>
      <c r="O563" s="4"/>
      <c r="P563" s="4"/>
      <c r="R563" s="4"/>
      <c r="S563" s="4"/>
      <c r="T563" s="4"/>
      <c r="U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row>
    <row r="564" spans="1:56" x14ac:dyDescent="0.2">
      <c r="A564" s="48"/>
      <c r="B564" s="4"/>
      <c r="C564" s="4"/>
      <c r="D564" s="4"/>
      <c r="E564" s="4"/>
      <c r="F564" s="4"/>
      <c r="G564" s="4"/>
      <c r="H564" s="4"/>
      <c r="I564" s="4"/>
      <c r="J564" s="4"/>
      <c r="K564" s="4"/>
      <c r="L564" s="4"/>
      <c r="M564" s="4"/>
      <c r="N564" s="4"/>
      <c r="O564" s="4"/>
      <c r="P564" s="4"/>
      <c r="R564" s="4"/>
      <c r="S564" s="4"/>
      <c r="T564" s="4"/>
      <c r="U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row>
    <row r="565" spans="1:56" x14ac:dyDescent="0.2">
      <c r="A565" s="48"/>
      <c r="B565" s="4"/>
      <c r="C565" s="4"/>
      <c r="D565" s="4"/>
      <c r="E565" s="4"/>
      <c r="F565" s="4"/>
      <c r="G565" s="4"/>
      <c r="H565" s="4"/>
      <c r="I565" s="4"/>
      <c r="J565" s="4"/>
      <c r="K565" s="4"/>
      <c r="L565" s="4"/>
      <c r="M565" s="4"/>
      <c r="N565" s="4"/>
      <c r="O565" s="4"/>
      <c r="P565" s="4"/>
      <c r="R565" s="4"/>
      <c r="S565" s="4"/>
      <c r="T565" s="4"/>
      <c r="U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row>
    <row r="566" spans="1:56" x14ac:dyDescent="0.2">
      <c r="A566" s="48"/>
      <c r="B566" s="4"/>
      <c r="C566" s="4"/>
      <c r="D566" s="4"/>
      <c r="E566" s="4"/>
      <c r="F566" s="4"/>
      <c r="G566" s="4"/>
      <c r="H566" s="4"/>
      <c r="I566" s="4"/>
      <c r="J566" s="4"/>
      <c r="K566" s="4"/>
      <c r="L566" s="4"/>
      <c r="M566" s="4"/>
      <c r="N566" s="4"/>
      <c r="O566" s="4"/>
      <c r="P566" s="4"/>
      <c r="R566" s="4"/>
      <c r="S566" s="4"/>
      <c r="T566" s="4"/>
      <c r="U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row>
    <row r="567" spans="1:56" x14ac:dyDescent="0.2">
      <c r="A567" s="48"/>
      <c r="B567" s="4"/>
      <c r="C567" s="4"/>
      <c r="D567" s="4"/>
      <c r="E567" s="4"/>
      <c r="F567" s="4"/>
      <c r="G567" s="4"/>
      <c r="H567" s="4"/>
      <c r="I567" s="4"/>
      <c r="J567" s="4"/>
      <c r="K567" s="4"/>
      <c r="L567" s="4"/>
      <c r="M567" s="4"/>
      <c r="N567" s="4"/>
      <c r="O567" s="4"/>
      <c r="P567" s="4"/>
      <c r="R567" s="4"/>
      <c r="S567" s="4"/>
      <c r="T567" s="4"/>
      <c r="U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row>
    <row r="568" spans="1:56" x14ac:dyDescent="0.2">
      <c r="A568" s="48"/>
      <c r="B568" s="4"/>
      <c r="C568" s="4"/>
      <c r="D568" s="4"/>
      <c r="E568" s="4"/>
      <c r="F568" s="4"/>
      <c r="G568" s="4"/>
      <c r="H568" s="4"/>
      <c r="I568" s="4"/>
      <c r="J568" s="4"/>
      <c r="K568" s="4"/>
      <c r="L568" s="4"/>
      <c r="M568" s="4"/>
      <c r="N568" s="4"/>
      <c r="O568" s="4"/>
      <c r="P568" s="4"/>
      <c r="R568" s="4"/>
      <c r="S568" s="4"/>
      <c r="T568" s="4"/>
      <c r="U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row>
    <row r="569" spans="1:56" x14ac:dyDescent="0.2">
      <c r="A569" s="48"/>
      <c r="B569" s="4"/>
      <c r="C569" s="4"/>
      <c r="D569" s="4"/>
      <c r="E569" s="4"/>
      <c r="F569" s="4"/>
      <c r="G569" s="4"/>
      <c r="H569" s="4"/>
      <c r="I569" s="4"/>
      <c r="J569" s="4"/>
      <c r="K569" s="4"/>
      <c r="L569" s="4"/>
      <c r="M569" s="4"/>
      <c r="N569" s="4"/>
      <c r="O569" s="4"/>
      <c r="P569" s="4"/>
      <c r="R569" s="4"/>
      <c r="S569" s="4"/>
      <c r="T569" s="4"/>
      <c r="U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row>
    <row r="570" spans="1:56" x14ac:dyDescent="0.2">
      <c r="A570" s="48"/>
      <c r="B570" s="4"/>
      <c r="C570" s="4"/>
      <c r="D570" s="4"/>
      <c r="E570" s="4"/>
      <c r="F570" s="4"/>
      <c r="G570" s="4"/>
      <c r="H570" s="4"/>
      <c r="I570" s="4"/>
      <c r="J570" s="4"/>
      <c r="K570" s="4"/>
      <c r="L570" s="4"/>
      <c r="M570" s="4"/>
      <c r="N570" s="4"/>
      <c r="O570" s="4"/>
      <c r="P570" s="4"/>
      <c r="R570" s="4"/>
      <c r="S570" s="4"/>
      <c r="T570" s="4"/>
      <c r="U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row>
    <row r="571" spans="1:56" x14ac:dyDescent="0.2">
      <c r="A571" s="48"/>
      <c r="B571" s="4"/>
      <c r="C571" s="4"/>
      <c r="D571" s="4"/>
      <c r="E571" s="4"/>
      <c r="F571" s="4"/>
      <c r="G571" s="4"/>
      <c r="H571" s="4"/>
      <c r="I571" s="4"/>
      <c r="J571" s="4"/>
      <c r="K571" s="4"/>
      <c r="L571" s="4"/>
      <c r="M571" s="4"/>
      <c r="N571" s="4"/>
      <c r="O571" s="4"/>
      <c r="P571" s="4"/>
      <c r="R571" s="4"/>
      <c r="S571" s="4"/>
      <c r="T571" s="4"/>
      <c r="U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row>
    <row r="572" spans="1:56" x14ac:dyDescent="0.2">
      <c r="A572" s="48"/>
      <c r="B572" s="4"/>
      <c r="C572" s="4"/>
      <c r="D572" s="4"/>
      <c r="E572" s="4"/>
      <c r="F572" s="4"/>
      <c r="G572" s="4"/>
      <c r="H572" s="4"/>
      <c r="I572" s="4"/>
      <c r="J572" s="4"/>
      <c r="K572" s="4"/>
      <c r="L572" s="4"/>
      <c r="M572" s="4"/>
      <c r="N572" s="4"/>
      <c r="O572" s="4"/>
      <c r="P572" s="4"/>
      <c r="R572" s="4"/>
      <c r="S572" s="4"/>
      <c r="T572" s="4"/>
      <c r="U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row>
    <row r="573" spans="1:56" x14ac:dyDescent="0.2">
      <c r="A573" s="48"/>
      <c r="B573" s="4"/>
      <c r="C573" s="4"/>
      <c r="D573" s="4"/>
      <c r="E573" s="4"/>
      <c r="F573" s="4"/>
      <c r="G573" s="4"/>
      <c r="H573" s="4"/>
      <c r="I573" s="4"/>
      <c r="J573" s="4"/>
      <c r="K573" s="4"/>
      <c r="L573" s="4"/>
      <c r="M573" s="4"/>
      <c r="N573" s="4"/>
      <c r="O573" s="4"/>
      <c r="P573" s="4"/>
      <c r="R573" s="4"/>
      <c r="S573" s="4"/>
      <c r="T573" s="4"/>
      <c r="U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row>
    <row r="574" spans="1:56" x14ac:dyDescent="0.2">
      <c r="A574" s="48"/>
      <c r="B574" s="4"/>
      <c r="C574" s="4"/>
      <c r="D574" s="4"/>
      <c r="E574" s="4"/>
      <c r="F574" s="4"/>
      <c r="G574" s="4"/>
      <c r="H574" s="4"/>
      <c r="I574" s="4"/>
      <c r="J574" s="4"/>
      <c r="K574" s="4"/>
      <c r="L574" s="4"/>
      <c r="M574" s="4"/>
      <c r="N574" s="4"/>
      <c r="O574" s="4"/>
      <c r="P574" s="4"/>
      <c r="R574" s="4"/>
      <c r="S574" s="4"/>
      <c r="T574" s="4"/>
      <c r="U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row>
    <row r="575" spans="1:56" x14ac:dyDescent="0.2">
      <c r="A575" s="48"/>
      <c r="B575" s="4"/>
      <c r="C575" s="4"/>
      <c r="D575" s="4"/>
      <c r="E575" s="4"/>
      <c r="F575" s="4"/>
      <c r="G575" s="4"/>
      <c r="H575" s="4"/>
      <c r="I575" s="4"/>
      <c r="J575" s="4"/>
      <c r="K575" s="4"/>
      <c r="L575" s="4"/>
      <c r="M575" s="4"/>
      <c r="N575" s="4"/>
      <c r="O575" s="4"/>
      <c r="P575" s="4"/>
      <c r="R575" s="4"/>
      <c r="S575" s="4"/>
      <c r="T575" s="4"/>
      <c r="U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row>
    <row r="576" spans="1:56" x14ac:dyDescent="0.2">
      <c r="A576" s="48"/>
      <c r="B576" s="4"/>
      <c r="C576" s="4"/>
      <c r="D576" s="4"/>
      <c r="E576" s="4"/>
      <c r="F576" s="4"/>
      <c r="G576" s="4"/>
      <c r="H576" s="4"/>
      <c r="I576" s="4"/>
      <c r="J576" s="4"/>
      <c r="K576" s="4"/>
      <c r="L576" s="4"/>
      <c r="M576" s="4"/>
      <c r="N576" s="4"/>
      <c r="O576" s="4"/>
      <c r="P576" s="4"/>
      <c r="R576" s="4"/>
      <c r="S576" s="4"/>
      <c r="T576" s="4"/>
      <c r="U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row>
    <row r="577" spans="1:56" x14ac:dyDescent="0.2">
      <c r="A577" s="48"/>
      <c r="B577" s="4"/>
      <c r="C577" s="4"/>
      <c r="D577" s="4"/>
      <c r="E577" s="4"/>
      <c r="F577" s="4"/>
      <c r="G577" s="4"/>
      <c r="H577" s="4"/>
      <c r="I577" s="4"/>
      <c r="J577" s="4"/>
      <c r="K577" s="4"/>
      <c r="L577" s="4"/>
      <c r="M577" s="4"/>
      <c r="N577" s="4"/>
      <c r="O577" s="4"/>
      <c r="P577" s="4"/>
      <c r="R577" s="4"/>
      <c r="S577" s="4"/>
      <c r="T577" s="4"/>
      <c r="U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row>
    <row r="578" spans="1:56" x14ac:dyDescent="0.2">
      <c r="A578" s="48"/>
      <c r="B578" s="4"/>
      <c r="C578" s="4"/>
      <c r="D578" s="4"/>
      <c r="E578" s="4"/>
      <c r="F578" s="4"/>
      <c r="G578" s="4"/>
      <c r="H578" s="4"/>
      <c r="I578" s="4"/>
      <c r="J578" s="4"/>
      <c r="K578" s="4"/>
      <c r="L578" s="4"/>
      <c r="M578" s="4"/>
      <c r="N578" s="4"/>
      <c r="O578" s="4"/>
      <c r="P578" s="4"/>
      <c r="R578" s="4"/>
      <c r="S578" s="4"/>
      <c r="T578" s="4"/>
      <c r="U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row>
    <row r="579" spans="1:56" x14ac:dyDescent="0.2">
      <c r="A579" s="48"/>
      <c r="B579" s="4"/>
      <c r="C579" s="4"/>
      <c r="D579" s="4"/>
      <c r="E579" s="4"/>
      <c r="F579" s="4"/>
      <c r="G579" s="4"/>
      <c r="H579" s="4"/>
      <c r="I579" s="4"/>
      <c r="J579" s="4"/>
      <c r="K579" s="4"/>
      <c r="L579" s="4"/>
      <c r="M579" s="4"/>
      <c r="N579" s="4"/>
      <c r="O579" s="4"/>
      <c r="P579" s="4"/>
      <c r="R579" s="4"/>
      <c r="S579" s="4"/>
      <c r="T579" s="4"/>
      <c r="U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row>
    <row r="580" spans="1:56" x14ac:dyDescent="0.2">
      <c r="A580" s="48"/>
      <c r="B580" s="4"/>
      <c r="C580" s="4"/>
      <c r="D580" s="4"/>
      <c r="E580" s="4"/>
      <c r="F580" s="4"/>
      <c r="G580" s="4"/>
      <c r="H580" s="4"/>
      <c r="I580" s="4"/>
      <c r="J580" s="4"/>
      <c r="K580" s="4"/>
      <c r="L580" s="4"/>
      <c r="M580" s="4"/>
      <c r="N580" s="4"/>
      <c r="O580" s="4"/>
      <c r="P580" s="4"/>
      <c r="R580" s="4"/>
      <c r="S580" s="4"/>
      <c r="T580" s="4"/>
      <c r="U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row>
    <row r="581" spans="1:56" x14ac:dyDescent="0.2">
      <c r="A581" s="48"/>
      <c r="B581" s="4"/>
      <c r="C581" s="4"/>
      <c r="D581" s="4"/>
      <c r="E581" s="4"/>
      <c r="F581" s="4"/>
      <c r="G581" s="4"/>
      <c r="H581" s="4"/>
      <c r="I581" s="4"/>
      <c r="J581" s="4"/>
      <c r="K581" s="4"/>
      <c r="L581" s="4"/>
      <c r="M581" s="4"/>
      <c r="N581" s="4"/>
      <c r="O581" s="4"/>
      <c r="P581" s="4"/>
      <c r="R581" s="4"/>
      <c r="S581" s="4"/>
      <c r="T581" s="4"/>
      <c r="U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row>
    <row r="582" spans="1:56" x14ac:dyDescent="0.2">
      <c r="A582" s="48"/>
      <c r="B582" s="4"/>
      <c r="C582" s="4"/>
      <c r="D582" s="4"/>
      <c r="E582" s="4"/>
      <c r="F582" s="4"/>
      <c r="G582" s="4"/>
      <c r="H582" s="4"/>
      <c r="I582" s="4"/>
      <c r="J582" s="4"/>
      <c r="K582" s="4"/>
      <c r="L582" s="4"/>
      <c r="M582" s="4"/>
      <c r="N582" s="4"/>
      <c r="O582" s="4"/>
      <c r="P582" s="4"/>
      <c r="R582" s="4"/>
      <c r="S582" s="4"/>
      <c r="T582" s="4"/>
      <c r="U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row>
    <row r="583" spans="1:56" x14ac:dyDescent="0.2">
      <c r="A583" s="48"/>
      <c r="B583" s="4"/>
      <c r="C583" s="4"/>
      <c r="D583" s="4"/>
      <c r="E583" s="4"/>
      <c r="F583" s="4"/>
      <c r="G583" s="4"/>
      <c r="H583" s="4"/>
      <c r="I583" s="4"/>
      <c r="J583" s="4"/>
      <c r="K583" s="4"/>
      <c r="L583" s="4"/>
      <c r="M583" s="4"/>
      <c r="N583" s="4"/>
      <c r="O583" s="4"/>
      <c r="P583" s="4"/>
      <c r="R583" s="4"/>
      <c r="S583" s="4"/>
      <c r="T583" s="4"/>
      <c r="U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row>
    <row r="584" spans="1:56" x14ac:dyDescent="0.2">
      <c r="A584" s="48"/>
      <c r="B584" s="4"/>
      <c r="C584" s="4"/>
      <c r="D584" s="4"/>
      <c r="E584" s="4"/>
      <c r="F584" s="4"/>
      <c r="G584" s="4"/>
      <c r="H584" s="4"/>
      <c r="I584" s="4"/>
      <c r="J584" s="4"/>
      <c r="K584" s="4"/>
      <c r="L584" s="4"/>
      <c r="M584" s="4"/>
      <c r="N584" s="4"/>
      <c r="O584" s="4"/>
      <c r="P584" s="4"/>
      <c r="R584" s="4"/>
      <c r="S584" s="4"/>
      <c r="T584" s="4"/>
      <c r="U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row>
    <row r="585" spans="1:56" x14ac:dyDescent="0.2">
      <c r="A585" s="48"/>
      <c r="B585" s="4"/>
      <c r="C585" s="4"/>
      <c r="D585" s="4"/>
      <c r="E585" s="4"/>
      <c r="F585" s="4"/>
      <c r="G585" s="4"/>
      <c r="H585" s="4"/>
      <c r="I585" s="4"/>
      <c r="J585" s="4"/>
      <c r="K585" s="4"/>
      <c r="L585" s="4"/>
      <c r="M585" s="4"/>
      <c r="N585" s="4"/>
      <c r="O585" s="4"/>
      <c r="P585" s="4"/>
      <c r="R585" s="4"/>
      <c r="S585" s="4"/>
      <c r="T585" s="4"/>
      <c r="U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row>
    <row r="586" spans="1:56" x14ac:dyDescent="0.2">
      <c r="A586" s="48"/>
      <c r="B586" s="4"/>
      <c r="C586" s="4"/>
      <c r="D586" s="4"/>
      <c r="E586" s="4"/>
      <c r="F586" s="4"/>
      <c r="G586" s="4"/>
      <c r="H586" s="4"/>
      <c r="I586" s="4"/>
      <c r="J586" s="4"/>
      <c r="K586" s="4"/>
      <c r="L586" s="4"/>
      <c r="M586" s="4"/>
      <c r="N586" s="4"/>
      <c r="O586" s="4"/>
      <c r="P586" s="4"/>
      <c r="R586" s="4"/>
      <c r="S586" s="4"/>
      <c r="T586" s="4"/>
      <c r="U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row>
    <row r="587" spans="1:56" x14ac:dyDescent="0.2">
      <c r="A587" s="48"/>
      <c r="B587" s="4"/>
      <c r="C587" s="4"/>
      <c r="D587" s="4"/>
      <c r="E587" s="4"/>
      <c r="F587" s="4"/>
      <c r="G587" s="4"/>
      <c r="H587" s="4"/>
      <c r="I587" s="4"/>
      <c r="J587" s="4"/>
      <c r="K587" s="4"/>
      <c r="L587" s="4"/>
      <c r="M587" s="4"/>
      <c r="N587" s="4"/>
      <c r="O587" s="4"/>
      <c r="P587" s="4"/>
      <c r="R587" s="4"/>
      <c r="S587" s="4"/>
      <c r="T587" s="4"/>
      <c r="U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row>
    <row r="588" spans="1:56" x14ac:dyDescent="0.2">
      <c r="A588" s="48"/>
      <c r="B588" s="4"/>
      <c r="C588" s="4"/>
      <c r="D588" s="4"/>
      <c r="E588" s="4"/>
      <c r="F588" s="4"/>
      <c r="G588" s="4"/>
      <c r="H588" s="4"/>
      <c r="I588" s="4"/>
      <c r="J588" s="4"/>
      <c r="K588" s="4"/>
      <c r="L588" s="4"/>
      <c r="M588" s="4"/>
      <c r="N588" s="4"/>
      <c r="O588" s="4"/>
      <c r="P588" s="4"/>
      <c r="R588" s="4"/>
      <c r="S588" s="4"/>
      <c r="T588" s="4"/>
      <c r="U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row>
    <row r="589" spans="1:56" x14ac:dyDescent="0.2">
      <c r="A589" s="48"/>
      <c r="B589" s="4"/>
      <c r="C589" s="4"/>
      <c r="D589" s="4"/>
      <c r="E589" s="4"/>
      <c r="F589" s="4"/>
      <c r="G589" s="4"/>
      <c r="H589" s="4"/>
      <c r="I589" s="4"/>
      <c r="J589" s="4"/>
      <c r="K589" s="4"/>
      <c r="L589" s="4"/>
      <c r="M589" s="4"/>
      <c r="N589" s="4"/>
      <c r="O589" s="4"/>
      <c r="P589" s="4"/>
      <c r="R589" s="4"/>
      <c r="S589" s="4"/>
      <c r="T589" s="4"/>
      <c r="U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row>
    <row r="590" spans="1:56" x14ac:dyDescent="0.2">
      <c r="A590" s="48"/>
      <c r="B590" s="4"/>
      <c r="C590" s="4"/>
      <c r="D590" s="4"/>
      <c r="E590" s="4"/>
      <c r="F590" s="4"/>
      <c r="G590" s="4"/>
      <c r="H590" s="4"/>
      <c r="I590" s="4"/>
      <c r="J590" s="4"/>
      <c r="K590" s="4"/>
      <c r="L590" s="4"/>
      <c r="M590" s="4"/>
      <c r="N590" s="4"/>
      <c r="O590" s="4"/>
      <c r="P590" s="4"/>
      <c r="R590" s="4"/>
      <c r="S590" s="4"/>
      <c r="T590" s="4"/>
      <c r="U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row>
    <row r="591" spans="1:56" x14ac:dyDescent="0.2">
      <c r="A591" s="48"/>
      <c r="B591" s="4"/>
      <c r="C591" s="4"/>
      <c r="D591" s="4"/>
      <c r="E591" s="4"/>
      <c r="F591" s="4"/>
      <c r="G591" s="4"/>
      <c r="H591" s="4"/>
      <c r="I591" s="4"/>
      <c r="J591" s="4"/>
      <c r="K591" s="4"/>
      <c r="L591" s="4"/>
      <c r="M591" s="4"/>
      <c r="N591" s="4"/>
      <c r="O591" s="4"/>
      <c r="P591" s="4"/>
      <c r="R591" s="4"/>
      <c r="S591" s="4"/>
      <c r="T591" s="4"/>
      <c r="U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row>
    <row r="592" spans="1:56" x14ac:dyDescent="0.2">
      <c r="A592" s="48"/>
      <c r="B592" s="4"/>
      <c r="C592" s="4"/>
      <c r="D592" s="4"/>
      <c r="E592" s="4"/>
      <c r="F592" s="4"/>
      <c r="G592" s="4"/>
      <c r="H592" s="4"/>
      <c r="I592" s="4"/>
      <c r="J592" s="4"/>
      <c r="K592" s="4"/>
      <c r="L592" s="4"/>
      <c r="M592" s="4"/>
      <c r="N592" s="4"/>
      <c r="O592" s="4"/>
      <c r="P592" s="4"/>
      <c r="R592" s="4"/>
      <c r="S592" s="4"/>
      <c r="T592" s="4"/>
      <c r="U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row>
    <row r="593" spans="1:56" x14ac:dyDescent="0.2">
      <c r="A593" s="48"/>
      <c r="B593" s="4"/>
      <c r="C593" s="4"/>
      <c r="D593" s="4"/>
      <c r="E593" s="4"/>
      <c r="F593" s="4"/>
      <c r="G593" s="4"/>
      <c r="H593" s="4"/>
      <c r="I593" s="4"/>
      <c r="J593" s="4"/>
      <c r="K593" s="4"/>
      <c r="L593" s="4"/>
      <c r="M593" s="4"/>
      <c r="N593" s="4"/>
      <c r="O593" s="4"/>
      <c r="P593" s="4"/>
      <c r="R593" s="4"/>
      <c r="S593" s="4"/>
      <c r="T593" s="4"/>
      <c r="U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row>
    <row r="594" spans="1:56" x14ac:dyDescent="0.2">
      <c r="A594" s="48"/>
      <c r="B594" s="4"/>
      <c r="C594" s="4"/>
      <c r="D594" s="4"/>
      <c r="E594" s="4"/>
      <c r="F594" s="4"/>
      <c r="G594" s="4"/>
      <c r="H594" s="4"/>
      <c r="I594" s="4"/>
      <c r="J594" s="4"/>
      <c r="K594" s="4"/>
      <c r="L594" s="4"/>
      <c r="M594" s="4"/>
      <c r="N594" s="4"/>
      <c r="O594" s="4"/>
      <c r="P594" s="4"/>
      <c r="R594" s="4"/>
      <c r="S594" s="4"/>
      <c r="T594" s="4"/>
      <c r="U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row>
    <row r="595" spans="1:56" x14ac:dyDescent="0.2">
      <c r="A595" s="48"/>
      <c r="B595" s="4"/>
      <c r="C595" s="4"/>
      <c r="D595" s="4"/>
      <c r="E595" s="4"/>
      <c r="F595" s="4"/>
      <c r="G595" s="4"/>
      <c r="H595" s="4"/>
      <c r="I595" s="4"/>
      <c r="J595" s="4"/>
      <c r="K595" s="4"/>
      <c r="L595" s="4"/>
      <c r="M595" s="4"/>
      <c r="N595" s="4"/>
      <c r="O595" s="4"/>
      <c r="P595" s="4"/>
      <c r="R595" s="4"/>
      <c r="S595" s="4"/>
      <c r="T595" s="4"/>
      <c r="U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row>
    <row r="596" spans="1:56" x14ac:dyDescent="0.2">
      <c r="A596" s="48"/>
      <c r="B596" s="4"/>
      <c r="C596" s="4"/>
      <c r="D596" s="4"/>
      <c r="E596" s="4"/>
      <c r="F596" s="4"/>
      <c r="G596" s="4"/>
      <c r="H596" s="4"/>
      <c r="I596" s="4"/>
      <c r="J596" s="4"/>
      <c r="K596" s="4"/>
      <c r="L596" s="4"/>
      <c r="M596" s="4"/>
      <c r="N596" s="4"/>
      <c r="O596" s="4"/>
      <c r="P596" s="4"/>
      <c r="R596" s="4"/>
      <c r="S596" s="4"/>
      <c r="T596" s="4"/>
      <c r="U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row>
    <row r="597" spans="1:56" x14ac:dyDescent="0.2">
      <c r="A597" s="48"/>
      <c r="B597" s="4"/>
      <c r="C597" s="4"/>
      <c r="D597" s="4"/>
      <c r="E597" s="4"/>
      <c r="F597" s="4"/>
      <c r="G597" s="4"/>
      <c r="H597" s="4"/>
      <c r="I597" s="4"/>
      <c r="J597" s="4"/>
      <c r="K597" s="4"/>
      <c r="L597" s="4"/>
      <c r="M597" s="4"/>
      <c r="N597" s="4"/>
      <c r="O597" s="4"/>
      <c r="P597" s="4"/>
      <c r="R597" s="4"/>
      <c r="S597" s="4"/>
      <c r="T597" s="4"/>
      <c r="U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row>
    <row r="598" spans="1:56" x14ac:dyDescent="0.2">
      <c r="A598" s="48"/>
      <c r="B598" s="4"/>
      <c r="C598" s="4"/>
      <c r="D598" s="4"/>
      <c r="E598" s="4"/>
      <c r="F598" s="4"/>
      <c r="G598" s="4"/>
      <c r="H598" s="4"/>
      <c r="I598" s="4"/>
      <c r="J598" s="4"/>
      <c r="K598" s="4"/>
      <c r="L598" s="4"/>
      <c r="M598" s="4"/>
      <c r="N598" s="4"/>
      <c r="O598" s="4"/>
      <c r="P598" s="4"/>
      <c r="R598" s="4"/>
      <c r="S598" s="4"/>
      <c r="T598" s="4"/>
      <c r="U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row>
    <row r="599" spans="1:56" x14ac:dyDescent="0.2">
      <c r="A599" s="48"/>
      <c r="B599" s="4"/>
      <c r="C599" s="4"/>
      <c r="D599" s="4"/>
      <c r="E599" s="4"/>
      <c r="F599" s="4"/>
      <c r="G599" s="4"/>
      <c r="H599" s="4"/>
      <c r="I599" s="4"/>
      <c r="J599" s="4"/>
      <c r="K599" s="4"/>
      <c r="L599" s="4"/>
      <c r="M599" s="4"/>
      <c r="N599" s="4"/>
      <c r="O599" s="4"/>
      <c r="P599" s="4"/>
      <c r="R599" s="4"/>
      <c r="S599" s="4"/>
      <c r="T599" s="4"/>
      <c r="U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row>
    <row r="600" spans="1:56" x14ac:dyDescent="0.2">
      <c r="A600" s="48"/>
      <c r="B600" s="4"/>
      <c r="C600" s="4"/>
      <c r="D600" s="4"/>
      <c r="E600" s="4"/>
      <c r="F600" s="4"/>
      <c r="G600" s="4"/>
      <c r="H600" s="4"/>
      <c r="I600" s="4"/>
      <c r="J600" s="4"/>
      <c r="K600" s="4"/>
      <c r="L600" s="4"/>
      <c r="M600" s="4"/>
      <c r="N600" s="4"/>
      <c r="O600" s="4"/>
      <c r="P600" s="4"/>
      <c r="R600" s="4"/>
      <c r="S600" s="4"/>
      <c r="T600" s="4"/>
      <c r="U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row>
    <row r="601" spans="1:56" x14ac:dyDescent="0.2">
      <c r="A601" s="48"/>
      <c r="B601" s="4"/>
      <c r="C601" s="4"/>
      <c r="D601" s="4"/>
      <c r="E601" s="4"/>
      <c r="F601" s="4"/>
      <c r="G601" s="4"/>
      <c r="H601" s="4"/>
      <c r="I601" s="4"/>
      <c r="J601" s="4"/>
      <c r="K601" s="4"/>
      <c r="L601" s="4"/>
      <c r="M601" s="4"/>
      <c r="N601" s="4"/>
      <c r="O601" s="4"/>
      <c r="P601" s="4"/>
      <c r="R601" s="4"/>
      <c r="S601" s="4"/>
      <c r="T601" s="4"/>
      <c r="U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row>
    <row r="602" spans="1:56" x14ac:dyDescent="0.2">
      <c r="A602" s="48"/>
      <c r="B602" s="4"/>
      <c r="C602" s="4"/>
      <c r="D602" s="4"/>
      <c r="E602" s="4"/>
      <c r="F602" s="4"/>
      <c r="G602" s="4"/>
      <c r="H602" s="4"/>
      <c r="I602" s="4"/>
      <c r="J602" s="4"/>
      <c r="K602" s="4"/>
      <c r="L602" s="4"/>
      <c r="M602" s="4"/>
      <c r="N602" s="4"/>
      <c r="O602" s="4"/>
      <c r="P602" s="4"/>
      <c r="R602" s="4"/>
      <c r="S602" s="4"/>
      <c r="T602" s="4"/>
      <c r="U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row>
    <row r="603" spans="1:56" x14ac:dyDescent="0.2">
      <c r="A603" s="48"/>
      <c r="B603" s="4"/>
      <c r="C603" s="4"/>
      <c r="D603" s="4"/>
      <c r="E603" s="4"/>
      <c r="F603" s="4"/>
      <c r="G603" s="4"/>
      <c r="H603" s="4"/>
      <c r="I603" s="4"/>
      <c r="J603" s="4"/>
      <c r="K603" s="4"/>
      <c r="L603" s="4"/>
      <c r="M603" s="4"/>
      <c r="N603" s="4"/>
      <c r="O603" s="4"/>
      <c r="P603" s="4"/>
      <c r="R603" s="4"/>
      <c r="S603" s="4"/>
      <c r="T603" s="4"/>
      <c r="U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row>
    <row r="604" spans="1:56" x14ac:dyDescent="0.2">
      <c r="A604" s="48"/>
      <c r="B604" s="4"/>
      <c r="C604" s="4"/>
      <c r="D604" s="4"/>
      <c r="E604" s="4"/>
      <c r="F604" s="4"/>
      <c r="G604" s="4"/>
      <c r="H604" s="4"/>
      <c r="I604" s="4"/>
      <c r="J604" s="4"/>
      <c r="K604" s="4"/>
      <c r="L604" s="4"/>
      <c r="M604" s="4"/>
      <c r="N604" s="4"/>
      <c r="O604" s="4"/>
      <c r="P604" s="4"/>
      <c r="R604" s="4"/>
      <c r="S604" s="4"/>
      <c r="T604" s="4"/>
      <c r="U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row>
    <row r="605" spans="1:56" x14ac:dyDescent="0.2">
      <c r="A605" s="48"/>
      <c r="B605" s="4"/>
      <c r="C605" s="4"/>
      <c r="D605" s="4"/>
      <c r="E605" s="4"/>
      <c r="F605" s="4"/>
      <c r="G605" s="4"/>
      <c r="H605" s="4"/>
      <c r="I605" s="4"/>
      <c r="J605" s="4"/>
      <c r="K605" s="4"/>
      <c r="L605" s="4"/>
      <c r="M605" s="4"/>
      <c r="N605" s="4"/>
      <c r="O605" s="4"/>
      <c r="P605" s="4"/>
      <c r="R605" s="4"/>
      <c r="S605" s="4"/>
      <c r="T605" s="4"/>
      <c r="U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row>
    <row r="606" spans="1:56" x14ac:dyDescent="0.2">
      <c r="A606" s="48"/>
      <c r="B606" s="4"/>
      <c r="C606" s="4"/>
      <c r="D606" s="4"/>
      <c r="E606" s="4"/>
      <c r="F606" s="4"/>
      <c r="G606" s="4"/>
      <c r="H606" s="4"/>
      <c r="I606" s="4"/>
      <c r="J606" s="4"/>
      <c r="K606" s="4"/>
      <c r="L606" s="4"/>
      <c r="M606" s="4"/>
      <c r="N606" s="4"/>
      <c r="O606" s="4"/>
      <c r="P606" s="4"/>
      <c r="R606" s="4"/>
      <c r="S606" s="4"/>
      <c r="T606" s="4"/>
      <c r="U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row>
    <row r="607" spans="1:56" x14ac:dyDescent="0.2">
      <c r="A607" s="48"/>
      <c r="B607" s="4"/>
      <c r="C607" s="4"/>
      <c r="D607" s="4"/>
      <c r="E607" s="4"/>
      <c r="F607" s="4"/>
      <c r="G607" s="4"/>
      <c r="H607" s="4"/>
      <c r="I607" s="4"/>
      <c r="J607" s="4"/>
      <c r="K607" s="4"/>
      <c r="L607" s="4"/>
      <c r="M607" s="4"/>
      <c r="N607" s="4"/>
      <c r="O607" s="4"/>
      <c r="P607" s="4"/>
      <c r="R607" s="4"/>
      <c r="S607" s="4"/>
      <c r="T607" s="4"/>
      <c r="U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row>
    <row r="608" spans="1:56" x14ac:dyDescent="0.2">
      <c r="A608" s="48"/>
      <c r="B608" s="4"/>
      <c r="C608" s="4"/>
      <c r="D608" s="4"/>
      <c r="E608" s="4"/>
      <c r="F608" s="4"/>
      <c r="G608" s="4"/>
      <c r="H608" s="4"/>
      <c r="I608" s="4"/>
      <c r="J608" s="4"/>
      <c r="K608" s="4"/>
      <c r="L608" s="4"/>
      <c r="M608" s="4"/>
      <c r="N608" s="4"/>
      <c r="O608" s="4"/>
      <c r="P608" s="4"/>
      <c r="R608" s="4"/>
      <c r="S608" s="4"/>
      <c r="T608" s="4"/>
      <c r="U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row>
    <row r="609" spans="1:56" x14ac:dyDescent="0.2">
      <c r="A609" s="48"/>
      <c r="B609" s="4"/>
      <c r="C609" s="4"/>
      <c r="D609" s="4"/>
      <c r="E609" s="4"/>
      <c r="F609" s="4"/>
      <c r="G609" s="4"/>
      <c r="H609" s="4"/>
      <c r="I609" s="4"/>
      <c r="J609" s="4"/>
      <c r="K609" s="4"/>
      <c r="L609" s="4"/>
      <c r="M609" s="4"/>
      <c r="N609" s="4"/>
      <c r="O609" s="4"/>
      <c r="P609" s="4"/>
      <c r="R609" s="4"/>
      <c r="S609" s="4"/>
      <c r="T609" s="4"/>
      <c r="U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row>
    <row r="610" spans="1:56" x14ac:dyDescent="0.2">
      <c r="A610" s="48"/>
      <c r="B610" s="4"/>
      <c r="C610" s="4"/>
      <c r="D610" s="4"/>
      <c r="E610" s="4"/>
      <c r="F610" s="4"/>
      <c r="G610" s="4"/>
      <c r="H610" s="4"/>
      <c r="I610" s="4"/>
      <c r="J610" s="4"/>
      <c r="K610" s="4"/>
      <c r="L610" s="4"/>
      <c r="M610" s="4"/>
      <c r="N610" s="4"/>
      <c r="O610" s="4"/>
      <c r="P610" s="4"/>
      <c r="R610" s="4"/>
      <c r="S610" s="4"/>
      <c r="T610" s="4"/>
      <c r="U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row>
    <row r="611" spans="1:56" x14ac:dyDescent="0.2">
      <c r="A611" s="48"/>
      <c r="B611" s="4"/>
      <c r="C611" s="4"/>
      <c r="D611" s="4"/>
      <c r="E611" s="4"/>
      <c r="F611" s="4"/>
      <c r="G611" s="4"/>
      <c r="H611" s="4"/>
      <c r="I611" s="4"/>
      <c r="J611" s="4"/>
      <c r="K611" s="4"/>
      <c r="L611" s="4"/>
      <c r="M611" s="4"/>
      <c r="N611" s="4"/>
      <c r="O611" s="4"/>
      <c r="P611" s="4"/>
      <c r="R611" s="4"/>
      <c r="S611" s="4"/>
      <c r="T611" s="4"/>
      <c r="U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row>
    <row r="612" spans="1:56" x14ac:dyDescent="0.2">
      <c r="A612" s="48"/>
      <c r="B612" s="4"/>
      <c r="C612" s="4"/>
      <c r="D612" s="4"/>
      <c r="E612" s="4"/>
      <c r="F612" s="4"/>
      <c r="G612" s="4"/>
      <c r="H612" s="4"/>
      <c r="I612" s="4"/>
      <c r="J612" s="4"/>
      <c r="K612" s="4"/>
      <c r="L612" s="4"/>
      <c r="M612" s="4"/>
      <c r="N612" s="4"/>
      <c r="O612" s="4"/>
      <c r="P612" s="4"/>
      <c r="R612" s="4"/>
      <c r="S612" s="4"/>
      <c r="T612" s="4"/>
      <c r="U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row>
    <row r="613" spans="1:56" x14ac:dyDescent="0.2">
      <c r="A613" s="48"/>
      <c r="B613" s="4"/>
      <c r="C613" s="4"/>
      <c r="D613" s="4"/>
      <c r="E613" s="4"/>
      <c r="F613" s="4"/>
      <c r="G613" s="4"/>
      <c r="H613" s="4"/>
      <c r="I613" s="4"/>
      <c r="J613" s="4"/>
      <c r="K613" s="4"/>
      <c r="L613" s="4"/>
      <c r="M613" s="4"/>
      <c r="N613" s="4"/>
      <c r="O613" s="4"/>
      <c r="P613" s="4"/>
      <c r="R613" s="4"/>
      <c r="S613" s="4"/>
      <c r="T613" s="4"/>
      <c r="U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row>
    <row r="614" spans="1:56" x14ac:dyDescent="0.2">
      <c r="A614" s="48"/>
      <c r="B614" s="4"/>
      <c r="C614" s="4"/>
      <c r="D614" s="4"/>
      <c r="E614" s="4"/>
      <c r="F614" s="4"/>
      <c r="G614" s="4"/>
      <c r="H614" s="4"/>
      <c r="I614" s="4"/>
      <c r="J614" s="4"/>
      <c r="K614" s="4"/>
      <c r="L614" s="4"/>
      <c r="M614" s="4"/>
      <c r="N614" s="4"/>
      <c r="O614" s="4"/>
      <c r="P614" s="4"/>
      <c r="R614" s="4"/>
      <c r="S614" s="4"/>
      <c r="T614" s="4"/>
      <c r="U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row>
    <row r="615" spans="1:56" x14ac:dyDescent="0.2">
      <c r="A615" s="48"/>
      <c r="B615" s="4"/>
      <c r="C615" s="4"/>
      <c r="D615" s="4"/>
      <c r="E615" s="4"/>
      <c r="F615" s="4"/>
      <c r="G615" s="4"/>
      <c r="H615" s="4"/>
      <c r="I615" s="4"/>
      <c r="J615" s="4"/>
      <c r="K615" s="4"/>
      <c r="L615" s="4"/>
      <c r="M615" s="4"/>
      <c r="N615" s="4"/>
      <c r="O615" s="4"/>
      <c r="P615" s="4"/>
      <c r="R615" s="4"/>
      <c r="S615" s="4"/>
      <c r="T615" s="4"/>
      <c r="U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row>
    <row r="616" spans="1:56" x14ac:dyDescent="0.2">
      <c r="A616" s="48"/>
      <c r="B616" s="4"/>
      <c r="C616" s="4"/>
      <c r="D616" s="4"/>
      <c r="E616" s="4"/>
      <c r="F616" s="4"/>
      <c r="G616" s="4"/>
      <c r="H616" s="4"/>
      <c r="I616" s="4"/>
      <c r="J616" s="4"/>
      <c r="K616" s="4"/>
      <c r="L616" s="4"/>
      <c r="M616" s="4"/>
      <c r="N616" s="4"/>
      <c r="O616" s="4"/>
      <c r="P616" s="4"/>
      <c r="R616" s="4"/>
      <c r="S616" s="4"/>
      <c r="T616" s="4"/>
      <c r="U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row>
    <row r="617" spans="1:56" x14ac:dyDescent="0.2">
      <c r="A617" s="48"/>
      <c r="B617" s="4"/>
      <c r="C617" s="4"/>
      <c r="D617" s="4"/>
      <c r="E617" s="4"/>
      <c r="F617" s="4"/>
      <c r="G617" s="4"/>
      <c r="H617" s="4"/>
      <c r="I617" s="4"/>
      <c r="J617" s="4"/>
      <c r="K617" s="4"/>
      <c r="L617" s="4"/>
      <c r="M617" s="4"/>
      <c r="N617" s="4"/>
      <c r="O617" s="4"/>
      <c r="P617" s="4"/>
      <c r="R617" s="4"/>
      <c r="S617" s="4"/>
      <c r="T617" s="4"/>
      <c r="U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row>
    <row r="618" spans="1:56" x14ac:dyDescent="0.2">
      <c r="A618" s="48"/>
      <c r="B618" s="4"/>
      <c r="C618" s="4"/>
      <c r="D618" s="4"/>
      <c r="E618" s="4"/>
      <c r="F618" s="4"/>
      <c r="G618" s="4"/>
      <c r="H618" s="4"/>
      <c r="I618" s="4"/>
      <c r="J618" s="4"/>
      <c r="K618" s="4"/>
      <c r="L618" s="4"/>
      <c r="M618" s="4"/>
      <c r="N618" s="4"/>
      <c r="O618" s="4"/>
      <c r="P618" s="4"/>
      <c r="R618" s="4"/>
      <c r="S618" s="4"/>
      <c r="T618" s="4"/>
      <c r="U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row>
    <row r="619" spans="1:56" x14ac:dyDescent="0.2">
      <c r="A619" s="48"/>
      <c r="B619" s="4"/>
      <c r="C619" s="4"/>
      <c r="D619" s="4"/>
      <c r="E619" s="4"/>
      <c r="F619" s="4"/>
      <c r="G619" s="4"/>
      <c r="H619" s="4"/>
      <c r="I619" s="4"/>
      <c r="J619" s="4"/>
      <c r="K619" s="4"/>
      <c r="L619" s="4"/>
      <c r="M619" s="4"/>
      <c r="N619" s="4"/>
      <c r="O619" s="4"/>
      <c r="P619" s="4"/>
      <c r="R619" s="4"/>
      <c r="S619" s="4"/>
      <c r="T619" s="4"/>
      <c r="U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row>
    <row r="620" spans="1:56" x14ac:dyDescent="0.2">
      <c r="A620" s="48"/>
      <c r="B620" s="4"/>
      <c r="C620" s="4"/>
      <c r="D620" s="4"/>
      <c r="E620" s="4"/>
      <c r="F620" s="4"/>
      <c r="G620" s="4"/>
      <c r="H620" s="4"/>
      <c r="I620" s="4"/>
      <c r="J620" s="4"/>
      <c r="K620" s="4"/>
      <c r="L620" s="4"/>
      <c r="M620" s="4"/>
      <c r="N620" s="4"/>
      <c r="O620" s="4"/>
      <c r="P620" s="4"/>
      <c r="R620" s="4"/>
      <c r="S620" s="4"/>
      <c r="T620" s="4"/>
      <c r="U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row>
    <row r="621" spans="1:56" x14ac:dyDescent="0.2">
      <c r="A621" s="48"/>
      <c r="B621" s="4"/>
      <c r="C621" s="4"/>
      <c r="D621" s="4"/>
      <c r="E621" s="4"/>
      <c r="F621" s="4"/>
      <c r="G621" s="4"/>
      <c r="H621" s="4"/>
      <c r="I621" s="4"/>
      <c r="J621" s="4"/>
      <c r="K621" s="4"/>
      <c r="L621" s="4"/>
      <c r="M621" s="4"/>
      <c r="N621" s="4"/>
      <c r="O621" s="4"/>
      <c r="P621" s="4"/>
      <c r="R621" s="4"/>
      <c r="S621" s="4"/>
      <c r="T621" s="4"/>
      <c r="U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row>
    <row r="622" spans="1:56" x14ac:dyDescent="0.2">
      <c r="A622" s="48"/>
      <c r="B622" s="4"/>
      <c r="C622" s="4"/>
      <c r="D622" s="4"/>
      <c r="E622" s="4"/>
      <c r="F622" s="4"/>
      <c r="G622" s="4"/>
      <c r="H622" s="4"/>
      <c r="I622" s="4"/>
      <c r="J622" s="4"/>
      <c r="K622" s="4"/>
      <c r="L622" s="4"/>
      <c r="M622" s="4"/>
      <c r="N622" s="4"/>
      <c r="O622" s="4"/>
      <c r="P622" s="4"/>
      <c r="R622" s="4"/>
      <c r="S622" s="4"/>
      <c r="T622" s="4"/>
      <c r="U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row>
    <row r="623" spans="1:56" x14ac:dyDescent="0.2">
      <c r="A623" s="48"/>
      <c r="B623" s="4"/>
      <c r="C623" s="4"/>
      <c r="D623" s="4"/>
      <c r="E623" s="4"/>
      <c r="F623" s="4"/>
      <c r="G623" s="4"/>
      <c r="H623" s="4"/>
      <c r="I623" s="4"/>
      <c r="J623" s="4"/>
      <c r="K623" s="4"/>
      <c r="L623" s="4"/>
      <c r="M623" s="4"/>
      <c r="N623" s="4"/>
      <c r="O623" s="4"/>
      <c r="P623" s="4"/>
      <c r="R623" s="4"/>
      <c r="S623" s="4"/>
      <c r="T623" s="4"/>
      <c r="U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row>
    <row r="624" spans="1:56" x14ac:dyDescent="0.2">
      <c r="A624" s="48"/>
      <c r="B624" s="4"/>
      <c r="C624" s="4"/>
      <c r="D624" s="4"/>
      <c r="E624" s="4"/>
      <c r="F624" s="4"/>
      <c r="G624" s="4"/>
      <c r="H624" s="4"/>
      <c r="I624" s="4"/>
      <c r="J624" s="4"/>
      <c r="K624" s="4"/>
      <c r="L624" s="4"/>
      <c r="M624" s="4"/>
      <c r="N624" s="4"/>
      <c r="O624" s="4"/>
      <c r="P624" s="4"/>
      <c r="R624" s="4"/>
      <c r="S624" s="4"/>
      <c r="T624" s="4"/>
      <c r="U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row>
    <row r="625" spans="1:56" x14ac:dyDescent="0.2">
      <c r="A625" s="48"/>
      <c r="B625" s="4"/>
      <c r="C625" s="4"/>
      <c r="D625" s="4"/>
      <c r="E625" s="4"/>
      <c r="F625" s="4"/>
      <c r="G625" s="4"/>
      <c r="H625" s="4"/>
      <c r="I625" s="4"/>
      <c r="J625" s="4"/>
      <c r="K625" s="4"/>
      <c r="L625" s="4"/>
      <c r="M625" s="4"/>
      <c r="N625" s="4"/>
      <c r="O625" s="4"/>
      <c r="P625" s="4"/>
      <c r="R625" s="4"/>
      <c r="S625" s="4"/>
      <c r="T625" s="4"/>
      <c r="U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row>
    <row r="626" spans="1:56" x14ac:dyDescent="0.2">
      <c r="A626" s="48"/>
      <c r="B626" s="4"/>
      <c r="C626" s="4"/>
      <c r="D626" s="4"/>
      <c r="E626" s="4"/>
      <c r="F626" s="4"/>
      <c r="G626" s="4"/>
      <c r="H626" s="4"/>
      <c r="I626" s="4"/>
      <c r="J626" s="4"/>
      <c r="K626" s="4"/>
      <c r="L626" s="4"/>
      <c r="M626" s="4"/>
      <c r="N626" s="4"/>
      <c r="O626" s="4"/>
      <c r="P626" s="4"/>
      <c r="R626" s="4"/>
      <c r="S626" s="4"/>
      <c r="T626" s="4"/>
      <c r="U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row>
    <row r="627" spans="1:56" x14ac:dyDescent="0.2">
      <c r="A627" s="48"/>
      <c r="B627" s="4"/>
      <c r="C627" s="4"/>
      <c r="D627" s="4"/>
      <c r="E627" s="4"/>
      <c r="F627" s="4"/>
      <c r="G627" s="4"/>
      <c r="H627" s="4"/>
      <c r="I627" s="4"/>
      <c r="J627" s="4"/>
      <c r="K627" s="4"/>
      <c r="L627" s="4"/>
      <c r="M627" s="4"/>
      <c r="N627" s="4"/>
      <c r="O627" s="4"/>
      <c r="P627" s="4"/>
      <c r="R627" s="4"/>
      <c r="S627" s="4"/>
      <c r="T627" s="4"/>
      <c r="U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row>
    <row r="628" spans="1:56" x14ac:dyDescent="0.2">
      <c r="A628" s="48"/>
      <c r="B628" s="4"/>
      <c r="C628" s="4"/>
      <c r="D628" s="4"/>
      <c r="E628" s="4"/>
      <c r="F628" s="4"/>
      <c r="G628" s="4"/>
      <c r="H628" s="4"/>
      <c r="I628" s="4"/>
      <c r="J628" s="4"/>
      <c r="K628" s="4"/>
      <c r="L628" s="4"/>
      <c r="M628" s="4"/>
      <c r="N628" s="4"/>
      <c r="O628" s="4"/>
      <c r="P628" s="4"/>
      <c r="R628" s="4"/>
      <c r="S628" s="4"/>
      <c r="T628" s="4"/>
      <c r="U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row>
    <row r="629" spans="1:56" x14ac:dyDescent="0.2">
      <c r="A629" s="48"/>
      <c r="B629" s="4"/>
      <c r="C629" s="4"/>
      <c r="D629" s="4"/>
      <c r="E629" s="4"/>
      <c r="F629" s="4"/>
      <c r="G629" s="4"/>
      <c r="H629" s="4"/>
      <c r="I629" s="4"/>
      <c r="J629" s="4"/>
      <c r="K629" s="4"/>
      <c r="L629" s="4"/>
      <c r="M629" s="4"/>
      <c r="N629" s="4"/>
      <c r="O629" s="4"/>
      <c r="P629" s="4"/>
      <c r="R629" s="4"/>
      <c r="S629" s="4"/>
      <c r="T629" s="4"/>
      <c r="U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row>
    <row r="630" spans="1:56" x14ac:dyDescent="0.2">
      <c r="A630" s="48"/>
      <c r="B630" s="4"/>
      <c r="C630" s="4"/>
      <c r="D630" s="4"/>
      <c r="E630" s="4"/>
      <c r="F630" s="4"/>
      <c r="G630" s="4"/>
      <c r="H630" s="4"/>
      <c r="I630" s="4"/>
      <c r="J630" s="4"/>
      <c r="K630" s="4"/>
      <c r="L630" s="4"/>
      <c r="M630" s="4"/>
      <c r="N630" s="4"/>
      <c r="O630" s="4"/>
      <c r="P630" s="4"/>
      <c r="R630" s="4"/>
      <c r="S630" s="4"/>
      <c r="T630" s="4"/>
      <c r="U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row>
    <row r="631" spans="1:56" x14ac:dyDescent="0.2">
      <c r="A631" s="48"/>
      <c r="B631" s="4"/>
      <c r="C631" s="4"/>
      <c r="D631" s="4"/>
      <c r="E631" s="4"/>
      <c r="F631" s="4"/>
      <c r="G631" s="4"/>
      <c r="H631" s="4"/>
      <c r="I631" s="4"/>
      <c r="J631" s="4"/>
      <c r="K631" s="4"/>
      <c r="L631" s="4"/>
      <c r="M631" s="4"/>
      <c r="N631" s="4"/>
      <c r="O631" s="4"/>
      <c r="P631" s="4"/>
      <c r="R631" s="4"/>
      <c r="S631" s="4"/>
      <c r="T631" s="4"/>
      <c r="U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row>
    <row r="632" spans="1:56" x14ac:dyDescent="0.2">
      <c r="A632" s="48"/>
      <c r="B632" s="4"/>
      <c r="C632" s="4"/>
      <c r="D632" s="4"/>
      <c r="E632" s="4"/>
      <c r="F632" s="4"/>
      <c r="G632" s="4"/>
      <c r="H632" s="4"/>
      <c r="I632" s="4"/>
      <c r="J632" s="4"/>
      <c r="K632" s="4"/>
      <c r="L632" s="4"/>
      <c r="M632" s="4"/>
      <c r="N632" s="4"/>
      <c r="O632" s="4"/>
      <c r="P632" s="4"/>
      <c r="R632" s="4"/>
      <c r="S632" s="4"/>
      <c r="T632" s="4"/>
      <c r="U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row>
    <row r="633" spans="1:56" x14ac:dyDescent="0.2">
      <c r="A633" s="48"/>
      <c r="B633" s="4"/>
      <c r="C633" s="4"/>
      <c r="D633" s="4"/>
      <c r="E633" s="4"/>
      <c r="F633" s="4"/>
      <c r="G633" s="4"/>
      <c r="H633" s="4"/>
      <c r="I633" s="4"/>
      <c r="J633" s="4"/>
      <c r="K633" s="4"/>
      <c r="L633" s="4"/>
      <c r="M633" s="4"/>
      <c r="N633" s="4"/>
      <c r="O633" s="4"/>
      <c r="P633" s="4"/>
      <c r="R633" s="4"/>
      <c r="S633" s="4"/>
      <c r="T633" s="4"/>
      <c r="U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row>
    <row r="634" spans="1:56" x14ac:dyDescent="0.2">
      <c r="A634" s="48"/>
      <c r="B634" s="4"/>
      <c r="C634" s="4"/>
      <c r="D634" s="4"/>
      <c r="E634" s="4"/>
      <c r="F634" s="4"/>
      <c r="G634" s="4"/>
      <c r="H634" s="4"/>
      <c r="I634" s="4"/>
      <c r="J634" s="4"/>
      <c r="K634" s="4"/>
      <c r="L634" s="4"/>
      <c r="M634" s="4"/>
      <c r="N634" s="4"/>
      <c r="O634" s="4"/>
      <c r="P634" s="4"/>
      <c r="R634" s="4"/>
      <c r="S634" s="4"/>
      <c r="T634" s="4"/>
      <c r="U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row>
    <row r="635" spans="1:56" x14ac:dyDescent="0.2">
      <c r="A635" s="48"/>
      <c r="B635" s="4"/>
      <c r="C635" s="4"/>
      <c r="D635" s="4"/>
      <c r="E635" s="4"/>
      <c r="F635" s="4"/>
      <c r="G635" s="4"/>
      <c r="H635" s="4"/>
      <c r="I635" s="4"/>
      <c r="J635" s="4"/>
      <c r="K635" s="4"/>
      <c r="L635" s="4"/>
      <c r="M635" s="4"/>
      <c r="N635" s="4"/>
      <c r="O635" s="4"/>
      <c r="P635" s="4"/>
      <c r="R635" s="4"/>
      <c r="S635" s="4"/>
      <c r="T635" s="4"/>
      <c r="U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row>
    <row r="636" spans="1:56" x14ac:dyDescent="0.2">
      <c r="A636" s="48"/>
      <c r="B636" s="4"/>
      <c r="C636" s="4"/>
      <c r="D636" s="4"/>
      <c r="E636" s="4"/>
      <c r="F636" s="4"/>
      <c r="G636" s="4"/>
      <c r="H636" s="4"/>
      <c r="I636" s="4"/>
      <c r="J636" s="4"/>
      <c r="K636" s="4"/>
      <c r="L636" s="4"/>
      <c r="M636" s="4"/>
      <c r="N636" s="4"/>
      <c r="O636" s="4"/>
      <c r="P636" s="4"/>
      <c r="R636" s="4"/>
      <c r="S636" s="4"/>
      <c r="T636" s="4"/>
      <c r="U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row>
    <row r="637" spans="1:56" x14ac:dyDescent="0.2">
      <c r="A637" s="48"/>
      <c r="B637" s="4"/>
      <c r="C637" s="4"/>
      <c r="D637" s="4"/>
      <c r="E637" s="4"/>
      <c r="F637" s="4"/>
      <c r="G637" s="4"/>
      <c r="H637" s="4"/>
      <c r="I637" s="4"/>
      <c r="J637" s="4"/>
      <c r="K637" s="4"/>
      <c r="L637" s="4"/>
      <c r="M637" s="4"/>
      <c r="N637" s="4"/>
      <c r="O637" s="4"/>
      <c r="P637" s="4"/>
      <c r="R637" s="4"/>
      <c r="S637" s="4"/>
      <c r="T637" s="4"/>
      <c r="U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row>
    <row r="638" spans="1:56" x14ac:dyDescent="0.2">
      <c r="A638" s="48"/>
      <c r="B638" s="4"/>
      <c r="C638" s="4"/>
      <c r="D638" s="4"/>
      <c r="E638" s="4"/>
      <c r="F638" s="4"/>
      <c r="G638" s="4"/>
      <c r="H638" s="4"/>
      <c r="I638" s="4"/>
      <c r="J638" s="4"/>
      <c r="K638" s="4"/>
      <c r="L638" s="4"/>
      <c r="M638" s="4"/>
      <c r="N638" s="4"/>
      <c r="O638" s="4"/>
      <c r="P638" s="4"/>
      <c r="R638" s="4"/>
      <c r="S638" s="4"/>
      <c r="T638" s="4"/>
      <c r="U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row>
    <row r="639" spans="1:56" x14ac:dyDescent="0.2">
      <c r="A639" s="48"/>
      <c r="B639" s="4"/>
      <c r="C639" s="4"/>
      <c r="D639" s="4"/>
      <c r="E639" s="4"/>
      <c r="F639" s="4"/>
      <c r="G639" s="4"/>
      <c r="H639" s="4"/>
      <c r="I639" s="4"/>
      <c r="J639" s="4"/>
      <c r="K639" s="4"/>
      <c r="L639" s="4"/>
      <c r="M639" s="4"/>
      <c r="N639" s="4"/>
      <c r="O639" s="4"/>
      <c r="P639" s="4"/>
      <c r="R639" s="4"/>
      <c r="S639" s="4"/>
      <c r="T639" s="4"/>
      <c r="U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row>
    <row r="640" spans="1:56" x14ac:dyDescent="0.2">
      <c r="A640" s="48"/>
      <c r="B640" s="4"/>
      <c r="C640" s="4"/>
      <c r="D640" s="4"/>
      <c r="E640" s="4"/>
      <c r="F640" s="4"/>
      <c r="G640" s="4"/>
      <c r="H640" s="4"/>
      <c r="I640" s="4"/>
      <c r="J640" s="4"/>
      <c r="K640" s="4"/>
      <c r="L640" s="4"/>
      <c r="M640" s="4"/>
      <c r="N640" s="4"/>
      <c r="O640" s="4"/>
      <c r="P640" s="4"/>
      <c r="R640" s="4"/>
      <c r="S640" s="4"/>
      <c r="T640" s="4"/>
      <c r="U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row>
    <row r="641" spans="1:56" x14ac:dyDescent="0.2">
      <c r="A641" s="48"/>
      <c r="B641" s="4"/>
      <c r="C641" s="4"/>
      <c r="D641" s="4"/>
      <c r="E641" s="4"/>
      <c r="F641" s="4"/>
      <c r="G641" s="4"/>
      <c r="H641" s="4"/>
      <c r="I641" s="4"/>
      <c r="J641" s="4"/>
      <c r="K641" s="4"/>
      <c r="L641" s="4"/>
      <c r="M641" s="4"/>
      <c r="N641" s="4"/>
      <c r="O641" s="4"/>
      <c r="P641" s="4"/>
      <c r="R641" s="4"/>
      <c r="S641" s="4"/>
      <c r="T641" s="4"/>
      <c r="U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row>
    <row r="642" spans="1:56" x14ac:dyDescent="0.2">
      <c r="A642" s="48"/>
      <c r="B642" s="4"/>
      <c r="C642" s="4"/>
      <c r="D642" s="4"/>
      <c r="E642" s="4"/>
      <c r="F642" s="4"/>
      <c r="G642" s="4"/>
      <c r="H642" s="4"/>
      <c r="I642" s="4"/>
      <c r="J642" s="4"/>
      <c r="K642" s="4"/>
      <c r="L642" s="4"/>
      <c r="M642" s="4"/>
      <c r="N642" s="4"/>
      <c r="O642" s="4"/>
      <c r="P642" s="4"/>
      <c r="R642" s="4"/>
      <c r="S642" s="4"/>
      <c r="T642" s="4"/>
      <c r="U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row>
    <row r="643" spans="1:56" x14ac:dyDescent="0.2">
      <c r="A643" s="48"/>
      <c r="B643" s="4"/>
      <c r="C643" s="4"/>
      <c r="D643" s="4"/>
      <c r="E643" s="4"/>
      <c r="F643" s="4"/>
      <c r="G643" s="4"/>
      <c r="H643" s="4"/>
      <c r="I643" s="4"/>
      <c r="J643" s="4"/>
      <c r="K643" s="4"/>
      <c r="L643" s="4"/>
      <c r="M643" s="4"/>
      <c r="N643" s="4"/>
      <c r="O643" s="4"/>
      <c r="P643" s="4"/>
      <c r="R643" s="4"/>
      <c r="S643" s="4"/>
      <c r="T643" s="4"/>
      <c r="U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row>
    <row r="644" spans="1:56" x14ac:dyDescent="0.2">
      <c r="A644" s="48"/>
      <c r="B644" s="4"/>
      <c r="C644" s="4"/>
      <c r="D644" s="4"/>
      <c r="E644" s="4"/>
      <c r="F644" s="4"/>
      <c r="G644" s="4"/>
      <c r="H644" s="4"/>
      <c r="I644" s="4"/>
      <c r="J644" s="4"/>
      <c r="K644" s="4"/>
      <c r="L644" s="4"/>
      <c r="M644" s="4"/>
      <c r="N644" s="4"/>
      <c r="O644" s="4"/>
      <c r="P644" s="4"/>
      <c r="R644" s="4"/>
      <c r="S644" s="4"/>
      <c r="T644" s="4"/>
      <c r="U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row>
    <row r="645" spans="1:56" x14ac:dyDescent="0.2">
      <c r="A645" s="48"/>
      <c r="B645" s="4"/>
      <c r="C645" s="4"/>
      <c r="D645" s="4"/>
      <c r="E645" s="4"/>
      <c r="F645" s="4"/>
      <c r="G645" s="4"/>
      <c r="H645" s="4"/>
      <c r="I645" s="4"/>
      <c r="J645" s="4"/>
      <c r="K645" s="4"/>
      <c r="L645" s="4"/>
      <c r="M645" s="4"/>
      <c r="N645" s="4"/>
      <c r="O645" s="4"/>
      <c r="P645" s="4"/>
      <c r="R645" s="4"/>
      <c r="S645" s="4"/>
      <c r="T645" s="4"/>
      <c r="U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row>
    <row r="646" spans="1:56" x14ac:dyDescent="0.2">
      <c r="A646" s="48"/>
      <c r="B646" s="4"/>
      <c r="C646" s="4"/>
      <c r="D646" s="4"/>
      <c r="E646" s="4"/>
      <c r="F646" s="4"/>
      <c r="G646" s="4"/>
      <c r="H646" s="4"/>
      <c r="I646" s="4"/>
      <c r="J646" s="4"/>
      <c r="K646" s="4"/>
      <c r="L646" s="4"/>
      <c r="M646" s="4"/>
      <c r="N646" s="4"/>
      <c r="O646" s="4"/>
      <c r="P646" s="4"/>
      <c r="R646" s="4"/>
      <c r="S646" s="4"/>
      <c r="T646" s="4"/>
      <c r="U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row>
    <row r="647" spans="1:56" x14ac:dyDescent="0.2">
      <c r="A647" s="48"/>
      <c r="B647" s="4"/>
      <c r="C647" s="4"/>
      <c r="D647" s="4"/>
      <c r="E647" s="4"/>
      <c r="F647" s="4"/>
      <c r="G647" s="4"/>
      <c r="H647" s="4"/>
      <c r="I647" s="4"/>
      <c r="J647" s="4"/>
      <c r="K647" s="4"/>
      <c r="L647" s="4"/>
      <c r="M647" s="4"/>
      <c r="N647" s="4"/>
      <c r="O647" s="4"/>
      <c r="P647" s="4"/>
      <c r="R647" s="4"/>
      <c r="S647" s="4"/>
      <c r="T647" s="4"/>
      <c r="U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row>
    <row r="648" spans="1:56" x14ac:dyDescent="0.2">
      <c r="A648" s="48"/>
      <c r="B648" s="4"/>
      <c r="C648" s="4"/>
      <c r="D648" s="4"/>
      <c r="E648" s="4"/>
      <c r="F648" s="4"/>
      <c r="G648" s="4"/>
      <c r="H648" s="4"/>
      <c r="I648" s="4"/>
      <c r="J648" s="4"/>
      <c r="K648" s="4"/>
      <c r="L648" s="4"/>
      <c r="M648" s="4"/>
      <c r="N648" s="4"/>
      <c r="O648" s="4"/>
      <c r="P648" s="4"/>
      <c r="R648" s="4"/>
      <c r="S648" s="4"/>
      <c r="T648" s="4"/>
      <c r="U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row>
    <row r="649" spans="1:56" x14ac:dyDescent="0.2">
      <c r="A649" s="48"/>
      <c r="B649" s="4"/>
      <c r="C649" s="4"/>
      <c r="D649" s="4"/>
      <c r="E649" s="4"/>
      <c r="F649" s="4"/>
      <c r="G649" s="4"/>
      <c r="H649" s="4"/>
      <c r="I649" s="4"/>
      <c r="J649" s="4"/>
      <c r="K649" s="4"/>
      <c r="L649" s="4"/>
      <c r="M649" s="4"/>
      <c r="N649" s="4"/>
      <c r="O649" s="4"/>
      <c r="P649" s="4"/>
      <c r="R649" s="4"/>
      <c r="S649" s="4"/>
      <c r="T649" s="4"/>
      <c r="U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row>
    <row r="650" spans="1:56" x14ac:dyDescent="0.2">
      <c r="A650" s="48"/>
      <c r="B650" s="4"/>
      <c r="C650" s="4"/>
      <c r="D650" s="4"/>
      <c r="E650" s="4"/>
      <c r="F650" s="4"/>
      <c r="G650" s="4"/>
      <c r="H650" s="4"/>
      <c r="I650" s="4"/>
      <c r="J650" s="4"/>
      <c r="K650" s="4"/>
      <c r="L650" s="4"/>
      <c r="M650" s="4"/>
      <c r="N650" s="4"/>
      <c r="O650" s="4"/>
      <c r="P650" s="4"/>
      <c r="R650" s="4"/>
      <c r="S650" s="4"/>
      <c r="T650" s="4"/>
      <c r="U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row>
    <row r="651" spans="1:56" x14ac:dyDescent="0.2">
      <c r="A651" s="48"/>
      <c r="B651" s="4"/>
      <c r="C651" s="4"/>
      <c r="D651" s="4"/>
      <c r="E651" s="4"/>
      <c r="F651" s="4"/>
      <c r="G651" s="4"/>
      <c r="H651" s="4"/>
      <c r="I651" s="4"/>
      <c r="J651" s="4"/>
      <c r="K651" s="4"/>
      <c r="L651" s="4"/>
      <c r="M651" s="4"/>
      <c r="N651" s="4"/>
      <c r="O651" s="4"/>
      <c r="P651" s="4"/>
      <c r="R651" s="4"/>
      <c r="S651" s="4"/>
      <c r="T651" s="4"/>
      <c r="U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row>
    <row r="652" spans="1:56" x14ac:dyDescent="0.2">
      <c r="A652" s="48"/>
      <c r="B652" s="4"/>
      <c r="C652" s="4"/>
      <c r="D652" s="4"/>
      <c r="E652" s="4"/>
      <c r="F652" s="4"/>
      <c r="G652" s="4"/>
      <c r="H652" s="4"/>
      <c r="I652" s="4"/>
      <c r="J652" s="4"/>
      <c r="K652" s="4"/>
      <c r="L652" s="4"/>
      <c r="M652" s="4"/>
      <c r="N652" s="4"/>
      <c r="O652" s="4"/>
      <c r="P652" s="4"/>
      <c r="R652" s="4"/>
      <c r="S652" s="4"/>
      <c r="T652" s="4"/>
      <c r="U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row>
    <row r="653" spans="1:56" x14ac:dyDescent="0.2">
      <c r="A653" s="48"/>
      <c r="B653" s="4"/>
      <c r="C653" s="4"/>
      <c r="D653" s="4"/>
      <c r="E653" s="4"/>
      <c r="F653" s="4"/>
      <c r="G653" s="4"/>
      <c r="H653" s="4"/>
      <c r="I653" s="4"/>
      <c r="J653" s="4"/>
      <c r="K653" s="4"/>
      <c r="L653" s="4"/>
      <c r="M653" s="4"/>
      <c r="N653" s="4"/>
      <c r="O653" s="4"/>
      <c r="P653" s="4"/>
      <c r="R653" s="4"/>
      <c r="S653" s="4"/>
      <c r="T653" s="4"/>
      <c r="U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row>
    <row r="654" spans="1:56" x14ac:dyDescent="0.2">
      <c r="A654" s="48"/>
      <c r="B654" s="4"/>
      <c r="C654" s="4"/>
      <c r="D654" s="4"/>
      <c r="E654" s="4"/>
      <c r="F654" s="4"/>
      <c r="G654" s="4"/>
      <c r="H654" s="4"/>
      <c r="I654" s="4"/>
      <c r="J654" s="4"/>
      <c r="K654" s="4"/>
      <c r="L654" s="4"/>
      <c r="M654" s="4"/>
      <c r="N654" s="4"/>
      <c r="O654" s="4"/>
      <c r="P654" s="4"/>
      <c r="R654" s="4"/>
      <c r="S654" s="4"/>
      <c r="T654" s="4"/>
      <c r="U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row>
    <row r="655" spans="1:56" x14ac:dyDescent="0.2">
      <c r="A655" s="48"/>
      <c r="B655" s="4"/>
      <c r="C655" s="4"/>
      <c r="D655" s="4"/>
      <c r="E655" s="4"/>
      <c r="F655" s="4"/>
      <c r="G655" s="4"/>
      <c r="H655" s="4"/>
      <c r="I655" s="4"/>
      <c r="J655" s="4"/>
      <c r="K655" s="4"/>
      <c r="L655" s="4"/>
      <c r="M655" s="4"/>
      <c r="N655" s="4"/>
      <c r="O655" s="4"/>
      <c r="P655" s="4"/>
      <c r="R655" s="4"/>
      <c r="S655" s="4"/>
      <c r="T655" s="4"/>
      <c r="U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row>
    <row r="656" spans="1:56" x14ac:dyDescent="0.2">
      <c r="A656" s="48"/>
      <c r="B656" s="4"/>
      <c r="C656" s="4"/>
      <c r="D656" s="4"/>
      <c r="E656" s="4"/>
      <c r="F656" s="4"/>
      <c r="G656" s="4"/>
      <c r="H656" s="4"/>
      <c r="I656" s="4"/>
      <c r="J656" s="4"/>
      <c r="K656" s="4"/>
      <c r="L656" s="4"/>
      <c r="M656" s="4"/>
      <c r="N656" s="4"/>
      <c r="O656" s="4"/>
      <c r="P656" s="4"/>
      <c r="R656" s="4"/>
      <c r="S656" s="4"/>
      <c r="T656" s="4"/>
      <c r="U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row>
    <row r="657" spans="1:56" x14ac:dyDescent="0.2">
      <c r="A657" s="48"/>
      <c r="B657" s="4"/>
      <c r="C657" s="4"/>
      <c r="D657" s="4"/>
      <c r="E657" s="4"/>
      <c r="F657" s="4"/>
      <c r="G657" s="4"/>
      <c r="H657" s="4"/>
      <c r="I657" s="4"/>
      <c r="J657" s="4"/>
      <c r="K657" s="4"/>
      <c r="L657" s="4"/>
      <c r="M657" s="4"/>
      <c r="N657" s="4"/>
      <c r="O657" s="4"/>
      <c r="P657" s="4"/>
      <c r="R657" s="4"/>
      <c r="S657" s="4"/>
      <c r="T657" s="4"/>
      <c r="U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row>
    <row r="658" spans="1:56" x14ac:dyDescent="0.2">
      <c r="A658" s="48"/>
      <c r="B658" s="4"/>
      <c r="C658" s="4"/>
      <c r="D658" s="4"/>
      <c r="E658" s="4"/>
      <c r="F658" s="4"/>
      <c r="G658" s="4"/>
      <c r="H658" s="4"/>
      <c r="I658" s="4"/>
      <c r="J658" s="4"/>
      <c r="K658" s="4"/>
      <c r="L658" s="4"/>
      <c r="M658" s="4"/>
      <c r="N658" s="4"/>
      <c r="O658" s="4"/>
      <c r="P658" s="4"/>
      <c r="R658" s="4"/>
      <c r="S658" s="4"/>
      <c r="T658" s="4"/>
      <c r="U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row>
    <row r="659" spans="1:56" x14ac:dyDescent="0.2">
      <c r="A659" s="48"/>
      <c r="B659" s="4"/>
      <c r="C659" s="4"/>
      <c r="D659" s="4"/>
      <c r="E659" s="4"/>
      <c r="F659" s="4"/>
      <c r="G659" s="4"/>
      <c r="H659" s="4"/>
      <c r="I659" s="4"/>
      <c r="J659" s="4"/>
      <c r="K659" s="4"/>
      <c r="L659" s="4"/>
      <c r="M659" s="4"/>
      <c r="N659" s="4"/>
      <c r="O659" s="4"/>
      <c r="P659" s="4"/>
      <c r="R659" s="4"/>
      <c r="S659" s="4"/>
      <c r="T659" s="4"/>
      <c r="U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row>
    <row r="660" spans="1:56" x14ac:dyDescent="0.2">
      <c r="A660" s="48"/>
      <c r="B660" s="4"/>
      <c r="C660" s="4"/>
      <c r="D660" s="4"/>
      <c r="E660" s="4"/>
      <c r="F660" s="4"/>
      <c r="G660" s="4"/>
      <c r="H660" s="4"/>
      <c r="I660" s="4"/>
      <c r="J660" s="4"/>
      <c r="K660" s="4"/>
      <c r="L660" s="4"/>
      <c r="M660" s="4"/>
      <c r="N660" s="4"/>
      <c r="O660" s="4"/>
      <c r="P660" s="4"/>
      <c r="R660" s="4"/>
      <c r="S660" s="4"/>
      <c r="T660" s="4"/>
      <c r="U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row>
    <row r="661" spans="1:56" x14ac:dyDescent="0.2">
      <c r="A661" s="48"/>
      <c r="B661" s="4"/>
      <c r="C661" s="4"/>
      <c r="D661" s="4"/>
      <c r="E661" s="4"/>
      <c r="F661" s="4"/>
      <c r="G661" s="4"/>
      <c r="H661" s="4"/>
      <c r="I661" s="4"/>
      <c r="J661" s="4"/>
      <c r="K661" s="4"/>
      <c r="L661" s="4"/>
      <c r="M661" s="4"/>
      <c r="N661" s="4"/>
      <c r="O661" s="4"/>
      <c r="P661" s="4"/>
      <c r="R661" s="4"/>
      <c r="S661" s="4"/>
      <c r="T661" s="4"/>
      <c r="U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row>
    <row r="662" spans="1:56" x14ac:dyDescent="0.2">
      <c r="A662" s="48"/>
      <c r="B662" s="4"/>
      <c r="C662" s="4"/>
      <c r="D662" s="4"/>
      <c r="E662" s="4"/>
      <c r="F662" s="4"/>
      <c r="G662" s="4"/>
      <c r="H662" s="4"/>
      <c r="I662" s="4"/>
      <c r="J662" s="4"/>
      <c r="K662" s="4"/>
      <c r="L662" s="4"/>
      <c r="M662" s="4"/>
      <c r="N662" s="4"/>
      <c r="O662" s="4"/>
      <c r="P662" s="4"/>
      <c r="R662" s="4"/>
      <c r="S662" s="4"/>
      <c r="T662" s="4"/>
      <c r="U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row>
    <row r="663" spans="1:56" x14ac:dyDescent="0.2">
      <c r="A663" s="48"/>
      <c r="B663" s="4"/>
      <c r="C663" s="4"/>
      <c r="D663" s="4"/>
      <c r="E663" s="4"/>
      <c r="F663" s="4"/>
      <c r="G663" s="4"/>
      <c r="H663" s="4"/>
      <c r="I663" s="4"/>
      <c r="J663" s="4"/>
      <c r="K663" s="4"/>
      <c r="L663" s="4"/>
      <c r="M663" s="4"/>
      <c r="N663" s="4"/>
      <c r="O663" s="4"/>
      <c r="P663" s="4"/>
      <c r="R663" s="4"/>
      <c r="S663" s="4"/>
      <c r="T663" s="4"/>
      <c r="U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row>
    <row r="664" spans="1:56" x14ac:dyDescent="0.2">
      <c r="A664" s="48"/>
      <c r="B664" s="4"/>
      <c r="C664" s="4"/>
      <c r="D664" s="4"/>
      <c r="E664" s="4"/>
      <c r="F664" s="4"/>
      <c r="G664" s="4"/>
      <c r="H664" s="4"/>
      <c r="I664" s="4"/>
      <c r="J664" s="4"/>
      <c r="K664" s="4"/>
      <c r="L664" s="4"/>
      <c r="M664" s="4"/>
      <c r="N664" s="4"/>
      <c r="O664" s="4"/>
      <c r="P664" s="4"/>
      <c r="R664" s="4"/>
      <c r="S664" s="4"/>
      <c r="T664" s="4"/>
      <c r="U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row>
    <row r="665" spans="1:56" x14ac:dyDescent="0.2">
      <c r="A665" s="48"/>
      <c r="B665" s="4"/>
      <c r="C665" s="4"/>
      <c r="D665" s="4"/>
      <c r="E665" s="4"/>
      <c r="F665" s="4"/>
      <c r="G665" s="4"/>
      <c r="H665" s="4"/>
      <c r="I665" s="4"/>
      <c r="J665" s="4"/>
      <c r="K665" s="4"/>
      <c r="L665" s="4"/>
      <c r="M665" s="4"/>
      <c r="N665" s="4"/>
      <c r="O665" s="4"/>
      <c r="P665" s="4"/>
      <c r="R665" s="4"/>
      <c r="S665" s="4"/>
      <c r="T665" s="4"/>
      <c r="U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row>
    <row r="666" spans="1:56" x14ac:dyDescent="0.2">
      <c r="A666" s="48"/>
      <c r="B666" s="4"/>
      <c r="C666" s="4"/>
      <c r="D666" s="4"/>
      <c r="E666" s="4"/>
      <c r="F666" s="4"/>
      <c r="G666" s="4"/>
      <c r="H666" s="4"/>
      <c r="I666" s="4"/>
      <c r="J666" s="4"/>
      <c r="K666" s="4"/>
      <c r="L666" s="4"/>
      <c r="M666" s="4"/>
      <c r="N666" s="4"/>
      <c r="O666" s="4"/>
      <c r="P666" s="4"/>
      <c r="R666" s="4"/>
      <c r="S666" s="4"/>
      <c r="T666" s="4"/>
      <c r="U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row>
    <row r="667" spans="1:56" x14ac:dyDescent="0.2">
      <c r="A667" s="48"/>
      <c r="B667" s="4"/>
      <c r="C667" s="4"/>
      <c r="D667" s="4"/>
      <c r="E667" s="4"/>
      <c r="F667" s="4"/>
      <c r="G667" s="4"/>
      <c r="H667" s="4"/>
      <c r="I667" s="4"/>
      <c r="J667" s="4"/>
      <c r="K667" s="4"/>
      <c r="L667" s="4"/>
      <c r="M667" s="4"/>
      <c r="N667" s="4"/>
      <c r="O667" s="4"/>
      <c r="P667" s="4"/>
      <c r="R667" s="4"/>
      <c r="S667" s="4"/>
      <c r="T667" s="4"/>
      <c r="U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row>
    <row r="668" spans="1:56" x14ac:dyDescent="0.2">
      <c r="A668" s="48"/>
      <c r="B668" s="4"/>
      <c r="C668" s="4"/>
      <c r="D668" s="4"/>
      <c r="E668" s="4"/>
      <c r="F668" s="4"/>
      <c r="G668" s="4"/>
      <c r="H668" s="4"/>
      <c r="I668" s="4"/>
      <c r="J668" s="4"/>
      <c r="K668" s="4"/>
      <c r="L668" s="4"/>
      <c r="M668" s="4"/>
      <c r="N668" s="4"/>
      <c r="O668" s="4"/>
      <c r="P668" s="4"/>
      <c r="R668" s="4"/>
      <c r="S668" s="4"/>
      <c r="T668" s="4"/>
      <c r="U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row>
    <row r="669" spans="1:56" x14ac:dyDescent="0.2">
      <c r="A669" s="48"/>
      <c r="B669" s="4"/>
      <c r="C669" s="4"/>
      <c r="D669" s="4"/>
      <c r="E669" s="4"/>
      <c r="F669" s="4"/>
      <c r="G669" s="4"/>
      <c r="H669" s="4"/>
      <c r="I669" s="4"/>
      <c r="J669" s="4"/>
      <c r="K669" s="4"/>
      <c r="L669" s="4"/>
      <c r="M669" s="4"/>
      <c r="N669" s="4"/>
      <c r="O669" s="4"/>
      <c r="P669" s="4"/>
      <c r="R669" s="4"/>
      <c r="S669" s="4"/>
      <c r="T669" s="4"/>
      <c r="U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row>
    <row r="670" spans="1:56" x14ac:dyDescent="0.2">
      <c r="A670" s="48"/>
      <c r="B670" s="4"/>
      <c r="C670" s="4"/>
      <c r="D670" s="4"/>
      <c r="E670" s="4"/>
      <c r="F670" s="4"/>
      <c r="G670" s="4"/>
      <c r="H670" s="4"/>
      <c r="I670" s="4"/>
      <c r="J670" s="4"/>
      <c r="K670" s="4"/>
      <c r="L670" s="4"/>
      <c r="M670" s="4"/>
      <c r="N670" s="4"/>
      <c r="O670" s="4"/>
      <c r="P670" s="4"/>
      <c r="R670" s="4"/>
      <c r="S670" s="4"/>
      <c r="T670" s="4"/>
      <c r="U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row>
    <row r="671" spans="1:56" x14ac:dyDescent="0.2">
      <c r="A671" s="48"/>
      <c r="B671" s="4"/>
      <c r="C671" s="4"/>
      <c r="D671" s="4"/>
      <c r="E671" s="4"/>
      <c r="F671" s="4"/>
      <c r="G671" s="4"/>
      <c r="H671" s="4"/>
      <c r="I671" s="4"/>
      <c r="J671" s="4"/>
      <c r="K671" s="4"/>
      <c r="L671" s="4"/>
      <c r="M671" s="4"/>
      <c r="N671" s="4"/>
      <c r="O671" s="4"/>
      <c r="P671" s="4"/>
      <c r="R671" s="4"/>
      <c r="S671" s="4"/>
      <c r="T671" s="4"/>
      <c r="U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row>
    <row r="672" spans="1:56" x14ac:dyDescent="0.2">
      <c r="A672" s="48"/>
      <c r="B672" s="4"/>
      <c r="C672" s="4"/>
      <c r="D672" s="4"/>
      <c r="E672" s="4"/>
      <c r="F672" s="4"/>
      <c r="G672" s="4"/>
      <c r="H672" s="4"/>
      <c r="I672" s="4"/>
      <c r="J672" s="4"/>
      <c r="K672" s="4"/>
      <c r="L672" s="4"/>
      <c r="M672" s="4"/>
      <c r="N672" s="4"/>
      <c r="O672" s="4"/>
      <c r="P672" s="4"/>
      <c r="R672" s="4"/>
      <c r="S672" s="4"/>
      <c r="T672" s="4"/>
      <c r="U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row>
    <row r="673" spans="1:56" x14ac:dyDescent="0.2">
      <c r="A673" s="48"/>
      <c r="B673" s="4"/>
      <c r="C673" s="4"/>
      <c r="D673" s="4"/>
      <c r="E673" s="4"/>
      <c r="F673" s="4"/>
      <c r="G673" s="4"/>
      <c r="H673" s="4"/>
      <c r="I673" s="4"/>
      <c r="J673" s="4"/>
      <c r="K673" s="4"/>
      <c r="L673" s="4"/>
      <c r="M673" s="4"/>
      <c r="N673" s="4"/>
      <c r="O673" s="4"/>
      <c r="P673" s="4"/>
      <c r="R673" s="4"/>
      <c r="S673" s="4"/>
      <c r="T673" s="4"/>
      <c r="U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row>
    <row r="674" spans="1:56" x14ac:dyDescent="0.2">
      <c r="A674" s="48"/>
      <c r="B674" s="4"/>
      <c r="C674" s="4"/>
      <c r="D674" s="4"/>
      <c r="E674" s="4"/>
      <c r="F674" s="4"/>
      <c r="G674" s="4"/>
      <c r="H674" s="4"/>
      <c r="I674" s="4"/>
      <c r="J674" s="4"/>
      <c r="K674" s="4"/>
      <c r="L674" s="4"/>
      <c r="M674" s="4"/>
      <c r="N674" s="4"/>
      <c r="O674" s="4"/>
      <c r="P674" s="4"/>
      <c r="R674" s="4"/>
      <c r="S674" s="4"/>
      <c r="T674" s="4"/>
      <c r="U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row>
    <row r="675" spans="1:56" x14ac:dyDescent="0.2">
      <c r="A675" s="48"/>
      <c r="B675" s="4"/>
      <c r="C675" s="4"/>
      <c r="D675" s="4"/>
      <c r="E675" s="4"/>
      <c r="F675" s="4"/>
      <c r="G675" s="4"/>
      <c r="H675" s="4"/>
      <c r="I675" s="4"/>
      <c r="J675" s="4"/>
      <c r="K675" s="4"/>
      <c r="L675" s="4"/>
      <c r="M675" s="4"/>
      <c r="N675" s="4"/>
      <c r="O675" s="4"/>
      <c r="P675" s="4"/>
      <c r="R675" s="4"/>
      <c r="S675" s="4"/>
      <c r="T675" s="4"/>
      <c r="U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row>
    <row r="676" spans="1:56" x14ac:dyDescent="0.2">
      <c r="A676" s="48"/>
      <c r="B676" s="4"/>
      <c r="C676" s="4"/>
      <c r="D676" s="4"/>
      <c r="E676" s="4"/>
      <c r="F676" s="4"/>
      <c r="G676" s="4"/>
      <c r="H676" s="4"/>
      <c r="I676" s="4"/>
      <c r="J676" s="4"/>
      <c r="K676" s="4"/>
      <c r="L676" s="4"/>
      <c r="M676" s="4"/>
      <c r="N676" s="4"/>
      <c r="O676" s="4"/>
      <c r="P676" s="4"/>
      <c r="R676" s="4"/>
      <c r="S676" s="4"/>
      <c r="T676" s="4"/>
      <c r="U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row>
    <row r="677" spans="1:56" x14ac:dyDescent="0.2">
      <c r="A677" s="48"/>
      <c r="B677" s="4"/>
      <c r="C677" s="4"/>
      <c r="D677" s="4"/>
      <c r="E677" s="4"/>
      <c r="F677" s="4"/>
      <c r="G677" s="4"/>
      <c r="H677" s="4"/>
      <c r="I677" s="4"/>
      <c r="J677" s="4"/>
      <c r="K677" s="4"/>
      <c r="L677" s="4"/>
      <c r="M677" s="4"/>
      <c r="N677" s="4"/>
      <c r="O677" s="4"/>
      <c r="P677" s="4"/>
      <c r="R677" s="4"/>
      <c r="S677" s="4"/>
      <c r="T677" s="4"/>
      <c r="U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row>
    <row r="678" spans="1:56" x14ac:dyDescent="0.2">
      <c r="A678" s="48"/>
      <c r="B678" s="4"/>
      <c r="C678" s="4"/>
      <c r="D678" s="4"/>
      <c r="E678" s="4"/>
      <c r="F678" s="4"/>
      <c r="G678" s="4"/>
      <c r="H678" s="4"/>
      <c r="I678" s="4"/>
      <c r="J678" s="4"/>
      <c r="K678" s="4"/>
      <c r="L678" s="4"/>
      <c r="M678" s="4"/>
      <c r="N678" s="4"/>
      <c r="O678" s="4"/>
      <c r="P678" s="4"/>
      <c r="R678" s="4"/>
      <c r="S678" s="4"/>
      <c r="T678" s="4"/>
      <c r="U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row>
    <row r="679" spans="1:56" x14ac:dyDescent="0.2">
      <c r="A679" s="48"/>
      <c r="B679" s="4"/>
      <c r="C679" s="4"/>
      <c r="D679" s="4"/>
      <c r="E679" s="4"/>
      <c r="F679" s="4"/>
      <c r="G679" s="4"/>
      <c r="H679" s="4"/>
      <c r="I679" s="4"/>
      <c r="J679" s="4"/>
      <c r="K679" s="4"/>
      <c r="L679" s="4"/>
      <c r="M679" s="4"/>
      <c r="N679" s="4"/>
      <c r="O679" s="4"/>
      <c r="P679" s="4"/>
      <c r="R679" s="4"/>
      <c r="S679" s="4"/>
      <c r="T679" s="4"/>
      <c r="U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row>
    <row r="680" spans="1:56" x14ac:dyDescent="0.2">
      <c r="A680" s="48"/>
      <c r="B680" s="4"/>
      <c r="C680" s="4"/>
      <c r="D680" s="4"/>
      <c r="E680" s="4"/>
      <c r="F680" s="4"/>
      <c r="G680" s="4"/>
      <c r="H680" s="4"/>
      <c r="I680" s="4"/>
      <c r="J680" s="4"/>
      <c r="K680" s="4"/>
      <c r="L680" s="4"/>
      <c r="M680" s="4"/>
      <c r="N680" s="4"/>
      <c r="O680" s="4"/>
      <c r="P680" s="4"/>
      <c r="R680" s="4"/>
      <c r="S680" s="4"/>
      <c r="T680" s="4"/>
      <c r="U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row>
    <row r="681" spans="1:56" x14ac:dyDescent="0.2">
      <c r="A681" s="48"/>
      <c r="B681" s="4"/>
      <c r="C681" s="4"/>
      <c r="D681" s="4"/>
      <c r="E681" s="4"/>
      <c r="F681" s="4"/>
      <c r="G681" s="4"/>
      <c r="H681" s="4"/>
      <c r="I681" s="4"/>
      <c r="J681" s="4"/>
      <c r="K681" s="4"/>
      <c r="L681" s="4"/>
      <c r="M681" s="4"/>
      <c r="N681" s="4"/>
      <c r="O681" s="4"/>
      <c r="P681" s="4"/>
      <c r="R681" s="4"/>
      <c r="S681" s="4"/>
      <c r="T681" s="4"/>
      <c r="U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row>
    <row r="682" spans="1:56" x14ac:dyDescent="0.2">
      <c r="A682" s="48"/>
      <c r="B682" s="4"/>
      <c r="C682" s="4"/>
      <c r="D682" s="4"/>
      <c r="E682" s="4"/>
      <c r="F682" s="4"/>
      <c r="G682" s="4"/>
      <c r="H682" s="4"/>
      <c r="I682" s="4"/>
      <c r="J682" s="4"/>
      <c r="K682" s="4"/>
      <c r="L682" s="4"/>
      <c r="M682" s="4"/>
      <c r="N682" s="4"/>
      <c r="O682" s="4"/>
      <c r="P682" s="4"/>
      <c r="R682" s="4"/>
      <c r="S682" s="4"/>
      <c r="T682" s="4"/>
      <c r="U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row>
    <row r="683" spans="1:56" x14ac:dyDescent="0.2">
      <c r="A683" s="48"/>
      <c r="B683" s="4"/>
      <c r="C683" s="4"/>
      <c r="D683" s="4"/>
      <c r="E683" s="4"/>
      <c r="F683" s="4"/>
      <c r="G683" s="4"/>
      <c r="H683" s="4"/>
      <c r="I683" s="4"/>
      <c r="J683" s="4"/>
      <c r="K683" s="4"/>
      <c r="L683" s="4"/>
      <c r="M683" s="4"/>
      <c r="N683" s="4"/>
      <c r="O683" s="4"/>
      <c r="P683" s="4"/>
      <c r="R683" s="4"/>
      <c r="S683" s="4"/>
      <c r="T683" s="4"/>
      <c r="U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row>
    <row r="684" spans="1:56" x14ac:dyDescent="0.2">
      <c r="A684" s="48"/>
      <c r="B684" s="4"/>
      <c r="C684" s="4"/>
      <c r="D684" s="4"/>
      <c r="E684" s="4"/>
      <c r="F684" s="4"/>
      <c r="G684" s="4"/>
      <c r="H684" s="4"/>
      <c r="I684" s="4"/>
      <c r="J684" s="4"/>
      <c r="K684" s="4"/>
      <c r="L684" s="4"/>
      <c r="M684" s="4"/>
      <c r="N684" s="4"/>
      <c r="O684" s="4"/>
      <c r="P684" s="4"/>
      <c r="R684" s="4"/>
      <c r="S684" s="4"/>
      <c r="T684" s="4"/>
      <c r="U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row>
    <row r="685" spans="1:56" x14ac:dyDescent="0.2">
      <c r="A685" s="48"/>
      <c r="B685" s="4"/>
      <c r="C685" s="4"/>
      <c r="D685" s="4"/>
      <c r="E685" s="4"/>
      <c r="F685" s="4"/>
      <c r="G685" s="4"/>
      <c r="H685" s="4"/>
      <c r="I685" s="4"/>
      <c r="J685" s="4"/>
      <c r="K685" s="4"/>
      <c r="L685" s="4"/>
      <c r="M685" s="4"/>
      <c r="N685" s="4"/>
      <c r="O685" s="4"/>
      <c r="P685" s="4"/>
      <c r="R685" s="4"/>
      <c r="S685" s="4"/>
      <c r="T685" s="4"/>
      <c r="U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row>
    <row r="686" spans="1:56" x14ac:dyDescent="0.2">
      <c r="A686" s="48"/>
      <c r="B686" s="4"/>
      <c r="C686" s="4"/>
      <c r="D686" s="4"/>
      <c r="E686" s="4"/>
      <c r="F686" s="4"/>
      <c r="G686" s="4"/>
      <c r="H686" s="4"/>
      <c r="I686" s="4"/>
      <c r="J686" s="4"/>
      <c r="K686" s="4"/>
      <c r="L686" s="4"/>
      <c r="M686" s="4"/>
      <c r="N686" s="4"/>
      <c r="O686" s="4"/>
      <c r="P686" s="4"/>
      <c r="R686" s="4"/>
      <c r="S686" s="4"/>
      <c r="T686" s="4"/>
      <c r="U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row>
    <row r="687" spans="1:56" x14ac:dyDescent="0.2">
      <c r="A687" s="48"/>
      <c r="B687" s="4"/>
      <c r="C687" s="4"/>
      <c r="D687" s="4"/>
      <c r="E687" s="4"/>
      <c r="F687" s="4"/>
      <c r="G687" s="4"/>
      <c r="H687" s="4"/>
      <c r="I687" s="4"/>
      <c r="J687" s="4"/>
      <c r="K687" s="4"/>
      <c r="L687" s="4"/>
      <c r="M687" s="4"/>
      <c r="N687" s="4"/>
      <c r="O687" s="4"/>
      <c r="P687" s="4"/>
      <c r="R687" s="4"/>
      <c r="S687" s="4"/>
      <c r="T687" s="4"/>
      <c r="U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row>
    <row r="688" spans="1:56" x14ac:dyDescent="0.2">
      <c r="A688" s="48"/>
      <c r="B688" s="4"/>
      <c r="C688" s="4"/>
      <c r="D688" s="4"/>
      <c r="E688" s="4"/>
      <c r="F688" s="4"/>
      <c r="G688" s="4"/>
      <c r="H688" s="4"/>
      <c r="I688" s="4"/>
      <c r="J688" s="4"/>
      <c r="K688" s="4"/>
      <c r="L688" s="4"/>
      <c r="M688" s="4"/>
      <c r="N688" s="4"/>
      <c r="O688" s="4"/>
      <c r="P688" s="4"/>
      <c r="R688" s="4"/>
      <c r="S688" s="4"/>
      <c r="T688" s="4"/>
      <c r="U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row>
    <row r="689" spans="1:56" x14ac:dyDescent="0.2">
      <c r="A689" s="48"/>
      <c r="B689" s="4"/>
      <c r="C689" s="4"/>
      <c r="D689" s="4"/>
      <c r="E689" s="4"/>
      <c r="F689" s="4"/>
      <c r="G689" s="4"/>
      <c r="H689" s="4"/>
      <c r="I689" s="4"/>
      <c r="J689" s="4"/>
      <c r="K689" s="4"/>
      <c r="L689" s="4"/>
      <c r="M689" s="4"/>
      <c r="N689" s="4"/>
      <c r="O689" s="4"/>
      <c r="P689" s="4"/>
      <c r="R689" s="4"/>
      <c r="S689" s="4"/>
      <c r="T689" s="4"/>
      <c r="U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row>
    <row r="690" spans="1:56" x14ac:dyDescent="0.2">
      <c r="A690" s="48"/>
      <c r="B690" s="4"/>
      <c r="C690" s="4"/>
      <c r="D690" s="4"/>
      <c r="E690" s="4"/>
      <c r="F690" s="4"/>
      <c r="G690" s="4"/>
      <c r="H690" s="4"/>
      <c r="I690" s="4"/>
      <c r="J690" s="4"/>
      <c r="K690" s="4"/>
      <c r="L690" s="4"/>
      <c r="M690" s="4"/>
      <c r="N690" s="4"/>
      <c r="O690" s="4"/>
      <c r="P690" s="4"/>
      <c r="R690" s="4"/>
      <c r="S690" s="4"/>
      <c r="T690" s="4"/>
      <c r="U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row>
    <row r="691" spans="1:56" x14ac:dyDescent="0.2">
      <c r="A691" s="48"/>
      <c r="B691" s="4"/>
      <c r="C691" s="4"/>
      <c r="D691" s="4"/>
      <c r="E691" s="4"/>
      <c r="F691" s="4"/>
      <c r="G691" s="4"/>
      <c r="H691" s="4"/>
      <c r="I691" s="4"/>
      <c r="J691" s="4"/>
      <c r="K691" s="4"/>
      <c r="L691" s="4"/>
      <c r="M691" s="4"/>
      <c r="N691" s="4"/>
      <c r="O691" s="4"/>
      <c r="P691" s="4"/>
      <c r="R691" s="4"/>
      <c r="S691" s="4"/>
      <c r="T691" s="4"/>
      <c r="U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row>
    <row r="692" spans="1:56" x14ac:dyDescent="0.2">
      <c r="A692" s="48"/>
      <c r="B692" s="4"/>
      <c r="C692" s="4"/>
      <c r="D692" s="4"/>
      <c r="E692" s="4"/>
      <c r="F692" s="4"/>
      <c r="G692" s="4"/>
      <c r="H692" s="4"/>
      <c r="I692" s="4"/>
      <c r="J692" s="4"/>
      <c r="K692" s="4"/>
      <c r="L692" s="4"/>
      <c r="M692" s="4"/>
      <c r="N692" s="4"/>
      <c r="O692" s="4"/>
      <c r="P692" s="4"/>
      <c r="R692" s="4"/>
      <c r="S692" s="4"/>
      <c r="T692" s="4"/>
      <c r="U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row>
    <row r="693" spans="1:56" x14ac:dyDescent="0.2">
      <c r="A693" s="48"/>
      <c r="B693" s="4"/>
      <c r="C693" s="4"/>
      <c r="D693" s="4"/>
      <c r="E693" s="4"/>
      <c r="F693" s="4"/>
      <c r="G693" s="4"/>
      <c r="H693" s="4"/>
      <c r="I693" s="4"/>
      <c r="J693" s="4"/>
      <c r="K693" s="4"/>
      <c r="L693" s="4"/>
      <c r="M693" s="4"/>
      <c r="N693" s="4"/>
      <c r="O693" s="4"/>
      <c r="P693" s="4"/>
      <c r="R693" s="4"/>
      <c r="S693" s="4"/>
      <c r="T693" s="4"/>
      <c r="U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row>
    <row r="694" spans="1:56" x14ac:dyDescent="0.2">
      <c r="A694" s="48"/>
      <c r="B694" s="4"/>
      <c r="C694" s="4"/>
      <c r="D694" s="4"/>
      <c r="E694" s="4"/>
      <c r="F694" s="4"/>
      <c r="G694" s="4"/>
      <c r="H694" s="4"/>
      <c r="I694" s="4"/>
      <c r="J694" s="4"/>
      <c r="K694" s="4"/>
      <c r="L694" s="4"/>
      <c r="M694" s="4"/>
      <c r="N694" s="4"/>
      <c r="O694" s="4"/>
      <c r="P694" s="4"/>
      <c r="R694" s="4"/>
      <c r="S694" s="4"/>
      <c r="T694" s="4"/>
      <c r="U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row>
    <row r="695" spans="1:56" x14ac:dyDescent="0.2">
      <c r="A695" s="48"/>
      <c r="B695" s="4"/>
      <c r="C695" s="4"/>
      <c r="D695" s="4"/>
      <c r="E695" s="4"/>
      <c r="F695" s="4"/>
      <c r="G695" s="4"/>
      <c r="H695" s="4"/>
      <c r="I695" s="4"/>
      <c r="J695" s="4"/>
      <c r="K695" s="4"/>
      <c r="L695" s="4"/>
      <c r="M695" s="4"/>
      <c r="N695" s="4"/>
      <c r="O695" s="4"/>
      <c r="P695" s="4"/>
      <c r="R695" s="4"/>
      <c r="S695" s="4"/>
      <c r="T695" s="4"/>
      <c r="U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row>
    <row r="696" spans="1:56" x14ac:dyDescent="0.2">
      <c r="A696" s="48"/>
      <c r="B696" s="4"/>
      <c r="C696" s="4"/>
      <c r="D696" s="4"/>
      <c r="E696" s="4"/>
      <c r="F696" s="4"/>
      <c r="G696" s="4"/>
      <c r="H696" s="4"/>
      <c r="I696" s="4"/>
      <c r="J696" s="4"/>
      <c r="K696" s="4"/>
      <c r="L696" s="4"/>
      <c r="M696" s="4"/>
      <c r="N696" s="4"/>
      <c r="O696" s="4"/>
      <c r="P696" s="4"/>
      <c r="R696" s="4"/>
      <c r="S696" s="4"/>
      <c r="T696" s="4"/>
      <c r="U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row>
    <row r="697" spans="1:56" x14ac:dyDescent="0.2">
      <c r="A697" s="48"/>
      <c r="B697" s="4"/>
      <c r="C697" s="4"/>
      <c r="D697" s="4"/>
      <c r="E697" s="4"/>
      <c r="F697" s="4"/>
      <c r="G697" s="4"/>
      <c r="H697" s="4"/>
      <c r="I697" s="4"/>
      <c r="J697" s="4"/>
      <c r="K697" s="4"/>
      <c r="L697" s="4"/>
      <c r="M697" s="4"/>
      <c r="N697" s="4"/>
      <c r="O697" s="4"/>
      <c r="P697" s="4"/>
      <c r="R697" s="4"/>
      <c r="S697" s="4"/>
      <c r="T697" s="4"/>
      <c r="U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row>
    <row r="698" spans="1:56" x14ac:dyDescent="0.2">
      <c r="A698" s="48"/>
      <c r="B698" s="4"/>
      <c r="C698" s="4"/>
      <c r="D698" s="4"/>
      <c r="E698" s="4"/>
      <c r="F698" s="4"/>
      <c r="G698" s="4"/>
      <c r="H698" s="4"/>
      <c r="I698" s="4"/>
      <c r="J698" s="4"/>
      <c r="K698" s="4"/>
      <c r="L698" s="4"/>
      <c r="M698" s="4"/>
      <c r="N698" s="4"/>
      <c r="O698" s="4"/>
      <c r="P698" s="4"/>
      <c r="R698" s="4"/>
      <c r="S698" s="4"/>
      <c r="T698" s="4"/>
      <c r="U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row>
    <row r="699" spans="1:56" x14ac:dyDescent="0.2">
      <c r="A699" s="48"/>
      <c r="B699" s="4"/>
      <c r="C699" s="4"/>
      <c r="D699" s="4"/>
      <c r="E699" s="4"/>
      <c r="F699" s="4"/>
      <c r="G699" s="4"/>
      <c r="H699" s="4"/>
      <c r="I699" s="4"/>
      <c r="J699" s="4"/>
      <c r="K699" s="4"/>
      <c r="L699" s="4"/>
      <c r="M699" s="4"/>
      <c r="N699" s="4"/>
      <c r="O699" s="4"/>
      <c r="P699" s="4"/>
      <c r="R699" s="4"/>
      <c r="S699" s="4"/>
      <c r="T699" s="4"/>
      <c r="U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row>
    <row r="700" spans="1:56" x14ac:dyDescent="0.2">
      <c r="A700" s="48"/>
      <c r="B700" s="4"/>
      <c r="C700" s="4"/>
      <c r="D700" s="4"/>
      <c r="E700" s="4"/>
      <c r="F700" s="4"/>
      <c r="G700" s="4"/>
      <c r="H700" s="4"/>
      <c r="I700" s="4"/>
      <c r="J700" s="4"/>
      <c r="K700" s="4"/>
      <c r="L700" s="4"/>
      <c r="M700" s="4"/>
      <c r="N700" s="4"/>
      <c r="O700" s="4"/>
      <c r="P700" s="4"/>
      <c r="R700" s="4"/>
      <c r="S700" s="4"/>
      <c r="T700" s="4"/>
      <c r="U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row>
    <row r="701" spans="1:56" x14ac:dyDescent="0.2">
      <c r="A701" s="48"/>
      <c r="B701" s="4"/>
      <c r="C701" s="4"/>
      <c r="D701" s="4"/>
      <c r="E701" s="4"/>
      <c r="F701" s="4"/>
      <c r="G701" s="4"/>
      <c r="H701" s="4"/>
      <c r="I701" s="4"/>
      <c r="J701" s="4"/>
      <c r="K701" s="4"/>
      <c r="L701" s="4"/>
      <c r="M701" s="4"/>
      <c r="N701" s="4"/>
      <c r="O701" s="4"/>
      <c r="P701" s="4"/>
      <c r="R701" s="4"/>
      <c r="S701" s="4"/>
      <c r="T701" s="4"/>
      <c r="U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row>
    <row r="702" spans="1:56" x14ac:dyDescent="0.2">
      <c r="A702" s="48"/>
      <c r="B702" s="4"/>
      <c r="C702" s="4"/>
      <c r="D702" s="4"/>
      <c r="E702" s="4"/>
      <c r="F702" s="4"/>
      <c r="G702" s="4"/>
      <c r="H702" s="4"/>
      <c r="I702" s="4"/>
      <c r="J702" s="4"/>
      <c r="K702" s="4"/>
      <c r="L702" s="4"/>
      <c r="M702" s="4"/>
      <c r="N702" s="4"/>
      <c r="O702" s="4"/>
      <c r="P702" s="4"/>
      <c r="R702" s="4"/>
      <c r="S702" s="4"/>
      <c r="T702" s="4"/>
      <c r="U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row>
    <row r="703" spans="1:56" x14ac:dyDescent="0.2">
      <c r="A703" s="48"/>
      <c r="B703" s="4"/>
      <c r="C703" s="4"/>
      <c r="D703" s="4"/>
      <c r="E703" s="4"/>
      <c r="F703" s="4"/>
      <c r="G703" s="4"/>
      <c r="H703" s="4"/>
      <c r="I703" s="4"/>
      <c r="J703" s="4"/>
      <c r="K703" s="4"/>
      <c r="L703" s="4"/>
      <c r="M703" s="4"/>
      <c r="N703" s="4"/>
      <c r="O703" s="4"/>
      <c r="P703" s="4"/>
      <c r="R703" s="4"/>
      <c r="S703" s="4"/>
      <c r="T703" s="4"/>
      <c r="U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row>
    <row r="704" spans="1:56" x14ac:dyDescent="0.2">
      <c r="A704" s="48"/>
      <c r="B704" s="4"/>
      <c r="C704" s="4"/>
      <c r="D704" s="4"/>
      <c r="E704" s="4"/>
      <c r="F704" s="4"/>
      <c r="G704" s="4"/>
      <c r="H704" s="4"/>
      <c r="I704" s="4"/>
      <c r="J704" s="4"/>
      <c r="K704" s="4"/>
      <c r="L704" s="4"/>
      <c r="M704" s="4"/>
      <c r="N704" s="4"/>
      <c r="O704" s="4"/>
      <c r="P704" s="4"/>
      <c r="R704" s="4"/>
      <c r="S704" s="4"/>
      <c r="T704" s="4"/>
      <c r="U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row>
    <row r="705" spans="1:56" x14ac:dyDescent="0.2">
      <c r="A705" s="48"/>
      <c r="B705" s="4"/>
      <c r="C705" s="4"/>
      <c r="D705" s="4"/>
      <c r="E705" s="4"/>
      <c r="F705" s="4"/>
      <c r="G705" s="4"/>
      <c r="H705" s="4"/>
      <c r="I705" s="4"/>
      <c r="J705" s="4"/>
      <c r="K705" s="4"/>
      <c r="L705" s="4"/>
      <c r="M705" s="4"/>
      <c r="N705" s="4"/>
      <c r="O705" s="4"/>
      <c r="P705" s="4"/>
      <c r="R705" s="4"/>
      <c r="S705" s="4"/>
      <c r="T705" s="4"/>
      <c r="U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row>
    <row r="706" spans="1:56" x14ac:dyDescent="0.2">
      <c r="A706" s="48"/>
      <c r="B706" s="4"/>
      <c r="C706" s="4"/>
      <c r="D706" s="4"/>
      <c r="E706" s="4"/>
      <c r="F706" s="4"/>
      <c r="G706" s="4"/>
      <c r="H706" s="4"/>
      <c r="I706" s="4"/>
      <c r="J706" s="4"/>
      <c r="K706" s="4"/>
      <c r="L706" s="4"/>
      <c r="M706" s="4"/>
      <c r="N706" s="4"/>
      <c r="O706" s="4"/>
      <c r="P706" s="4"/>
      <c r="R706" s="4"/>
      <c r="S706" s="4"/>
      <c r="T706" s="4"/>
      <c r="U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row>
    <row r="707" spans="1:56" x14ac:dyDescent="0.2">
      <c r="A707" s="48"/>
      <c r="B707" s="4"/>
      <c r="C707" s="4"/>
      <c r="D707" s="4"/>
      <c r="E707" s="4"/>
      <c r="F707" s="4"/>
      <c r="G707" s="4"/>
      <c r="H707" s="4"/>
      <c r="I707" s="4"/>
      <c r="J707" s="4"/>
      <c r="K707" s="4"/>
      <c r="L707" s="4"/>
      <c r="M707" s="4"/>
      <c r="N707" s="4"/>
      <c r="O707" s="4"/>
      <c r="P707" s="4"/>
      <c r="R707" s="4"/>
      <c r="S707" s="4"/>
      <c r="T707" s="4"/>
      <c r="U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row>
    <row r="708" spans="1:56" x14ac:dyDescent="0.2">
      <c r="A708" s="48"/>
      <c r="B708" s="4"/>
      <c r="C708" s="4"/>
      <c r="D708" s="4"/>
      <c r="E708" s="4"/>
      <c r="F708" s="4"/>
      <c r="G708" s="4"/>
      <c r="H708" s="4"/>
      <c r="I708" s="4"/>
      <c r="J708" s="4"/>
      <c r="K708" s="4"/>
      <c r="L708" s="4"/>
      <c r="M708" s="4"/>
      <c r="N708" s="4"/>
      <c r="O708" s="4"/>
      <c r="P708" s="4"/>
      <c r="R708" s="4"/>
      <c r="S708" s="4"/>
      <c r="T708" s="4"/>
      <c r="U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row>
    <row r="709" spans="1:56" x14ac:dyDescent="0.2">
      <c r="A709" s="48"/>
      <c r="B709" s="4"/>
      <c r="C709" s="4"/>
      <c r="D709" s="4"/>
      <c r="E709" s="4"/>
      <c r="F709" s="4"/>
      <c r="G709" s="4"/>
      <c r="H709" s="4"/>
      <c r="I709" s="4"/>
      <c r="J709" s="4"/>
      <c r="K709" s="4"/>
      <c r="L709" s="4"/>
      <c r="M709" s="4"/>
      <c r="N709" s="4"/>
      <c r="O709" s="4"/>
      <c r="P709" s="4"/>
      <c r="R709" s="4"/>
      <c r="S709" s="4"/>
      <c r="T709" s="4"/>
      <c r="U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row>
    <row r="710" spans="1:56" x14ac:dyDescent="0.2">
      <c r="A710" s="48"/>
      <c r="B710" s="4"/>
      <c r="C710" s="4"/>
      <c r="D710" s="4"/>
      <c r="E710" s="4"/>
      <c r="F710" s="4"/>
      <c r="G710" s="4"/>
      <c r="H710" s="4"/>
      <c r="I710" s="4"/>
      <c r="J710" s="4"/>
      <c r="K710" s="4"/>
      <c r="L710" s="4"/>
      <c r="M710" s="4"/>
      <c r="N710" s="4"/>
      <c r="O710" s="4"/>
      <c r="P710" s="4"/>
      <c r="R710" s="4"/>
      <c r="S710" s="4"/>
      <c r="T710" s="4"/>
      <c r="U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row>
    <row r="711" spans="1:56" x14ac:dyDescent="0.2">
      <c r="A711" s="48"/>
      <c r="B711" s="4"/>
      <c r="C711" s="4"/>
      <c r="D711" s="4"/>
      <c r="E711" s="4"/>
      <c r="F711" s="4"/>
      <c r="G711" s="4"/>
      <c r="H711" s="4"/>
      <c r="I711" s="4"/>
      <c r="J711" s="4"/>
      <c r="K711" s="4"/>
      <c r="L711" s="4"/>
      <c r="M711" s="4"/>
      <c r="N711" s="4"/>
      <c r="O711" s="4"/>
      <c r="P711" s="4"/>
      <c r="R711" s="4"/>
      <c r="S711" s="4"/>
      <c r="T711" s="4"/>
      <c r="U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row>
    <row r="712" spans="1:56" x14ac:dyDescent="0.2">
      <c r="A712" s="48"/>
      <c r="B712" s="4"/>
      <c r="C712" s="4"/>
      <c r="D712" s="4"/>
      <c r="E712" s="4"/>
      <c r="F712" s="4"/>
      <c r="G712" s="4"/>
      <c r="H712" s="4"/>
      <c r="I712" s="4"/>
      <c r="J712" s="4"/>
      <c r="K712" s="4"/>
      <c r="L712" s="4"/>
      <c r="M712" s="4"/>
      <c r="N712" s="4"/>
      <c r="O712" s="4"/>
      <c r="P712" s="4"/>
      <c r="R712" s="4"/>
      <c r="S712" s="4"/>
      <c r="T712" s="4"/>
      <c r="U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row>
    <row r="713" spans="1:56" x14ac:dyDescent="0.2">
      <c r="A713" s="48"/>
      <c r="B713" s="4"/>
      <c r="C713" s="4"/>
      <c r="D713" s="4"/>
      <c r="E713" s="4"/>
      <c r="F713" s="4"/>
      <c r="G713" s="4"/>
      <c r="H713" s="4"/>
      <c r="I713" s="4"/>
      <c r="J713" s="4"/>
      <c r="K713" s="4"/>
      <c r="L713" s="4"/>
      <c r="M713" s="4"/>
      <c r="N713" s="4"/>
      <c r="O713" s="4"/>
      <c r="P713" s="4"/>
      <c r="R713" s="4"/>
      <c r="S713" s="4"/>
      <c r="T713" s="4"/>
      <c r="U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row>
    <row r="714" spans="1:56" x14ac:dyDescent="0.2">
      <c r="A714" s="48"/>
      <c r="B714" s="4"/>
      <c r="C714" s="4"/>
      <c r="D714" s="4"/>
      <c r="E714" s="4"/>
      <c r="F714" s="4"/>
      <c r="G714" s="4"/>
      <c r="H714" s="4"/>
      <c r="I714" s="4"/>
      <c r="J714" s="4"/>
      <c r="K714" s="4"/>
      <c r="L714" s="4"/>
      <c r="M714" s="4"/>
      <c r="N714" s="4"/>
      <c r="O714" s="4"/>
      <c r="P714" s="4"/>
      <c r="R714" s="4"/>
      <c r="S714" s="4"/>
      <c r="T714" s="4"/>
      <c r="U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row>
    <row r="715" spans="1:56" x14ac:dyDescent="0.2">
      <c r="A715" s="48"/>
      <c r="B715" s="4"/>
      <c r="C715" s="4"/>
      <c r="D715" s="4"/>
      <c r="E715" s="4"/>
      <c r="F715" s="4"/>
      <c r="G715" s="4"/>
      <c r="H715" s="4"/>
      <c r="I715" s="4"/>
      <c r="J715" s="4"/>
      <c r="K715" s="4"/>
      <c r="L715" s="4"/>
      <c r="M715" s="4"/>
      <c r="N715" s="4"/>
      <c r="O715" s="4"/>
      <c r="P715" s="4"/>
      <c r="R715" s="4"/>
      <c r="S715" s="4"/>
      <c r="T715" s="4"/>
      <c r="U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row>
    <row r="716" spans="1:56" x14ac:dyDescent="0.2">
      <c r="A716" s="48"/>
      <c r="B716" s="4"/>
      <c r="C716" s="4"/>
      <c r="D716" s="4"/>
      <c r="E716" s="4"/>
      <c r="F716" s="4"/>
      <c r="G716" s="4"/>
      <c r="H716" s="4"/>
      <c r="I716" s="4"/>
      <c r="J716" s="4"/>
      <c r="K716" s="4"/>
      <c r="L716" s="4"/>
      <c r="M716" s="4"/>
      <c r="N716" s="4"/>
      <c r="O716" s="4"/>
      <c r="P716" s="4"/>
      <c r="R716" s="4"/>
      <c r="S716" s="4"/>
      <c r="T716" s="4"/>
      <c r="U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row>
    <row r="717" spans="1:56" x14ac:dyDescent="0.2">
      <c r="A717" s="48"/>
      <c r="B717" s="4"/>
      <c r="C717" s="4"/>
      <c r="D717" s="4"/>
      <c r="E717" s="4"/>
      <c r="F717" s="4"/>
      <c r="G717" s="4"/>
      <c r="H717" s="4"/>
      <c r="I717" s="4"/>
      <c r="J717" s="4"/>
      <c r="K717" s="4"/>
      <c r="L717" s="4"/>
      <c r="M717" s="4"/>
      <c r="N717" s="4"/>
      <c r="O717" s="4"/>
      <c r="P717" s="4"/>
      <c r="R717" s="4"/>
      <c r="S717" s="4"/>
      <c r="T717" s="4"/>
      <c r="U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row>
    <row r="718" spans="1:56" x14ac:dyDescent="0.2">
      <c r="A718" s="48"/>
      <c r="B718" s="4"/>
      <c r="C718" s="4"/>
      <c r="D718" s="4"/>
      <c r="E718" s="4"/>
      <c r="F718" s="4"/>
      <c r="G718" s="4"/>
      <c r="H718" s="4"/>
      <c r="I718" s="4"/>
      <c r="J718" s="4"/>
      <c r="K718" s="4"/>
      <c r="L718" s="4"/>
      <c r="M718" s="4"/>
      <c r="N718" s="4"/>
      <c r="O718" s="4"/>
      <c r="P718" s="4"/>
      <c r="R718" s="4"/>
      <c r="S718" s="4"/>
      <c r="T718" s="4"/>
      <c r="U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row>
    <row r="719" spans="1:56" x14ac:dyDescent="0.2">
      <c r="A719" s="48"/>
      <c r="B719" s="4"/>
      <c r="C719" s="4"/>
      <c r="D719" s="4"/>
      <c r="E719" s="4"/>
      <c r="F719" s="4"/>
      <c r="G719" s="4"/>
      <c r="H719" s="4"/>
      <c r="I719" s="4"/>
      <c r="J719" s="4"/>
      <c r="K719" s="4"/>
      <c r="L719" s="4"/>
      <c r="M719" s="4"/>
      <c r="N719" s="4"/>
      <c r="O719" s="4"/>
      <c r="P719" s="4"/>
      <c r="R719" s="4"/>
      <c r="S719" s="4"/>
      <c r="T719" s="4"/>
      <c r="U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row>
    <row r="720" spans="1:56" x14ac:dyDescent="0.2">
      <c r="A720" s="48"/>
      <c r="B720" s="4"/>
      <c r="C720" s="4"/>
      <c r="D720" s="4"/>
      <c r="E720" s="4"/>
      <c r="F720" s="4"/>
      <c r="G720" s="4"/>
      <c r="H720" s="4"/>
      <c r="I720" s="4"/>
      <c r="J720" s="4"/>
      <c r="K720" s="4"/>
      <c r="L720" s="4"/>
      <c r="M720" s="4"/>
      <c r="N720" s="4"/>
      <c r="O720" s="4"/>
      <c r="P720" s="4"/>
      <c r="R720" s="4"/>
      <c r="S720" s="4"/>
      <c r="T720" s="4"/>
      <c r="U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row>
    <row r="721" spans="1:56" x14ac:dyDescent="0.2">
      <c r="A721" s="48"/>
      <c r="B721" s="4"/>
      <c r="C721" s="4"/>
      <c r="D721" s="4"/>
      <c r="E721" s="4"/>
      <c r="F721" s="4"/>
      <c r="G721" s="4"/>
      <c r="H721" s="4"/>
      <c r="I721" s="4"/>
      <c r="J721" s="4"/>
      <c r="K721" s="4"/>
      <c r="L721" s="4"/>
      <c r="M721" s="4"/>
      <c r="N721" s="4"/>
      <c r="O721" s="4"/>
      <c r="P721" s="4"/>
      <c r="R721" s="4"/>
      <c r="S721" s="4"/>
      <c r="T721" s="4"/>
      <c r="U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row>
    <row r="722" spans="1:56" x14ac:dyDescent="0.2">
      <c r="A722" s="48"/>
      <c r="B722" s="4"/>
      <c r="C722" s="4"/>
      <c r="D722" s="4"/>
      <c r="E722" s="4"/>
      <c r="F722" s="4"/>
      <c r="G722" s="4"/>
      <c r="H722" s="4"/>
      <c r="I722" s="4"/>
      <c r="J722" s="4"/>
      <c r="K722" s="4"/>
      <c r="L722" s="4"/>
      <c r="M722" s="4"/>
      <c r="N722" s="4"/>
      <c r="O722" s="4"/>
      <c r="P722" s="4"/>
      <c r="R722" s="4"/>
      <c r="S722" s="4"/>
      <c r="T722" s="4"/>
      <c r="U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row>
    <row r="723" spans="1:56" x14ac:dyDescent="0.2">
      <c r="A723" s="48"/>
      <c r="B723" s="4"/>
      <c r="C723" s="4"/>
      <c r="D723" s="4"/>
      <c r="E723" s="4"/>
      <c r="F723" s="4"/>
      <c r="G723" s="4"/>
      <c r="H723" s="4"/>
      <c r="I723" s="4"/>
      <c r="J723" s="4"/>
      <c r="K723" s="4"/>
      <c r="L723" s="4"/>
      <c r="M723" s="4"/>
      <c r="N723" s="4"/>
      <c r="O723" s="4"/>
      <c r="P723" s="4"/>
      <c r="R723" s="4"/>
      <c r="S723" s="4"/>
      <c r="T723" s="4"/>
      <c r="U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row>
    <row r="724" spans="1:56" x14ac:dyDescent="0.2">
      <c r="A724" s="48"/>
      <c r="B724" s="4"/>
      <c r="C724" s="4"/>
      <c r="D724" s="4"/>
      <c r="E724" s="4"/>
      <c r="F724" s="4"/>
      <c r="G724" s="4"/>
      <c r="H724" s="4"/>
      <c r="I724" s="4"/>
      <c r="J724" s="4"/>
      <c r="K724" s="4"/>
      <c r="L724" s="4"/>
      <c r="M724" s="4"/>
      <c r="N724" s="4"/>
      <c r="O724" s="4"/>
      <c r="P724" s="4"/>
      <c r="R724" s="4"/>
      <c r="S724" s="4"/>
      <c r="T724" s="4"/>
      <c r="U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row>
    <row r="725" spans="1:56" x14ac:dyDescent="0.2">
      <c r="A725" s="48"/>
      <c r="B725" s="4"/>
      <c r="C725" s="4"/>
      <c r="D725" s="4"/>
      <c r="E725" s="4"/>
      <c r="F725" s="4"/>
      <c r="G725" s="4"/>
      <c r="H725" s="4"/>
      <c r="I725" s="4"/>
      <c r="J725" s="4"/>
      <c r="K725" s="4"/>
      <c r="L725" s="4"/>
      <c r="M725" s="4"/>
      <c r="N725" s="4"/>
      <c r="O725" s="4"/>
      <c r="P725" s="4"/>
      <c r="R725" s="4"/>
      <c r="S725" s="4"/>
      <c r="T725" s="4"/>
      <c r="U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row>
    <row r="726" spans="1:56" x14ac:dyDescent="0.2">
      <c r="A726" s="48"/>
      <c r="B726" s="4"/>
      <c r="C726" s="4"/>
      <c r="D726" s="4"/>
      <c r="E726" s="4"/>
      <c r="F726" s="4"/>
      <c r="G726" s="4"/>
      <c r="H726" s="4"/>
      <c r="I726" s="4"/>
      <c r="J726" s="4"/>
      <c r="K726" s="4"/>
      <c r="L726" s="4"/>
      <c r="M726" s="4"/>
      <c r="N726" s="4"/>
      <c r="O726" s="4"/>
      <c r="P726" s="4"/>
      <c r="R726" s="4"/>
      <c r="S726" s="4"/>
      <c r="T726" s="4"/>
      <c r="U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row>
    <row r="727" spans="1:56" x14ac:dyDescent="0.2">
      <c r="A727" s="48"/>
      <c r="B727" s="4"/>
      <c r="C727" s="4"/>
      <c r="D727" s="4"/>
      <c r="E727" s="4"/>
      <c r="F727" s="4"/>
      <c r="G727" s="4"/>
      <c r="H727" s="4"/>
      <c r="I727" s="4"/>
      <c r="J727" s="4"/>
      <c r="K727" s="4"/>
      <c r="L727" s="4"/>
      <c r="M727" s="4"/>
      <c r="N727" s="4"/>
      <c r="O727" s="4"/>
      <c r="P727" s="4"/>
      <c r="R727" s="4"/>
      <c r="S727" s="4"/>
      <c r="T727" s="4"/>
      <c r="U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row>
    <row r="728" spans="1:56" x14ac:dyDescent="0.2">
      <c r="A728" s="48"/>
      <c r="B728" s="4"/>
      <c r="C728" s="4"/>
      <c r="D728" s="4"/>
      <c r="E728" s="4"/>
      <c r="F728" s="4"/>
      <c r="G728" s="4"/>
      <c r="H728" s="4"/>
      <c r="I728" s="4"/>
      <c r="J728" s="4"/>
      <c r="K728" s="4"/>
      <c r="L728" s="4"/>
      <c r="M728" s="4"/>
      <c r="N728" s="4"/>
      <c r="O728" s="4"/>
      <c r="P728" s="4"/>
      <c r="R728" s="4"/>
      <c r="S728" s="4"/>
      <c r="T728" s="4"/>
      <c r="U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row>
    <row r="729" spans="1:56" x14ac:dyDescent="0.2">
      <c r="A729" s="48"/>
      <c r="B729" s="4"/>
      <c r="C729" s="4"/>
      <c r="D729" s="4"/>
      <c r="E729" s="4"/>
      <c r="F729" s="4"/>
      <c r="G729" s="4"/>
      <c r="H729" s="4"/>
      <c r="I729" s="4"/>
      <c r="J729" s="4"/>
      <c r="K729" s="4"/>
      <c r="L729" s="4"/>
      <c r="M729" s="4"/>
      <c r="N729" s="4"/>
      <c r="O729" s="4"/>
      <c r="P729" s="4"/>
      <c r="R729" s="4"/>
      <c r="S729" s="4"/>
      <c r="T729" s="4"/>
      <c r="U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row>
    <row r="730" spans="1:56" x14ac:dyDescent="0.2">
      <c r="A730" s="48"/>
      <c r="B730" s="4"/>
      <c r="C730" s="4"/>
      <c r="D730" s="4"/>
      <c r="E730" s="4"/>
      <c r="F730" s="4"/>
      <c r="G730" s="4"/>
      <c r="H730" s="4"/>
      <c r="I730" s="4"/>
      <c r="J730" s="4"/>
      <c r="K730" s="4"/>
      <c r="L730" s="4"/>
      <c r="M730" s="4"/>
      <c r="N730" s="4"/>
      <c r="O730" s="4"/>
      <c r="P730" s="4"/>
      <c r="R730" s="4"/>
      <c r="S730" s="4"/>
      <c r="T730" s="4"/>
      <c r="U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row>
    <row r="731" spans="1:56" x14ac:dyDescent="0.2">
      <c r="A731" s="48"/>
      <c r="B731" s="4"/>
      <c r="C731" s="4"/>
      <c r="D731" s="4"/>
      <c r="E731" s="4"/>
      <c r="F731" s="4"/>
      <c r="G731" s="4"/>
      <c r="H731" s="4"/>
      <c r="I731" s="4"/>
      <c r="J731" s="4"/>
      <c r="K731" s="4"/>
      <c r="L731" s="4"/>
      <c r="M731" s="4"/>
      <c r="N731" s="4"/>
      <c r="O731" s="4"/>
      <c r="P731" s="4"/>
      <c r="R731" s="4"/>
      <c r="S731" s="4"/>
      <c r="T731" s="4"/>
      <c r="U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row>
    <row r="732" spans="1:56" x14ac:dyDescent="0.2">
      <c r="A732" s="48"/>
      <c r="B732" s="4"/>
      <c r="C732" s="4"/>
      <c r="D732" s="4"/>
      <c r="E732" s="4"/>
      <c r="F732" s="4"/>
      <c r="G732" s="4"/>
      <c r="H732" s="4"/>
      <c r="I732" s="4"/>
      <c r="J732" s="4"/>
      <c r="K732" s="4"/>
      <c r="L732" s="4"/>
      <c r="M732" s="4"/>
      <c r="N732" s="4"/>
      <c r="O732" s="4"/>
      <c r="P732" s="4"/>
      <c r="R732" s="4"/>
      <c r="S732" s="4"/>
      <c r="T732" s="4"/>
      <c r="U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row>
    <row r="733" spans="1:56" x14ac:dyDescent="0.2">
      <c r="A733" s="48"/>
      <c r="B733" s="4"/>
      <c r="C733" s="4"/>
      <c r="D733" s="4"/>
      <c r="E733" s="4"/>
      <c r="F733" s="4"/>
      <c r="G733" s="4"/>
      <c r="H733" s="4"/>
      <c r="I733" s="4"/>
      <c r="J733" s="4"/>
      <c r="K733" s="4"/>
      <c r="L733" s="4"/>
      <c r="M733" s="4"/>
      <c r="N733" s="4"/>
      <c r="O733" s="4"/>
      <c r="P733" s="4"/>
      <c r="R733" s="4"/>
      <c r="S733" s="4"/>
      <c r="T733" s="4"/>
      <c r="U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row>
    <row r="734" spans="1:56" x14ac:dyDescent="0.2">
      <c r="A734" s="48"/>
      <c r="B734" s="4"/>
      <c r="C734" s="4"/>
      <c r="D734" s="4"/>
      <c r="E734" s="4"/>
      <c r="F734" s="4"/>
      <c r="G734" s="4"/>
      <c r="H734" s="4"/>
      <c r="I734" s="4"/>
      <c r="J734" s="4"/>
      <c r="K734" s="4"/>
      <c r="L734" s="4"/>
      <c r="M734" s="4"/>
      <c r="N734" s="4"/>
      <c r="O734" s="4"/>
      <c r="P734" s="4"/>
      <c r="R734" s="4"/>
      <c r="S734" s="4"/>
      <c r="T734" s="4"/>
      <c r="U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row>
    <row r="735" spans="1:56" x14ac:dyDescent="0.2">
      <c r="A735" s="48"/>
      <c r="B735" s="4"/>
      <c r="C735" s="4"/>
      <c r="D735" s="4"/>
      <c r="E735" s="4"/>
      <c r="F735" s="4"/>
      <c r="G735" s="4"/>
      <c r="H735" s="4"/>
      <c r="I735" s="4"/>
      <c r="J735" s="4"/>
      <c r="K735" s="4"/>
      <c r="L735" s="4"/>
      <c r="M735" s="4"/>
      <c r="N735" s="4"/>
      <c r="O735" s="4"/>
      <c r="P735" s="4"/>
      <c r="R735" s="4"/>
      <c r="S735" s="4"/>
      <c r="T735" s="4"/>
      <c r="U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row>
    <row r="736" spans="1:56" x14ac:dyDescent="0.2">
      <c r="A736" s="48"/>
      <c r="B736" s="4"/>
      <c r="C736" s="4"/>
      <c r="D736" s="4"/>
      <c r="E736" s="4"/>
      <c r="F736" s="4"/>
      <c r="G736" s="4"/>
      <c r="H736" s="4"/>
      <c r="I736" s="4"/>
      <c r="J736" s="4"/>
      <c r="K736" s="4"/>
      <c r="L736" s="4"/>
      <c r="M736" s="4"/>
      <c r="N736" s="4"/>
      <c r="O736" s="4"/>
      <c r="P736" s="4"/>
      <c r="R736" s="4"/>
      <c r="S736" s="4"/>
      <c r="T736" s="4"/>
      <c r="U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row>
    <row r="737" spans="1:56" x14ac:dyDescent="0.2">
      <c r="A737" s="48"/>
      <c r="B737" s="4"/>
      <c r="C737" s="4"/>
      <c r="D737" s="4"/>
      <c r="E737" s="4"/>
      <c r="F737" s="4"/>
      <c r="G737" s="4"/>
      <c r="H737" s="4"/>
      <c r="I737" s="4"/>
      <c r="J737" s="4"/>
      <c r="K737" s="4"/>
      <c r="L737" s="4"/>
      <c r="M737" s="4"/>
      <c r="N737" s="4"/>
      <c r="O737" s="4"/>
      <c r="P737" s="4"/>
      <c r="R737" s="4"/>
      <c r="S737" s="4"/>
      <c r="T737" s="4"/>
      <c r="U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row>
    <row r="738" spans="1:56" x14ac:dyDescent="0.2">
      <c r="A738" s="48"/>
      <c r="B738" s="4"/>
      <c r="C738" s="4"/>
      <c r="D738" s="4"/>
      <c r="E738" s="4"/>
      <c r="F738" s="4"/>
      <c r="G738" s="4"/>
      <c r="H738" s="4"/>
      <c r="I738" s="4"/>
      <c r="J738" s="4"/>
      <c r="K738" s="4"/>
      <c r="L738" s="4"/>
      <c r="M738" s="4"/>
      <c r="N738" s="4"/>
      <c r="O738" s="4"/>
      <c r="P738" s="4"/>
      <c r="R738" s="4"/>
      <c r="S738" s="4"/>
      <c r="T738" s="4"/>
      <c r="U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row>
    <row r="739" spans="1:56" x14ac:dyDescent="0.2">
      <c r="A739" s="48"/>
      <c r="B739" s="4"/>
      <c r="C739" s="4"/>
      <c r="D739" s="4"/>
      <c r="E739" s="4"/>
      <c r="F739" s="4"/>
      <c r="G739" s="4"/>
      <c r="H739" s="4"/>
      <c r="I739" s="4"/>
      <c r="J739" s="4"/>
      <c r="K739" s="4"/>
      <c r="L739" s="4"/>
      <c r="M739" s="4"/>
      <c r="N739" s="4"/>
      <c r="O739" s="4"/>
      <c r="P739" s="4"/>
      <c r="R739" s="4"/>
      <c r="S739" s="4"/>
      <c r="T739" s="4"/>
      <c r="U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row>
    <row r="740" spans="1:56" x14ac:dyDescent="0.2">
      <c r="A740" s="48"/>
      <c r="B740" s="4"/>
      <c r="C740" s="4"/>
      <c r="D740" s="4"/>
      <c r="E740" s="4"/>
      <c r="F740" s="4"/>
      <c r="G740" s="4"/>
      <c r="H740" s="4"/>
      <c r="I740" s="4"/>
      <c r="J740" s="4"/>
      <c r="K740" s="4"/>
      <c r="L740" s="4"/>
      <c r="M740" s="4"/>
      <c r="N740" s="4"/>
      <c r="O740" s="4"/>
      <c r="P740" s="4"/>
      <c r="R740" s="4"/>
      <c r="S740" s="4"/>
      <c r="T740" s="4"/>
      <c r="U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row>
    <row r="741" spans="1:56" x14ac:dyDescent="0.2">
      <c r="A741" s="48"/>
      <c r="B741" s="4"/>
      <c r="C741" s="4"/>
      <c r="D741" s="4"/>
      <c r="E741" s="4"/>
      <c r="F741" s="4"/>
      <c r="G741" s="4"/>
      <c r="H741" s="4"/>
      <c r="I741" s="4"/>
      <c r="J741" s="4"/>
      <c r="K741" s="4"/>
      <c r="L741" s="4"/>
      <c r="M741" s="4"/>
      <c r="N741" s="4"/>
      <c r="O741" s="4"/>
      <c r="P741" s="4"/>
      <c r="R741" s="4"/>
      <c r="S741" s="4"/>
      <c r="T741" s="4"/>
      <c r="U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row>
    <row r="742" spans="1:56" x14ac:dyDescent="0.2">
      <c r="A742" s="48"/>
      <c r="B742" s="4"/>
      <c r="C742" s="4"/>
      <c r="D742" s="4"/>
      <c r="E742" s="4"/>
      <c r="F742" s="4"/>
      <c r="G742" s="4"/>
      <c r="H742" s="4"/>
      <c r="I742" s="4"/>
      <c r="J742" s="4"/>
      <c r="K742" s="4"/>
      <c r="L742" s="4"/>
      <c r="M742" s="4"/>
      <c r="N742" s="4"/>
      <c r="O742" s="4"/>
      <c r="P742" s="4"/>
      <c r="R742" s="4"/>
      <c r="S742" s="4"/>
      <c r="T742" s="4"/>
      <c r="U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row>
    <row r="743" spans="1:56" x14ac:dyDescent="0.2">
      <c r="A743" s="48"/>
      <c r="B743" s="4"/>
      <c r="C743" s="4"/>
      <c r="D743" s="4"/>
      <c r="E743" s="4"/>
      <c r="F743" s="4"/>
      <c r="G743" s="4"/>
      <c r="H743" s="4"/>
      <c r="I743" s="4"/>
      <c r="J743" s="4"/>
      <c r="K743" s="4"/>
      <c r="L743" s="4"/>
      <c r="M743" s="4"/>
      <c r="N743" s="4"/>
      <c r="O743" s="4"/>
      <c r="P743" s="4"/>
      <c r="R743" s="4"/>
      <c r="S743" s="4"/>
      <c r="T743" s="4"/>
      <c r="U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row>
    <row r="744" spans="1:56" x14ac:dyDescent="0.2">
      <c r="A744" s="48"/>
      <c r="B744" s="4"/>
      <c r="C744" s="4"/>
      <c r="D744" s="4"/>
      <c r="E744" s="4"/>
      <c r="F744" s="4"/>
      <c r="G744" s="4"/>
      <c r="H744" s="4"/>
      <c r="I744" s="4"/>
      <c r="J744" s="4"/>
      <c r="K744" s="4"/>
      <c r="L744" s="4"/>
      <c r="M744" s="4"/>
      <c r="N744" s="4"/>
      <c r="O744" s="4"/>
      <c r="P744" s="4"/>
      <c r="R744" s="4"/>
      <c r="S744" s="4"/>
      <c r="T744" s="4"/>
      <c r="U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row>
    <row r="745" spans="1:56" x14ac:dyDescent="0.2">
      <c r="A745" s="48"/>
      <c r="B745" s="4"/>
      <c r="C745" s="4"/>
      <c r="D745" s="4"/>
      <c r="E745" s="4"/>
      <c r="F745" s="4"/>
      <c r="G745" s="4"/>
      <c r="H745" s="4"/>
      <c r="I745" s="4"/>
      <c r="J745" s="4"/>
      <c r="K745" s="4"/>
      <c r="L745" s="4"/>
      <c r="M745" s="4"/>
      <c r="N745" s="4"/>
      <c r="O745" s="4"/>
      <c r="P745" s="4"/>
      <c r="R745" s="4"/>
      <c r="S745" s="4"/>
      <c r="T745" s="4"/>
      <c r="U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row>
    <row r="746" spans="1:56" x14ac:dyDescent="0.2">
      <c r="A746" s="48"/>
      <c r="B746" s="4"/>
      <c r="C746" s="4"/>
      <c r="D746" s="4"/>
      <c r="E746" s="4"/>
      <c r="F746" s="4"/>
      <c r="G746" s="4"/>
      <c r="H746" s="4"/>
      <c r="I746" s="4"/>
      <c r="J746" s="4"/>
      <c r="K746" s="4"/>
      <c r="L746" s="4"/>
      <c r="M746" s="4"/>
      <c r="N746" s="4"/>
      <c r="O746" s="4"/>
      <c r="P746" s="4"/>
      <c r="R746" s="4"/>
      <c r="S746" s="4"/>
      <c r="T746" s="4"/>
      <c r="U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row>
    <row r="747" spans="1:56" x14ac:dyDescent="0.2">
      <c r="A747" s="48"/>
      <c r="B747" s="4"/>
      <c r="C747" s="4"/>
      <c r="D747" s="4"/>
      <c r="E747" s="4"/>
      <c r="F747" s="4"/>
      <c r="G747" s="4"/>
      <c r="H747" s="4"/>
      <c r="I747" s="4"/>
      <c r="J747" s="4"/>
      <c r="K747" s="4"/>
      <c r="L747" s="4"/>
      <c r="M747" s="4"/>
      <c r="N747" s="4"/>
      <c r="O747" s="4"/>
      <c r="P747" s="4"/>
      <c r="R747" s="4"/>
      <c r="S747" s="4"/>
      <c r="T747" s="4"/>
      <c r="U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row>
    <row r="748" spans="1:56" x14ac:dyDescent="0.2">
      <c r="A748" s="48"/>
      <c r="B748" s="4"/>
      <c r="C748" s="4"/>
      <c r="D748" s="4"/>
      <c r="E748" s="4"/>
      <c r="F748" s="4"/>
      <c r="G748" s="4"/>
      <c r="H748" s="4"/>
      <c r="I748" s="4"/>
      <c r="J748" s="4"/>
      <c r="K748" s="4"/>
      <c r="L748" s="4"/>
      <c r="M748" s="4"/>
      <c r="N748" s="4"/>
      <c r="O748" s="4"/>
      <c r="P748" s="4"/>
      <c r="R748" s="4"/>
      <c r="S748" s="4"/>
      <c r="T748" s="4"/>
      <c r="U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row>
    <row r="749" spans="1:56" x14ac:dyDescent="0.2">
      <c r="A749" s="48"/>
      <c r="B749" s="4"/>
      <c r="C749" s="4"/>
      <c r="D749" s="4"/>
      <c r="E749" s="4"/>
      <c r="F749" s="4"/>
      <c r="G749" s="4"/>
      <c r="H749" s="4"/>
      <c r="I749" s="4"/>
      <c r="J749" s="4"/>
      <c r="K749" s="4"/>
      <c r="L749" s="4"/>
      <c r="M749" s="4"/>
      <c r="N749" s="4"/>
      <c r="O749" s="4"/>
      <c r="P749" s="4"/>
      <c r="R749" s="4"/>
      <c r="S749" s="4"/>
      <c r="T749" s="4"/>
      <c r="U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row>
    <row r="750" spans="1:56" x14ac:dyDescent="0.2">
      <c r="A750" s="48"/>
      <c r="B750" s="4"/>
      <c r="C750" s="4"/>
      <c r="D750" s="4"/>
      <c r="E750" s="4"/>
      <c r="F750" s="4"/>
      <c r="G750" s="4"/>
      <c r="H750" s="4"/>
      <c r="I750" s="4"/>
      <c r="J750" s="4"/>
      <c r="K750" s="4"/>
      <c r="L750" s="4"/>
      <c r="M750" s="4"/>
      <c r="N750" s="4"/>
      <c r="O750" s="4"/>
      <c r="P750" s="4"/>
      <c r="R750" s="4"/>
      <c r="S750" s="4"/>
      <c r="T750" s="4"/>
      <c r="U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row>
    <row r="751" spans="1:56" x14ac:dyDescent="0.2">
      <c r="A751" s="48"/>
      <c r="B751" s="4"/>
      <c r="C751" s="4"/>
      <c r="D751" s="4"/>
      <c r="E751" s="4"/>
      <c r="F751" s="4"/>
      <c r="G751" s="4"/>
      <c r="H751" s="4"/>
      <c r="I751" s="4"/>
      <c r="J751" s="4"/>
      <c r="K751" s="4"/>
      <c r="L751" s="4"/>
      <c r="M751" s="4"/>
      <c r="N751" s="4"/>
      <c r="O751" s="4"/>
      <c r="P751" s="4"/>
      <c r="R751" s="4"/>
      <c r="S751" s="4"/>
      <c r="T751" s="4"/>
      <c r="U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row>
    <row r="752" spans="1:56" x14ac:dyDescent="0.2">
      <c r="A752" s="48"/>
      <c r="B752" s="4"/>
      <c r="C752" s="4"/>
      <c r="D752" s="4"/>
      <c r="E752" s="4"/>
      <c r="F752" s="4"/>
      <c r="G752" s="4"/>
      <c r="H752" s="4"/>
      <c r="I752" s="4"/>
      <c r="J752" s="4"/>
      <c r="K752" s="4"/>
      <c r="L752" s="4"/>
      <c r="M752" s="4"/>
      <c r="N752" s="4"/>
      <c r="O752" s="4"/>
      <c r="P752" s="4"/>
      <c r="R752" s="4"/>
      <c r="S752" s="4"/>
      <c r="T752" s="4"/>
      <c r="U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row>
    <row r="753" spans="1:56" x14ac:dyDescent="0.2">
      <c r="A753" s="48"/>
      <c r="B753" s="4"/>
      <c r="C753" s="4"/>
      <c r="D753" s="4"/>
      <c r="E753" s="4"/>
      <c r="F753" s="4"/>
      <c r="G753" s="4"/>
      <c r="H753" s="4"/>
      <c r="I753" s="4"/>
      <c r="J753" s="4"/>
      <c r="K753" s="4"/>
      <c r="L753" s="4"/>
      <c r="M753" s="4"/>
      <c r="N753" s="4"/>
      <c r="O753" s="4"/>
      <c r="P753" s="4"/>
      <c r="R753" s="4"/>
      <c r="S753" s="4"/>
      <c r="T753" s="4"/>
      <c r="U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row>
    <row r="754" spans="1:56" x14ac:dyDescent="0.2">
      <c r="A754" s="48"/>
      <c r="B754" s="4"/>
      <c r="C754" s="4"/>
      <c r="D754" s="4"/>
      <c r="E754" s="4"/>
      <c r="F754" s="4"/>
      <c r="G754" s="4"/>
      <c r="H754" s="4"/>
      <c r="I754" s="4"/>
      <c r="J754" s="4"/>
      <c r="K754" s="4"/>
      <c r="L754" s="4"/>
      <c r="M754" s="4"/>
      <c r="N754" s="4"/>
      <c r="O754" s="4"/>
      <c r="P754" s="4"/>
      <c r="R754" s="4"/>
      <c r="S754" s="4"/>
      <c r="T754" s="4"/>
      <c r="U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row>
    <row r="755" spans="1:56" x14ac:dyDescent="0.2">
      <c r="A755" s="48"/>
      <c r="B755" s="4"/>
      <c r="C755" s="4"/>
      <c r="D755" s="4"/>
      <c r="E755" s="4"/>
      <c r="F755" s="4"/>
      <c r="G755" s="4"/>
      <c r="H755" s="4"/>
      <c r="I755" s="4"/>
      <c r="J755" s="4"/>
      <c r="K755" s="4"/>
      <c r="L755" s="4"/>
      <c r="M755" s="4"/>
      <c r="N755" s="4"/>
      <c r="O755" s="4"/>
      <c r="P755" s="4"/>
      <c r="R755" s="4"/>
      <c r="S755" s="4"/>
      <c r="T755" s="4"/>
      <c r="U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row>
    <row r="756" spans="1:56" x14ac:dyDescent="0.2">
      <c r="A756" s="48"/>
      <c r="B756" s="4"/>
      <c r="C756" s="4"/>
      <c r="D756" s="4"/>
      <c r="E756" s="4"/>
      <c r="F756" s="4"/>
      <c r="G756" s="4"/>
      <c r="H756" s="4"/>
      <c r="I756" s="4"/>
      <c r="J756" s="4"/>
      <c r="K756" s="4"/>
      <c r="L756" s="4"/>
      <c r="M756" s="4"/>
      <c r="N756" s="4"/>
      <c r="O756" s="4"/>
      <c r="P756" s="4"/>
      <c r="R756" s="4"/>
      <c r="S756" s="4"/>
      <c r="T756" s="4"/>
      <c r="U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row>
    <row r="757" spans="1:56" x14ac:dyDescent="0.2">
      <c r="A757" s="48"/>
      <c r="B757" s="4"/>
      <c r="C757" s="4"/>
      <c r="D757" s="4"/>
      <c r="E757" s="4"/>
      <c r="F757" s="4"/>
      <c r="G757" s="4"/>
      <c r="H757" s="4"/>
      <c r="I757" s="4"/>
      <c r="J757" s="4"/>
      <c r="K757" s="4"/>
      <c r="L757" s="4"/>
      <c r="M757" s="4"/>
      <c r="N757" s="4"/>
      <c r="O757" s="4"/>
      <c r="P757" s="4"/>
      <c r="R757" s="4"/>
      <c r="S757" s="4"/>
      <c r="T757" s="4"/>
      <c r="U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row>
    <row r="758" spans="1:56" x14ac:dyDescent="0.2">
      <c r="A758" s="48"/>
      <c r="B758" s="4"/>
      <c r="C758" s="4"/>
      <c r="D758" s="4"/>
      <c r="E758" s="4"/>
      <c r="F758" s="4"/>
      <c r="G758" s="4"/>
      <c r="H758" s="4"/>
      <c r="I758" s="4"/>
      <c r="J758" s="4"/>
      <c r="K758" s="4"/>
      <c r="L758" s="4"/>
      <c r="M758" s="4"/>
      <c r="N758" s="4"/>
      <c r="O758" s="4"/>
      <c r="P758" s="4"/>
      <c r="R758" s="4"/>
      <c r="S758" s="4"/>
      <c r="T758" s="4"/>
      <c r="U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row>
    <row r="759" spans="1:56" x14ac:dyDescent="0.2">
      <c r="A759" s="48"/>
      <c r="B759" s="4"/>
      <c r="C759" s="4"/>
      <c r="D759" s="4"/>
      <c r="E759" s="4"/>
      <c r="F759" s="4"/>
      <c r="G759" s="4"/>
      <c r="H759" s="4"/>
      <c r="I759" s="4"/>
      <c r="J759" s="4"/>
      <c r="K759" s="4"/>
      <c r="L759" s="4"/>
      <c r="M759" s="4"/>
      <c r="N759" s="4"/>
      <c r="O759" s="4"/>
      <c r="P759" s="4"/>
      <c r="R759" s="4"/>
      <c r="S759" s="4"/>
      <c r="T759" s="4"/>
      <c r="U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row>
    <row r="760" spans="1:56" x14ac:dyDescent="0.2">
      <c r="A760" s="48"/>
      <c r="B760" s="4"/>
      <c r="C760" s="4"/>
      <c r="D760" s="4"/>
      <c r="E760" s="4"/>
      <c r="F760" s="4"/>
      <c r="G760" s="4"/>
      <c r="H760" s="4"/>
      <c r="I760" s="4"/>
      <c r="J760" s="4"/>
      <c r="K760" s="4"/>
      <c r="L760" s="4"/>
      <c r="M760" s="4"/>
      <c r="N760" s="4"/>
      <c r="O760" s="4"/>
      <c r="P760" s="4"/>
      <c r="R760" s="4"/>
      <c r="S760" s="4"/>
      <c r="T760" s="4"/>
      <c r="U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row>
    <row r="761" spans="1:56" x14ac:dyDescent="0.2">
      <c r="A761" s="48"/>
      <c r="B761" s="4"/>
      <c r="C761" s="4"/>
      <c r="D761" s="4"/>
      <c r="E761" s="4"/>
      <c r="F761" s="4"/>
      <c r="G761" s="4"/>
      <c r="H761" s="4"/>
      <c r="I761" s="4"/>
      <c r="J761" s="4"/>
      <c r="K761" s="4"/>
      <c r="L761" s="4"/>
      <c r="M761" s="4"/>
      <c r="N761" s="4"/>
      <c r="O761" s="4"/>
      <c r="P761" s="4"/>
      <c r="R761" s="4"/>
      <c r="S761" s="4"/>
      <c r="T761" s="4"/>
      <c r="U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row>
    <row r="762" spans="1:56" x14ac:dyDescent="0.2">
      <c r="A762" s="48"/>
      <c r="B762" s="4"/>
      <c r="C762" s="4"/>
      <c r="D762" s="4"/>
      <c r="E762" s="4"/>
      <c r="F762" s="4"/>
      <c r="G762" s="4"/>
      <c r="H762" s="4"/>
      <c r="I762" s="4"/>
      <c r="J762" s="4"/>
      <c r="K762" s="4"/>
      <c r="L762" s="4"/>
      <c r="M762" s="4"/>
      <c r="N762" s="4"/>
      <c r="O762" s="4"/>
      <c r="P762" s="4"/>
      <c r="R762" s="4"/>
      <c r="S762" s="4"/>
      <c r="T762" s="4"/>
      <c r="U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row>
    <row r="763" spans="1:56" x14ac:dyDescent="0.2">
      <c r="A763" s="48"/>
      <c r="B763" s="4"/>
      <c r="C763" s="4"/>
      <c r="D763" s="4"/>
      <c r="E763" s="4"/>
      <c r="F763" s="4"/>
      <c r="G763" s="4"/>
      <c r="H763" s="4"/>
      <c r="I763" s="4"/>
      <c r="J763" s="4"/>
      <c r="K763" s="4"/>
      <c r="L763" s="4"/>
      <c r="M763" s="4"/>
      <c r="N763" s="4"/>
      <c r="O763" s="4"/>
      <c r="P763" s="4"/>
      <c r="R763" s="4"/>
      <c r="S763" s="4"/>
      <c r="T763" s="4"/>
      <c r="U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row>
    <row r="764" spans="1:56" x14ac:dyDescent="0.2">
      <c r="A764" s="48"/>
      <c r="B764" s="4"/>
      <c r="C764" s="4"/>
      <c r="D764" s="4"/>
      <c r="E764" s="4"/>
      <c r="F764" s="4"/>
      <c r="G764" s="4"/>
      <c r="H764" s="4"/>
      <c r="I764" s="4"/>
      <c r="J764" s="4"/>
      <c r="K764" s="4"/>
      <c r="L764" s="4"/>
      <c r="M764" s="4"/>
      <c r="N764" s="4"/>
      <c r="O764" s="4"/>
      <c r="P764" s="4"/>
      <c r="R764" s="4"/>
      <c r="S764" s="4"/>
      <c r="T764" s="4"/>
      <c r="U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row>
    <row r="765" spans="1:56" x14ac:dyDescent="0.2">
      <c r="A765" s="48"/>
      <c r="B765" s="4"/>
      <c r="C765" s="4"/>
      <c r="D765" s="4"/>
      <c r="E765" s="4"/>
      <c r="F765" s="4"/>
      <c r="G765" s="4"/>
      <c r="H765" s="4"/>
      <c r="I765" s="4"/>
      <c r="J765" s="4"/>
      <c r="K765" s="4"/>
      <c r="L765" s="4"/>
      <c r="M765" s="4"/>
      <c r="N765" s="4"/>
      <c r="O765" s="4"/>
      <c r="P765" s="4"/>
      <c r="R765" s="4"/>
      <c r="S765" s="4"/>
      <c r="T765" s="4"/>
      <c r="U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row>
    <row r="766" spans="1:56" x14ac:dyDescent="0.2">
      <c r="A766" s="48"/>
      <c r="B766" s="4"/>
      <c r="C766" s="4"/>
      <c r="D766" s="4"/>
      <c r="E766" s="4"/>
      <c r="F766" s="4"/>
      <c r="G766" s="4"/>
      <c r="H766" s="4"/>
      <c r="I766" s="4"/>
      <c r="J766" s="4"/>
      <c r="K766" s="4"/>
      <c r="L766" s="4"/>
      <c r="M766" s="4"/>
      <c r="N766" s="4"/>
      <c r="O766" s="4"/>
      <c r="P766" s="4"/>
      <c r="R766" s="4"/>
      <c r="S766" s="4"/>
      <c r="T766" s="4"/>
      <c r="U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row>
    <row r="767" spans="1:56" x14ac:dyDescent="0.2">
      <c r="A767" s="48"/>
      <c r="B767" s="4"/>
      <c r="C767" s="4"/>
      <c r="D767" s="4"/>
      <c r="E767" s="4"/>
      <c r="F767" s="4"/>
      <c r="G767" s="4"/>
      <c r="H767" s="4"/>
      <c r="I767" s="4"/>
      <c r="J767" s="4"/>
      <c r="K767" s="4"/>
      <c r="L767" s="4"/>
      <c r="M767" s="4"/>
      <c r="N767" s="4"/>
      <c r="O767" s="4"/>
      <c r="P767" s="4"/>
      <c r="R767" s="4"/>
      <c r="S767" s="4"/>
      <c r="T767" s="4"/>
      <c r="U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row>
    <row r="768" spans="1:56" x14ac:dyDescent="0.2">
      <c r="A768" s="48"/>
      <c r="B768" s="4"/>
      <c r="C768" s="4"/>
      <c r="D768" s="4"/>
      <c r="E768" s="4"/>
      <c r="F768" s="4"/>
      <c r="G768" s="4"/>
      <c r="H768" s="4"/>
      <c r="I768" s="4"/>
      <c r="J768" s="4"/>
      <c r="K768" s="4"/>
      <c r="L768" s="4"/>
      <c r="M768" s="4"/>
      <c r="N768" s="4"/>
      <c r="O768" s="4"/>
      <c r="P768" s="4"/>
      <c r="R768" s="4"/>
      <c r="S768" s="4"/>
      <c r="T768" s="4"/>
      <c r="U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row>
    <row r="769" spans="1:56" x14ac:dyDescent="0.2">
      <c r="A769" s="48"/>
      <c r="B769" s="4"/>
      <c r="C769" s="4"/>
      <c r="D769" s="4"/>
      <c r="E769" s="4"/>
      <c r="F769" s="4"/>
      <c r="G769" s="4"/>
      <c r="H769" s="4"/>
      <c r="I769" s="4"/>
      <c r="J769" s="4"/>
      <c r="K769" s="4"/>
      <c r="L769" s="4"/>
      <c r="M769" s="4"/>
      <c r="N769" s="4"/>
      <c r="O769" s="4"/>
      <c r="P769" s="4"/>
      <c r="R769" s="4"/>
      <c r="S769" s="4"/>
      <c r="T769" s="4"/>
      <c r="U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row>
    <row r="770" spans="1:56" x14ac:dyDescent="0.2">
      <c r="A770" s="48"/>
      <c r="B770" s="4"/>
      <c r="C770" s="4"/>
      <c r="D770" s="4"/>
      <c r="E770" s="4"/>
      <c r="F770" s="4"/>
      <c r="G770" s="4"/>
      <c r="H770" s="4"/>
      <c r="I770" s="4"/>
      <c r="J770" s="4"/>
      <c r="K770" s="4"/>
      <c r="L770" s="4"/>
      <c r="M770" s="4"/>
      <c r="N770" s="4"/>
      <c r="O770" s="4"/>
      <c r="P770" s="4"/>
      <c r="R770" s="4"/>
      <c r="S770" s="4"/>
      <c r="T770" s="4"/>
      <c r="U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row>
    <row r="771" spans="1:56" x14ac:dyDescent="0.2">
      <c r="A771" s="48"/>
      <c r="B771" s="4"/>
      <c r="C771" s="4"/>
      <c r="D771" s="4"/>
      <c r="E771" s="4"/>
      <c r="F771" s="4"/>
      <c r="G771" s="4"/>
      <c r="H771" s="4"/>
      <c r="I771" s="4"/>
      <c r="J771" s="4"/>
      <c r="K771" s="4"/>
      <c r="L771" s="4"/>
      <c r="M771" s="4"/>
      <c r="N771" s="4"/>
      <c r="O771" s="4"/>
      <c r="P771" s="4"/>
      <c r="R771" s="4"/>
      <c r="S771" s="4"/>
      <c r="T771" s="4"/>
      <c r="U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row>
    <row r="772" spans="1:56" x14ac:dyDescent="0.2">
      <c r="A772" s="48"/>
      <c r="B772" s="4"/>
      <c r="C772" s="4"/>
      <c r="D772" s="4"/>
      <c r="E772" s="4"/>
      <c r="F772" s="4"/>
      <c r="G772" s="4"/>
      <c r="H772" s="4"/>
      <c r="I772" s="4"/>
      <c r="J772" s="4"/>
      <c r="K772" s="4"/>
      <c r="L772" s="4"/>
      <c r="M772" s="4"/>
      <c r="N772" s="4"/>
      <c r="O772" s="4"/>
      <c r="P772" s="4"/>
      <c r="R772" s="4"/>
      <c r="S772" s="4"/>
      <c r="T772" s="4"/>
      <c r="U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row>
    <row r="773" spans="1:56" x14ac:dyDescent="0.2">
      <c r="A773" s="48"/>
      <c r="B773" s="4"/>
      <c r="C773" s="4"/>
      <c r="D773" s="4"/>
      <c r="E773" s="4"/>
      <c r="F773" s="4"/>
      <c r="G773" s="4"/>
      <c r="H773" s="4"/>
      <c r="I773" s="4"/>
      <c r="J773" s="4"/>
      <c r="K773" s="4"/>
      <c r="L773" s="4"/>
      <c r="M773" s="4"/>
      <c r="N773" s="4"/>
      <c r="O773" s="4"/>
      <c r="P773" s="4"/>
      <c r="R773" s="4"/>
      <c r="S773" s="4"/>
      <c r="T773" s="4"/>
      <c r="U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row>
    <row r="774" spans="1:56" x14ac:dyDescent="0.2">
      <c r="A774" s="48"/>
      <c r="B774" s="4"/>
      <c r="C774" s="4"/>
      <c r="D774" s="4"/>
      <c r="E774" s="4"/>
      <c r="F774" s="4"/>
      <c r="G774" s="4"/>
      <c r="H774" s="4"/>
      <c r="I774" s="4"/>
      <c r="J774" s="4"/>
      <c r="K774" s="4"/>
      <c r="L774" s="4"/>
      <c r="M774" s="4"/>
      <c r="N774" s="4"/>
      <c r="O774" s="4"/>
      <c r="P774" s="4"/>
      <c r="R774" s="4"/>
      <c r="S774" s="4"/>
      <c r="T774" s="4"/>
      <c r="U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row>
    <row r="775" spans="1:56" x14ac:dyDescent="0.2">
      <c r="A775" s="48"/>
      <c r="B775" s="4"/>
      <c r="C775" s="4"/>
      <c r="D775" s="4"/>
      <c r="E775" s="4"/>
      <c r="F775" s="4"/>
      <c r="G775" s="4"/>
      <c r="H775" s="4"/>
      <c r="I775" s="4"/>
      <c r="J775" s="4"/>
      <c r="K775" s="4"/>
      <c r="L775" s="4"/>
      <c r="M775" s="4"/>
      <c r="N775" s="4"/>
      <c r="O775" s="4"/>
      <c r="P775" s="4"/>
      <c r="R775" s="4"/>
      <c r="S775" s="4"/>
      <c r="T775" s="4"/>
      <c r="U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row>
    <row r="776" spans="1:56" x14ac:dyDescent="0.2">
      <c r="A776" s="48"/>
      <c r="B776" s="4"/>
      <c r="C776" s="4"/>
      <c r="D776" s="4"/>
      <c r="E776" s="4"/>
      <c r="F776" s="4"/>
      <c r="G776" s="4"/>
      <c r="H776" s="4"/>
      <c r="I776" s="4"/>
      <c r="J776" s="4"/>
      <c r="K776" s="4"/>
      <c r="L776" s="4"/>
      <c r="M776" s="4"/>
      <c r="N776" s="4"/>
      <c r="O776" s="4"/>
      <c r="P776" s="4"/>
      <c r="R776" s="4"/>
      <c r="S776" s="4"/>
      <c r="T776" s="4"/>
      <c r="U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row>
    <row r="777" spans="1:56" x14ac:dyDescent="0.2">
      <c r="A777" s="48"/>
      <c r="B777" s="4"/>
      <c r="C777" s="4"/>
      <c r="D777" s="4"/>
      <c r="E777" s="4"/>
      <c r="F777" s="4"/>
      <c r="G777" s="4"/>
      <c r="H777" s="4"/>
      <c r="I777" s="4"/>
      <c r="J777" s="4"/>
      <c r="K777" s="4"/>
      <c r="L777" s="4"/>
      <c r="M777" s="4"/>
      <c r="N777" s="4"/>
      <c r="O777" s="4"/>
      <c r="P777" s="4"/>
      <c r="R777" s="4"/>
      <c r="S777" s="4"/>
      <c r="T777" s="4"/>
      <c r="U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row>
    <row r="778" spans="1:56" x14ac:dyDescent="0.2">
      <c r="A778" s="48"/>
      <c r="B778" s="4"/>
      <c r="C778" s="4"/>
      <c r="D778" s="4"/>
      <c r="E778" s="4"/>
      <c r="F778" s="4"/>
      <c r="G778" s="4"/>
      <c r="H778" s="4"/>
      <c r="I778" s="4"/>
      <c r="J778" s="4"/>
      <c r="K778" s="4"/>
      <c r="L778" s="4"/>
      <c r="M778" s="4"/>
      <c r="N778" s="4"/>
      <c r="O778" s="4"/>
      <c r="P778" s="4"/>
      <c r="R778" s="4"/>
      <c r="S778" s="4"/>
      <c r="T778" s="4"/>
      <c r="U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row>
    <row r="779" spans="1:56" x14ac:dyDescent="0.2">
      <c r="A779" s="48"/>
      <c r="B779" s="4"/>
      <c r="C779" s="4"/>
      <c r="D779" s="4"/>
      <c r="E779" s="4"/>
      <c r="F779" s="4"/>
      <c r="G779" s="4"/>
      <c r="H779" s="4"/>
      <c r="I779" s="4"/>
      <c r="J779" s="4"/>
      <c r="K779" s="4"/>
      <c r="L779" s="4"/>
      <c r="M779" s="4"/>
      <c r="N779" s="4"/>
      <c r="O779" s="4"/>
      <c r="P779" s="4"/>
      <c r="R779" s="4"/>
      <c r="S779" s="4"/>
      <c r="T779" s="4"/>
      <c r="U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row>
    <row r="780" spans="1:56" x14ac:dyDescent="0.2">
      <c r="A780" s="48"/>
      <c r="B780" s="4"/>
      <c r="C780" s="4"/>
      <c r="D780" s="4"/>
      <c r="E780" s="4"/>
      <c r="F780" s="4"/>
      <c r="G780" s="4"/>
      <c r="H780" s="4"/>
      <c r="I780" s="4"/>
      <c r="J780" s="4"/>
      <c r="K780" s="4"/>
      <c r="L780" s="4"/>
      <c r="M780" s="4"/>
      <c r="N780" s="4"/>
      <c r="O780" s="4"/>
      <c r="P780" s="4"/>
      <c r="R780" s="4"/>
      <c r="S780" s="4"/>
      <c r="T780" s="4"/>
      <c r="U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row>
    <row r="781" spans="1:56" x14ac:dyDescent="0.2">
      <c r="A781" s="48"/>
      <c r="B781" s="4"/>
      <c r="C781" s="4"/>
      <c r="D781" s="4"/>
      <c r="E781" s="4"/>
      <c r="F781" s="4"/>
      <c r="G781" s="4"/>
      <c r="H781" s="4"/>
      <c r="I781" s="4"/>
      <c r="J781" s="4"/>
      <c r="K781" s="4"/>
      <c r="L781" s="4"/>
      <c r="M781" s="4"/>
      <c r="N781" s="4"/>
      <c r="O781" s="4"/>
      <c r="P781" s="4"/>
      <c r="R781" s="4"/>
      <c r="S781" s="4"/>
      <c r="T781" s="4"/>
      <c r="U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row>
    <row r="782" spans="1:56" x14ac:dyDescent="0.2">
      <c r="A782" s="48"/>
      <c r="B782" s="4"/>
      <c r="C782" s="4"/>
      <c r="D782" s="4"/>
      <c r="E782" s="4"/>
      <c r="F782" s="4"/>
      <c r="G782" s="4"/>
      <c r="H782" s="4"/>
      <c r="I782" s="4"/>
      <c r="J782" s="4"/>
      <c r="K782" s="4"/>
      <c r="L782" s="4"/>
      <c r="M782" s="4"/>
      <c r="N782" s="4"/>
      <c r="O782" s="4"/>
      <c r="P782" s="4"/>
      <c r="R782" s="4"/>
      <c r="S782" s="4"/>
      <c r="T782" s="4"/>
      <c r="U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row>
    <row r="783" spans="1:56" x14ac:dyDescent="0.2">
      <c r="A783" s="48"/>
      <c r="B783" s="4"/>
      <c r="C783" s="4"/>
      <c r="D783" s="4"/>
      <c r="E783" s="4"/>
      <c r="F783" s="4"/>
      <c r="G783" s="4"/>
      <c r="H783" s="4"/>
      <c r="I783" s="4"/>
      <c r="J783" s="4"/>
      <c r="K783" s="4"/>
      <c r="L783" s="4"/>
      <c r="M783" s="4"/>
      <c r="N783" s="4"/>
      <c r="O783" s="4"/>
      <c r="P783" s="4"/>
      <c r="R783" s="4"/>
      <c r="S783" s="4"/>
      <c r="T783" s="4"/>
      <c r="U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row>
    <row r="784" spans="1:56" x14ac:dyDescent="0.2">
      <c r="A784" s="48"/>
      <c r="B784" s="4"/>
      <c r="C784" s="4"/>
      <c r="D784" s="4"/>
      <c r="E784" s="4"/>
      <c r="F784" s="4"/>
      <c r="G784" s="4"/>
      <c r="H784" s="4"/>
      <c r="I784" s="4"/>
      <c r="J784" s="4"/>
      <c r="K784" s="4"/>
      <c r="L784" s="4"/>
      <c r="M784" s="4"/>
      <c r="N784" s="4"/>
      <c r="O784" s="4"/>
      <c r="P784" s="4"/>
      <c r="R784" s="4"/>
      <c r="S784" s="4"/>
      <c r="T784" s="4"/>
      <c r="U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row>
    <row r="785" spans="1:56" x14ac:dyDescent="0.2">
      <c r="A785" s="48"/>
      <c r="B785" s="4"/>
      <c r="C785" s="4"/>
      <c r="D785" s="4"/>
      <c r="E785" s="4"/>
      <c r="F785" s="4"/>
      <c r="G785" s="4"/>
      <c r="H785" s="4"/>
      <c r="I785" s="4"/>
      <c r="J785" s="4"/>
      <c r="K785" s="4"/>
      <c r="L785" s="4"/>
      <c r="M785" s="4"/>
      <c r="N785" s="4"/>
      <c r="O785" s="4"/>
      <c r="P785" s="4"/>
      <c r="R785" s="4"/>
      <c r="S785" s="4"/>
      <c r="T785" s="4"/>
      <c r="U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row>
    <row r="786" spans="1:56" x14ac:dyDescent="0.2">
      <c r="A786" s="48"/>
      <c r="B786" s="4"/>
      <c r="C786" s="4"/>
      <c r="D786" s="4"/>
      <c r="E786" s="4"/>
      <c r="F786" s="4"/>
      <c r="G786" s="4"/>
      <c r="H786" s="4"/>
      <c r="I786" s="4"/>
      <c r="J786" s="4"/>
      <c r="K786" s="4"/>
      <c r="L786" s="4"/>
      <c r="M786" s="4"/>
      <c r="N786" s="4"/>
      <c r="O786" s="4"/>
      <c r="P786" s="4"/>
      <c r="R786" s="4"/>
      <c r="S786" s="4"/>
      <c r="T786" s="4"/>
      <c r="U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row>
    <row r="787" spans="1:56" x14ac:dyDescent="0.2">
      <c r="A787" s="48"/>
      <c r="B787" s="4"/>
      <c r="C787" s="4"/>
      <c r="D787" s="4"/>
      <c r="E787" s="4"/>
      <c r="F787" s="4"/>
      <c r="G787" s="4"/>
      <c r="H787" s="4"/>
      <c r="I787" s="4"/>
      <c r="J787" s="4"/>
      <c r="K787" s="4"/>
      <c r="L787" s="4"/>
      <c r="M787" s="4"/>
      <c r="N787" s="4"/>
      <c r="O787" s="4"/>
      <c r="P787" s="4"/>
      <c r="R787" s="4"/>
      <c r="S787" s="4"/>
      <c r="T787" s="4"/>
      <c r="U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row>
    <row r="788" spans="1:56" x14ac:dyDescent="0.2">
      <c r="A788" s="48"/>
      <c r="B788" s="4"/>
      <c r="C788" s="4"/>
      <c r="D788" s="4"/>
      <c r="E788" s="4"/>
      <c r="F788" s="4"/>
      <c r="G788" s="4"/>
      <c r="H788" s="4"/>
      <c r="I788" s="4"/>
      <c r="J788" s="4"/>
      <c r="K788" s="4"/>
      <c r="L788" s="4"/>
      <c r="M788" s="4"/>
      <c r="N788" s="4"/>
      <c r="O788" s="4"/>
      <c r="P788" s="4"/>
      <c r="R788" s="4"/>
      <c r="S788" s="4"/>
      <c r="T788" s="4"/>
      <c r="U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row>
    <row r="789" spans="1:56" x14ac:dyDescent="0.2">
      <c r="A789" s="48"/>
      <c r="B789" s="4"/>
      <c r="C789" s="4"/>
      <c r="D789" s="4"/>
      <c r="E789" s="4"/>
      <c r="F789" s="4"/>
      <c r="G789" s="4"/>
      <c r="H789" s="4"/>
      <c r="I789" s="4"/>
      <c r="J789" s="4"/>
      <c r="K789" s="4"/>
      <c r="L789" s="4"/>
      <c r="M789" s="4"/>
      <c r="N789" s="4"/>
      <c r="O789" s="4"/>
      <c r="P789" s="4"/>
      <c r="R789" s="4"/>
      <c r="S789" s="4"/>
      <c r="T789" s="4"/>
      <c r="U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row>
    <row r="790" spans="1:56" x14ac:dyDescent="0.2">
      <c r="A790" s="48"/>
      <c r="B790" s="4"/>
      <c r="C790" s="4"/>
      <c r="D790" s="4"/>
      <c r="E790" s="4"/>
      <c r="F790" s="4"/>
      <c r="G790" s="4"/>
      <c r="H790" s="4"/>
      <c r="I790" s="4"/>
      <c r="J790" s="4"/>
      <c r="K790" s="4"/>
      <c r="L790" s="4"/>
      <c r="M790" s="4"/>
      <c r="N790" s="4"/>
      <c r="O790" s="4"/>
      <c r="P790" s="4"/>
      <c r="R790" s="4"/>
      <c r="S790" s="4"/>
      <c r="T790" s="4"/>
      <c r="U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row>
    <row r="791" spans="1:56" x14ac:dyDescent="0.2">
      <c r="A791" s="48"/>
      <c r="B791" s="4"/>
      <c r="C791" s="4"/>
      <c r="D791" s="4"/>
      <c r="E791" s="4"/>
      <c r="F791" s="4"/>
      <c r="G791" s="4"/>
      <c r="H791" s="4"/>
      <c r="I791" s="4"/>
      <c r="J791" s="4"/>
      <c r="K791" s="4"/>
      <c r="L791" s="4"/>
      <c r="M791" s="4"/>
      <c r="N791" s="4"/>
      <c r="O791" s="4"/>
      <c r="P791" s="4"/>
      <c r="R791" s="4"/>
      <c r="S791" s="4"/>
      <c r="T791" s="4"/>
      <c r="U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row>
    <row r="792" spans="1:56" x14ac:dyDescent="0.2">
      <c r="A792" s="48"/>
      <c r="B792" s="4"/>
      <c r="C792" s="4"/>
      <c r="D792" s="4"/>
      <c r="E792" s="4"/>
      <c r="F792" s="4"/>
      <c r="G792" s="4"/>
      <c r="H792" s="4"/>
      <c r="I792" s="4"/>
      <c r="J792" s="4"/>
      <c r="K792" s="4"/>
      <c r="L792" s="4"/>
      <c r="M792" s="4"/>
      <c r="N792" s="4"/>
      <c r="O792" s="4"/>
      <c r="P792" s="4"/>
      <c r="R792" s="4"/>
      <c r="S792" s="4"/>
      <c r="T792" s="4"/>
      <c r="U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row>
    <row r="793" spans="1:56" x14ac:dyDescent="0.2">
      <c r="A793" s="48"/>
      <c r="B793" s="4"/>
      <c r="C793" s="4"/>
      <c r="D793" s="4"/>
      <c r="E793" s="4"/>
      <c r="F793" s="4"/>
      <c r="G793" s="4"/>
      <c r="H793" s="4"/>
      <c r="I793" s="4"/>
      <c r="J793" s="4"/>
      <c r="K793" s="4"/>
      <c r="L793" s="4"/>
      <c r="M793" s="4"/>
      <c r="N793" s="4"/>
      <c r="O793" s="4"/>
      <c r="P793" s="4"/>
      <c r="R793" s="4"/>
      <c r="S793" s="4"/>
      <c r="T793" s="4"/>
      <c r="U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row>
    <row r="794" spans="1:56" x14ac:dyDescent="0.2">
      <c r="A794" s="48"/>
      <c r="B794" s="4"/>
      <c r="C794" s="4"/>
      <c r="D794" s="4"/>
      <c r="E794" s="4"/>
      <c r="F794" s="4"/>
      <c r="G794" s="4"/>
      <c r="H794" s="4"/>
      <c r="I794" s="4"/>
      <c r="J794" s="4"/>
      <c r="K794" s="4"/>
      <c r="L794" s="4"/>
      <c r="M794" s="4"/>
      <c r="N794" s="4"/>
      <c r="O794" s="4"/>
      <c r="P794" s="4"/>
      <c r="R794" s="4"/>
      <c r="S794" s="4"/>
      <c r="T794" s="4"/>
      <c r="U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row>
    <row r="795" spans="1:56" x14ac:dyDescent="0.2">
      <c r="A795" s="48"/>
      <c r="B795" s="4"/>
      <c r="C795" s="4"/>
      <c r="D795" s="4"/>
      <c r="E795" s="4"/>
      <c r="F795" s="4"/>
      <c r="G795" s="4"/>
      <c r="H795" s="4"/>
      <c r="I795" s="4"/>
      <c r="J795" s="4"/>
      <c r="K795" s="4"/>
      <c r="L795" s="4"/>
      <c r="M795" s="4"/>
      <c r="N795" s="4"/>
      <c r="O795" s="4"/>
      <c r="P795" s="4"/>
      <c r="R795" s="4"/>
      <c r="S795" s="4"/>
      <c r="T795" s="4"/>
      <c r="U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row>
    <row r="796" spans="1:56" x14ac:dyDescent="0.2">
      <c r="A796" s="48"/>
      <c r="B796" s="4"/>
      <c r="C796" s="4"/>
      <c r="D796" s="4"/>
      <c r="E796" s="4"/>
      <c r="F796" s="4"/>
      <c r="G796" s="4"/>
      <c r="H796" s="4"/>
      <c r="I796" s="4"/>
      <c r="J796" s="4"/>
      <c r="K796" s="4"/>
      <c r="L796" s="4"/>
      <c r="M796" s="4"/>
      <c r="N796" s="4"/>
      <c r="O796" s="4"/>
      <c r="P796" s="4"/>
      <c r="R796" s="4"/>
      <c r="S796" s="4"/>
      <c r="T796" s="4"/>
      <c r="U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row>
    <row r="797" spans="1:56" x14ac:dyDescent="0.2">
      <c r="A797" s="48"/>
      <c r="B797" s="4"/>
      <c r="C797" s="4"/>
      <c r="D797" s="4"/>
      <c r="E797" s="4"/>
      <c r="F797" s="4"/>
      <c r="G797" s="4"/>
      <c r="H797" s="4"/>
      <c r="I797" s="4"/>
      <c r="J797" s="4"/>
      <c r="K797" s="4"/>
      <c r="L797" s="4"/>
      <c r="M797" s="4"/>
      <c r="N797" s="4"/>
      <c r="O797" s="4"/>
      <c r="P797" s="4"/>
      <c r="R797" s="4"/>
      <c r="S797" s="4"/>
      <c r="T797" s="4"/>
      <c r="U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row>
    <row r="798" spans="1:56" x14ac:dyDescent="0.2">
      <c r="A798" s="48"/>
      <c r="B798" s="4"/>
      <c r="C798" s="4"/>
      <c r="D798" s="4"/>
      <c r="E798" s="4"/>
      <c r="F798" s="4"/>
      <c r="G798" s="4"/>
      <c r="H798" s="4"/>
      <c r="I798" s="4"/>
      <c r="J798" s="4"/>
      <c r="K798" s="4"/>
      <c r="L798" s="4"/>
      <c r="M798" s="4"/>
      <c r="N798" s="4"/>
      <c r="O798" s="4"/>
      <c r="P798" s="4"/>
      <c r="R798" s="4"/>
      <c r="S798" s="4"/>
      <c r="T798" s="4"/>
      <c r="U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row>
    <row r="799" spans="1:56" x14ac:dyDescent="0.2">
      <c r="A799" s="48"/>
      <c r="B799" s="4"/>
      <c r="C799" s="4"/>
      <c r="D799" s="4"/>
      <c r="E799" s="4"/>
      <c r="F799" s="4"/>
      <c r="G799" s="4"/>
      <c r="H799" s="4"/>
      <c r="I799" s="4"/>
      <c r="J799" s="4"/>
      <c r="K799" s="4"/>
      <c r="L799" s="4"/>
      <c r="M799" s="4"/>
      <c r="N799" s="4"/>
      <c r="O799" s="4"/>
      <c r="P799" s="4"/>
      <c r="R799" s="4"/>
      <c r="S799" s="4"/>
      <c r="T799" s="4"/>
      <c r="U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row>
    <row r="800" spans="1:56" x14ac:dyDescent="0.2">
      <c r="A800" s="48"/>
      <c r="B800" s="4"/>
      <c r="C800" s="4"/>
      <c r="D800" s="4"/>
      <c r="E800" s="4"/>
      <c r="F800" s="4"/>
      <c r="G800" s="4"/>
      <c r="H800" s="4"/>
      <c r="I800" s="4"/>
      <c r="J800" s="4"/>
      <c r="K800" s="4"/>
      <c r="L800" s="4"/>
      <c r="M800" s="4"/>
      <c r="N800" s="4"/>
      <c r="O800" s="4"/>
      <c r="P800" s="4"/>
      <c r="R800" s="4"/>
      <c r="S800" s="4"/>
      <c r="T800" s="4"/>
      <c r="U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row>
    <row r="801" spans="1:56" x14ac:dyDescent="0.2">
      <c r="A801" s="48"/>
      <c r="B801" s="4"/>
      <c r="C801" s="4"/>
      <c r="D801" s="4"/>
      <c r="E801" s="4"/>
      <c r="F801" s="4"/>
      <c r="G801" s="4"/>
      <c r="H801" s="4"/>
      <c r="I801" s="4"/>
      <c r="J801" s="4"/>
      <c r="K801" s="4"/>
      <c r="L801" s="4"/>
      <c r="M801" s="4"/>
      <c r="N801" s="4"/>
      <c r="O801" s="4"/>
      <c r="P801" s="4"/>
      <c r="R801" s="4"/>
      <c r="S801" s="4"/>
      <c r="T801" s="4"/>
      <c r="U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row>
    <row r="802" spans="1:56" x14ac:dyDescent="0.2">
      <c r="A802" s="48"/>
      <c r="B802" s="4"/>
      <c r="C802" s="4"/>
      <c r="D802" s="4"/>
      <c r="E802" s="4"/>
      <c r="F802" s="4"/>
      <c r="G802" s="4"/>
      <c r="H802" s="4"/>
      <c r="I802" s="4"/>
      <c r="J802" s="4"/>
      <c r="K802" s="4"/>
      <c r="L802" s="4"/>
      <c r="M802" s="4"/>
      <c r="N802" s="4"/>
      <c r="O802" s="4"/>
      <c r="P802" s="4"/>
      <c r="R802" s="4"/>
      <c r="S802" s="4"/>
      <c r="T802" s="4"/>
      <c r="U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row>
    <row r="803" spans="1:56" x14ac:dyDescent="0.2">
      <c r="A803" s="48"/>
      <c r="B803" s="4"/>
      <c r="C803" s="4"/>
      <c r="D803" s="4"/>
      <c r="E803" s="4"/>
      <c r="F803" s="4"/>
      <c r="G803" s="4"/>
      <c r="H803" s="4"/>
      <c r="I803" s="4"/>
      <c r="J803" s="4"/>
      <c r="K803" s="4"/>
      <c r="L803" s="4"/>
      <c r="M803" s="4"/>
      <c r="N803" s="4"/>
      <c r="O803" s="4"/>
      <c r="P803" s="4"/>
      <c r="R803" s="4"/>
      <c r="S803" s="4"/>
      <c r="T803" s="4"/>
      <c r="U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row>
    <row r="804" spans="1:56" x14ac:dyDescent="0.2">
      <c r="A804" s="48"/>
      <c r="B804" s="4"/>
      <c r="C804" s="4"/>
      <c r="D804" s="4"/>
      <c r="E804" s="4"/>
      <c r="F804" s="4"/>
      <c r="G804" s="4"/>
      <c r="H804" s="4"/>
      <c r="I804" s="4"/>
      <c r="J804" s="4"/>
      <c r="K804" s="4"/>
      <c r="L804" s="4"/>
      <c r="M804" s="4"/>
      <c r="N804" s="4"/>
      <c r="O804" s="4"/>
      <c r="P804" s="4"/>
      <c r="R804" s="4"/>
      <c r="S804" s="4"/>
      <c r="T804" s="4"/>
      <c r="U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row>
    <row r="805" spans="1:56" x14ac:dyDescent="0.2">
      <c r="A805" s="48"/>
      <c r="B805" s="4"/>
      <c r="C805" s="4"/>
      <c r="D805" s="4"/>
      <c r="E805" s="4"/>
      <c r="F805" s="4"/>
      <c r="G805" s="4"/>
      <c r="H805" s="4"/>
      <c r="I805" s="4"/>
      <c r="J805" s="4"/>
      <c r="K805" s="4"/>
      <c r="L805" s="4"/>
      <c r="M805" s="4"/>
      <c r="N805" s="4"/>
      <c r="O805" s="4"/>
      <c r="P805" s="4"/>
      <c r="R805" s="4"/>
      <c r="S805" s="4"/>
      <c r="T805" s="4"/>
      <c r="U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row>
    <row r="806" spans="1:56" x14ac:dyDescent="0.2">
      <c r="A806" s="48"/>
      <c r="B806" s="4"/>
      <c r="C806" s="4"/>
      <c r="D806" s="4"/>
      <c r="E806" s="4"/>
      <c r="F806" s="4"/>
      <c r="G806" s="4"/>
      <c r="H806" s="4"/>
      <c r="I806" s="4"/>
      <c r="J806" s="4"/>
      <c r="K806" s="4"/>
      <c r="L806" s="4"/>
      <c r="M806" s="4"/>
      <c r="N806" s="4"/>
      <c r="O806" s="4"/>
      <c r="P806" s="4"/>
      <c r="R806" s="4"/>
      <c r="S806" s="4"/>
      <c r="T806" s="4"/>
      <c r="U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row>
    <row r="807" spans="1:56" x14ac:dyDescent="0.2">
      <c r="A807" s="48"/>
      <c r="B807" s="4"/>
      <c r="C807" s="4"/>
      <c r="D807" s="4"/>
      <c r="E807" s="4"/>
      <c r="F807" s="4"/>
      <c r="G807" s="4"/>
      <c r="H807" s="4"/>
      <c r="I807" s="4"/>
      <c r="J807" s="4"/>
      <c r="K807" s="4"/>
      <c r="L807" s="4"/>
      <c r="M807" s="4"/>
      <c r="N807" s="4"/>
      <c r="O807" s="4"/>
      <c r="P807" s="4"/>
      <c r="R807" s="4"/>
      <c r="S807" s="4"/>
      <c r="T807" s="4"/>
      <c r="U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row>
    <row r="808" spans="1:56" x14ac:dyDescent="0.2">
      <c r="A808" s="48"/>
      <c r="B808" s="4"/>
      <c r="C808" s="4"/>
      <c r="D808" s="4"/>
      <c r="E808" s="4"/>
      <c r="F808" s="4"/>
      <c r="G808" s="4"/>
      <c r="H808" s="4"/>
      <c r="I808" s="4"/>
      <c r="J808" s="4"/>
      <c r="K808" s="4"/>
      <c r="L808" s="4"/>
      <c r="M808" s="4"/>
      <c r="N808" s="4"/>
      <c r="O808" s="4"/>
      <c r="P808" s="4"/>
      <c r="R808" s="4"/>
      <c r="S808" s="4"/>
      <c r="T808" s="4"/>
      <c r="U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row>
    <row r="809" spans="1:56" x14ac:dyDescent="0.2">
      <c r="A809" s="48"/>
      <c r="B809" s="4"/>
      <c r="C809" s="4"/>
      <c r="D809" s="4"/>
      <c r="E809" s="4"/>
      <c r="F809" s="4"/>
      <c r="G809" s="4"/>
      <c r="H809" s="4"/>
      <c r="I809" s="4"/>
      <c r="J809" s="4"/>
      <c r="K809" s="4"/>
      <c r="L809" s="4"/>
      <c r="M809" s="4"/>
      <c r="N809" s="4"/>
      <c r="O809" s="4"/>
      <c r="P809" s="4"/>
      <c r="R809" s="4"/>
      <c r="S809" s="4"/>
      <c r="T809" s="4"/>
      <c r="U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row>
    <row r="810" spans="1:56" x14ac:dyDescent="0.2">
      <c r="A810" s="48"/>
      <c r="B810" s="4"/>
      <c r="C810" s="4"/>
      <c r="D810" s="4"/>
      <c r="E810" s="4"/>
      <c r="F810" s="4"/>
      <c r="G810" s="4"/>
      <c r="H810" s="4"/>
      <c r="I810" s="4"/>
      <c r="J810" s="4"/>
      <c r="K810" s="4"/>
      <c r="L810" s="4"/>
      <c r="M810" s="4"/>
      <c r="N810" s="4"/>
      <c r="O810" s="4"/>
      <c r="P810" s="4"/>
      <c r="R810" s="4"/>
      <c r="S810" s="4"/>
      <c r="T810" s="4"/>
      <c r="U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row>
    <row r="811" spans="1:56" x14ac:dyDescent="0.2">
      <c r="A811" s="48"/>
      <c r="B811" s="4"/>
      <c r="C811" s="4"/>
      <c r="D811" s="4"/>
      <c r="E811" s="4"/>
      <c r="F811" s="4"/>
      <c r="G811" s="4"/>
      <c r="H811" s="4"/>
      <c r="I811" s="4"/>
      <c r="J811" s="4"/>
      <c r="K811" s="4"/>
      <c r="L811" s="4"/>
      <c r="M811" s="4"/>
      <c r="N811" s="4"/>
      <c r="O811" s="4"/>
      <c r="P811" s="4"/>
      <c r="R811" s="4"/>
      <c r="S811" s="4"/>
      <c r="T811" s="4"/>
      <c r="U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row>
    <row r="812" spans="1:56" x14ac:dyDescent="0.2">
      <c r="A812" s="48"/>
      <c r="B812" s="4"/>
      <c r="C812" s="4"/>
      <c r="D812" s="4"/>
      <c r="E812" s="4"/>
      <c r="F812" s="4"/>
      <c r="G812" s="4"/>
      <c r="H812" s="4"/>
      <c r="I812" s="4"/>
      <c r="J812" s="4"/>
      <c r="K812" s="4"/>
      <c r="L812" s="4"/>
      <c r="M812" s="4"/>
      <c r="N812" s="4"/>
      <c r="O812" s="4"/>
      <c r="P812" s="4"/>
      <c r="R812" s="4"/>
      <c r="S812" s="4"/>
      <c r="T812" s="4"/>
      <c r="U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row>
    <row r="813" spans="1:56" x14ac:dyDescent="0.2">
      <c r="A813" s="48"/>
      <c r="B813" s="4"/>
      <c r="C813" s="4"/>
      <c r="D813" s="4"/>
      <c r="E813" s="4"/>
      <c r="F813" s="4"/>
      <c r="G813" s="4"/>
      <c r="H813" s="4"/>
      <c r="I813" s="4"/>
      <c r="J813" s="4"/>
      <c r="K813" s="4"/>
      <c r="L813" s="4"/>
      <c r="M813" s="4"/>
      <c r="N813" s="4"/>
      <c r="O813" s="4"/>
      <c r="P813" s="4"/>
      <c r="R813" s="4"/>
      <c r="S813" s="4"/>
      <c r="T813" s="4"/>
      <c r="U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row>
    <row r="814" spans="1:56" x14ac:dyDescent="0.2">
      <c r="A814" s="48"/>
      <c r="B814" s="4"/>
      <c r="C814" s="4"/>
      <c r="D814" s="4"/>
      <c r="E814" s="4"/>
      <c r="F814" s="4"/>
      <c r="G814" s="4"/>
      <c r="H814" s="4"/>
      <c r="I814" s="4"/>
      <c r="J814" s="4"/>
      <c r="K814" s="4"/>
      <c r="L814" s="4"/>
      <c r="M814" s="4"/>
      <c r="N814" s="4"/>
      <c r="O814" s="4"/>
      <c r="P814" s="4"/>
      <c r="R814" s="4"/>
      <c r="S814" s="4"/>
      <c r="T814" s="4"/>
      <c r="U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row>
    <row r="815" spans="1:56" x14ac:dyDescent="0.2">
      <c r="A815" s="48"/>
      <c r="B815" s="4"/>
      <c r="C815" s="4"/>
      <c r="D815" s="4"/>
      <c r="E815" s="4"/>
      <c r="F815" s="4"/>
      <c r="G815" s="4"/>
      <c r="H815" s="4"/>
      <c r="I815" s="4"/>
      <c r="J815" s="4"/>
      <c r="K815" s="4"/>
      <c r="L815" s="4"/>
      <c r="M815" s="4"/>
      <c r="N815" s="4"/>
      <c r="O815" s="4"/>
      <c r="P815" s="4"/>
      <c r="R815" s="4"/>
      <c r="S815" s="4"/>
      <c r="T815" s="4"/>
      <c r="U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row>
    <row r="816" spans="1:56" x14ac:dyDescent="0.2">
      <c r="A816" s="48"/>
      <c r="B816" s="4"/>
      <c r="C816" s="4"/>
      <c r="D816" s="4"/>
      <c r="E816" s="4"/>
      <c r="F816" s="4"/>
      <c r="G816" s="4"/>
      <c r="H816" s="4"/>
      <c r="I816" s="4"/>
      <c r="J816" s="4"/>
      <c r="K816" s="4"/>
      <c r="L816" s="4"/>
      <c r="M816" s="4"/>
      <c r="N816" s="4"/>
      <c r="O816" s="4"/>
      <c r="P816" s="4"/>
      <c r="R816" s="4"/>
      <c r="S816" s="4"/>
      <c r="T816" s="4"/>
      <c r="U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row>
    <row r="817" spans="1:56" x14ac:dyDescent="0.2">
      <c r="A817" s="48"/>
      <c r="B817" s="4"/>
      <c r="C817" s="4"/>
      <c r="D817" s="4"/>
      <c r="E817" s="4"/>
      <c r="F817" s="4"/>
      <c r="G817" s="4"/>
      <c r="H817" s="4"/>
      <c r="I817" s="4"/>
      <c r="J817" s="4"/>
      <c r="K817" s="4"/>
      <c r="L817" s="4"/>
      <c r="M817" s="4"/>
      <c r="N817" s="4"/>
      <c r="O817" s="4"/>
      <c r="P817" s="4"/>
      <c r="R817" s="4"/>
      <c r="S817" s="4"/>
      <c r="T817" s="4"/>
      <c r="U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row>
    <row r="818" spans="1:56" x14ac:dyDescent="0.2">
      <c r="A818" s="48"/>
      <c r="B818" s="4"/>
      <c r="C818" s="4"/>
      <c r="D818" s="4"/>
      <c r="E818" s="4"/>
      <c r="F818" s="4"/>
      <c r="G818" s="4"/>
      <c r="H818" s="4"/>
      <c r="I818" s="4"/>
      <c r="J818" s="4"/>
      <c r="K818" s="4"/>
      <c r="L818" s="4"/>
      <c r="M818" s="4"/>
      <c r="N818" s="4"/>
      <c r="O818" s="4"/>
      <c r="P818" s="4"/>
      <c r="R818" s="4"/>
      <c r="S818" s="4"/>
      <c r="T818" s="4"/>
      <c r="U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row>
    <row r="819" spans="1:56" x14ac:dyDescent="0.2">
      <c r="A819" s="48"/>
      <c r="B819" s="4"/>
      <c r="C819" s="4"/>
      <c r="D819" s="4"/>
      <c r="E819" s="4"/>
      <c r="F819" s="4"/>
      <c r="G819" s="4"/>
      <c r="H819" s="4"/>
      <c r="I819" s="4"/>
      <c r="J819" s="4"/>
      <c r="K819" s="4"/>
      <c r="L819" s="4"/>
      <c r="M819" s="4"/>
      <c r="N819" s="4"/>
      <c r="O819" s="4"/>
      <c r="P819" s="4"/>
      <c r="R819" s="4"/>
      <c r="S819" s="4"/>
      <c r="T819" s="4"/>
      <c r="U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row>
    <row r="820" spans="1:56" x14ac:dyDescent="0.2">
      <c r="A820" s="48"/>
      <c r="B820" s="4"/>
      <c r="C820" s="4"/>
      <c r="D820" s="4"/>
      <c r="E820" s="4"/>
      <c r="F820" s="4"/>
      <c r="G820" s="4"/>
      <c r="H820" s="4"/>
      <c r="I820" s="4"/>
      <c r="J820" s="4"/>
      <c r="K820" s="4"/>
      <c r="L820" s="4"/>
      <c r="M820" s="4"/>
      <c r="N820" s="4"/>
      <c r="O820" s="4"/>
      <c r="P820" s="4"/>
      <c r="R820" s="4"/>
      <c r="S820" s="4"/>
      <c r="T820" s="4"/>
      <c r="U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row>
    <row r="821" spans="1:56" x14ac:dyDescent="0.2">
      <c r="A821" s="48"/>
      <c r="B821" s="4"/>
      <c r="C821" s="4"/>
      <c r="D821" s="4"/>
      <c r="E821" s="4"/>
      <c r="F821" s="4"/>
      <c r="G821" s="4"/>
      <c r="H821" s="4"/>
      <c r="I821" s="4"/>
      <c r="J821" s="4"/>
      <c r="K821" s="4"/>
      <c r="L821" s="4"/>
      <c r="M821" s="4"/>
      <c r="N821" s="4"/>
      <c r="O821" s="4"/>
      <c r="P821" s="4"/>
      <c r="R821" s="4"/>
      <c r="S821" s="4"/>
      <c r="T821" s="4"/>
      <c r="U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row>
    <row r="822" spans="1:56" x14ac:dyDescent="0.2">
      <c r="A822" s="48"/>
      <c r="B822" s="4"/>
      <c r="C822" s="4"/>
      <c r="D822" s="4"/>
      <c r="E822" s="4"/>
      <c r="F822" s="4"/>
      <c r="G822" s="4"/>
      <c r="H822" s="4"/>
      <c r="I822" s="4"/>
      <c r="J822" s="4"/>
      <c r="K822" s="4"/>
      <c r="L822" s="4"/>
      <c r="M822" s="4"/>
      <c r="N822" s="4"/>
      <c r="O822" s="4"/>
      <c r="P822" s="4"/>
      <c r="R822" s="4"/>
      <c r="S822" s="4"/>
      <c r="T822" s="4"/>
      <c r="U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row>
    <row r="823" spans="1:56" x14ac:dyDescent="0.2">
      <c r="A823" s="48"/>
      <c r="B823" s="4"/>
      <c r="C823" s="4"/>
      <c r="D823" s="4"/>
      <c r="E823" s="4"/>
      <c r="F823" s="4"/>
      <c r="G823" s="4"/>
      <c r="H823" s="4"/>
      <c r="I823" s="4"/>
      <c r="J823" s="4"/>
      <c r="K823" s="4"/>
      <c r="L823" s="4"/>
      <c r="M823" s="4"/>
      <c r="N823" s="4"/>
      <c r="O823" s="4"/>
      <c r="P823" s="4"/>
      <c r="R823" s="4"/>
      <c r="S823" s="4"/>
      <c r="T823" s="4"/>
      <c r="U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row>
    <row r="824" spans="1:56" x14ac:dyDescent="0.2">
      <c r="A824" s="48"/>
      <c r="B824" s="4"/>
      <c r="C824" s="4"/>
      <c r="D824" s="4"/>
      <c r="E824" s="4"/>
      <c r="F824" s="4"/>
      <c r="G824" s="4"/>
      <c r="H824" s="4"/>
      <c r="I824" s="4"/>
      <c r="J824" s="4"/>
      <c r="K824" s="4"/>
      <c r="L824" s="4"/>
      <c r="M824" s="4"/>
      <c r="N824" s="4"/>
      <c r="O824" s="4"/>
      <c r="P824" s="4"/>
      <c r="R824" s="4"/>
      <c r="S824" s="4"/>
      <c r="T824" s="4"/>
      <c r="U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row>
    <row r="825" spans="1:56" x14ac:dyDescent="0.2">
      <c r="A825" s="48"/>
      <c r="B825" s="4"/>
      <c r="C825" s="4"/>
      <c r="D825" s="4"/>
      <c r="E825" s="4"/>
      <c r="F825" s="4"/>
      <c r="G825" s="4"/>
      <c r="H825" s="4"/>
      <c r="I825" s="4"/>
      <c r="J825" s="4"/>
      <c r="K825" s="4"/>
      <c r="L825" s="4"/>
      <c r="M825" s="4"/>
      <c r="N825" s="4"/>
      <c r="O825" s="4"/>
      <c r="P825" s="4"/>
      <c r="R825" s="4"/>
      <c r="S825" s="4"/>
      <c r="T825" s="4"/>
      <c r="U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row>
    <row r="826" spans="1:56" x14ac:dyDescent="0.2">
      <c r="A826" s="48"/>
      <c r="B826" s="4"/>
      <c r="C826" s="4"/>
      <c r="D826" s="4"/>
      <c r="E826" s="4"/>
      <c r="F826" s="4"/>
      <c r="G826" s="4"/>
      <c r="H826" s="4"/>
      <c r="I826" s="4"/>
      <c r="J826" s="4"/>
      <c r="K826" s="4"/>
      <c r="L826" s="4"/>
      <c r="M826" s="4"/>
      <c r="N826" s="4"/>
      <c r="O826" s="4"/>
      <c r="P826" s="4"/>
      <c r="R826" s="4"/>
      <c r="S826" s="4"/>
      <c r="T826" s="4"/>
      <c r="U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row>
    <row r="827" spans="1:56" x14ac:dyDescent="0.2">
      <c r="A827" s="48"/>
      <c r="B827" s="4"/>
      <c r="C827" s="4"/>
      <c r="D827" s="4"/>
      <c r="E827" s="4"/>
      <c r="F827" s="4"/>
      <c r="G827" s="4"/>
      <c r="H827" s="4"/>
      <c r="I827" s="4"/>
      <c r="J827" s="4"/>
      <c r="K827" s="4"/>
      <c r="L827" s="4"/>
      <c r="M827" s="4"/>
      <c r="N827" s="4"/>
      <c r="O827" s="4"/>
      <c r="P827" s="4"/>
      <c r="R827" s="4"/>
      <c r="S827" s="4"/>
      <c r="T827" s="4"/>
      <c r="U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row>
    <row r="828" spans="1:56" x14ac:dyDescent="0.2">
      <c r="A828" s="48"/>
      <c r="B828" s="4"/>
      <c r="C828" s="4"/>
      <c r="D828" s="4"/>
      <c r="E828" s="4"/>
      <c r="F828" s="4"/>
      <c r="G828" s="4"/>
      <c r="H828" s="4"/>
      <c r="I828" s="4"/>
      <c r="J828" s="4"/>
      <c r="K828" s="4"/>
      <c r="L828" s="4"/>
      <c r="M828" s="4"/>
      <c r="N828" s="4"/>
      <c r="O828" s="4"/>
      <c r="P828" s="4"/>
      <c r="R828" s="4"/>
      <c r="S828" s="4"/>
      <c r="T828" s="4"/>
      <c r="U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row>
    <row r="829" spans="1:56" x14ac:dyDescent="0.2">
      <c r="A829" s="48"/>
      <c r="B829" s="4"/>
      <c r="C829" s="4"/>
      <c r="D829" s="4"/>
      <c r="E829" s="4"/>
      <c r="F829" s="4"/>
      <c r="G829" s="4"/>
      <c r="H829" s="4"/>
      <c r="I829" s="4"/>
      <c r="J829" s="4"/>
      <c r="K829" s="4"/>
      <c r="L829" s="4"/>
      <c r="M829" s="4"/>
      <c r="N829" s="4"/>
      <c r="O829" s="4"/>
      <c r="P829" s="4"/>
      <c r="R829" s="4"/>
      <c r="S829" s="4"/>
      <c r="T829" s="4"/>
      <c r="U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row>
    <row r="830" spans="1:56" x14ac:dyDescent="0.2">
      <c r="A830" s="48"/>
      <c r="B830" s="4"/>
      <c r="C830" s="4"/>
      <c r="D830" s="4"/>
      <c r="E830" s="4"/>
      <c r="F830" s="4"/>
      <c r="G830" s="4"/>
      <c r="H830" s="4"/>
      <c r="I830" s="4"/>
      <c r="J830" s="4"/>
      <c r="K830" s="4"/>
      <c r="L830" s="4"/>
      <c r="M830" s="4"/>
      <c r="N830" s="4"/>
      <c r="O830" s="4"/>
      <c r="P830" s="4"/>
      <c r="R830" s="4"/>
      <c r="S830" s="4"/>
      <c r="T830" s="4"/>
      <c r="U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row>
    <row r="831" spans="1:56" x14ac:dyDescent="0.2">
      <c r="A831" s="48"/>
      <c r="B831" s="4"/>
      <c r="C831" s="4"/>
      <c r="D831" s="4"/>
      <c r="E831" s="4"/>
      <c r="F831" s="4"/>
      <c r="G831" s="4"/>
      <c r="H831" s="4"/>
      <c r="I831" s="4"/>
      <c r="J831" s="4"/>
      <c r="K831" s="4"/>
      <c r="L831" s="4"/>
      <c r="M831" s="4"/>
      <c r="N831" s="4"/>
      <c r="O831" s="4"/>
      <c r="P831" s="4"/>
      <c r="R831" s="4"/>
      <c r="S831" s="4"/>
      <c r="T831" s="4"/>
      <c r="U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row>
    <row r="832" spans="1:56" x14ac:dyDescent="0.2">
      <c r="A832" s="48"/>
      <c r="B832" s="4"/>
      <c r="C832" s="4"/>
      <c r="D832" s="4"/>
      <c r="E832" s="4"/>
      <c r="F832" s="4"/>
      <c r="G832" s="4"/>
      <c r="H832" s="4"/>
      <c r="I832" s="4"/>
      <c r="J832" s="4"/>
      <c r="K832" s="4"/>
      <c r="L832" s="4"/>
      <c r="M832" s="4"/>
      <c r="N832" s="4"/>
      <c r="O832" s="4"/>
      <c r="P832" s="4"/>
      <c r="R832" s="4"/>
      <c r="S832" s="4"/>
      <c r="T832" s="4"/>
      <c r="U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row>
    <row r="833" spans="1:56" x14ac:dyDescent="0.2">
      <c r="A833" s="48"/>
      <c r="B833" s="4"/>
      <c r="C833" s="4"/>
      <c r="D833" s="4"/>
      <c r="E833" s="4"/>
      <c r="F833" s="4"/>
      <c r="G833" s="4"/>
      <c r="H833" s="4"/>
      <c r="I833" s="4"/>
      <c r="J833" s="4"/>
      <c r="K833" s="4"/>
      <c r="L833" s="4"/>
      <c r="M833" s="4"/>
      <c r="N833" s="4"/>
      <c r="O833" s="4"/>
      <c r="P833" s="4"/>
      <c r="R833" s="4"/>
      <c r="S833" s="4"/>
      <c r="T833" s="4"/>
      <c r="U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row>
    <row r="834" spans="1:56" x14ac:dyDescent="0.2">
      <c r="A834" s="48"/>
      <c r="B834" s="4"/>
      <c r="C834" s="4"/>
      <c r="D834" s="4"/>
      <c r="E834" s="4"/>
      <c r="F834" s="4"/>
      <c r="G834" s="4"/>
      <c r="H834" s="4"/>
      <c r="I834" s="4"/>
      <c r="J834" s="4"/>
      <c r="K834" s="4"/>
      <c r="L834" s="4"/>
      <c r="M834" s="4"/>
      <c r="N834" s="4"/>
      <c r="O834" s="4"/>
      <c r="P834" s="4"/>
      <c r="R834" s="4"/>
      <c r="S834" s="4"/>
      <c r="T834" s="4"/>
      <c r="U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row>
    <row r="835" spans="1:56" x14ac:dyDescent="0.2">
      <c r="A835" s="48"/>
      <c r="B835" s="4"/>
      <c r="C835" s="4"/>
      <c r="D835" s="4"/>
      <c r="E835" s="4"/>
      <c r="F835" s="4"/>
      <c r="G835" s="4"/>
      <c r="H835" s="4"/>
      <c r="I835" s="4"/>
      <c r="J835" s="4"/>
      <c r="K835" s="4"/>
      <c r="L835" s="4"/>
      <c r="M835" s="4"/>
      <c r="N835" s="4"/>
      <c r="O835" s="4"/>
      <c r="P835" s="4"/>
      <c r="R835" s="4"/>
      <c r="S835" s="4"/>
      <c r="T835" s="4"/>
      <c r="U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row>
    <row r="836" spans="1:56" x14ac:dyDescent="0.2">
      <c r="A836" s="48"/>
      <c r="B836" s="4"/>
      <c r="C836" s="4"/>
      <c r="D836" s="4"/>
      <c r="E836" s="4"/>
      <c r="F836" s="4"/>
      <c r="G836" s="4"/>
      <c r="H836" s="4"/>
      <c r="I836" s="4"/>
      <c r="J836" s="4"/>
      <c r="K836" s="4"/>
      <c r="L836" s="4"/>
      <c r="M836" s="4"/>
      <c r="N836" s="4"/>
      <c r="O836" s="4"/>
      <c r="P836" s="4"/>
      <c r="R836" s="4"/>
      <c r="S836" s="4"/>
      <c r="T836" s="4"/>
      <c r="U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row>
    <row r="837" spans="1:56" x14ac:dyDescent="0.2">
      <c r="A837" s="48"/>
      <c r="B837" s="4"/>
      <c r="C837" s="4"/>
      <c r="D837" s="4"/>
      <c r="E837" s="4"/>
      <c r="F837" s="4"/>
      <c r="G837" s="4"/>
      <c r="H837" s="4"/>
      <c r="I837" s="4"/>
      <c r="J837" s="4"/>
      <c r="K837" s="4"/>
      <c r="L837" s="4"/>
      <c r="M837" s="4"/>
      <c r="N837" s="4"/>
      <c r="O837" s="4"/>
      <c r="P837" s="4"/>
      <c r="R837" s="4"/>
      <c r="S837" s="4"/>
      <c r="T837" s="4"/>
      <c r="U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row>
    <row r="838" spans="1:56" x14ac:dyDescent="0.2">
      <c r="A838" s="48"/>
      <c r="B838" s="4"/>
      <c r="C838" s="4"/>
      <c r="D838" s="4"/>
      <c r="E838" s="4"/>
      <c r="F838" s="4"/>
      <c r="G838" s="4"/>
      <c r="H838" s="4"/>
      <c r="I838" s="4"/>
      <c r="J838" s="4"/>
      <c r="K838" s="4"/>
      <c r="L838" s="4"/>
      <c r="M838" s="4"/>
      <c r="N838" s="4"/>
      <c r="O838" s="4"/>
      <c r="P838" s="4"/>
      <c r="R838" s="4"/>
      <c r="S838" s="4"/>
      <c r="T838" s="4"/>
      <c r="U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row>
    <row r="839" spans="1:56" x14ac:dyDescent="0.2">
      <c r="A839" s="48"/>
      <c r="B839" s="4"/>
      <c r="C839" s="4"/>
      <c r="D839" s="4"/>
      <c r="E839" s="4"/>
      <c r="F839" s="4"/>
      <c r="G839" s="4"/>
      <c r="H839" s="4"/>
      <c r="I839" s="4"/>
      <c r="J839" s="4"/>
      <c r="K839" s="4"/>
      <c r="L839" s="4"/>
      <c r="M839" s="4"/>
      <c r="N839" s="4"/>
      <c r="O839" s="4"/>
      <c r="P839" s="4"/>
      <c r="R839" s="4"/>
      <c r="S839" s="4"/>
      <c r="T839" s="4"/>
      <c r="U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row>
    <row r="840" spans="1:56" x14ac:dyDescent="0.2">
      <c r="A840" s="48"/>
      <c r="B840" s="4"/>
      <c r="C840" s="4"/>
      <c r="D840" s="4"/>
      <c r="E840" s="4"/>
      <c r="F840" s="4"/>
      <c r="G840" s="4"/>
      <c r="H840" s="4"/>
      <c r="I840" s="4"/>
      <c r="J840" s="4"/>
      <c r="K840" s="4"/>
      <c r="L840" s="4"/>
      <c r="M840" s="4"/>
      <c r="N840" s="4"/>
      <c r="O840" s="4"/>
      <c r="P840" s="4"/>
      <c r="R840" s="4"/>
      <c r="S840" s="4"/>
      <c r="T840" s="4"/>
      <c r="U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row>
    <row r="841" spans="1:56" x14ac:dyDescent="0.2">
      <c r="A841" s="48"/>
      <c r="B841" s="4"/>
      <c r="C841" s="4"/>
      <c r="D841" s="4"/>
      <c r="E841" s="4"/>
      <c r="F841" s="4"/>
      <c r="G841" s="4"/>
      <c r="H841" s="4"/>
      <c r="I841" s="4"/>
      <c r="J841" s="4"/>
      <c r="K841" s="4"/>
      <c r="L841" s="4"/>
      <c r="M841" s="4"/>
      <c r="N841" s="4"/>
      <c r="O841" s="4"/>
      <c r="P841" s="4"/>
      <c r="R841" s="4"/>
      <c r="S841" s="4"/>
      <c r="T841" s="4"/>
      <c r="U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row>
    <row r="842" spans="1:56" x14ac:dyDescent="0.2">
      <c r="A842" s="48"/>
      <c r="B842" s="4"/>
      <c r="C842" s="4"/>
      <c r="D842" s="4"/>
      <c r="E842" s="4"/>
      <c r="F842" s="4"/>
      <c r="G842" s="4"/>
      <c r="H842" s="4"/>
      <c r="I842" s="4"/>
      <c r="J842" s="4"/>
      <c r="K842" s="4"/>
      <c r="L842" s="4"/>
      <c r="M842" s="4"/>
      <c r="N842" s="4"/>
      <c r="O842" s="4"/>
      <c r="P842" s="4"/>
      <c r="R842" s="4"/>
      <c r="S842" s="4"/>
      <c r="T842" s="4"/>
      <c r="U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row>
    <row r="843" spans="1:56" x14ac:dyDescent="0.2">
      <c r="A843" s="48"/>
      <c r="B843" s="4"/>
      <c r="C843" s="4"/>
      <c r="D843" s="4"/>
      <c r="E843" s="4"/>
      <c r="F843" s="4"/>
      <c r="G843" s="4"/>
      <c r="H843" s="4"/>
      <c r="I843" s="4"/>
      <c r="J843" s="4"/>
      <c r="K843" s="4"/>
      <c r="L843" s="4"/>
      <c r="M843" s="4"/>
      <c r="N843" s="4"/>
      <c r="O843" s="4"/>
      <c r="P843" s="4"/>
      <c r="R843" s="4"/>
      <c r="S843" s="4"/>
      <c r="T843" s="4"/>
      <c r="U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row>
    <row r="844" spans="1:56" x14ac:dyDescent="0.2">
      <c r="A844" s="48"/>
      <c r="B844" s="4"/>
      <c r="C844" s="4"/>
      <c r="D844" s="4"/>
      <c r="E844" s="4"/>
      <c r="F844" s="4"/>
      <c r="G844" s="4"/>
      <c r="H844" s="4"/>
      <c r="I844" s="4"/>
      <c r="J844" s="4"/>
      <c r="K844" s="4"/>
      <c r="L844" s="4"/>
      <c r="M844" s="4"/>
      <c r="N844" s="4"/>
      <c r="O844" s="4"/>
      <c r="P844" s="4"/>
      <c r="R844" s="4"/>
      <c r="S844" s="4"/>
      <c r="T844" s="4"/>
      <c r="U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row>
    <row r="845" spans="1:56" x14ac:dyDescent="0.2">
      <c r="A845" s="48"/>
      <c r="B845" s="4"/>
      <c r="C845" s="4"/>
      <c r="D845" s="4"/>
      <c r="E845" s="4"/>
      <c r="F845" s="4"/>
      <c r="G845" s="4"/>
      <c r="H845" s="4"/>
      <c r="I845" s="4"/>
      <c r="J845" s="4"/>
      <c r="K845" s="4"/>
      <c r="L845" s="4"/>
      <c r="M845" s="4"/>
      <c r="N845" s="4"/>
      <c r="O845" s="4"/>
      <c r="P845" s="4"/>
      <c r="R845" s="4"/>
      <c r="S845" s="4"/>
      <c r="T845" s="4"/>
      <c r="U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row>
    <row r="846" spans="1:56" x14ac:dyDescent="0.2">
      <c r="A846" s="48"/>
      <c r="B846" s="4"/>
      <c r="C846" s="4"/>
      <c r="D846" s="4"/>
      <c r="E846" s="4"/>
      <c r="F846" s="4"/>
      <c r="G846" s="4"/>
      <c r="H846" s="4"/>
      <c r="I846" s="4"/>
      <c r="J846" s="4"/>
      <c r="K846" s="4"/>
      <c r="L846" s="4"/>
      <c r="M846" s="4"/>
      <c r="N846" s="4"/>
      <c r="O846" s="4"/>
      <c r="P846" s="4"/>
      <c r="R846" s="4"/>
      <c r="S846" s="4"/>
      <c r="T846" s="4"/>
      <c r="U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row>
    <row r="847" spans="1:56" x14ac:dyDescent="0.2">
      <c r="A847" s="48"/>
      <c r="B847" s="4"/>
      <c r="C847" s="4"/>
      <c r="D847" s="4"/>
      <c r="E847" s="4"/>
      <c r="F847" s="4"/>
      <c r="G847" s="4"/>
      <c r="H847" s="4"/>
      <c r="I847" s="4"/>
      <c r="J847" s="4"/>
      <c r="K847" s="4"/>
      <c r="L847" s="4"/>
      <c r="M847" s="4"/>
      <c r="N847" s="4"/>
      <c r="O847" s="4"/>
      <c r="P847" s="4"/>
      <c r="R847" s="4"/>
      <c r="S847" s="4"/>
      <c r="T847" s="4"/>
      <c r="U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row>
    <row r="848" spans="1:56" x14ac:dyDescent="0.2">
      <c r="A848" s="48"/>
      <c r="B848" s="4"/>
      <c r="C848" s="4"/>
      <c r="D848" s="4"/>
      <c r="E848" s="4"/>
      <c r="F848" s="4"/>
      <c r="G848" s="4"/>
      <c r="H848" s="4"/>
      <c r="I848" s="4"/>
      <c r="J848" s="4"/>
      <c r="K848" s="4"/>
      <c r="L848" s="4"/>
      <c r="M848" s="4"/>
      <c r="N848" s="4"/>
      <c r="O848" s="4"/>
      <c r="P848" s="4"/>
      <c r="R848" s="4"/>
      <c r="S848" s="4"/>
      <c r="T848" s="4"/>
      <c r="U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row>
    <row r="849" spans="1:56" x14ac:dyDescent="0.2">
      <c r="A849" s="48"/>
      <c r="B849" s="4"/>
      <c r="C849" s="4"/>
      <c r="D849" s="4"/>
      <c r="E849" s="4"/>
      <c r="F849" s="4"/>
      <c r="G849" s="4"/>
      <c r="H849" s="4"/>
      <c r="I849" s="4"/>
      <c r="J849" s="4"/>
      <c r="K849" s="4"/>
      <c r="L849" s="4"/>
      <c r="M849" s="4"/>
      <c r="N849" s="4"/>
      <c r="O849" s="4"/>
      <c r="P849" s="4"/>
      <c r="R849" s="4"/>
      <c r="S849" s="4"/>
      <c r="T849" s="4"/>
      <c r="U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row>
    <row r="850" spans="1:56" x14ac:dyDescent="0.2">
      <c r="A850" s="48"/>
      <c r="B850" s="4"/>
      <c r="C850" s="4"/>
      <c r="D850" s="4"/>
      <c r="E850" s="4"/>
      <c r="F850" s="4"/>
      <c r="G850" s="4"/>
      <c r="H850" s="4"/>
      <c r="I850" s="4"/>
      <c r="J850" s="4"/>
      <c r="K850" s="4"/>
      <c r="L850" s="4"/>
      <c r="M850" s="4"/>
      <c r="N850" s="4"/>
      <c r="O850" s="4"/>
      <c r="P850" s="4"/>
      <c r="R850" s="4"/>
      <c r="S850" s="4"/>
      <c r="T850" s="4"/>
      <c r="U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row>
    <row r="851" spans="1:56" x14ac:dyDescent="0.2">
      <c r="A851" s="48"/>
      <c r="B851" s="4"/>
      <c r="C851" s="4"/>
      <c r="D851" s="4"/>
      <c r="E851" s="4"/>
      <c r="F851" s="4"/>
      <c r="G851" s="4"/>
      <c r="H851" s="4"/>
      <c r="I851" s="4"/>
      <c r="J851" s="4"/>
      <c r="K851" s="4"/>
      <c r="L851" s="4"/>
      <c r="M851" s="4"/>
      <c r="N851" s="4"/>
      <c r="O851" s="4"/>
      <c r="P851" s="4"/>
      <c r="R851" s="4"/>
      <c r="S851" s="4"/>
      <c r="T851" s="4"/>
      <c r="U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row>
    <row r="852" spans="1:56" x14ac:dyDescent="0.2">
      <c r="A852" s="48"/>
      <c r="B852" s="4"/>
      <c r="C852" s="4"/>
      <c r="D852" s="4"/>
      <c r="E852" s="4"/>
      <c r="F852" s="4"/>
      <c r="G852" s="4"/>
      <c r="H852" s="4"/>
      <c r="I852" s="4"/>
      <c r="J852" s="4"/>
      <c r="K852" s="4"/>
      <c r="L852" s="4"/>
      <c r="M852" s="4"/>
      <c r="N852" s="4"/>
      <c r="O852" s="4"/>
      <c r="P852" s="4"/>
      <c r="R852" s="4"/>
      <c r="S852" s="4"/>
      <c r="T852" s="4"/>
      <c r="U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row>
    <row r="853" spans="1:56" x14ac:dyDescent="0.2">
      <c r="A853" s="48"/>
      <c r="B853" s="4"/>
      <c r="C853" s="4"/>
      <c r="D853" s="4"/>
      <c r="E853" s="4"/>
      <c r="F853" s="4"/>
      <c r="G853" s="4"/>
      <c r="H853" s="4"/>
      <c r="I853" s="4"/>
      <c r="J853" s="4"/>
      <c r="K853" s="4"/>
      <c r="L853" s="4"/>
      <c r="M853" s="4"/>
      <c r="N853" s="4"/>
      <c r="O853" s="4"/>
      <c r="P853" s="4"/>
      <c r="R853" s="4"/>
      <c r="S853" s="4"/>
      <c r="T853" s="4"/>
      <c r="U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row>
    <row r="854" spans="1:56" x14ac:dyDescent="0.2">
      <c r="A854" s="48"/>
      <c r="B854" s="4"/>
      <c r="C854" s="4"/>
      <c r="D854" s="4"/>
      <c r="E854" s="4"/>
      <c r="F854" s="4"/>
      <c r="G854" s="4"/>
      <c r="H854" s="4"/>
      <c r="I854" s="4"/>
      <c r="J854" s="4"/>
      <c r="K854" s="4"/>
      <c r="L854" s="4"/>
      <c r="M854" s="4"/>
      <c r="N854" s="4"/>
      <c r="O854" s="4"/>
      <c r="P854" s="4"/>
      <c r="R854" s="4"/>
      <c r="S854" s="4"/>
      <c r="T854" s="4"/>
      <c r="U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row>
    <row r="855" spans="1:56" x14ac:dyDescent="0.2">
      <c r="A855" s="48"/>
      <c r="B855" s="4"/>
      <c r="C855" s="4"/>
      <c r="D855" s="4"/>
      <c r="E855" s="4"/>
      <c r="F855" s="4"/>
      <c r="G855" s="4"/>
      <c r="H855" s="4"/>
      <c r="I855" s="4"/>
      <c r="J855" s="4"/>
      <c r="K855" s="4"/>
      <c r="L855" s="4"/>
      <c r="M855" s="4"/>
      <c r="N855" s="4"/>
      <c r="O855" s="4"/>
      <c r="P855" s="4"/>
      <c r="R855" s="4"/>
      <c r="S855" s="4"/>
      <c r="T855" s="4"/>
      <c r="U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row>
    <row r="856" spans="1:56" x14ac:dyDescent="0.2">
      <c r="A856" s="48"/>
      <c r="B856" s="4"/>
      <c r="C856" s="4"/>
      <c r="D856" s="4"/>
      <c r="E856" s="4"/>
      <c r="F856" s="4"/>
      <c r="G856" s="4"/>
      <c r="H856" s="4"/>
      <c r="I856" s="4"/>
      <c r="J856" s="4"/>
      <c r="K856" s="4"/>
      <c r="L856" s="4"/>
      <c r="M856" s="4"/>
      <c r="N856" s="4"/>
      <c r="O856" s="4"/>
      <c r="P856" s="4"/>
      <c r="R856" s="4"/>
      <c r="S856" s="4"/>
      <c r="T856" s="4"/>
      <c r="U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row>
    <row r="857" spans="1:56" x14ac:dyDescent="0.2">
      <c r="A857" s="48"/>
      <c r="B857" s="4"/>
      <c r="C857" s="4"/>
      <c r="D857" s="4"/>
      <c r="E857" s="4"/>
      <c r="F857" s="4"/>
      <c r="G857" s="4"/>
      <c r="H857" s="4"/>
      <c r="I857" s="4"/>
      <c r="J857" s="4"/>
      <c r="K857" s="4"/>
      <c r="L857" s="4"/>
      <c r="M857" s="4"/>
      <c r="N857" s="4"/>
      <c r="O857" s="4"/>
      <c r="P857" s="4"/>
      <c r="R857" s="4"/>
      <c r="S857" s="4"/>
      <c r="T857" s="4"/>
      <c r="U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row>
    <row r="858" spans="1:56" x14ac:dyDescent="0.2">
      <c r="A858" s="48"/>
      <c r="B858" s="4"/>
      <c r="C858" s="4"/>
      <c r="D858" s="4"/>
      <c r="E858" s="4"/>
      <c r="F858" s="4"/>
      <c r="G858" s="4"/>
      <c r="H858" s="4"/>
      <c r="I858" s="4"/>
      <c r="J858" s="4"/>
      <c r="K858" s="4"/>
      <c r="L858" s="4"/>
      <c r="M858" s="4"/>
      <c r="N858" s="4"/>
      <c r="O858" s="4"/>
      <c r="P858" s="4"/>
      <c r="R858" s="4"/>
      <c r="S858" s="4"/>
      <c r="T858" s="4"/>
      <c r="U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row>
    <row r="859" spans="1:56" x14ac:dyDescent="0.2">
      <c r="A859" s="48"/>
      <c r="B859" s="4"/>
      <c r="C859" s="4"/>
      <c r="D859" s="4"/>
      <c r="E859" s="4"/>
      <c r="F859" s="4"/>
      <c r="G859" s="4"/>
      <c r="H859" s="4"/>
      <c r="I859" s="4"/>
      <c r="J859" s="4"/>
      <c r="K859" s="4"/>
      <c r="L859" s="4"/>
      <c r="M859" s="4"/>
      <c r="N859" s="4"/>
      <c r="O859" s="4"/>
      <c r="P859" s="4"/>
      <c r="R859" s="4"/>
      <c r="S859" s="4"/>
      <c r="T859" s="4"/>
      <c r="U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row>
    <row r="860" spans="1:56" x14ac:dyDescent="0.2">
      <c r="A860" s="48"/>
      <c r="B860" s="4"/>
      <c r="C860" s="4"/>
      <c r="D860" s="4"/>
      <c r="E860" s="4"/>
      <c r="F860" s="4"/>
      <c r="G860" s="4"/>
      <c r="H860" s="4"/>
      <c r="I860" s="4"/>
      <c r="J860" s="4"/>
      <c r="K860" s="4"/>
      <c r="L860" s="4"/>
      <c r="M860" s="4"/>
      <c r="N860" s="4"/>
      <c r="O860" s="4"/>
      <c r="P860" s="4"/>
      <c r="R860" s="4"/>
      <c r="S860" s="4"/>
      <c r="T860" s="4"/>
      <c r="U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row>
    <row r="861" spans="1:56" x14ac:dyDescent="0.2">
      <c r="A861" s="48"/>
      <c r="B861" s="4"/>
      <c r="C861" s="4"/>
      <c r="D861" s="4"/>
      <c r="E861" s="4"/>
      <c r="F861" s="4"/>
      <c r="G861" s="4"/>
      <c r="H861" s="4"/>
      <c r="I861" s="4"/>
      <c r="J861" s="4"/>
      <c r="K861" s="4"/>
      <c r="L861" s="4"/>
      <c r="M861" s="4"/>
      <c r="N861" s="4"/>
      <c r="O861" s="4"/>
      <c r="P861" s="4"/>
      <c r="R861" s="4"/>
      <c r="S861" s="4"/>
      <c r="T861" s="4"/>
      <c r="U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row>
    <row r="862" spans="1:56" x14ac:dyDescent="0.2">
      <c r="A862" s="48"/>
      <c r="B862" s="4"/>
      <c r="C862" s="4"/>
      <c r="D862" s="4"/>
      <c r="E862" s="4"/>
      <c r="F862" s="4"/>
      <c r="G862" s="4"/>
      <c r="H862" s="4"/>
      <c r="I862" s="4"/>
      <c r="J862" s="4"/>
      <c r="K862" s="4"/>
      <c r="L862" s="4"/>
      <c r="M862" s="4"/>
      <c r="N862" s="4"/>
      <c r="O862" s="4"/>
      <c r="P862" s="4"/>
      <c r="R862" s="4"/>
      <c r="S862" s="4"/>
      <c r="T862" s="4"/>
      <c r="U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row>
    <row r="863" spans="1:56" x14ac:dyDescent="0.2">
      <c r="A863" s="48"/>
      <c r="B863" s="4"/>
      <c r="C863" s="4"/>
      <c r="D863" s="4"/>
      <c r="E863" s="4"/>
      <c r="F863" s="4"/>
      <c r="G863" s="4"/>
      <c r="H863" s="4"/>
      <c r="I863" s="4"/>
      <c r="J863" s="4"/>
      <c r="K863" s="4"/>
      <c r="L863" s="4"/>
      <c r="M863" s="4"/>
      <c r="N863" s="4"/>
      <c r="O863" s="4"/>
      <c r="P863" s="4"/>
      <c r="R863" s="4"/>
      <c r="S863" s="4"/>
      <c r="T863" s="4"/>
      <c r="U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row>
    <row r="864" spans="1:56" x14ac:dyDescent="0.2">
      <c r="A864" s="48"/>
      <c r="B864" s="4"/>
      <c r="C864" s="4"/>
      <c r="D864" s="4"/>
      <c r="E864" s="4"/>
      <c r="F864" s="4"/>
      <c r="G864" s="4"/>
      <c r="H864" s="4"/>
      <c r="I864" s="4"/>
      <c r="J864" s="4"/>
      <c r="K864" s="4"/>
      <c r="L864" s="4"/>
      <c r="M864" s="4"/>
      <c r="N864" s="4"/>
      <c r="O864" s="4"/>
      <c r="P864" s="4"/>
      <c r="R864" s="4"/>
      <c r="S864" s="4"/>
      <c r="T864" s="4"/>
      <c r="U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row>
    <row r="865" spans="1:56" x14ac:dyDescent="0.2">
      <c r="A865" s="48"/>
      <c r="B865" s="4"/>
      <c r="C865" s="4"/>
      <c r="D865" s="4"/>
      <c r="E865" s="4"/>
      <c r="F865" s="4"/>
      <c r="G865" s="4"/>
      <c r="H865" s="4"/>
      <c r="I865" s="4"/>
      <c r="J865" s="4"/>
      <c r="K865" s="4"/>
      <c r="L865" s="4"/>
      <c r="M865" s="4"/>
      <c r="N865" s="4"/>
      <c r="O865" s="4"/>
      <c r="P865" s="4"/>
      <c r="R865" s="4"/>
      <c r="S865" s="4"/>
      <c r="T865" s="4"/>
      <c r="U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row>
    <row r="866" spans="1:56" x14ac:dyDescent="0.2">
      <c r="A866" s="48"/>
      <c r="B866" s="4"/>
      <c r="C866" s="4"/>
      <c r="D866" s="4"/>
      <c r="E866" s="4"/>
      <c r="F866" s="4"/>
      <c r="G866" s="4"/>
      <c r="H866" s="4"/>
      <c r="I866" s="4"/>
      <c r="J866" s="4"/>
      <c r="K866" s="4"/>
      <c r="L866" s="4"/>
      <c r="M866" s="4"/>
      <c r="N866" s="4"/>
      <c r="O866" s="4"/>
      <c r="P866" s="4"/>
      <c r="R866" s="4"/>
      <c r="S866" s="4"/>
      <c r="T866" s="4"/>
      <c r="U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row>
    <row r="867" spans="1:56" x14ac:dyDescent="0.2">
      <c r="A867" s="48"/>
      <c r="B867" s="4"/>
      <c r="C867" s="4"/>
      <c r="D867" s="4"/>
      <c r="E867" s="4"/>
      <c r="F867" s="4"/>
      <c r="G867" s="4"/>
      <c r="H867" s="4"/>
      <c r="I867" s="4"/>
      <c r="J867" s="4"/>
      <c r="K867" s="4"/>
      <c r="L867" s="4"/>
      <c r="M867" s="4"/>
      <c r="N867" s="4"/>
      <c r="O867" s="4"/>
      <c r="P867" s="4"/>
      <c r="R867" s="4"/>
      <c r="S867" s="4"/>
      <c r="T867" s="4"/>
      <c r="U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row>
    <row r="868" spans="1:56" x14ac:dyDescent="0.2">
      <c r="A868" s="48"/>
      <c r="B868" s="4"/>
      <c r="C868" s="4"/>
      <c r="D868" s="4"/>
      <c r="E868" s="4"/>
      <c r="F868" s="4"/>
      <c r="G868" s="4"/>
      <c r="H868" s="4"/>
      <c r="I868" s="4"/>
      <c r="J868" s="4"/>
      <c r="K868" s="4"/>
      <c r="L868" s="4"/>
      <c r="M868" s="4"/>
      <c r="N868" s="4"/>
      <c r="O868" s="4"/>
      <c r="P868" s="4"/>
      <c r="R868" s="4"/>
      <c r="S868" s="4"/>
      <c r="T868" s="4"/>
      <c r="U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row>
    <row r="869" spans="1:56" x14ac:dyDescent="0.2">
      <c r="A869" s="48"/>
      <c r="B869" s="4"/>
      <c r="C869" s="4"/>
      <c r="D869" s="4"/>
      <c r="E869" s="4"/>
      <c r="F869" s="4"/>
      <c r="G869" s="4"/>
      <c r="H869" s="4"/>
      <c r="I869" s="4"/>
      <c r="J869" s="4"/>
      <c r="K869" s="4"/>
      <c r="L869" s="4"/>
      <c r="M869" s="4"/>
      <c r="N869" s="4"/>
      <c r="O869" s="4"/>
      <c r="P869" s="4"/>
      <c r="R869" s="4"/>
      <c r="S869" s="4"/>
      <c r="T869" s="4"/>
      <c r="U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row>
    <row r="870" spans="1:56" x14ac:dyDescent="0.2">
      <c r="A870" s="48"/>
      <c r="B870" s="4"/>
      <c r="C870" s="4"/>
      <c r="D870" s="4"/>
      <c r="E870" s="4"/>
      <c r="F870" s="4"/>
      <c r="G870" s="4"/>
      <c r="H870" s="4"/>
      <c r="I870" s="4"/>
      <c r="J870" s="4"/>
      <c r="K870" s="4"/>
      <c r="L870" s="4"/>
      <c r="M870" s="4"/>
      <c r="N870" s="4"/>
      <c r="O870" s="4"/>
      <c r="P870" s="4"/>
      <c r="R870" s="4"/>
      <c r="S870" s="4"/>
      <c r="T870" s="4"/>
      <c r="U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row>
    <row r="871" spans="1:56" x14ac:dyDescent="0.2">
      <c r="A871" s="48"/>
      <c r="B871" s="4"/>
      <c r="C871" s="4"/>
      <c r="D871" s="4"/>
      <c r="E871" s="4"/>
      <c r="F871" s="4"/>
      <c r="G871" s="4"/>
      <c r="H871" s="4"/>
      <c r="I871" s="4"/>
      <c r="J871" s="4"/>
      <c r="K871" s="4"/>
      <c r="L871" s="4"/>
      <c r="M871" s="4"/>
      <c r="N871" s="4"/>
      <c r="O871" s="4"/>
      <c r="P871" s="4"/>
      <c r="R871" s="4"/>
      <c r="S871" s="4"/>
      <c r="T871" s="4"/>
      <c r="U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row>
    <row r="872" spans="1:56" x14ac:dyDescent="0.2">
      <c r="A872" s="48"/>
      <c r="B872" s="4"/>
      <c r="C872" s="4"/>
      <c r="D872" s="4"/>
      <c r="E872" s="4"/>
      <c r="F872" s="4"/>
      <c r="G872" s="4"/>
      <c r="H872" s="4"/>
      <c r="I872" s="4"/>
      <c r="J872" s="4"/>
      <c r="K872" s="4"/>
      <c r="L872" s="4"/>
      <c r="M872" s="4"/>
      <c r="N872" s="4"/>
      <c r="O872" s="4"/>
      <c r="P872" s="4"/>
      <c r="R872" s="4"/>
      <c r="S872" s="4"/>
      <c r="T872" s="4"/>
      <c r="U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row>
    <row r="873" spans="1:56" x14ac:dyDescent="0.2">
      <c r="A873" s="48"/>
      <c r="B873" s="4"/>
      <c r="C873" s="4"/>
      <c r="D873" s="4"/>
      <c r="E873" s="4"/>
      <c r="F873" s="4"/>
      <c r="G873" s="4"/>
      <c r="H873" s="4"/>
      <c r="I873" s="4"/>
      <c r="J873" s="4"/>
      <c r="K873" s="4"/>
      <c r="L873" s="4"/>
      <c r="M873" s="4"/>
      <c r="N873" s="4"/>
      <c r="O873" s="4"/>
      <c r="P873" s="4"/>
      <c r="R873" s="4"/>
      <c r="S873" s="4"/>
      <c r="T873" s="4"/>
      <c r="U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row>
    <row r="874" spans="1:56" x14ac:dyDescent="0.2">
      <c r="A874" s="48"/>
      <c r="B874" s="4"/>
      <c r="C874" s="4"/>
      <c r="D874" s="4"/>
      <c r="E874" s="4"/>
      <c r="F874" s="4"/>
      <c r="G874" s="4"/>
      <c r="H874" s="4"/>
      <c r="I874" s="4"/>
      <c r="J874" s="4"/>
      <c r="K874" s="4"/>
      <c r="L874" s="4"/>
      <c r="M874" s="4"/>
      <c r="N874" s="4"/>
      <c r="O874" s="4"/>
      <c r="P874" s="4"/>
      <c r="R874" s="4"/>
      <c r="S874" s="4"/>
      <c r="T874" s="4"/>
      <c r="U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row>
    <row r="875" spans="1:56" x14ac:dyDescent="0.2">
      <c r="A875" s="48"/>
      <c r="B875" s="4"/>
      <c r="C875" s="4"/>
      <c r="D875" s="4"/>
      <c r="E875" s="4"/>
      <c r="F875" s="4"/>
      <c r="G875" s="4"/>
      <c r="H875" s="4"/>
      <c r="I875" s="4"/>
      <c r="J875" s="4"/>
      <c r="K875" s="4"/>
      <c r="L875" s="4"/>
      <c r="M875" s="4"/>
      <c r="N875" s="4"/>
      <c r="O875" s="4"/>
      <c r="P875" s="4"/>
      <c r="R875" s="4"/>
      <c r="S875" s="4"/>
      <c r="T875" s="4"/>
      <c r="U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row>
    <row r="876" spans="1:56" x14ac:dyDescent="0.2">
      <c r="A876" s="48"/>
      <c r="B876" s="4"/>
      <c r="C876" s="4"/>
      <c r="D876" s="4"/>
      <c r="E876" s="4"/>
      <c r="F876" s="4"/>
      <c r="G876" s="4"/>
      <c r="H876" s="4"/>
      <c r="I876" s="4"/>
      <c r="J876" s="4"/>
      <c r="K876" s="4"/>
      <c r="L876" s="4"/>
      <c r="M876" s="4"/>
      <c r="N876" s="4"/>
      <c r="O876" s="4"/>
      <c r="P876" s="4"/>
      <c r="R876" s="4"/>
      <c r="S876" s="4"/>
      <c r="T876" s="4"/>
      <c r="U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row>
    <row r="877" spans="1:56" x14ac:dyDescent="0.2">
      <c r="A877" s="48"/>
      <c r="B877" s="4"/>
      <c r="C877" s="4"/>
      <c r="D877" s="4"/>
      <c r="E877" s="4"/>
      <c r="F877" s="4"/>
      <c r="G877" s="4"/>
      <c r="H877" s="4"/>
      <c r="I877" s="4"/>
      <c r="J877" s="4"/>
      <c r="K877" s="4"/>
      <c r="L877" s="4"/>
      <c r="M877" s="4"/>
      <c r="N877" s="4"/>
      <c r="O877" s="4"/>
      <c r="P877" s="4"/>
      <c r="R877" s="4"/>
      <c r="S877" s="4"/>
      <c r="T877" s="4"/>
      <c r="U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row>
    <row r="878" spans="1:56" x14ac:dyDescent="0.2">
      <c r="A878" s="48"/>
      <c r="B878" s="4"/>
      <c r="C878" s="4"/>
      <c r="D878" s="4"/>
      <c r="E878" s="4"/>
      <c r="F878" s="4"/>
      <c r="G878" s="4"/>
      <c r="H878" s="4"/>
      <c r="I878" s="4"/>
      <c r="J878" s="4"/>
      <c r="K878" s="4"/>
      <c r="L878" s="4"/>
      <c r="M878" s="4"/>
      <c r="N878" s="4"/>
      <c r="O878" s="4"/>
      <c r="P878" s="4"/>
      <c r="R878" s="4"/>
      <c r="S878" s="4"/>
      <c r="T878" s="4"/>
      <c r="U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row>
    <row r="879" spans="1:56" x14ac:dyDescent="0.2">
      <c r="A879" s="48"/>
      <c r="B879" s="4"/>
      <c r="C879" s="4"/>
      <c r="D879" s="4"/>
      <c r="E879" s="4"/>
      <c r="F879" s="4"/>
      <c r="G879" s="4"/>
      <c r="H879" s="4"/>
      <c r="I879" s="4"/>
      <c r="J879" s="4"/>
      <c r="K879" s="4"/>
      <c r="L879" s="4"/>
      <c r="M879" s="4"/>
      <c r="N879" s="4"/>
      <c r="O879" s="4"/>
      <c r="P879" s="4"/>
      <c r="R879" s="4"/>
      <c r="S879" s="4"/>
      <c r="T879" s="4"/>
      <c r="U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row>
    <row r="880" spans="1:56" x14ac:dyDescent="0.2">
      <c r="A880" s="48"/>
      <c r="B880" s="4"/>
      <c r="C880" s="4"/>
      <c r="D880" s="4"/>
      <c r="E880" s="4"/>
      <c r="F880" s="4"/>
      <c r="G880" s="4"/>
      <c r="H880" s="4"/>
      <c r="I880" s="4"/>
      <c r="J880" s="4"/>
      <c r="K880" s="4"/>
      <c r="L880" s="4"/>
      <c r="M880" s="4"/>
      <c r="N880" s="4"/>
      <c r="O880" s="4"/>
      <c r="P880" s="4"/>
      <c r="R880" s="4"/>
      <c r="S880" s="4"/>
      <c r="T880" s="4"/>
      <c r="U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row>
    <row r="881" spans="1:56" x14ac:dyDescent="0.2">
      <c r="A881" s="48"/>
      <c r="B881" s="4"/>
      <c r="C881" s="4"/>
      <c r="D881" s="4"/>
      <c r="E881" s="4"/>
      <c r="F881" s="4"/>
      <c r="G881" s="4"/>
      <c r="H881" s="4"/>
      <c r="I881" s="4"/>
      <c r="J881" s="4"/>
      <c r="K881" s="4"/>
      <c r="L881" s="4"/>
      <c r="M881" s="4"/>
      <c r="N881" s="4"/>
      <c r="O881" s="4"/>
      <c r="P881" s="4"/>
      <c r="R881" s="4"/>
      <c r="S881" s="4"/>
      <c r="T881" s="4"/>
      <c r="U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row>
    <row r="882" spans="1:56" x14ac:dyDescent="0.2">
      <c r="A882" s="48"/>
      <c r="B882" s="4"/>
      <c r="C882" s="4"/>
      <c r="D882" s="4"/>
      <c r="E882" s="4"/>
      <c r="F882" s="4"/>
      <c r="G882" s="4"/>
      <c r="H882" s="4"/>
      <c r="I882" s="4"/>
      <c r="J882" s="4"/>
      <c r="K882" s="4"/>
      <c r="L882" s="4"/>
      <c r="M882" s="4"/>
      <c r="N882" s="4"/>
      <c r="O882" s="4"/>
      <c r="P882" s="4"/>
      <c r="R882" s="4"/>
      <c r="S882" s="4"/>
      <c r="T882" s="4"/>
      <c r="U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row>
    <row r="883" spans="1:56" x14ac:dyDescent="0.2">
      <c r="A883" s="48"/>
      <c r="B883" s="4"/>
      <c r="C883" s="4"/>
      <c r="D883" s="4"/>
      <c r="E883" s="4"/>
      <c r="F883" s="4"/>
      <c r="G883" s="4"/>
      <c r="H883" s="4"/>
      <c r="I883" s="4"/>
      <c r="J883" s="4"/>
      <c r="K883" s="4"/>
      <c r="L883" s="4"/>
      <c r="M883" s="4"/>
      <c r="N883" s="4"/>
      <c r="O883" s="4"/>
      <c r="P883" s="4"/>
      <c r="R883" s="4"/>
      <c r="S883" s="4"/>
      <c r="T883" s="4"/>
      <c r="U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row>
    <row r="884" spans="1:56" x14ac:dyDescent="0.2">
      <c r="A884" s="48"/>
      <c r="B884" s="4"/>
      <c r="C884" s="4"/>
      <c r="D884" s="4"/>
      <c r="E884" s="4"/>
      <c r="F884" s="4"/>
      <c r="G884" s="4"/>
      <c r="H884" s="4"/>
      <c r="I884" s="4"/>
      <c r="J884" s="4"/>
      <c r="K884" s="4"/>
      <c r="L884" s="4"/>
      <c r="M884" s="4"/>
      <c r="N884" s="4"/>
      <c r="O884" s="4"/>
      <c r="P884" s="4"/>
      <c r="R884" s="4"/>
      <c r="S884" s="4"/>
      <c r="T884" s="4"/>
      <c r="U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row>
    <row r="885" spans="1:56" x14ac:dyDescent="0.2">
      <c r="A885" s="48"/>
      <c r="B885" s="4"/>
      <c r="C885" s="4"/>
      <c r="D885" s="4"/>
      <c r="E885" s="4"/>
      <c r="F885" s="4"/>
      <c r="G885" s="4"/>
      <c r="H885" s="4"/>
      <c r="I885" s="4"/>
      <c r="J885" s="4"/>
      <c r="K885" s="4"/>
      <c r="L885" s="4"/>
      <c r="M885" s="4"/>
      <c r="N885" s="4"/>
      <c r="O885" s="4"/>
      <c r="P885" s="4"/>
      <c r="R885" s="4"/>
      <c r="S885" s="4"/>
      <c r="T885" s="4"/>
      <c r="U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row>
    <row r="886" spans="1:56" x14ac:dyDescent="0.2">
      <c r="A886" s="48"/>
      <c r="B886" s="4"/>
      <c r="C886" s="4"/>
      <c r="D886" s="4"/>
      <c r="E886" s="4"/>
      <c r="F886" s="4"/>
      <c r="G886" s="4"/>
      <c r="H886" s="4"/>
      <c r="I886" s="4"/>
      <c r="J886" s="4"/>
      <c r="K886" s="4"/>
      <c r="L886" s="4"/>
      <c r="M886" s="4"/>
      <c r="N886" s="4"/>
      <c r="O886" s="4"/>
      <c r="P886" s="4"/>
      <c r="R886" s="4"/>
      <c r="S886" s="4"/>
      <c r="T886" s="4"/>
      <c r="U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row>
    <row r="887" spans="1:56" x14ac:dyDescent="0.2">
      <c r="A887" s="48"/>
      <c r="B887" s="4"/>
      <c r="C887" s="4"/>
      <c r="D887" s="4"/>
      <c r="E887" s="4"/>
      <c r="F887" s="4"/>
      <c r="G887" s="4"/>
      <c r="H887" s="4"/>
      <c r="I887" s="4"/>
      <c r="J887" s="4"/>
      <c r="K887" s="4"/>
      <c r="L887" s="4"/>
      <c r="M887" s="4"/>
      <c r="N887" s="4"/>
      <c r="O887" s="4"/>
      <c r="P887" s="4"/>
      <c r="R887" s="4"/>
      <c r="S887" s="4"/>
      <c r="T887" s="4"/>
      <c r="U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row>
    <row r="888" spans="1:56" x14ac:dyDescent="0.2">
      <c r="A888" s="48"/>
      <c r="B888" s="4"/>
      <c r="C888" s="4"/>
      <c r="D888" s="4"/>
      <c r="E888" s="4"/>
      <c r="F888" s="4"/>
      <c r="G888" s="4"/>
      <c r="H888" s="4"/>
      <c r="I888" s="4"/>
      <c r="J888" s="4"/>
      <c r="K888" s="4"/>
      <c r="L888" s="4"/>
      <c r="M888" s="4"/>
      <c r="N888" s="4"/>
      <c r="O888" s="4"/>
      <c r="P888" s="4"/>
      <c r="R888" s="4"/>
      <c r="S888" s="4"/>
      <c r="T888" s="4"/>
      <c r="U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row>
    <row r="889" spans="1:56" x14ac:dyDescent="0.2">
      <c r="A889" s="48"/>
      <c r="B889" s="4"/>
      <c r="C889" s="4"/>
      <c r="D889" s="4"/>
      <c r="E889" s="4"/>
      <c r="F889" s="4"/>
      <c r="G889" s="4"/>
      <c r="H889" s="4"/>
      <c r="I889" s="4"/>
      <c r="J889" s="4"/>
      <c r="K889" s="4"/>
      <c r="L889" s="4"/>
      <c r="M889" s="4"/>
      <c r="N889" s="4"/>
      <c r="O889" s="4"/>
      <c r="P889" s="4"/>
      <c r="R889" s="4"/>
      <c r="S889" s="4"/>
      <c r="T889" s="4"/>
      <c r="U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row>
    <row r="890" spans="1:56" x14ac:dyDescent="0.2">
      <c r="A890" s="48"/>
      <c r="B890" s="4"/>
      <c r="C890" s="4"/>
      <c r="D890" s="4"/>
      <c r="E890" s="4"/>
      <c r="F890" s="4"/>
      <c r="G890" s="4"/>
      <c r="H890" s="4"/>
      <c r="I890" s="4"/>
      <c r="J890" s="4"/>
      <c r="K890" s="4"/>
      <c r="L890" s="4"/>
      <c r="M890" s="4"/>
      <c r="N890" s="4"/>
      <c r="O890" s="4"/>
      <c r="P890" s="4"/>
      <c r="R890" s="4"/>
      <c r="S890" s="4"/>
      <c r="T890" s="4"/>
      <c r="U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row>
    <row r="891" spans="1:56" x14ac:dyDescent="0.2">
      <c r="A891" s="48"/>
      <c r="B891" s="4"/>
      <c r="C891" s="4"/>
      <c r="D891" s="4"/>
      <c r="E891" s="4"/>
      <c r="F891" s="4"/>
      <c r="G891" s="4"/>
      <c r="H891" s="4"/>
      <c r="I891" s="4"/>
      <c r="J891" s="4"/>
      <c r="K891" s="4"/>
      <c r="L891" s="4"/>
      <c r="M891" s="4"/>
      <c r="N891" s="4"/>
      <c r="O891" s="4"/>
      <c r="P891" s="4"/>
      <c r="R891" s="4"/>
      <c r="S891" s="4"/>
      <c r="T891" s="4"/>
      <c r="U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row>
    <row r="892" spans="1:56" x14ac:dyDescent="0.2">
      <c r="A892" s="48"/>
      <c r="B892" s="4"/>
      <c r="C892" s="4"/>
      <c r="D892" s="4"/>
      <c r="E892" s="4"/>
      <c r="F892" s="4"/>
      <c r="G892" s="4"/>
      <c r="H892" s="4"/>
      <c r="I892" s="4"/>
      <c r="J892" s="4"/>
      <c r="K892" s="4"/>
      <c r="L892" s="4"/>
      <c r="M892" s="4"/>
      <c r="N892" s="4"/>
      <c r="O892" s="4"/>
      <c r="P892" s="4"/>
      <c r="R892" s="4"/>
      <c r="S892" s="4"/>
      <c r="T892" s="4"/>
      <c r="U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row>
    <row r="893" spans="1:56" x14ac:dyDescent="0.2">
      <c r="A893" s="48"/>
      <c r="B893" s="4"/>
      <c r="C893" s="4"/>
      <c r="D893" s="4"/>
      <c r="E893" s="4"/>
      <c r="F893" s="4"/>
      <c r="G893" s="4"/>
      <c r="H893" s="4"/>
      <c r="I893" s="4"/>
      <c r="J893" s="4"/>
      <c r="K893" s="4"/>
      <c r="L893" s="4"/>
      <c r="M893" s="4"/>
      <c r="N893" s="4"/>
      <c r="O893" s="4"/>
      <c r="P893" s="4"/>
      <c r="R893" s="4"/>
      <c r="S893" s="4"/>
      <c r="T893" s="4"/>
      <c r="U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row>
    <row r="894" spans="1:56" x14ac:dyDescent="0.2">
      <c r="A894" s="48"/>
      <c r="B894" s="4"/>
      <c r="C894" s="4"/>
      <c r="D894" s="4"/>
      <c r="E894" s="4"/>
      <c r="F894" s="4"/>
      <c r="G894" s="4"/>
      <c r="H894" s="4"/>
      <c r="I894" s="4"/>
      <c r="J894" s="4"/>
      <c r="K894" s="4"/>
      <c r="L894" s="4"/>
      <c r="M894" s="4"/>
      <c r="N894" s="4"/>
      <c r="O894" s="4"/>
      <c r="P894" s="4"/>
      <c r="R894" s="4"/>
      <c r="S894" s="4"/>
      <c r="T894" s="4"/>
      <c r="U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row>
    <row r="895" spans="1:56" x14ac:dyDescent="0.2">
      <c r="A895" s="48"/>
      <c r="B895" s="4"/>
      <c r="C895" s="4"/>
      <c r="D895" s="4"/>
      <c r="E895" s="4"/>
      <c r="F895" s="4"/>
      <c r="G895" s="4"/>
      <c r="H895" s="4"/>
      <c r="I895" s="4"/>
      <c r="J895" s="4"/>
      <c r="K895" s="4"/>
      <c r="L895" s="4"/>
      <c r="M895" s="4"/>
      <c r="N895" s="4"/>
      <c r="O895" s="4"/>
      <c r="P895" s="4"/>
      <c r="R895" s="4"/>
      <c r="S895" s="4"/>
      <c r="T895" s="4"/>
      <c r="U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row>
    <row r="896" spans="1:56" x14ac:dyDescent="0.2">
      <c r="A896" s="48"/>
      <c r="B896" s="4"/>
      <c r="C896" s="4"/>
      <c r="D896" s="4"/>
      <c r="E896" s="4"/>
      <c r="F896" s="4"/>
      <c r="G896" s="4"/>
      <c r="H896" s="4"/>
      <c r="I896" s="4"/>
      <c r="J896" s="4"/>
      <c r="K896" s="4"/>
      <c r="L896" s="4"/>
      <c r="M896" s="4"/>
      <c r="N896" s="4"/>
      <c r="O896" s="4"/>
      <c r="P896" s="4"/>
      <c r="R896" s="4"/>
      <c r="S896" s="4"/>
      <c r="T896" s="4"/>
      <c r="U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row>
    <row r="897" spans="1:56" x14ac:dyDescent="0.2">
      <c r="A897" s="48"/>
      <c r="B897" s="4"/>
      <c r="C897" s="4"/>
      <c r="D897" s="4"/>
      <c r="E897" s="4"/>
      <c r="F897" s="4"/>
      <c r="G897" s="4"/>
      <c r="H897" s="4"/>
      <c r="I897" s="4"/>
      <c r="J897" s="4"/>
      <c r="K897" s="4"/>
      <c r="L897" s="4"/>
      <c r="M897" s="4"/>
      <c r="N897" s="4"/>
      <c r="O897" s="4"/>
      <c r="P897" s="4"/>
      <c r="R897" s="4"/>
      <c r="S897" s="4"/>
      <c r="T897" s="4"/>
      <c r="U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row>
    <row r="898" spans="1:56" x14ac:dyDescent="0.2">
      <c r="A898" s="48"/>
      <c r="B898" s="4"/>
      <c r="C898" s="4"/>
      <c r="D898" s="4"/>
      <c r="E898" s="4"/>
      <c r="F898" s="4"/>
      <c r="G898" s="4"/>
      <c r="H898" s="4"/>
      <c r="I898" s="4"/>
      <c r="J898" s="4"/>
      <c r="K898" s="4"/>
      <c r="L898" s="4"/>
      <c r="M898" s="4"/>
      <c r="N898" s="4"/>
      <c r="O898" s="4"/>
      <c r="P898" s="4"/>
      <c r="R898" s="4"/>
      <c r="S898" s="4"/>
      <c r="T898" s="4"/>
      <c r="U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row>
    <row r="899" spans="1:56" x14ac:dyDescent="0.2">
      <c r="A899" s="48"/>
      <c r="B899" s="4"/>
      <c r="C899" s="4"/>
      <c r="D899" s="4"/>
      <c r="E899" s="4"/>
      <c r="F899" s="4"/>
      <c r="G899" s="4"/>
      <c r="H899" s="4"/>
      <c r="I899" s="4"/>
      <c r="J899" s="4"/>
      <c r="K899" s="4"/>
      <c r="L899" s="4"/>
      <c r="M899" s="4"/>
      <c r="N899" s="4"/>
      <c r="O899" s="4"/>
      <c r="P899" s="4"/>
      <c r="R899" s="4"/>
      <c r="S899" s="4"/>
      <c r="T899" s="4"/>
      <c r="U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row>
    <row r="900" spans="1:56" x14ac:dyDescent="0.2">
      <c r="A900" s="48"/>
      <c r="B900" s="4"/>
      <c r="C900" s="4"/>
      <c r="D900" s="4"/>
      <c r="E900" s="4"/>
      <c r="F900" s="4"/>
      <c r="G900" s="4"/>
      <c r="H900" s="4"/>
      <c r="I900" s="4"/>
      <c r="J900" s="4"/>
      <c r="K900" s="4"/>
      <c r="L900" s="4"/>
      <c r="M900" s="4"/>
      <c r="N900" s="4"/>
      <c r="O900" s="4"/>
      <c r="P900" s="4"/>
      <c r="R900" s="4"/>
      <c r="S900" s="4"/>
      <c r="T900" s="4"/>
      <c r="U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row>
    <row r="901" spans="1:56" x14ac:dyDescent="0.2">
      <c r="A901" s="48"/>
      <c r="B901" s="4"/>
      <c r="C901" s="4"/>
      <c r="D901" s="4"/>
      <c r="E901" s="4"/>
      <c r="F901" s="4"/>
      <c r="G901" s="4"/>
      <c r="H901" s="4"/>
      <c r="I901" s="4"/>
      <c r="J901" s="4"/>
      <c r="K901" s="4"/>
      <c r="L901" s="4"/>
      <c r="M901" s="4"/>
      <c r="N901" s="4"/>
      <c r="O901" s="4"/>
      <c r="P901" s="4"/>
      <c r="R901" s="4"/>
      <c r="S901" s="4"/>
      <c r="T901" s="4"/>
      <c r="U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row>
    <row r="902" spans="1:56" x14ac:dyDescent="0.2">
      <c r="A902" s="48"/>
      <c r="B902" s="4"/>
      <c r="C902" s="4"/>
      <c r="D902" s="4"/>
      <c r="E902" s="4"/>
      <c r="F902" s="4"/>
      <c r="G902" s="4"/>
      <c r="H902" s="4"/>
      <c r="I902" s="4"/>
      <c r="J902" s="4"/>
      <c r="K902" s="4"/>
      <c r="L902" s="4"/>
      <c r="M902" s="4"/>
      <c r="N902" s="4"/>
      <c r="O902" s="4"/>
      <c r="P902" s="4"/>
      <c r="R902" s="4"/>
      <c r="S902" s="4"/>
      <c r="T902" s="4"/>
      <c r="U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row>
    <row r="903" spans="1:56" x14ac:dyDescent="0.2">
      <c r="A903" s="48"/>
      <c r="B903" s="4"/>
      <c r="C903" s="4"/>
      <c r="D903" s="4"/>
      <c r="E903" s="4"/>
      <c r="F903" s="4"/>
      <c r="G903" s="4"/>
      <c r="H903" s="4"/>
      <c r="I903" s="4"/>
      <c r="J903" s="4"/>
      <c r="K903" s="4"/>
      <c r="L903" s="4"/>
      <c r="M903" s="4"/>
      <c r="N903" s="4"/>
      <c r="O903" s="4"/>
      <c r="P903" s="4"/>
      <c r="R903" s="4"/>
      <c r="S903" s="4"/>
      <c r="T903" s="4"/>
      <c r="U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row>
    <row r="904" spans="1:56" x14ac:dyDescent="0.2">
      <c r="A904" s="48"/>
      <c r="B904" s="4"/>
      <c r="C904" s="4"/>
      <c r="D904" s="4"/>
      <c r="E904" s="4"/>
      <c r="F904" s="4"/>
      <c r="G904" s="4"/>
      <c r="H904" s="4"/>
      <c r="I904" s="4"/>
      <c r="J904" s="4"/>
      <c r="K904" s="4"/>
      <c r="L904" s="4"/>
      <c r="M904" s="4"/>
      <c r="N904" s="4"/>
      <c r="O904" s="4"/>
      <c r="P904" s="4"/>
      <c r="R904" s="4"/>
      <c r="S904" s="4"/>
      <c r="T904" s="4"/>
      <c r="U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row>
    <row r="905" spans="1:56" x14ac:dyDescent="0.2">
      <c r="A905" s="48"/>
      <c r="B905" s="4"/>
      <c r="C905" s="4"/>
      <c r="D905" s="4"/>
      <c r="E905" s="4"/>
      <c r="F905" s="4"/>
      <c r="G905" s="4"/>
      <c r="H905" s="4"/>
      <c r="I905" s="4"/>
      <c r="J905" s="4"/>
      <c r="K905" s="4"/>
      <c r="L905" s="4"/>
      <c r="M905" s="4"/>
      <c r="N905" s="4"/>
      <c r="O905" s="4"/>
      <c r="P905" s="4"/>
      <c r="R905" s="4"/>
      <c r="S905" s="4"/>
      <c r="T905" s="4"/>
      <c r="U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row>
    <row r="906" spans="1:56" x14ac:dyDescent="0.2">
      <c r="A906" s="48"/>
      <c r="B906" s="4"/>
      <c r="C906" s="4"/>
      <c r="D906" s="4"/>
      <c r="E906" s="4"/>
      <c r="F906" s="4"/>
      <c r="G906" s="4"/>
      <c r="H906" s="4"/>
      <c r="I906" s="4"/>
      <c r="J906" s="4"/>
      <c r="K906" s="4"/>
      <c r="L906" s="4"/>
      <c r="M906" s="4"/>
      <c r="N906" s="4"/>
      <c r="O906" s="4"/>
      <c r="P906" s="4"/>
      <c r="R906" s="4"/>
      <c r="S906" s="4"/>
      <c r="T906" s="4"/>
      <c r="U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row>
    <row r="907" spans="1:56" x14ac:dyDescent="0.2">
      <c r="A907" s="48"/>
      <c r="B907" s="4"/>
      <c r="C907" s="4"/>
      <c r="D907" s="4"/>
      <c r="E907" s="4"/>
      <c r="F907" s="4"/>
      <c r="G907" s="4"/>
      <c r="H907" s="4"/>
      <c r="I907" s="4"/>
      <c r="J907" s="4"/>
      <c r="K907" s="4"/>
      <c r="L907" s="4"/>
      <c r="M907" s="4"/>
      <c r="N907" s="4"/>
      <c r="O907" s="4"/>
      <c r="P907" s="4"/>
      <c r="R907" s="4"/>
      <c r="S907" s="4"/>
      <c r="T907" s="4"/>
      <c r="U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row>
    <row r="908" spans="1:56" x14ac:dyDescent="0.2">
      <c r="A908" s="48"/>
      <c r="B908" s="4"/>
      <c r="C908" s="4"/>
      <c r="D908" s="4"/>
      <c r="E908" s="4"/>
      <c r="F908" s="4"/>
      <c r="G908" s="4"/>
      <c r="H908" s="4"/>
      <c r="I908" s="4"/>
      <c r="J908" s="4"/>
      <c r="K908" s="4"/>
      <c r="L908" s="4"/>
      <c r="M908" s="4"/>
      <c r="N908" s="4"/>
      <c r="O908" s="4"/>
      <c r="P908" s="4"/>
      <c r="R908" s="4"/>
      <c r="S908" s="4"/>
      <c r="T908" s="4"/>
      <c r="U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row>
    <row r="909" spans="1:56" x14ac:dyDescent="0.2">
      <c r="A909" s="48"/>
      <c r="B909" s="4"/>
      <c r="C909" s="4"/>
      <c r="D909" s="4"/>
      <c r="E909" s="4"/>
      <c r="F909" s="4"/>
      <c r="G909" s="4"/>
      <c r="H909" s="4"/>
      <c r="I909" s="4"/>
      <c r="J909" s="4"/>
      <c r="K909" s="4"/>
      <c r="L909" s="4"/>
      <c r="M909" s="4"/>
      <c r="N909" s="4"/>
      <c r="O909" s="4"/>
      <c r="P909" s="4"/>
      <c r="R909" s="4"/>
      <c r="S909" s="4"/>
      <c r="T909" s="4"/>
      <c r="U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row>
    <row r="910" spans="1:56" x14ac:dyDescent="0.2">
      <c r="A910" s="48"/>
      <c r="B910" s="4"/>
      <c r="C910" s="4"/>
      <c r="D910" s="4"/>
      <c r="E910" s="4"/>
      <c r="F910" s="4"/>
      <c r="G910" s="4"/>
      <c r="H910" s="4"/>
      <c r="I910" s="4"/>
      <c r="J910" s="4"/>
      <c r="K910" s="4"/>
      <c r="L910" s="4"/>
      <c r="M910" s="4"/>
      <c r="N910" s="4"/>
      <c r="O910" s="4"/>
      <c r="P910" s="4"/>
      <c r="R910" s="4"/>
      <c r="S910" s="4"/>
      <c r="T910" s="4"/>
      <c r="U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row>
    <row r="911" spans="1:56" x14ac:dyDescent="0.2">
      <c r="A911" s="48"/>
      <c r="B911" s="4"/>
      <c r="C911" s="4"/>
      <c r="D911" s="4"/>
      <c r="E911" s="4"/>
      <c r="F911" s="4"/>
      <c r="G911" s="4"/>
      <c r="H911" s="4"/>
      <c r="I911" s="4"/>
      <c r="J911" s="4"/>
      <c r="K911" s="4"/>
      <c r="L911" s="4"/>
      <c r="M911" s="4"/>
      <c r="N911" s="4"/>
      <c r="O911" s="4"/>
      <c r="P911" s="4"/>
      <c r="R911" s="4"/>
      <c r="S911" s="4"/>
      <c r="T911" s="4"/>
      <c r="U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row>
    <row r="912" spans="1:56" x14ac:dyDescent="0.2">
      <c r="A912" s="48"/>
      <c r="B912" s="4"/>
      <c r="C912" s="4"/>
      <c r="D912" s="4"/>
      <c r="E912" s="4"/>
      <c r="F912" s="4"/>
      <c r="G912" s="4"/>
      <c r="H912" s="4"/>
      <c r="I912" s="4"/>
      <c r="J912" s="4"/>
      <c r="K912" s="4"/>
      <c r="L912" s="4"/>
      <c r="M912" s="4"/>
      <c r="N912" s="4"/>
      <c r="O912" s="4"/>
      <c r="P912" s="4"/>
      <c r="R912" s="4"/>
      <c r="S912" s="4"/>
      <c r="T912" s="4"/>
      <c r="U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row>
    <row r="913" spans="1:56" x14ac:dyDescent="0.2">
      <c r="A913" s="48"/>
      <c r="B913" s="4"/>
      <c r="C913" s="4"/>
      <c r="D913" s="4"/>
      <c r="E913" s="4"/>
      <c r="F913" s="4"/>
      <c r="G913" s="4"/>
      <c r="H913" s="4"/>
      <c r="I913" s="4"/>
      <c r="J913" s="4"/>
      <c r="K913" s="4"/>
      <c r="L913" s="4"/>
      <c r="M913" s="4"/>
      <c r="N913" s="4"/>
      <c r="O913" s="4"/>
      <c r="P913" s="4"/>
      <c r="R913" s="4"/>
      <c r="S913" s="4"/>
      <c r="T913" s="4"/>
      <c r="U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row>
    <row r="914" spans="1:56" x14ac:dyDescent="0.2">
      <c r="A914" s="48"/>
      <c r="B914" s="4"/>
      <c r="C914" s="4"/>
      <c r="D914" s="4"/>
      <c r="E914" s="4"/>
      <c r="F914" s="4"/>
      <c r="G914" s="4"/>
      <c r="H914" s="4"/>
      <c r="I914" s="4"/>
      <c r="J914" s="4"/>
      <c r="K914" s="4"/>
      <c r="L914" s="4"/>
      <c r="M914" s="4"/>
      <c r="N914" s="4"/>
      <c r="O914" s="4"/>
      <c r="P914" s="4"/>
      <c r="R914" s="4"/>
      <c r="S914" s="4"/>
      <c r="T914" s="4"/>
      <c r="U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row>
    <row r="915" spans="1:56" x14ac:dyDescent="0.2">
      <c r="A915" s="48"/>
      <c r="B915" s="4"/>
      <c r="C915" s="4"/>
      <c r="D915" s="4"/>
      <c r="E915" s="4"/>
      <c r="F915" s="4"/>
      <c r="G915" s="4"/>
      <c r="H915" s="4"/>
      <c r="I915" s="4"/>
      <c r="J915" s="4"/>
      <c r="K915" s="4"/>
      <c r="L915" s="4"/>
      <c r="M915" s="4"/>
      <c r="N915" s="4"/>
      <c r="O915" s="4"/>
      <c r="P915" s="4"/>
      <c r="R915" s="4"/>
      <c r="S915" s="4"/>
      <c r="T915" s="4"/>
      <c r="U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row>
    <row r="916" spans="1:56" x14ac:dyDescent="0.2">
      <c r="A916" s="48"/>
      <c r="B916" s="4"/>
      <c r="C916" s="4"/>
      <c r="D916" s="4"/>
      <c r="E916" s="4"/>
      <c r="F916" s="4"/>
      <c r="G916" s="4"/>
      <c r="H916" s="4"/>
      <c r="I916" s="4"/>
      <c r="J916" s="4"/>
      <c r="K916" s="4"/>
      <c r="L916" s="4"/>
      <c r="M916" s="4"/>
      <c r="N916" s="4"/>
      <c r="O916" s="4"/>
      <c r="P916" s="4"/>
      <c r="R916" s="4"/>
      <c r="S916" s="4"/>
      <c r="T916" s="4"/>
      <c r="U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row>
    <row r="917" spans="1:56" x14ac:dyDescent="0.2">
      <c r="A917" s="48"/>
      <c r="B917" s="4"/>
      <c r="C917" s="4"/>
      <c r="D917" s="4"/>
      <c r="E917" s="4"/>
      <c r="F917" s="4"/>
      <c r="G917" s="4"/>
      <c r="H917" s="4"/>
      <c r="I917" s="4"/>
      <c r="J917" s="4"/>
      <c r="K917" s="4"/>
      <c r="L917" s="4"/>
      <c r="M917" s="4"/>
      <c r="N917" s="4"/>
      <c r="O917" s="4"/>
      <c r="P917" s="4"/>
      <c r="R917" s="4"/>
      <c r="S917" s="4"/>
      <c r="T917" s="4"/>
      <c r="U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row>
    <row r="918" spans="1:56" x14ac:dyDescent="0.2">
      <c r="A918" s="48"/>
      <c r="B918" s="4"/>
      <c r="C918" s="4"/>
      <c r="D918" s="4"/>
      <c r="E918" s="4"/>
      <c r="F918" s="4"/>
      <c r="G918" s="4"/>
      <c r="H918" s="4"/>
      <c r="I918" s="4"/>
      <c r="J918" s="4"/>
      <c r="K918" s="4"/>
      <c r="L918" s="4"/>
      <c r="M918" s="4"/>
      <c r="N918" s="4"/>
      <c r="O918" s="4"/>
      <c r="P918" s="4"/>
      <c r="R918" s="4"/>
      <c r="S918" s="4"/>
      <c r="T918" s="4"/>
      <c r="U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row>
    <row r="919" spans="1:56" x14ac:dyDescent="0.2">
      <c r="A919" s="48"/>
      <c r="B919" s="4"/>
      <c r="C919" s="4"/>
      <c r="D919" s="4"/>
      <c r="E919" s="4"/>
      <c r="F919" s="4"/>
      <c r="G919" s="4"/>
      <c r="H919" s="4"/>
      <c r="I919" s="4"/>
      <c r="J919" s="4"/>
      <c r="K919" s="4"/>
      <c r="L919" s="4"/>
      <c r="M919" s="4"/>
      <c r="N919" s="4"/>
      <c r="O919" s="4"/>
      <c r="P919" s="4"/>
      <c r="R919" s="4"/>
      <c r="S919" s="4"/>
      <c r="T919" s="4"/>
      <c r="U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row>
    <row r="920" spans="1:56" x14ac:dyDescent="0.2">
      <c r="A920" s="48"/>
      <c r="B920" s="4"/>
      <c r="C920" s="4"/>
      <c r="D920" s="4"/>
      <c r="E920" s="4"/>
      <c r="F920" s="4"/>
      <c r="G920" s="4"/>
      <c r="H920" s="4"/>
      <c r="I920" s="4"/>
      <c r="J920" s="4"/>
      <c r="K920" s="4"/>
      <c r="L920" s="4"/>
      <c r="M920" s="4"/>
      <c r="N920" s="4"/>
      <c r="O920" s="4"/>
      <c r="P920" s="4"/>
      <c r="R920" s="4"/>
      <c r="S920" s="4"/>
      <c r="T920" s="4"/>
      <c r="U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row>
    <row r="921" spans="1:56" x14ac:dyDescent="0.2">
      <c r="A921" s="48"/>
      <c r="B921" s="4"/>
      <c r="C921" s="4"/>
      <c r="D921" s="4"/>
      <c r="E921" s="4"/>
      <c r="F921" s="4"/>
      <c r="G921" s="4"/>
      <c r="H921" s="4"/>
      <c r="I921" s="4"/>
      <c r="J921" s="4"/>
      <c r="K921" s="4"/>
      <c r="L921" s="4"/>
      <c r="M921" s="4"/>
      <c r="N921" s="4"/>
      <c r="O921" s="4"/>
      <c r="P921" s="4"/>
      <c r="R921" s="4"/>
      <c r="S921" s="4"/>
      <c r="T921" s="4"/>
      <c r="U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row>
    <row r="922" spans="1:56" x14ac:dyDescent="0.2">
      <c r="A922" s="48"/>
      <c r="B922" s="4"/>
      <c r="C922" s="4"/>
      <c r="D922" s="4"/>
      <c r="E922" s="4"/>
      <c r="F922" s="4"/>
      <c r="G922" s="4"/>
      <c r="H922" s="4"/>
      <c r="I922" s="4"/>
      <c r="J922" s="4"/>
      <c r="K922" s="4"/>
      <c r="L922" s="4"/>
      <c r="M922" s="4"/>
      <c r="N922" s="4"/>
      <c r="O922" s="4"/>
      <c r="P922" s="4"/>
      <c r="R922" s="4"/>
      <c r="S922" s="4"/>
      <c r="T922" s="4"/>
      <c r="U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row>
    <row r="923" spans="1:56" x14ac:dyDescent="0.2">
      <c r="A923" s="48"/>
      <c r="B923" s="4"/>
      <c r="C923" s="4"/>
      <c r="D923" s="4"/>
      <c r="E923" s="4"/>
      <c r="F923" s="4"/>
      <c r="G923" s="4"/>
      <c r="H923" s="4"/>
      <c r="I923" s="4"/>
      <c r="J923" s="4"/>
      <c r="K923" s="4"/>
      <c r="L923" s="4"/>
      <c r="M923" s="4"/>
      <c r="N923" s="4"/>
      <c r="O923" s="4"/>
      <c r="P923" s="4"/>
      <c r="R923" s="4"/>
      <c r="S923" s="4"/>
      <c r="T923" s="4"/>
      <c r="U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row>
    <row r="924" spans="1:56" x14ac:dyDescent="0.2">
      <c r="A924" s="48"/>
      <c r="B924" s="4"/>
      <c r="C924" s="4"/>
      <c r="D924" s="4"/>
      <c r="E924" s="4"/>
      <c r="F924" s="4"/>
      <c r="G924" s="4"/>
      <c r="H924" s="4"/>
      <c r="I924" s="4"/>
      <c r="J924" s="4"/>
      <c r="K924" s="4"/>
      <c r="L924" s="4"/>
      <c r="M924" s="4"/>
      <c r="N924" s="4"/>
      <c r="O924" s="4"/>
      <c r="P924" s="4"/>
      <c r="R924" s="4"/>
      <c r="S924" s="4"/>
      <c r="T924" s="4"/>
      <c r="U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row>
    <row r="925" spans="1:56" x14ac:dyDescent="0.2">
      <c r="A925" s="48"/>
      <c r="B925" s="4"/>
      <c r="C925" s="4"/>
      <c r="D925" s="4"/>
      <c r="E925" s="4"/>
      <c r="F925" s="4"/>
      <c r="G925" s="4"/>
      <c r="H925" s="4"/>
      <c r="I925" s="4"/>
      <c r="J925" s="4"/>
      <c r="K925" s="4"/>
      <c r="L925" s="4"/>
      <c r="M925" s="4"/>
      <c r="N925" s="4"/>
      <c r="O925" s="4"/>
      <c r="P925" s="4"/>
      <c r="R925" s="4"/>
      <c r="S925" s="4"/>
      <c r="T925" s="4"/>
      <c r="U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row>
    <row r="926" spans="1:56" x14ac:dyDescent="0.2">
      <c r="A926" s="48"/>
      <c r="B926" s="4"/>
      <c r="C926" s="4"/>
      <c r="D926" s="4"/>
      <c r="E926" s="4"/>
      <c r="F926" s="4"/>
      <c r="G926" s="4"/>
      <c r="H926" s="4"/>
      <c r="I926" s="4"/>
      <c r="J926" s="4"/>
      <c r="K926" s="4"/>
      <c r="L926" s="4"/>
      <c r="M926" s="4"/>
      <c r="N926" s="4"/>
      <c r="O926" s="4"/>
      <c r="P926" s="4"/>
      <c r="R926" s="4"/>
      <c r="S926" s="4"/>
      <c r="T926" s="4"/>
      <c r="U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row>
    <row r="927" spans="1:56" x14ac:dyDescent="0.2">
      <c r="A927" s="48"/>
      <c r="B927" s="4"/>
      <c r="C927" s="4"/>
      <c r="D927" s="4"/>
      <c r="E927" s="4"/>
      <c r="F927" s="4"/>
      <c r="G927" s="4"/>
      <c r="H927" s="4"/>
      <c r="I927" s="4"/>
      <c r="J927" s="4"/>
      <c r="K927" s="4"/>
      <c r="L927" s="4"/>
      <c r="M927" s="4"/>
      <c r="N927" s="4"/>
      <c r="O927" s="4"/>
      <c r="P927" s="4"/>
      <c r="R927" s="4"/>
      <c r="S927" s="4"/>
      <c r="T927" s="4"/>
      <c r="U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row>
    <row r="928" spans="1:56" x14ac:dyDescent="0.2">
      <c r="A928" s="48"/>
      <c r="B928" s="4"/>
      <c r="C928" s="4"/>
      <c r="D928" s="4"/>
      <c r="E928" s="4"/>
      <c r="F928" s="4"/>
      <c r="G928" s="4"/>
      <c r="H928" s="4"/>
      <c r="I928" s="4"/>
      <c r="J928" s="4"/>
      <c r="K928" s="4"/>
      <c r="L928" s="4"/>
      <c r="M928" s="4"/>
      <c r="N928" s="4"/>
      <c r="O928" s="4"/>
      <c r="P928" s="4"/>
      <c r="R928" s="4"/>
      <c r="S928" s="4"/>
      <c r="T928" s="4"/>
      <c r="U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row>
    <row r="929" spans="1:56" x14ac:dyDescent="0.2">
      <c r="A929" s="48"/>
      <c r="B929" s="4"/>
      <c r="C929" s="4"/>
      <c r="D929" s="4"/>
      <c r="E929" s="4"/>
      <c r="F929" s="4"/>
      <c r="G929" s="4"/>
      <c r="H929" s="4"/>
      <c r="I929" s="4"/>
      <c r="J929" s="4"/>
      <c r="K929" s="4"/>
      <c r="L929" s="4"/>
      <c r="M929" s="4"/>
      <c r="N929" s="4"/>
      <c r="O929" s="4"/>
      <c r="P929" s="4"/>
      <c r="R929" s="4"/>
      <c r="S929" s="4"/>
      <c r="T929" s="4"/>
      <c r="U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row>
    <row r="930" spans="1:56" x14ac:dyDescent="0.2">
      <c r="A930" s="48"/>
      <c r="B930" s="4"/>
      <c r="C930" s="4"/>
      <c r="D930" s="4"/>
      <c r="E930" s="4"/>
      <c r="F930" s="4"/>
      <c r="G930" s="4"/>
      <c r="H930" s="4"/>
      <c r="I930" s="4"/>
      <c r="J930" s="4"/>
      <c r="K930" s="4"/>
      <c r="L930" s="4"/>
      <c r="M930" s="4"/>
      <c r="N930" s="4"/>
      <c r="O930" s="4"/>
      <c r="P930" s="4"/>
      <c r="R930" s="4"/>
      <c r="S930" s="4"/>
      <c r="T930" s="4"/>
      <c r="U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row>
    <row r="931" spans="1:56" x14ac:dyDescent="0.2">
      <c r="A931" s="48"/>
      <c r="B931" s="4"/>
      <c r="C931" s="4"/>
      <c r="D931" s="4"/>
      <c r="E931" s="4"/>
      <c r="F931" s="4"/>
      <c r="G931" s="4"/>
      <c r="H931" s="4"/>
      <c r="I931" s="4"/>
      <c r="J931" s="4"/>
      <c r="K931" s="4"/>
      <c r="L931" s="4"/>
      <c r="M931" s="4"/>
      <c r="N931" s="4"/>
      <c r="O931" s="4"/>
      <c r="P931" s="4"/>
      <c r="R931" s="4"/>
      <c r="S931" s="4"/>
      <c r="T931" s="4"/>
      <c r="U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row>
    <row r="932" spans="1:56" x14ac:dyDescent="0.2">
      <c r="A932" s="48"/>
      <c r="B932" s="4"/>
      <c r="C932" s="4"/>
      <c r="D932" s="4"/>
      <c r="E932" s="4"/>
      <c r="F932" s="4"/>
      <c r="G932" s="4"/>
      <c r="H932" s="4"/>
      <c r="I932" s="4"/>
      <c r="J932" s="4"/>
      <c r="K932" s="4"/>
      <c r="L932" s="4"/>
      <c r="M932" s="4"/>
      <c r="N932" s="4"/>
      <c r="O932" s="4"/>
      <c r="P932" s="4"/>
      <c r="R932" s="4"/>
      <c r="S932" s="4"/>
      <c r="T932" s="4"/>
      <c r="U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row>
    <row r="933" spans="1:56" x14ac:dyDescent="0.2">
      <c r="A933" s="48"/>
      <c r="B933" s="4"/>
      <c r="C933" s="4"/>
      <c r="D933" s="4"/>
      <c r="E933" s="4"/>
      <c r="F933" s="4"/>
      <c r="G933" s="4"/>
      <c r="H933" s="4"/>
      <c r="I933" s="4"/>
      <c r="J933" s="4"/>
      <c r="K933" s="4"/>
      <c r="L933" s="4"/>
      <c r="M933" s="4"/>
      <c r="N933" s="4"/>
      <c r="O933" s="4"/>
      <c r="P933" s="4"/>
      <c r="R933" s="4"/>
      <c r="S933" s="4"/>
      <c r="T933" s="4"/>
      <c r="U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row>
    <row r="934" spans="1:56" x14ac:dyDescent="0.2">
      <c r="A934" s="48"/>
      <c r="B934" s="4"/>
      <c r="C934" s="4"/>
      <c r="D934" s="4"/>
      <c r="E934" s="4"/>
      <c r="F934" s="4"/>
      <c r="G934" s="4"/>
      <c r="H934" s="4"/>
      <c r="I934" s="4"/>
      <c r="J934" s="4"/>
      <c r="K934" s="4"/>
      <c r="L934" s="4"/>
      <c r="M934" s="4"/>
      <c r="N934" s="4"/>
      <c r="O934" s="4"/>
      <c r="P934" s="4"/>
      <c r="R934" s="4"/>
      <c r="S934" s="4"/>
      <c r="T934" s="4"/>
      <c r="U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row>
    <row r="935" spans="1:56" x14ac:dyDescent="0.2">
      <c r="A935" s="48"/>
      <c r="B935" s="4"/>
      <c r="C935" s="4"/>
      <c r="D935" s="4"/>
      <c r="E935" s="4"/>
      <c r="F935" s="4"/>
      <c r="G935" s="4"/>
      <c r="H935" s="4"/>
      <c r="I935" s="4"/>
      <c r="J935" s="4"/>
      <c r="K935" s="4"/>
      <c r="L935" s="4"/>
      <c r="M935" s="4"/>
      <c r="N935" s="4"/>
      <c r="O935" s="4"/>
      <c r="P935" s="4"/>
      <c r="R935" s="4"/>
      <c r="S935" s="4"/>
      <c r="T935" s="4"/>
      <c r="U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row>
    <row r="936" spans="1:56" x14ac:dyDescent="0.2">
      <c r="A936" s="48"/>
      <c r="B936" s="4"/>
      <c r="C936" s="4"/>
      <c r="D936" s="4"/>
      <c r="E936" s="4"/>
      <c r="F936" s="4"/>
      <c r="G936" s="4"/>
      <c r="H936" s="4"/>
      <c r="I936" s="4"/>
      <c r="J936" s="4"/>
      <c r="K936" s="4"/>
      <c r="L936" s="4"/>
      <c r="M936" s="4"/>
      <c r="N936" s="4"/>
      <c r="O936" s="4"/>
      <c r="P936" s="4"/>
      <c r="R936" s="4"/>
      <c r="S936" s="4"/>
      <c r="T936" s="4"/>
      <c r="U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row>
    <row r="937" spans="1:56" x14ac:dyDescent="0.2">
      <c r="A937" s="48"/>
      <c r="B937" s="4"/>
      <c r="C937" s="4"/>
      <c r="D937" s="4"/>
      <c r="E937" s="4"/>
      <c r="F937" s="4"/>
      <c r="G937" s="4"/>
      <c r="H937" s="4"/>
      <c r="I937" s="4"/>
      <c r="J937" s="4"/>
      <c r="K937" s="4"/>
      <c r="L937" s="4"/>
      <c r="M937" s="4"/>
      <c r="N937" s="4"/>
      <c r="O937" s="4"/>
      <c r="P937" s="4"/>
      <c r="R937" s="4"/>
      <c r="S937" s="4"/>
      <c r="T937" s="4"/>
      <c r="U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row>
    <row r="938" spans="1:56" x14ac:dyDescent="0.2">
      <c r="A938" s="48"/>
      <c r="B938" s="4"/>
      <c r="C938" s="4"/>
      <c r="D938" s="4"/>
      <c r="E938" s="4"/>
      <c r="F938" s="4"/>
      <c r="G938" s="4"/>
      <c r="H938" s="4"/>
      <c r="I938" s="4"/>
      <c r="J938" s="4"/>
      <c r="K938" s="4"/>
      <c r="L938" s="4"/>
      <c r="M938" s="4"/>
      <c r="N938" s="4"/>
      <c r="O938" s="4"/>
      <c r="P938" s="4"/>
      <c r="R938" s="4"/>
      <c r="S938" s="4"/>
      <c r="T938" s="4"/>
      <c r="U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row>
    <row r="939" spans="1:56" x14ac:dyDescent="0.2">
      <c r="A939" s="48"/>
      <c r="B939" s="4"/>
      <c r="C939" s="4"/>
      <c r="D939" s="4"/>
      <c r="E939" s="4"/>
      <c r="F939" s="4"/>
      <c r="G939" s="4"/>
      <c r="H939" s="4"/>
      <c r="I939" s="4"/>
      <c r="J939" s="4"/>
      <c r="K939" s="4"/>
      <c r="L939" s="4"/>
      <c r="M939" s="4"/>
      <c r="N939" s="4"/>
      <c r="O939" s="4"/>
      <c r="P939" s="4"/>
      <c r="R939" s="4"/>
      <c r="S939" s="4"/>
      <c r="T939" s="4"/>
      <c r="U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row>
    <row r="940" spans="1:56" x14ac:dyDescent="0.2">
      <c r="A940" s="48"/>
      <c r="B940" s="4"/>
      <c r="C940" s="4"/>
      <c r="D940" s="4"/>
      <c r="E940" s="4"/>
      <c r="F940" s="4"/>
      <c r="G940" s="4"/>
      <c r="H940" s="4"/>
      <c r="I940" s="4"/>
      <c r="J940" s="4"/>
      <c r="K940" s="4"/>
      <c r="L940" s="4"/>
      <c r="M940" s="4"/>
      <c r="N940" s="4"/>
      <c r="O940" s="4"/>
      <c r="P940" s="4"/>
      <c r="R940" s="4"/>
      <c r="S940" s="4"/>
      <c r="T940" s="4"/>
      <c r="U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row>
    <row r="941" spans="1:56" x14ac:dyDescent="0.2">
      <c r="A941" s="48"/>
      <c r="B941" s="4"/>
      <c r="C941" s="4"/>
      <c r="D941" s="4"/>
      <c r="E941" s="4"/>
      <c r="F941" s="4"/>
      <c r="G941" s="4"/>
      <c r="H941" s="4"/>
      <c r="I941" s="4"/>
      <c r="J941" s="4"/>
      <c r="K941" s="4"/>
      <c r="L941" s="4"/>
      <c r="M941" s="4"/>
      <c r="N941" s="4"/>
      <c r="O941" s="4"/>
      <c r="P941" s="4"/>
      <c r="R941" s="4"/>
      <c r="S941" s="4"/>
      <c r="T941" s="4"/>
      <c r="U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row>
    <row r="942" spans="1:56" x14ac:dyDescent="0.2">
      <c r="A942" s="48"/>
      <c r="B942" s="4"/>
      <c r="C942" s="4"/>
      <c r="D942" s="4"/>
      <c r="E942" s="4"/>
      <c r="F942" s="4"/>
      <c r="G942" s="4"/>
      <c r="H942" s="4"/>
      <c r="I942" s="4"/>
      <c r="J942" s="4"/>
      <c r="K942" s="4"/>
      <c r="L942" s="4"/>
      <c r="M942" s="4"/>
      <c r="N942" s="4"/>
      <c r="O942" s="4"/>
      <c r="P942" s="4"/>
      <c r="R942" s="4"/>
      <c r="S942" s="4"/>
      <c r="T942" s="4"/>
      <c r="U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row>
    <row r="943" spans="1:56" x14ac:dyDescent="0.2">
      <c r="A943" s="48"/>
      <c r="B943" s="4"/>
      <c r="C943" s="4"/>
      <c r="D943" s="4"/>
      <c r="E943" s="4"/>
      <c r="F943" s="4"/>
      <c r="G943" s="4"/>
      <c r="H943" s="4"/>
      <c r="I943" s="4"/>
      <c r="J943" s="4"/>
      <c r="K943" s="4"/>
      <c r="L943" s="4"/>
      <c r="M943" s="4"/>
      <c r="N943" s="4"/>
      <c r="O943" s="4"/>
      <c r="P943" s="4"/>
      <c r="R943" s="4"/>
      <c r="S943" s="4"/>
      <c r="T943" s="4"/>
      <c r="U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row>
    <row r="944" spans="1:56" x14ac:dyDescent="0.2">
      <c r="A944" s="48"/>
      <c r="B944" s="4"/>
      <c r="C944" s="4"/>
      <c r="D944" s="4"/>
      <c r="E944" s="4"/>
      <c r="F944" s="4"/>
      <c r="G944" s="4"/>
      <c r="H944" s="4"/>
      <c r="I944" s="4"/>
      <c r="J944" s="4"/>
      <c r="K944" s="4"/>
      <c r="L944" s="4"/>
      <c r="M944" s="4"/>
      <c r="N944" s="4"/>
      <c r="O944" s="4"/>
      <c r="P944" s="4"/>
      <c r="R944" s="4"/>
      <c r="S944" s="4"/>
      <c r="T944" s="4"/>
      <c r="U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row>
    <row r="945" spans="1:56" x14ac:dyDescent="0.2">
      <c r="A945" s="48"/>
      <c r="B945" s="4"/>
      <c r="C945" s="4"/>
      <c r="D945" s="4"/>
      <c r="E945" s="4"/>
      <c r="F945" s="4"/>
      <c r="G945" s="4"/>
      <c r="H945" s="4"/>
      <c r="I945" s="4"/>
      <c r="J945" s="4"/>
      <c r="K945" s="4"/>
      <c r="L945" s="4"/>
      <c r="M945" s="4"/>
      <c r="N945" s="4"/>
      <c r="O945" s="4"/>
      <c r="P945" s="4"/>
      <c r="R945" s="4"/>
      <c r="S945" s="4"/>
      <c r="T945" s="4"/>
      <c r="U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row>
    <row r="946" spans="1:56" x14ac:dyDescent="0.2">
      <c r="A946" s="48"/>
      <c r="B946" s="4"/>
      <c r="C946" s="4"/>
      <c r="D946" s="4"/>
      <c r="E946" s="4"/>
      <c r="F946" s="4"/>
      <c r="G946" s="4"/>
      <c r="H946" s="4"/>
      <c r="I946" s="4"/>
      <c r="J946" s="4"/>
      <c r="K946" s="4"/>
      <c r="L946" s="4"/>
      <c r="M946" s="4"/>
      <c r="N946" s="4"/>
      <c r="O946" s="4"/>
      <c r="P946" s="4"/>
      <c r="R946" s="4"/>
      <c r="S946" s="4"/>
      <c r="T946" s="4"/>
      <c r="U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row>
    <row r="947" spans="1:56" x14ac:dyDescent="0.2">
      <c r="A947" s="48"/>
      <c r="B947" s="4"/>
      <c r="C947" s="4"/>
      <c r="D947" s="4"/>
      <c r="E947" s="4"/>
      <c r="F947" s="4"/>
      <c r="G947" s="4"/>
      <c r="H947" s="4"/>
      <c r="I947" s="4"/>
      <c r="J947" s="4"/>
      <c r="K947" s="4"/>
      <c r="L947" s="4"/>
      <c r="M947" s="4"/>
      <c r="N947" s="4"/>
      <c r="O947" s="4"/>
      <c r="P947" s="4"/>
      <c r="R947" s="4"/>
      <c r="S947" s="4"/>
      <c r="T947" s="4"/>
      <c r="U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row>
    <row r="948" spans="1:56" x14ac:dyDescent="0.2">
      <c r="A948" s="48"/>
      <c r="B948" s="4"/>
      <c r="C948" s="4"/>
      <c r="D948" s="4"/>
      <c r="E948" s="4"/>
      <c r="F948" s="4"/>
      <c r="G948" s="4"/>
      <c r="H948" s="4"/>
      <c r="I948" s="4"/>
      <c r="J948" s="4"/>
      <c r="K948" s="4"/>
      <c r="L948" s="4"/>
      <c r="M948" s="4"/>
      <c r="N948" s="4"/>
      <c r="O948" s="4"/>
      <c r="P948" s="4"/>
      <c r="R948" s="4"/>
      <c r="S948" s="4"/>
      <c r="T948" s="4"/>
      <c r="U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row>
    <row r="949" spans="1:56" x14ac:dyDescent="0.2">
      <c r="A949" s="48"/>
      <c r="B949" s="4"/>
      <c r="C949" s="4"/>
      <c r="D949" s="4"/>
      <c r="E949" s="4"/>
      <c r="F949" s="4"/>
      <c r="G949" s="4"/>
      <c r="H949" s="4"/>
      <c r="I949" s="4"/>
      <c r="J949" s="4"/>
      <c r="K949" s="4"/>
      <c r="L949" s="4"/>
      <c r="M949" s="4"/>
      <c r="N949" s="4"/>
      <c r="O949" s="4"/>
      <c r="P949" s="4"/>
      <c r="R949" s="4"/>
      <c r="S949" s="4"/>
      <c r="T949" s="4"/>
      <c r="U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row>
    <row r="950" spans="1:56" x14ac:dyDescent="0.2">
      <c r="A950" s="48"/>
      <c r="B950" s="4"/>
      <c r="C950" s="4"/>
      <c r="D950" s="4"/>
      <c r="E950" s="4"/>
      <c r="F950" s="4"/>
      <c r="G950" s="4"/>
      <c r="H950" s="4"/>
      <c r="I950" s="4"/>
      <c r="J950" s="4"/>
      <c r="K950" s="4"/>
      <c r="L950" s="4"/>
      <c r="M950" s="4"/>
      <c r="N950" s="4"/>
      <c r="O950" s="4"/>
      <c r="P950" s="4"/>
      <c r="R950" s="4"/>
      <c r="S950" s="4"/>
      <c r="T950" s="4"/>
      <c r="U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row>
    <row r="951" spans="1:56" x14ac:dyDescent="0.2">
      <c r="A951" s="48"/>
      <c r="B951" s="4"/>
      <c r="C951" s="4"/>
      <c r="D951" s="4"/>
      <c r="E951" s="4"/>
      <c r="F951" s="4"/>
      <c r="G951" s="4"/>
      <c r="H951" s="4"/>
      <c r="I951" s="4"/>
      <c r="J951" s="4"/>
      <c r="K951" s="4"/>
      <c r="L951" s="4"/>
      <c r="M951" s="4"/>
      <c r="N951" s="4"/>
      <c r="O951" s="4"/>
      <c r="P951" s="4"/>
      <c r="R951" s="4"/>
      <c r="S951" s="4"/>
      <c r="T951" s="4"/>
      <c r="U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row>
    <row r="952" spans="1:56" x14ac:dyDescent="0.2">
      <c r="A952" s="48"/>
      <c r="B952" s="4"/>
      <c r="C952" s="4"/>
      <c r="D952" s="4"/>
      <c r="E952" s="4"/>
      <c r="F952" s="4"/>
      <c r="G952" s="4"/>
      <c r="H952" s="4"/>
      <c r="I952" s="4"/>
      <c r="J952" s="4"/>
      <c r="K952" s="4"/>
      <c r="L952" s="4"/>
      <c r="M952" s="4"/>
      <c r="N952" s="4"/>
      <c r="O952" s="4"/>
      <c r="P952" s="4"/>
      <c r="R952" s="4"/>
      <c r="S952" s="4"/>
      <c r="T952" s="4"/>
      <c r="U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row>
    <row r="953" spans="1:56" x14ac:dyDescent="0.2">
      <c r="A953" s="48"/>
      <c r="B953" s="4"/>
      <c r="C953" s="4"/>
      <c r="D953" s="4"/>
      <c r="E953" s="4"/>
      <c r="F953" s="4"/>
      <c r="G953" s="4"/>
      <c r="H953" s="4"/>
      <c r="I953" s="4"/>
      <c r="J953" s="4"/>
      <c r="K953" s="4"/>
      <c r="L953" s="4"/>
      <c r="M953" s="4"/>
      <c r="N953" s="4"/>
      <c r="O953" s="4"/>
      <c r="P953" s="4"/>
      <c r="R953" s="4"/>
      <c r="S953" s="4"/>
      <c r="T953" s="4"/>
      <c r="U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row>
    <row r="954" spans="1:56" x14ac:dyDescent="0.2">
      <c r="A954" s="48"/>
      <c r="B954" s="4"/>
      <c r="C954" s="4"/>
      <c r="D954" s="4"/>
      <c r="E954" s="4"/>
      <c r="F954" s="4"/>
      <c r="G954" s="4"/>
      <c r="H954" s="4"/>
      <c r="I954" s="4"/>
      <c r="J954" s="4"/>
      <c r="K954" s="4"/>
      <c r="L954" s="4"/>
      <c r="M954" s="4"/>
      <c r="N954" s="4"/>
      <c r="O954" s="4"/>
      <c r="P954" s="4"/>
      <c r="R954" s="4"/>
      <c r="S954" s="4"/>
      <c r="T954" s="4"/>
      <c r="U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row>
    <row r="955" spans="1:56" x14ac:dyDescent="0.2">
      <c r="A955" s="48"/>
      <c r="B955" s="4"/>
      <c r="C955" s="4"/>
      <c r="D955" s="4"/>
      <c r="E955" s="4"/>
      <c r="F955" s="4"/>
      <c r="G955" s="4"/>
      <c r="H955" s="4"/>
      <c r="I955" s="4"/>
      <c r="J955" s="4"/>
      <c r="K955" s="4"/>
      <c r="L955" s="4"/>
      <c r="M955" s="4"/>
      <c r="N955" s="4"/>
      <c r="O955" s="4"/>
      <c r="P955" s="4"/>
      <c r="R955" s="4"/>
      <c r="S955" s="4"/>
      <c r="T955" s="4"/>
      <c r="U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row>
    <row r="956" spans="1:56" x14ac:dyDescent="0.2">
      <c r="A956" s="48"/>
      <c r="B956" s="4"/>
      <c r="C956" s="4"/>
      <c r="D956" s="4"/>
      <c r="E956" s="4"/>
      <c r="F956" s="4"/>
      <c r="G956" s="4"/>
      <c r="H956" s="4"/>
      <c r="I956" s="4"/>
      <c r="J956" s="4"/>
      <c r="K956" s="4"/>
      <c r="L956" s="4"/>
      <c r="M956" s="4"/>
      <c r="N956" s="4"/>
      <c r="O956" s="4"/>
      <c r="P956" s="4"/>
      <c r="R956" s="4"/>
      <c r="S956" s="4"/>
      <c r="T956" s="4"/>
      <c r="U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row>
    <row r="957" spans="1:56" x14ac:dyDescent="0.2">
      <c r="A957" s="48"/>
      <c r="B957" s="4"/>
      <c r="C957" s="4"/>
      <c r="D957" s="4"/>
      <c r="E957" s="4"/>
      <c r="F957" s="4"/>
      <c r="G957" s="4"/>
      <c r="H957" s="4"/>
      <c r="I957" s="4"/>
      <c r="J957" s="4"/>
      <c r="K957" s="4"/>
      <c r="L957" s="4"/>
      <c r="M957" s="4"/>
      <c r="N957" s="4"/>
      <c r="O957" s="4"/>
      <c r="P957" s="4"/>
      <c r="R957" s="4"/>
      <c r="S957" s="4"/>
      <c r="T957" s="4"/>
      <c r="U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row>
    <row r="958" spans="1:56" x14ac:dyDescent="0.2">
      <c r="A958" s="48"/>
      <c r="B958" s="4"/>
      <c r="C958" s="4"/>
      <c r="D958" s="4"/>
      <c r="E958" s="4"/>
      <c r="F958" s="4"/>
      <c r="G958" s="4"/>
      <c r="H958" s="4"/>
      <c r="I958" s="4"/>
      <c r="J958" s="4"/>
      <c r="K958" s="4"/>
      <c r="L958" s="4"/>
      <c r="M958" s="4"/>
      <c r="N958" s="4"/>
      <c r="O958" s="4"/>
      <c r="P958" s="4"/>
      <c r="R958" s="4"/>
      <c r="S958" s="4"/>
      <c r="T958" s="4"/>
      <c r="U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row>
    <row r="959" spans="1:56" x14ac:dyDescent="0.2">
      <c r="A959" s="48"/>
      <c r="B959" s="4"/>
      <c r="C959" s="4"/>
      <c r="D959" s="4"/>
      <c r="E959" s="4"/>
      <c r="F959" s="4"/>
      <c r="G959" s="4"/>
      <c r="H959" s="4"/>
      <c r="I959" s="4"/>
      <c r="J959" s="4"/>
      <c r="K959" s="4"/>
      <c r="L959" s="4"/>
      <c r="M959" s="4"/>
      <c r="N959" s="4"/>
      <c r="O959" s="4"/>
      <c r="P959" s="4"/>
      <c r="R959" s="4"/>
      <c r="S959" s="4"/>
      <c r="T959" s="4"/>
      <c r="U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row>
    <row r="960" spans="1:56" x14ac:dyDescent="0.2">
      <c r="A960" s="48"/>
      <c r="B960" s="4"/>
      <c r="C960" s="4"/>
      <c r="D960" s="4"/>
      <c r="E960" s="4"/>
      <c r="F960" s="4"/>
      <c r="G960" s="4"/>
      <c r="H960" s="4"/>
      <c r="I960" s="4"/>
      <c r="J960" s="4"/>
      <c r="K960" s="4"/>
      <c r="L960" s="4"/>
      <c r="M960" s="4"/>
      <c r="N960" s="4"/>
      <c r="O960" s="4"/>
      <c r="P960" s="4"/>
      <c r="R960" s="4"/>
      <c r="S960" s="4"/>
      <c r="T960" s="4"/>
      <c r="U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row>
    <row r="961" spans="1:56" x14ac:dyDescent="0.2">
      <c r="A961" s="48"/>
      <c r="B961" s="4"/>
      <c r="C961" s="4"/>
      <c r="D961" s="4"/>
      <c r="E961" s="4"/>
      <c r="F961" s="4"/>
      <c r="G961" s="4"/>
      <c r="H961" s="4"/>
      <c r="I961" s="4"/>
      <c r="J961" s="4"/>
      <c r="K961" s="4"/>
      <c r="L961" s="4"/>
      <c r="M961" s="4"/>
      <c r="N961" s="4"/>
      <c r="O961" s="4"/>
      <c r="P961" s="4"/>
      <c r="R961" s="4"/>
      <c r="S961" s="4"/>
      <c r="T961" s="4"/>
      <c r="U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row>
    <row r="962" spans="1:56" x14ac:dyDescent="0.2">
      <c r="A962" s="48"/>
      <c r="B962" s="4"/>
      <c r="C962" s="4"/>
      <c r="D962" s="4"/>
      <c r="E962" s="4"/>
      <c r="F962" s="4"/>
      <c r="G962" s="4"/>
      <c r="H962" s="4"/>
      <c r="I962" s="4"/>
      <c r="J962" s="4"/>
      <c r="K962" s="4"/>
      <c r="L962" s="4"/>
      <c r="M962" s="4"/>
      <c r="N962" s="4"/>
      <c r="O962" s="4"/>
      <c r="P962" s="4"/>
      <c r="R962" s="4"/>
      <c r="S962" s="4"/>
      <c r="T962" s="4"/>
      <c r="U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row>
    <row r="963" spans="1:56" x14ac:dyDescent="0.2">
      <c r="A963" s="48"/>
      <c r="B963" s="4"/>
      <c r="C963" s="4"/>
      <c r="D963" s="4"/>
      <c r="E963" s="4"/>
      <c r="F963" s="4"/>
      <c r="G963" s="4"/>
      <c r="H963" s="4"/>
      <c r="I963" s="4"/>
      <c r="J963" s="4"/>
      <c r="K963" s="4"/>
      <c r="L963" s="4"/>
      <c r="M963" s="4"/>
      <c r="N963" s="4"/>
      <c r="O963" s="4"/>
      <c r="P963" s="4"/>
      <c r="R963" s="4"/>
      <c r="S963" s="4"/>
      <c r="T963" s="4"/>
      <c r="U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row>
    <row r="964" spans="1:56" x14ac:dyDescent="0.2">
      <c r="A964" s="48"/>
      <c r="B964" s="4"/>
      <c r="C964" s="4"/>
      <c r="D964" s="4"/>
      <c r="E964" s="4"/>
      <c r="F964" s="4"/>
      <c r="G964" s="4"/>
      <c r="H964" s="4"/>
      <c r="I964" s="4"/>
      <c r="J964" s="4"/>
      <c r="K964" s="4"/>
      <c r="L964" s="4"/>
      <c r="M964" s="4"/>
      <c r="N964" s="4"/>
      <c r="O964" s="4"/>
      <c r="P964" s="4"/>
      <c r="R964" s="4"/>
      <c r="S964" s="4"/>
      <c r="T964" s="4"/>
      <c r="U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row>
    <row r="965" spans="1:56" x14ac:dyDescent="0.2">
      <c r="A965" s="48"/>
      <c r="B965" s="4"/>
      <c r="C965" s="4"/>
      <c r="D965" s="4"/>
      <c r="E965" s="4"/>
      <c r="F965" s="4"/>
      <c r="G965" s="4"/>
      <c r="H965" s="4"/>
      <c r="I965" s="4"/>
      <c r="J965" s="4"/>
      <c r="K965" s="4"/>
      <c r="L965" s="4"/>
      <c r="M965" s="4"/>
      <c r="N965" s="4"/>
      <c r="O965" s="4"/>
      <c r="P965" s="4"/>
      <c r="R965" s="4"/>
      <c r="S965" s="4"/>
      <c r="T965" s="4"/>
      <c r="U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row>
    <row r="966" spans="1:56" x14ac:dyDescent="0.2">
      <c r="A966" s="48"/>
      <c r="B966" s="4"/>
      <c r="C966" s="4"/>
      <c r="D966" s="4"/>
      <c r="E966" s="4"/>
      <c r="F966" s="4"/>
      <c r="G966" s="4"/>
      <c r="H966" s="4"/>
      <c r="I966" s="4"/>
      <c r="J966" s="4"/>
      <c r="K966" s="4"/>
      <c r="L966" s="4"/>
      <c r="M966" s="4"/>
      <c r="N966" s="4"/>
      <c r="O966" s="4"/>
      <c r="P966" s="4"/>
      <c r="R966" s="4"/>
      <c r="S966" s="4"/>
      <c r="T966" s="4"/>
      <c r="U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row>
    <row r="967" spans="1:56" x14ac:dyDescent="0.2">
      <c r="A967" s="48"/>
      <c r="B967" s="4"/>
      <c r="C967" s="4"/>
      <c r="D967" s="4"/>
      <c r="E967" s="4"/>
      <c r="F967" s="4"/>
      <c r="G967" s="4"/>
      <c r="H967" s="4"/>
      <c r="I967" s="4"/>
      <c r="J967" s="4"/>
      <c r="K967" s="4"/>
      <c r="L967" s="4"/>
      <c r="M967" s="4"/>
      <c r="N967" s="4"/>
      <c r="O967" s="4"/>
      <c r="P967" s="4"/>
      <c r="R967" s="4"/>
      <c r="S967" s="4"/>
      <c r="T967" s="4"/>
      <c r="U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row>
    <row r="968" spans="1:56" x14ac:dyDescent="0.2">
      <c r="A968" s="48"/>
      <c r="B968" s="4"/>
      <c r="C968" s="4"/>
      <c r="D968" s="4"/>
      <c r="E968" s="4"/>
      <c r="F968" s="4"/>
      <c r="G968" s="4"/>
      <c r="H968" s="4"/>
      <c r="I968" s="4"/>
      <c r="J968" s="4"/>
      <c r="K968" s="4"/>
      <c r="L968" s="4"/>
      <c r="M968" s="4"/>
      <c r="N968" s="4"/>
      <c r="O968" s="4"/>
      <c r="P968" s="4"/>
      <c r="R968" s="4"/>
      <c r="S968" s="4"/>
      <c r="T968" s="4"/>
      <c r="U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row>
    <row r="969" spans="1:56" x14ac:dyDescent="0.2">
      <c r="A969" s="48"/>
      <c r="B969" s="4"/>
      <c r="C969" s="4"/>
      <c r="D969" s="4"/>
      <c r="E969" s="4"/>
      <c r="F969" s="4"/>
      <c r="G969" s="4"/>
      <c r="H969" s="4"/>
      <c r="I969" s="4"/>
      <c r="J969" s="4"/>
      <c r="K969" s="4"/>
      <c r="L969" s="4"/>
      <c r="M969" s="4"/>
      <c r="N969" s="4"/>
      <c r="O969" s="4"/>
      <c r="P969" s="4"/>
      <c r="R969" s="4"/>
      <c r="S969" s="4"/>
      <c r="T969" s="4"/>
      <c r="U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row>
    <row r="970" spans="1:56" x14ac:dyDescent="0.2">
      <c r="A970" s="48"/>
      <c r="B970" s="4"/>
      <c r="C970" s="4"/>
      <c r="D970" s="4"/>
      <c r="E970" s="4"/>
      <c r="F970" s="4"/>
      <c r="G970" s="4"/>
      <c r="H970" s="4"/>
      <c r="I970" s="4"/>
      <c r="J970" s="4"/>
      <c r="K970" s="4"/>
      <c r="L970" s="4"/>
      <c r="M970" s="4"/>
      <c r="N970" s="4"/>
      <c r="O970" s="4"/>
      <c r="P970" s="4"/>
      <c r="R970" s="4"/>
      <c r="S970" s="4"/>
      <c r="T970" s="4"/>
      <c r="U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row>
    <row r="971" spans="1:56" x14ac:dyDescent="0.2">
      <c r="A971" s="48"/>
      <c r="B971" s="4"/>
      <c r="C971" s="4"/>
      <c r="D971" s="4"/>
      <c r="E971" s="4"/>
      <c r="F971" s="4"/>
      <c r="G971" s="4"/>
      <c r="H971" s="4"/>
      <c r="I971" s="4"/>
      <c r="J971" s="4"/>
      <c r="K971" s="4"/>
      <c r="L971" s="4"/>
      <c r="M971" s="4"/>
      <c r="N971" s="4"/>
      <c r="O971" s="4"/>
      <c r="P971" s="4"/>
      <c r="R971" s="4"/>
      <c r="S971" s="4"/>
      <c r="T971" s="4"/>
      <c r="U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row>
    <row r="972" spans="1:56" x14ac:dyDescent="0.2">
      <c r="A972" s="48"/>
      <c r="B972" s="4"/>
      <c r="C972" s="4"/>
      <c r="D972" s="4"/>
      <c r="E972" s="4"/>
      <c r="F972" s="4"/>
      <c r="G972" s="4"/>
      <c r="H972" s="4"/>
      <c r="I972" s="4"/>
      <c r="J972" s="4"/>
      <c r="K972" s="4"/>
      <c r="L972" s="4"/>
      <c r="M972" s="4"/>
      <c r="N972" s="4"/>
      <c r="O972" s="4"/>
      <c r="P972" s="4"/>
      <c r="R972" s="4"/>
      <c r="S972" s="4"/>
      <c r="T972" s="4"/>
      <c r="U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row>
    <row r="973" spans="1:56" x14ac:dyDescent="0.2">
      <c r="A973" s="48"/>
      <c r="B973" s="4"/>
      <c r="C973" s="4"/>
      <c r="D973" s="4"/>
      <c r="E973" s="4"/>
      <c r="F973" s="4"/>
      <c r="G973" s="4"/>
      <c r="H973" s="4"/>
      <c r="I973" s="4"/>
      <c r="J973" s="4"/>
      <c r="K973" s="4"/>
      <c r="L973" s="4"/>
      <c r="M973" s="4"/>
      <c r="N973" s="4"/>
      <c r="O973" s="4"/>
      <c r="P973" s="4"/>
      <c r="R973" s="4"/>
      <c r="S973" s="4"/>
      <c r="T973" s="4"/>
      <c r="U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row>
    <row r="974" spans="1:56" x14ac:dyDescent="0.2">
      <c r="A974" s="48"/>
      <c r="B974" s="4"/>
      <c r="C974" s="4"/>
      <c r="D974" s="4"/>
      <c r="E974" s="4"/>
      <c r="F974" s="4"/>
      <c r="G974" s="4"/>
      <c r="H974" s="4"/>
      <c r="I974" s="4"/>
      <c r="J974" s="4"/>
      <c r="K974" s="4"/>
      <c r="L974" s="4"/>
      <c r="M974" s="4"/>
      <c r="N974" s="4"/>
      <c r="O974" s="4"/>
      <c r="P974" s="4"/>
      <c r="R974" s="4"/>
      <c r="S974" s="4"/>
      <c r="T974" s="4"/>
      <c r="U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row>
    <row r="975" spans="1:56" x14ac:dyDescent="0.2">
      <c r="A975" s="48"/>
      <c r="B975" s="4"/>
      <c r="C975" s="4"/>
      <c r="D975" s="4"/>
      <c r="E975" s="4"/>
      <c r="F975" s="4"/>
      <c r="G975" s="4"/>
      <c r="H975" s="4"/>
      <c r="I975" s="4"/>
      <c r="J975" s="4"/>
      <c r="K975" s="4"/>
      <c r="L975" s="4"/>
      <c r="M975" s="4"/>
      <c r="N975" s="4"/>
      <c r="O975" s="4"/>
      <c r="P975" s="4"/>
      <c r="R975" s="4"/>
      <c r="S975" s="4"/>
      <c r="T975" s="4"/>
      <c r="U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row>
    <row r="976" spans="1:56" x14ac:dyDescent="0.2">
      <c r="A976" s="48"/>
      <c r="B976" s="4"/>
      <c r="C976" s="4"/>
      <c r="D976" s="4"/>
      <c r="E976" s="4"/>
      <c r="F976" s="4"/>
      <c r="G976" s="4"/>
      <c r="H976" s="4"/>
      <c r="I976" s="4"/>
      <c r="J976" s="4"/>
      <c r="K976" s="4"/>
      <c r="L976" s="4"/>
      <c r="M976" s="4"/>
      <c r="N976" s="4"/>
      <c r="O976" s="4"/>
      <c r="P976" s="4"/>
      <c r="R976" s="4"/>
      <c r="S976" s="4"/>
      <c r="T976" s="4"/>
      <c r="U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row>
    <row r="977" spans="1:56" x14ac:dyDescent="0.2">
      <c r="A977" s="48"/>
      <c r="B977" s="4"/>
      <c r="C977" s="4"/>
      <c r="D977" s="4"/>
      <c r="E977" s="4"/>
      <c r="F977" s="4"/>
      <c r="G977" s="4"/>
      <c r="H977" s="4"/>
      <c r="I977" s="4"/>
      <c r="J977" s="4"/>
      <c r="K977" s="4"/>
      <c r="L977" s="4"/>
      <c r="M977" s="4"/>
      <c r="N977" s="4"/>
      <c r="O977" s="4"/>
      <c r="P977" s="4"/>
      <c r="R977" s="4"/>
      <c r="S977" s="4"/>
      <c r="T977" s="4"/>
      <c r="U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row>
    <row r="978" spans="1:56" x14ac:dyDescent="0.2">
      <c r="A978" s="48"/>
      <c r="B978" s="4"/>
      <c r="C978" s="4"/>
      <c r="D978" s="4"/>
      <c r="E978" s="4"/>
      <c r="F978" s="4"/>
      <c r="G978" s="4"/>
      <c r="H978" s="4"/>
      <c r="I978" s="4"/>
      <c r="J978" s="4"/>
      <c r="K978" s="4"/>
      <c r="L978" s="4"/>
      <c r="M978" s="4"/>
      <c r="N978" s="4"/>
      <c r="O978" s="4"/>
      <c r="P978" s="4"/>
      <c r="R978" s="4"/>
      <c r="S978" s="4"/>
      <c r="T978" s="4"/>
      <c r="U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row>
    <row r="979" spans="1:56" x14ac:dyDescent="0.2">
      <c r="A979" s="48"/>
      <c r="B979" s="4"/>
      <c r="C979" s="4"/>
      <c r="D979" s="4"/>
      <c r="E979" s="4"/>
      <c r="F979" s="4"/>
      <c r="G979" s="4"/>
      <c r="H979" s="4"/>
      <c r="I979" s="4"/>
      <c r="J979" s="4"/>
      <c r="K979" s="4"/>
      <c r="L979" s="4"/>
      <c r="M979" s="4"/>
      <c r="N979" s="4"/>
      <c r="O979" s="4"/>
      <c r="P979" s="4"/>
      <c r="R979" s="4"/>
      <c r="S979" s="4"/>
      <c r="T979" s="4"/>
      <c r="U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row>
    <row r="980" spans="1:56" x14ac:dyDescent="0.2">
      <c r="A980" s="48"/>
      <c r="B980" s="4"/>
      <c r="C980" s="4"/>
      <c r="D980" s="4"/>
      <c r="E980" s="4"/>
      <c r="F980" s="4"/>
      <c r="G980" s="4"/>
      <c r="H980" s="4"/>
      <c r="I980" s="4"/>
      <c r="J980" s="4"/>
      <c r="K980" s="4"/>
      <c r="L980" s="4"/>
      <c r="M980" s="4"/>
      <c r="N980" s="4"/>
      <c r="O980" s="4"/>
      <c r="P980" s="4"/>
      <c r="R980" s="4"/>
      <c r="S980" s="4"/>
      <c r="T980" s="4"/>
      <c r="U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row>
    <row r="981" spans="1:56" x14ac:dyDescent="0.2">
      <c r="A981" s="48"/>
      <c r="B981" s="4"/>
      <c r="C981" s="4"/>
      <c r="D981" s="4"/>
      <c r="E981" s="4"/>
      <c r="F981" s="4"/>
      <c r="G981" s="4"/>
      <c r="H981" s="4"/>
      <c r="I981" s="4"/>
      <c r="J981" s="4"/>
      <c r="K981" s="4"/>
      <c r="L981" s="4"/>
      <c r="M981" s="4"/>
      <c r="N981" s="4"/>
      <c r="O981" s="4"/>
      <c r="P981" s="4"/>
      <c r="R981" s="4"/>
      <c r="S981" s="4"/>
      <c r="T981" s="4"/>
      <c r="U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row>
    <row r="982" spans="1:56" x14ac:dyDescent="0.2">
      <c r="A982" s="48"/>
      <c r="B982" s="4"/>
      <c r="C982" s="4"/>
      <c r="D982" s="4"/>
      <c r="E982" s="4"/>
      <c r="F982" s="4"/>
      <c r="G982" s="4"/>
      <c r="H982" s="4"/>
      <c r="I982" s="4"/>
      <c r="J982" s="4"/>
      <c r="K982" s="4"/>
      <c r="L982" s="4"/>
      <c r="M982" s="4"/>
      <c r="N982" s="4"/>
      <c r="O982" s="4"/>
      <c r="P982" s="4"/>
      <c r="R982" s="4"/>
      <c r="S982" s="4"/>
      <c r="T982" s="4"/>
      <c r="U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row>
    <row r="983" spans="1:56" x14ac:dyDescent="0.2">
      <c r="A983" s="48"/>
      <c r="B983" s="4"/>
      <c r="C983" s="4"/>
      <c r="D983" s="4"/>
      <c r="E983" s="4"/>
      <c r="F983" s="4"/>
      <c r="G983" s="4"/>
      <c r="H983" s="4"/>
      <c r="I983" s="4"/>
      <c r="J983" s="4"/>
      <c r="K983" s="4"/>
      <c r="L983" s="4"/>
      <c r="M983" s="4"/>
      <c r="N983" s="4"/>
      <c r="O983" s="4"/>
      <c r="P983" s="4"/>
      <c r="R983" s="4"/>
      <c r="S983" s="4"/>
      <c r="T983" s="4"/>
      <c r="U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row>
    <row r="984" spans="1:56" x14ac:dyDescent="0.2">
      <c r="A984" s="48"/>
      <c r="B984" s="4"/>
      <c r="C984" s="4"/>
      <c r="D984" s="4"/>
      <c r="E984" s="4"/>
      <c r="F984" s="4"/>
      <c r="G984" s="4"/>
      <c r="H984" s="4"/>
      <c r="I984" s="4"/>
      <c r="J984" s="4"/>
      <c r="K984" s="4"/>
      <c r="L984" s="4"/>
      <c r="M984" s="4"/>
      <c r="N984" s="4"/>
      <c r="O984" s="4"/>
      <c r="P984" s="4"/>
      <c r="R984" s="4"/>
      <c r="S984" s="4"/>
      <c r="T984" s="4"/>
      <c r="U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row>
    <row r="985" spans="1:56" x14ac:dyDescent="0.2">
      <c r="A985" s="48"/>
      <c r="B985" s="4"/>
      <c r="C985" s="4"/>
      <c r="D985" s="4"/>
      <c r="E985" s="4"/>
      <c r="F985" s="4"/>
      <c r="G985" s="4"/>
      <c r="H985" s="4"/>
      <c r="I985" s="4"/>
      <c r="J985" s="4"/>
      <c r="K985" s="4"/>
      <c r="L985" s="4"/>
      <c r="M985" s="4"/>
      <c r="N985" s="4"/>
      <c r="O985" s="4"/>
      <c r="P985" s="4"/>
      <c r="R985" s="4"/>
      <c r="S985" s="4"/>
      <c r="T985" s="4"/>
      <c r="U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row>
    <row r="986" spans="1:56" x14ac:dyDescent="0.2">
      <c r="A986" s="48"/>
      <c r="B986" s="4"/>
      <c r="C986" s="4"/>
      <c r="D986" s="4"/>
      <c r="E986" s="4"/>
      <c r="F986" s="4"/>
      <c r="G986" s="4"/>
      <c r="H986" s="4"/>
      <c r="I986" s="4"/>
      <c r="J986" s="4"/>
      <c r="K986" s="4"/>
      <c r="L986" s="4"/>
      <c r="M986" s="4"/>
      <c r="N986" s="4"/>
      <c r="O986" s="4"/>
      <c r="P986" s="4"/>
      <c r="R986" s="4"/>
      <c r="S986" s="4"/>
      <c r="T986" s="4"/>
      <c r="U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row>
    <row r="987" spans="1:56" x14ac:dyDescent="0.2">
      <c r="A987" s="48"/>
      <c r="B987" s="4"/>
      <c r="C987" s="4"/>
      <c r="D987" s="4"/>
      <c r="E987" s="4"/>
      <c r="F987" s="4"/>
      <c r="G987" s="4"/>
      <c r="H987" s="4"/>
      <c r="I987" s="4"/>
      <c r="J987" s="4"/>
      <c r="K987" s="4"/>
      <c r="L987" s="4"/>
      <c r="M987" s="4"/>
      <c r="N987" s="4"/>
      <c r="O987" s="4"/>
      <c r="P987" s="4"/>
      <c r="R987" s="4"/>
      <c r="S987" s="4"/>
      <c r="T987" s="4"/>
      <c r="U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row>
    <row r="988" spans="1:56" x14ac:dyDescent="0.2">
      <c r="A988" s="48"/>
      <c r="B988" s="4"/>
      <c r="C988" s="4"/>
      <c r="D988" s="4"/>
      <c r="E988" s="4"/>
      <c r="F988" s="4"/>
      <c r="G988" s="4"/>
      <c r="H988" s="4"/>
      <c r="I988" s="4"/>
      <c r="J988" s="4"/>
      <c r="K988" s="4"/>
      <c r="L988" s="4"/>
      <c r="M988" s="4"/>
      <c r="N988" s="4"/>
      <c r="O988" s="4"/>
      <c r="P988" s="4"/>
      <c r="R988" s="4"/>
      <c r="S988" s="4"/>
      <c r="T988" s="4"/>
      <c r="U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row>
    <row r="989" spans="1:56" x14ac:dyDescent="0.2">
      <c r="A989" s="48"/>
      <c r="B989" s="4"/>
      <c r="C989" s="4"/>
      <c r="D989" s="4"/>
      <c r="E989" s="4"/>
      <c r="F989" s="4"/>
      <c r="G989" s="4"/>
      <c r="H989" s="4"/>
      <c r="I989" s="4"/>
      <c r="J989" s="4"/>
      <c r="K989" s="4"/>
      <c r="L989" s="4"/>
      <c r="M989" s="4"/>
      <c r="N989" s="4"/>
      <c r="O989" s="4"/>
      <c r="P989" s="4"/>
      <c r="R989" s="4"/>
      <c r="S989" s="4"/>
      <c r="T989" s="4"/>
      <c r="U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row>
    <row r="990" spans="1:56" x14ac:dyDescent="0.2">
      <c r="A990" s="48"/>
      <c r="B990" s="4"/>
      <c r="C990" s="4"/>
      <c r="D990" s="4"/>
      <c r="E990" s="4"/>
      <c r="F990" s="4"/>
      <c r="G990" s="4"/>
      <c r="H990" s="4"/>
      <c r="I990" s="4"/>
      <c r="J990" s="4"/>
      <c r="K990" s="4"/>
      <c r="L990" s="4"/>
      <c r="M990" s="4"/>
      <c r="N990" s="4"/>
      <c r="O990" s="4"/>
      <c r="P990" s="4"/>
      <c r="R990" s="4"/>
      <c r="S990" s="4"/>
      <c r="T990" s="4"/>
      <c r="U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row>
    <row r="991" spans="1:56" x14ac:dyDescent="0.2">
      <c r="A991" s="48"/>
      <c r="B991" s="4"/>
      <c r="C991" s="4"/>
      <c r="D991" s="4"/>
      <c r="E991" s="4"/>
      <c r="F991" s="4"/>
      <c r="G991" s="4"/>
      <c r="H991" s="4"/>
      <c r="I991" s="4"/>
      <c r="J991" s="4"/>
      <c r="K991" s="4"/>
      <c r="L991" s="4"/>
      <c r="M991" s="4"/>
      <c r="N991" s="4"/>
      <c r="O991" s="4"/>
      <c r="P991" s="4"/>
      <c r="R991" s="4"/>
      <c r="S991" s="4"/>
      <c r="T991" s="4"/>
      <c r="U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row>
    <row r="992" spans="1:56" x14ac:dyDescent="0.2">
      <c r="A992" s="48"/>
      <c r="B992" s="4"/>
      <c r="C992" s="4"/>
      <c r="D992" s="4"/>
      <c r="E992" s="4"/>
      <c r="F992" s="4"/>
      <c r="G992" s="4"/>
      <c r="H992" s="4"/>
      <c r="I992" s="4"/>
      <c r="J992" s="4"/>
      <c r="K992" s="4"/>
      <c r="L992" s="4"/>
      <c r="M992" s="4"/>
      <c r="N992" s="4"/>
      <c r="O992" s="4"/>
      <c r="P992" s="4"/>
      <c r="R992" s="4"/>
      <c r="S992" s="4"/>
      <c r="T992" s="4"/>
      <c r="U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row>
    <row r="993" spans="1:56" x14ac:dyDescent="0.2">
      <c r="A993" s="48"/>
      <c r="B993" s="4"/>
      <c r="C993" s="4"/>
      <c r="D993" s="4"/>
      <c r="E993" s="4"/>
      <c r="F993" s="4"/>
      <c r="G993" s="4"/>
      <c r="H993" s="4"/>
      <c r="I993" s="4"/>
      <c r="J993" s="4"/>
      <c r="K993" s="4"/>
      <c r="L993" s="4"/>
      <c r="M993" s="4"/>
      <c r="N993" s="4"/>
      <c r="O993" s="4"/>
      <c r="P993" s="4"/>
      <c r="R993" s="4"/>
      <c r="S993" s="4"/>
      <c r="T993" s="4"/>
      <c r="U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row>
    <row r="994" spans="1:56" x14ac:dyDescent="0.2">
      <c r="A994" s="48"/>
      <c r="B994" s="4"/>
      <c r="C994" s="4"/>
      <c r="D994" s="4"/>
      <c r="E994" s="4"/>
      <c r="F994" s="4"/>
      <c r="G994" s="4"/>
      <c r="H994" s="4"/>
      <c r="I994" s="4"/>
      <c r="J994" s="4"/>
      <c r="K994" s="4"/>
      <c r="L994" s="4"/>
      <c r="M994" s="4"/>
      <c r="N994" s="4"/>
      <c r="O994" s="4"/>
      <c r="P994" s="4"/>
      <c r="R994" s="4"/>
      <c r="S994" s="4"/>
      <c r="T994" s="4"/>
      <c r="U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row>
    <row r="995" spans="1:56" x14ac:dyDescent="0.2">
      <c r="A995" s="48"/>
      <c r="B995" s="4"/>
      <c r="C995" s="4"/>
      <c r="D995" s="4"/>
      <c r="E995" s="4"/>
      <c r="F995" s="4"/>
      <c r="G995" s="4"/>
      <c r="H995" s="4"/>
      <c r="I995" s="4"/>
      <c r="J995" s="4"/>
      <c r="K995" s="4"/>
      <c r="L995" s="4"/>
      <c r="M995" s="4"/>
      <c r="N995" s="4"/>
      <c r="O995" s="4"/>
      <c r="P995" s="4"/>
      <c r="R995" s="4"/>
      <c r="S995" s="4"/>
      <c r="T995" s="4"/>
      <c r="U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row>
    <row r="996" spans="1:56" x14ac:dyDescent="0.2">
      <c r="A996" s="48"/>
      <c r="B996" s="4"/>
      <c r="C996" s="4"/>
      <c r="D996" s="4"/>
      <c r="E996" s="4"/>
      <c r="F996" s="4"/>
      <c r="G996" s="4"/>
      <c r="H996" s="4"/>
      <c r="I996" s="4"/>
      <c r="J996" s="4"/>
      <c r="K996" s="4"/>
      <c r="L996" s="4"/>
      <c r="M996" s="4"/>
      <c r="N996" s="4"/>
      <c r="O996" s="4"/>
      <c r="P996" s="4"/>
      <c r="R996" s="4"/>
      <c r="S996" s="4"/>
      <c r="T996" s="4"/>
      <c r="U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row>
    <row r="997" spans="1:56" x14ac:dyDescent="0.2">
      <c r="A997" s="48"/>
      <c r="B997" s="4"/>
      <c r="C997" s="4"/>
      <c r="D997" s="4"/>
      <c r="E997" s="4"/>
      <c r="F997" s="4"/>
      <c r="G997" s="4"/>
      <c r="H997" s="4"/>
      <c r="I997" s="4"/>
      <c r="J997" s="4"/>
      <c r="K997" s="4"/>
      <c r="L997" s="4"/>
      <c r="M997" s="4"/>
      <c r="N997" s="4"/>
      <c r="O997" s="4"/>
      <c r="P997" s="4"/>
      <c r="R997" s="4"/>
      <c r="S997" s="4"/>
      <c r="T997" s="4"/>
      <c r="U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row>
    <row r="998" spans="1:56" x14ac:dyDescent="0.2">
      <c r="A998" s="48"/>
      <c r="B998" s="4"/>
      <c r="C998" s="4"/>
      <c r="D998" s="4"/>
      <c r="E998" s="4"/>
      <c r="F998" s="4"/>
      <c r="G998" s="4"/>
      <c r="H998" s="4"/>
      <c r="I998" s="4"/>
      <c r="J998" s="4"/>
      <c r="K998" s="4"/>
      <c r="L998" s="4"/>
      <c r="M998" s="4"/>
      <c r="N998" s="4"/>
      <c r="O998" s="4"/>
      <c r="P998" s="4"/>
      <c r="R998" s="4"/>
      <c r="S998" s="4"/>
      <c r="T998" s="4"/>
      <c r="U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row>
    <row r="999" spans="1:56" x14ac:dyDescent="0.2">
      <c r="A999" s="48"/>
      <c r="B999" s="4"/>
      <c r="C999" s="4"/>
      <c r="D999" s="4"/>
      <c r="E999" s="4"/>
      <c r="F999" s="4"/>
      <c r="G999" s="4"/>
      <c r="H999" s="4"/>
      <c r="I999" s="4"/>
      <c r="J999" s="4"/>
      <c r="K999" s="4"/>
      <c r="L999" s="4"/>
      <c r="M999" s="4"/>
      <c r="N999" s="4"/>
      <c r="O999" s="4"/>
      <c r="P999" s="4"/>
      <c r="R999" s="4"/>
      <c r="S999" s="4"/>
      <c r="T999" s="4"/>
      <c r="U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row>
    <row r="1000" spans="1:56" x14ac:dyDescent="0.2">
      <c r="A1000" s="48"/>
      <c r="B1000" s="4"/>
      <c r="C1000" s="4"/>
      <c r="D1000" s="4"/>
      <c r="E1000" s="4"/>
      <c r="F1000" s="4"/>
      <c r="G1000" s="4"/>
      <c r="H1000" s="4"/>
      <c r="I1000" s="4"/>
      <c r="J1000" s="4"/>
      <c r="K1000" s="4"/>
      <c r="L1000" s="4"/>
      <c r="M1000" s="4"/>
      <c r="N1000" s="4"/>
      <c r="O1000" s="4"/>
      <c r="P1000" s="4"/>
      <c r="R1000" s="4"/>
      <c r="S1000" s="4"/>
      <c r="T1000" s="4"/>
      <c r="U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row>
    <row r="1001" spans="1:56" x14ac:dyDescent="0.2">
      <c r="A1001" s="48"/>
      <c r="B1001" s="4"/>
      <c r="C1001" s="4"/>
      <c r="D1001" s="4"/>
      <c r="E1001" s="4"/>
      <c r="F1001" s="4"/>
      <c r="G1001" s="4"/>
      <c r="H1001" s="4"/>
      <c r="I1001" s="4"/>
      <c r="J1001" s="4"/>
      <c r="K1001" s="4"/>
      <c r="L1001" s="4"/>
      <c r="M1001" s="4"/>
      <c r="N1001" s="4"/>
      <c r="O1001" s="4"/>
      <c r="P1001" s="4"/>
      <c r="R1001" s="4"/>
      <c r="S1001" s="4"/>
      <c r="T1001" s="4"/>
      <c r="U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row>
    <row r="1002" spans="1:56" x14ac:dyDescent="0.2">
      <c r="A1002" s="48"/>
      <c r="B1002" s="4"/>
      <c r="C1002" s="4"/>
      <c r="D1002" s="4"/>
      <c r="E1002" s="4"/>
      <c r="F1002" s="4"/>
      <c r="G1002" s="4"/>
      <c r="H1002" s="4"/>
      <c r="I1002" s="4"/>
      <c r="J1002" s="4"/>
      <c r="K1002" s="4"/>
      <c r="L1002" s="4"/>
      <c r="M1002" s="4"/>
      <c r="N1002" s="4"/>
      <c r="O1002" s="4"/>
      <c r="P1002" s="4"/>
      <c r="R1002" s="4"/>
      <c r="S1002" s="4"/>
      <c r="T1002" s="4"/>
      <c r="U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row>
    <row r="1003" spans="1:56" x14ac:dyDescent="0.2">
      <c r="A1003" s="48"/>
      <c r="B1003" s="4"/>
      <c r="C1003" s="4"/>
      <c r="D1003" s="4"/>
      <c r="E1003" s="4"/>
      <c r="F1003" s="4"/>
      <c r="G1003" s="4"/>
      <c r="H1003" s="4"/>
      <c r="I1003" s="4"/>
      <c r="J1003" s="4"/>
      <c r="K1003" s="4"/>
      <c r="L1003" s="4"/>
      <c r="M1003" s="4"/>
      <c r="N1003" s="4"/>
      <c r="O1003" s="4"/>
      <c r="P1003" s="4"/>
      <c r="R1003" s="4"/>
      <c r="S1003" s="4"/>
      <c r="T1003" s="4"/>
      <c r="U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row>
    <row r="1004" spans="1:56" x14ac:dyDescent="0.2">
      <c r="A1004" s="48"/>
      <c r="B1004" s="4"/>
      <c r="C1004" s="4"/>
      <c r="D1004" s="4"/>
      <c r="E1004" s="4"/>
      <c r="F1004" s="4"/>
      <c r="G1004" s="4"/>
      <c r="H1004" s="4"/>
      <c r="I1004" s="4"/>
      <c r="J1004" s="4"/>
      <c r="K1004" s="4"/>
      <c r="L1004" s="4"/>
      <c r="M1004" s="4"/>
      <c r="N1004" s="4"/>
      <c r="O1004" s="4"/>
      <c r="P1004" s="4"/>
      <c r="R1004" s="4"/>
      <c r="S1004" s="4"/>
      <c r="T1004" s="4"/>
      <c r="U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row>
    <row r="1005" spans="1:56" x14ac:dyDescent="0.2">
      <c r="A1005" s="48"/>
      <c r="B1005" s="4"/>
      <c r="C1005" s="4"/>
      <c r="D1005" s="4"/>
      <c r="E1005" s="4"/>
      <c r="F1005" s="4"/>
      <c r="G1005" s="4"/>
      <c r="H1005" s="4"/>
      <c r="I1005" s="4"/>
      <c r="J1005" s="4"/>
      <c r="K1005" s="4"/>
      <c r="L1005" s="4"/>
      <c r="M1005" s="4"/>
      <c r="N1005" s="4"/>
      <c r="O1005" s="4"/>
      <c r="P1005" s="4"/>
      <c r="R1005" s="4"/>
      <c r="S1005" s="4"/>
      <c r="T1005" s="4"/>
      <c r="U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row>
    <row r="1006" spans="1:56" x14ac:dyDescent="0.2">
      <c r="A1006" s="48"/>
      <c r="B1006" s="4"/>
      <c r="C1006" s="4"/>
      <c r="D1006" s="4"/>
      <c r="E1006" s="4"/>
      <c r="F1006" s="4"/>
      <c r="G1006" s="4"/>
      <c r="H1006" s="4"/>
      <c r="I1006" s="4"/>
      <c r="J1006" s="4"/>
      <c r="K1006" s="4"/>
      <c r="L1006" s="4"/>
      <c r="M1006" s="4"/>
      <c r="N1006" s="4"/>
      <c r="O1006" s="4"/>
      <c r="P1006" s="4"/>
      <c r="R1006" s="4"/>
      <c r="S1006" s="4"/>
      <c r="T1006" s="4"/>
      <c r="U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row>
    <row r="1007" spans="1:56" x14ac:dyDescent="0.2">
      <c r="A1007" s="48"/>
      <c r="B1007" s="4"/>
      <c r="C1007" s="4"/>
      <c r="D1007" s="4"/>
      <c r="E1007" s="4"/>
      <c r="F1007" s="4"/>
      <c r="G1007" s="4"/>
      <c r="H1007" s="4"/>
      <c r="I1007" s="4"/>
      <c r="J1007" s="4"/>
      <c r="K1007" s="4"/>
      <c r="L1007" s="4"/>
      <c r="M1007" s="4"/>
      <c r="N1007" s="4"/>
      <c r="O1007" s="4"/>
      <c r="P1007" s="4"/>
      <c r="R1007" s="4"/>
      <c r="S1007" s="4"/>
      <c r="T1007" s="4"/>
      <c r="U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4"/>
      <c r="BB1007" s="4"/>
      <c r="BC1007" s="4"/>
      <c r="BD1007" s="4"/>
    </row>
    <row r="1008" spans="1:56" x14ac:dyDescent="0.2">
      <c r="A1008" s="48"/>
      <c r="B1008" s="4"/>
      <c r="C1008" s="4"/>
      <c r="D1008" s="4"/>
      <c r="E1008" s="4"/>
      <c r="F1008" s="4"/>
      <c r="G1008" s="4"/>
      <c r="H1008" s="4"/>
      <c r="I1008" s="4"/>
      <c r="J1008" s="4"/>
      <c r="K1008" s="4"/>
      <c r="L1008" s="4"/>
      <c r="M1008" s="4"/>
      <c r="N1008" s="4"/>
      <c r="O1008" s="4"/>
      <c r="P1008" s="4"/>
      <c r="R1008" s="4"/>
      <c r="S1008" s="4"/>
      <c r="T1008" s="4"/>
      <c r="U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4"/>
      <c r="BB1008" s="4"/>
      <c r="BC1008" s="4"/>
      <c r="BD1008" s="4"/>
    </row>
    <row r="1009" spans="1:56" x14ac:dyDescent="0.2">
      <c r="A1009" s="48"/>
      <c r="B1009" s="4"/>
      <c r="C1009" s="4"/>
      <c r="D1009" s="4"/>
      <c r="E1009" s="4"/>
      <c r="F1009" s="4"/>
      <c r="G1009" s="4"/>
      <c r="H1009" s="4"/>
      <c r="I1009" s="4"/>
      <c r="J1009" s="4"/>
      <c r="K1009" s="4"/>
      <c r="L1009" s="4"/>
      <c r="M1009" s="4"/>
      <c r="N1009" s="4"/>
      <c r="O1009" s="4"/>
      <c r="P1009" s="4"/>
      <c r="R1009" s="4"/>
      <c r="S1009" s="4"/>
      <c r="T1009" s="4"/>
      <c r="U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row>
    <row r="1010" spans="1:56" x14ac:dyDescent="0.2">
      <c r="A1010" s="48"/>
      <c r="B1010" s="4"/>
      <c r="C1010" s="4"/>
      <c r="D1010" s="4"/>
      <c r="E1010" s="4"/>
      <c r="F1010" s="4"/>
      <c r="G1010" s="4"/>
      <c r="H1010" s="4"/>
      <c r="I1010" s="4"/>
      <c r="J1010" s="4"/>
      <c r="K1010" s="4"/>
      <c r="L1010" s="4"/>
      <c r="M1010" s="4"/>
      <c r="N1010" s="4"/>
      <c r="O1010" s="4"/>
      <c r="P1010" s="4"/>
      <c r="R1010" s="4"/>
      <c r="S1010" s="4"/>
      <c r="T1010" s="4"/>
      <c r="U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row>
    <row r="1011" spans="1:56" x14ac:dyDescent="0.2">
      <c r="A1011" s="48"/>
      <c r="B1011" s="4"/>
      <c r="C1011" s="4"/>
      <c r="D1011" s="4"/>
      <c r="E1011" s="4"/>
      <c r="F1011" s="4"/>
      <c r="G1011" s="4"/>
      <c r="H1011" s="4"/>
      <c r="I1011" s="4"/>
      <c r="J1011" s="4"/>
      <c r="K1011" s="4"/>
      <c r="L1011" s="4"/>
      <c r="M1011" s="4"/>
      <c r="N1011" s="4"/>
      <c r="O1011" s="4"/>
      <c r="P1011" s="4"/>
      <c r="R1011" s="4"/>
      <c r="S1011" s="4"/>
      <c r="T1011" s="4"/>
      <c r="U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row>
    <row r="1012" spans="1:56" x14ac:dyDescent="0.2">
      <c r="A1012" s="48"/>
      <c r="B1012" s="4"/>
      <c r="C1012" s="4"/>
      <c r="D1012" s="4"/>
      <c r="E1012" s="4"/>
      <c r="F1012" s="4"/>
      <c r="G1012" s="4"/>
      <c r="H1012" s="4"/>
      <c r="I1012" s="4"/>
      <c r="J1012" s="4"/>
      <c r="K1012" s="4"/>
      <c r="L1012" s="4"/>
      <c r="M1012" s="4"/>
      <c r="N1012" s="4"/>
      <c r="O1012" s="4"/>
      <c r="P1012" s="4"/>
      <c r="R1012" s="4"/>
      <c r="S1012" s="4"/>
      <c r="T1012" s="4"/>
      <c r="U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c r="BD1012" s="4"/>
    </row>
    <row r="1013" spans="1:56" x14ac:dyDescent="0.2">
      <c r="A1013" s="48"/>
      <c r="B1013" s="4"/>
      <c r="C1013" s="4"/>
      <c r="D1013" s="4"/>
      <c r="E1013" s="4"/>
      <c r="F1013" s="4"/>
      <c r="G1013" s="4"/>
      <c r="H1013" s="4"/>
      <c r="I1013" s="4"/>
      <c r="J1013" s="4"/>
      <c r="K1013" s="4"/>
      <c r="L1013" s="4"/>
      <c r="M1013" s="4"/>
      <c r="N1013" s="4"/>
      <c r="O1013" s="4"/>
      <c r="P1013" s="4"/>
      <c r="R1013" s="4"/>
      <c r="S1013" s="4"/>
      <c r="T1013" s="4"/>
      <c r="U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row>
    <row r="1014" spans="1:56" x14ac:dyDescent="0.2">
      <c r="A1014" s="48"/>
      <c r="B1014" s="4"/>
      <c r="C1014" s="4"/>
      <c r="D1014" s="4"/>
      <c r="E1014" s="4"/>
      <c r="F1014" s="4"/>
      <c r="G1014" s="4"/>
      <c r="H1014" s="4"/>
      <c r="I1014" s="4"/>
      <c r="J1014" s="4"/>
      <c r="K1014" s="4"/>
      <c r="L1014" s="4"/>
      <c r="M1014" s="4"/>
      <c r="N1014" s="4"/>
      <c r="O1014" s="4"/>
      <c r="P1014" s="4"/>
      <c r="R1014" s="4"/>
      <c r="S1014" s="4"/>
      <c r="T1014" s="4"/>
      <c r="U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row>
    <row r="1015" spans="1:56" x14ac:dyDescent="0.2">
      <c r="A1015" s="48"/>
      <c r="B1015" s="4"/>
      <c r="C1015" s="4"/>
      <c r="D1015" s="4"/>
      <c r="E1015" s="4"/>
      <c r="F1015" s="4"/>
      <c r="G1015" s="4"/>
      <c r="H1015" s="4"/>
      <c r="I1015" s="4"/>
      <c r="J1015" s="4"/>
      <c r="K1015" s="4"/>
      <c r="L1015" s="4"/>
      <c r="M1015" s="4"/>
      <c r="N1015" s="4"/>
      <c r="O1015" s="4"/>
      <c r="P1015" s="4"/>
      <c r="R1015" s="4"/>
      <c r="S1015" s="4"/>
      <c r="T1015" s="4"/>
      <c r="U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row>
    <row r="1016" spans="1:56" x14ac:dyDescent="0.2">
      <c r="A1016" s="48"/>
      <c r="B1016" s="4"/>
      <c r="C1016" s="4"/>
      <c r="D1016" s="4"/>
      <c r="E1016" s="4"/>
      <c r="F1016" s="4"/>
      <c r="G1016" s="4"/>
      <c r="H1016" s="4"/>
      <c r="I1016" s="4"/>
      <c r="J1016" s="4"/>
      <c r="K1016" s="4"/>
      <c r="L1016" s="4"/>
      <c r="M1016" s="4"/>
      <c r="N1016" s="4"/>
      <c r="O1016" s="4"/>
      <c r="P1016" s="4"/>
      <c r="R1016" s="4"/>
      <c r="S1016" s="4"/>
      <c r="T1016" s="4"/>
      <c r="U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row>
    <row r="1017" spans="1:56" x14ac:dyDescent="0.2">
      <c r="A1017" s="48"/>
      <c r="B1017" s="4"/>
      <c r="C1017" s="4"/>
      <c r="D1017" s="4"/>
      <c r="E1017" s="4"/>
      <c r="F1017" s="4"/>
      <c r="G1017" s="4"/>
      <c r="H1017" s="4"/>
      <c r="I1017" s="4"/>
      <c r="J1017" s="4"/>
      <c r="K1017" s="4"/>
      <c r="L1017" s="4"/>
      <c r="M1017" s="4"/>
      <c r="N1017" s="4"/>
      <c r="O1017" s="4"/>
      <c r="P1017" s="4"/>
      <c r="R1017" s="4"/>
      <c r="S1017" s="4"/>
      <c r="T1017" s="4"/>
      <c r="U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row>
    <row r="1018" spans="1:56" x14ac:dyDescent="0.2">
      <c r="A1018" s="48"/>
      <c r="B1018" s="4"/>
      <c r="C1018" s="4"/>
      <c r="D1018" s="4"/>
      <c r="E1018" s="4"/>
      <c r="F1018" s="4"/>
      <c r="G1018" s="4"/>
      <c r="H1018" s="4"/>
      <c r="I1018" s="4"/>
      <c r="J1018" s="4"/>
      <c r="K1018" s="4"/>
      <c r="L1018" s="4"/>
      <c r="M1018" s="4"/>
      <c r="N1018" s="4"/>
      <c r="O1018" s="4"/>
      <c r="P1018" s="4"/>
      <c r="R1018" s="4"/>
      <c r="S1018" s="4"/>
      <c r="T1018" s="4"/>
      <c r="U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row>
    <row r="1019" spans="1:56" x14ac:dyDescent="0.2">
      <c r="A1019" s="48"/>
      <c r="B1019" s="4"/>
      <c r="C1019" s="4"/>
      <c r="D1019" s="4"/>
      <c r="E1019" s="4"/>
      <c r="F1019" s="4"/>
      <c r="G1019" s="4"/>
      <c r="H1019" s="4"/>
      <c r="I1019" s="4"/>
      <c r="J1019" s="4"/>
      <c r="K1019" s="4"/>
      <c r="L1019" s="4"/>
      <c r="M1019" s="4"/>
      <c r="N1019" s="4"/>
      <c r="O1019" s="4"/>
      <c r="P1019" s="4"/>
      <c r="R1019" s="4"/>
      <c r="S1019" s="4"/>
      <c r="T1019" s="4"/>
      <c r="U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row>
    <row r="1020" spans="1:56" x14ac:dyDescent="0.2">
      <c r="A1020" s="48"/>
      <c r="B1020" s="4"/>
      <c r="C1020" s="4"/>
      <c r="D1020" s="4"/>
      <c r="E1020" s="4"/>
      <c r="F1020" s="4"/>
      <c r="G1020" s="4"/>
      <c r="H1020" s="4"/>
      <c r="I1020" s="4"/>
      <c r="J1020" s="4"/>
      <c r="K1020" s="4"/>
      <c r="L1020" s="4"/>
      <c r="M1020" s="4"/>
      <c r="N1020" s="4"/>
      <c r="O1020" s="4"/>
      <c r="P1020" s="4"/>
      <c r="R1020" s="4"/>
      <c r="S1020" s="4"/>
      <c r="T1020" s="4"/>
      <c r="U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row>
    <row r="1021" spans="1:56" x14ac:dyDescent="0.2">
      <c r="A1021" s="48"/>
      <c r="B1021" s="4"/>
      <c r="C1021" s="4"/>
      <c r="D1021" s="4"/>
      <c r="E1021" s="4"/>
      <c r="F1021" s="4"/>
      <c r="G1021" s="4"/>
      <c r="H1021" s="4"/>
      <c r="I1021" s="4"/>
      <c r="J1021" s="4"/>
      <c r="K1021" s="4"/>
      <c r="L1021" s="4"/>
      <c r="M1021" s="4"/>
      <c r="N1021" s="4"/>
      <c r="O1021" s="4"/>
      <c r="P1021" s="4"/>
      <c r="R1021" s="4"/>
      <c r="S1021" s="4"/>
      <c r="T1021" s="4"/>
      <c r="U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4"/>
      <c r="BB1021" s="4"/>
      <c r="BC1021" s="4"/>
      <c r="BD1021" s="4"/>
    </row>
    <row r="1022" spans="1:56" x14ac:dyDescent="0.2">
      <c r="A1022" s="48"/>
      <c r="B1022" s="4"/>
      <c r="C1022" s="4"/>
      <c r="D1022" s="4"/>
      <c r="E1022" s="4"/>
      <c r="F1022" s="4"/>
      <c r="G1022" s="4"/>
      <c r="H1022" s="4"/>
      <c r="I1022" s="4"/>
      <c r="J1022" s="4"/>
      <c r="K1022" s="4"/>
      <c r="L1022" s="4"/>
      <c r="M1022" s="4"/>
      <c r="N1022" s="4"/>
      <c r="O1022" s="4"/>
      <c r="P1022" s="4"/>
      <c r="R1022" s="4"/>
      <c r="S1022" s="4"/>
      <c r="T1022" s="4"/>
      <c r="U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c r="AU1022" s="4"/>
      <c r="AV1022" s="4"/>
      <c r="AW1022" s="4"/>
      <c r="AX1022" s="4"/>
      <c r="AY1022" s="4"/>
      <c r="AZ1022" s="4"/>
      <c r="BA1022" s="4"/>
      <c r="BB1022" s="4"/>
      <c r="BC1022" s="4"/>
      <c r="BD1022" s="4"/>
    </row>
    <row r="1023" spans="1:56" x14ac:dyDescent="0.2">
      <c r="A1023" s="48"/>
      <c r="B1023" s="4"/>
      <c r="C1023" s="4"/>
      <c r="D1023" s="4"/>
      <c r="E1023" s="4"/>
      <c r="F1023" s="4"/>
      <c r="G1023" s="4"/>
      <c r="H1023" s="4"/>
      <c r="I1023" s="4"/>
      <c r="J1023" s="4"/>
      <c r="K1023" s="4"/>
      <c r="L1023" s="4"/>
      <c r="M1023" s="4"/>
      <c r="N1023" s="4"/>
      <c r="O1023" s="4"/>
      <c r="P1023" s="4"/>
      <c r="R1023" s="4"/>
      <c r="S1023" s="4"/>
      <c r="T1023" s="4"/>
      <c r="U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c r="AT1023" s="4"/>
      <c r="AU1023" s="4"/>
      <c r="AV1023" s="4"/>
      <c r="AW1023" s="4"/>
      <c r="AX1023" s="4"/>
      <c r="AY1023" s="4"/>
      <c r="AZ1023" s="4"/>
      <c r="BA1023" s="4"/>
      <c r="BB1023" s="4"/>
      <c r="BC1023" s="4"/>
      <c r="BD1023" s="4"/>
    </row>
    <row r="1024" spans="1:56" x14ac:dyDescent="0.2">
      <c r="A1024" s="48"/>
      <c r="B1024" s="4"/>
      <c r="C1024" s="4"/>
      <c r="D1024" s="4"/>
      <c r="E1024" s="4"/>
      <c r="F1024" s="4"/>
      <c r="G1024" s="4"/>
      <c r="H1024" s="4"/>
      <c r="I1024" s="4"/>
      <c r="J1024" s="4"/>
      <c r="K1024" s="4"/>
      <c r="L1024" s="4"/>
      <c r="M1024" s="4"/>
      <c r="N1024" s="4"/>
      <c r="O1024" s="4"/>
      <c r="P1024" s="4"/>
      <c r="R1024" s="4"/>
      <c r="S1024" s="4"/>
      <c r="T1024" s="4"/>
      <c r="U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c r="AV1024" s="4"/>
      <c r="AW1024" s="4"/>
      <c r="AX1024" s="4"/>
      <c r="AY1024" s="4"/>
      <c r="AZ1024" s="4"/>
      <c r="BA1024" s="4"/>
      <c r="BB1024" s="4"/>
      <c r="BC1024" s="4"/>
      <c r="BD1024" s="4"/>
    </row>
    <row r="1025" spans="1:56" x14ac:dyDescent="0.2">
      <c r="A1025" s="48"/>
      <c r="B1025" s="4"/>
      <c r="C1025" s="4"/>
      <c r="D1025" s="4"/>
      <c r="E1025" s="4"/>
      <c r="F1025" s="4"/>
      <c r="G1025" s="4"/>
      <c r="H1025" s="4"/>
      <c r="I1025" s="4"/>
      <c r="J1025" s="4"/>
      <c r="K1025" s="4"/>
      <c r="L1025" s="4"/>
      <c r="M1025" s="4"/>
      <c r="N1025" s="4"/>
      <c r="O1025" s="4"/>
      <c r="P1025" s="4"/>
      <c r="R1025" s="4"/>
      <c r="S1025" s="4"/>
      <c r="T1025" s="4"/>
      <c r="U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c r="AU1025" s="4"/>
      <c r="AV1025" s="4"/>
      <c r="AW1025" s="4"/>
      <c r="AX1025" s="4"/>
      <c r="AY1025" s="4"/>
      <c r="AZ1025" s="4"/>
      <c r="BA1025" s="4"/>
      <c r="BB1025" s="4"/>
      <c r="BC1025" s="4"/>
      <c r="BD1025" s="4"/>
    </row>
    <row r="1026" spans="1:56" x14ac:dyDescent="0.2">
      <c r="A1026" s="48"/>
      <c r="B1026" s="4"/>
      <c r="C1026" s="4"/>
      <c r="D1026" s="4"/>
      <c r="E1026" s="4"/>
      <c r="F1026" s="4"/>
      <c r="G1026" s="4"/>
      <c r="H1026" s="4"/>
      <c r="I1026" s="4"/>
      <c r="J1026" s="4"/>
      <c r="K1026" s="4"/>
      <c r="L1026" s="4"/>
      <c r="M1026" s="4"/>
      <c r="N1026" s="4"/>
      <c r="O1026" s="4"/>
      <c r="P1026" s="4"/>
      <c r="R1026" s="4"/>
      <c r="S1026" s="4"/>
      <c r="T1026" s="4"/>
      <c r="U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c r="AU1026" s="4"/>
      <c r="AV1026" s="4"/>
      <c r="AW1026" s="4"/>
      <c r="AX1026" s="4"/>
      <c r="AY1026" s="4"/>
      <c r="AZ1026" s="4"/>
      <c r="BA1026" s="4"/>
      <c r="BB1026" s="4"/>
      <c r="BC1026" s="4"/>
      <c r="BD1026" s="4"/>
    </row>
    <row r="1027" spans="1:56" x14ac:dyDescent="0.2">
      <c r="A1027" s="48"/>
      <c r="B1027" s="4"/>
      <c r="C1027" s="4"/>
      <c r="D1027" s="4"/>
      <c r="E1027" s="4"/>
      <c r="F1027" s="4"/>
      <c r="G1027" s="4"/>
      <c r="H1027" s="4"/>
      <c r="I1027" s="4"/>
      <c r="J1027" s="4"/>
      <c r="K1027" s="4"/>
      <c r="L1027" s="4"/>
      <c r="M1027" s="4"/>
      <c r="N1027" s="4"/>
      <c r="O1027" s="4"/>
      <c r="P1027" s="4"/>
      <c r="R1027" s="4"/>
      <c r="S1027" s="4"/>
      <c r="T1027" s="4"/>
      <c r="U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4"/>
      <c r="BB1027" s="4"/>
      <c r="BC1027" s="4"/>
      <c r="BD1027" s="4"/>
    </row>
    <row r="1028" spans="1:56" x14ac:dyDescent="0.2">
      <c r="A1028" s="48"/>
      <c r="B1028" s="4"/>
      <c r="C1028" s="4"/>
      <c r="D1028" s="4"/>
      <c r="E1028" s="4"/>
      <c r="F1028" s="4"/>
      <c r="G1028" s="4"/>
      <c r="H1028" s="4"/>
      <c r="I1028" s="4"/>
      <c r="J1028" s="4"/>
      <c r="K1028" s="4"/>
      <c r="L1028" s="4"/>
      <c r="M1028" s="4"/>
      <c r="N1028" s="4"/>
      <c r="O1028" s="4"/>
      <c r="P1028" s="4"/>
      <c r="R1028" s="4"/>
      <c r="S1028" s="4"/>
      <c r="T1028" s="4"/>
      <c r="U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c r="AU1028" s="4"/>
      <c r="AV1028" s="4"/>
      <c r="AW1028" s="4"/>
      <c r="AX1028" s="4"/>
      <c r="AY1028" s="4"/>
      <c r="AZ1028" s="4"/>
      <c r="BA1028" s="4"/>
      <c r="BB1028" s="4"/>
      <c r="BC1028" s="4"/>
      <c r="BD1028" s="4"/>
    </row>
    <row r="1029" spans="1:56" x14ac:dyDescent="0.2">
      <c r="A1029" s="48"/>
      <c r="B1029" s="4"/>
      <c r="C1029" s="4"/>
      <c r="D1029" s="4"/>
      <c r="E1029" s="4"/>
      <c r="F1029" s="4"/>
      <c r="G1029" s="4"/>
      <c r="H1029" s="4"/>
      <c r="I1029" s="4"/>
      <c r="J1029" s="4"/>
      <c r="K1029" s="4"/>
      <c r="L1029" s="4"/>
      <c r="M1029" s="4"/>
      <c r="N1029" s="4"/>
      <c r="O1029" s="4"/>
      <c r="P1029" s="4"/>
      <c r="R1029" s="4"/>
      <c r="S1029" s="4"/>
      <c r="T1029" s="4"/>
      <c r="U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4"/>
      <c r="BB1029" s="4"/>
      <c r="BC1029" s="4"/>
      <c r="BD1029" s="4"/>
    </row>
    <row r="1030" spans="1:56" x14ac:dyDescent="0.2">
      <c r="A1030" s="48"/>
      <c r="B1030" s="4"/>
      <c r="C1030" s="4"/>
      <c r="D1030" s="4"/>
      <c r="E1030" s="4"/>
      <c r="F1030" s="4"/>
      <c r="G1030" s="4"/>
      <c r="H1030" s="4"/>
      <c r="I1030" s="4"/>
      <c r="J1030" s="4"/>
      <c r="K1030" s="4"/>
      <c r="L1030" s="4"/>
      <c r="M1030" s="4"/>
      <c r="N1030" s="4"/>
      <c r="O1030" s="4"/>
      <c r="P1030" s="4"/>
      <c r="R1030" s="4"/>
      <c r="S1030" s="4"/>
      <c r="T1030" s="4"/>
      <c r="U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4"/>
      <c r="BB1030" s="4"/>
      <c r="BC1030" s="4"/>
      <c r="BD1030" s="4"/>
    </row>
    <row r="1031" spans="1:56" x14ac:dyDescent="0.2">
      <c r="A1031" s="48"/>
      <c r="B1031" s="4"/>
      <c r="C1031" s="4"/>
      <c r="D1031" s="4"/>
      <c r="E1031" s="4"/>
      <c r="F1031" s="4"/>
      <c r="G1031" s="4"/>
      <c r="H1031" s="4"/>
      <c r="I1031" s="4"/>
      <c r="J1031" s="4"/>
      <c r="K1031" s="4"/>
      <c r="L1031" s="4"/>
      <c r="M1031" s="4"/>
      <c r="N1031" s="4"/>
      <c r="O1031" s="4"/>
      <c r="P1031" s="4"/>
      <c r="R1031" s="4"/>
      <c r="S1031" s="4"/>
      <c r="T1031" s="4"/>
      <c r="U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c r="AU1031" s="4"/>
      <c r="AV1031" s="4"/>
      <c r="AW1031" s="4"/>
      <c r="AX1031" s="4"/>
      <c r="AY1031" s="4"/>
      <c r="AZ1031" s="4"/>
      <c r="BA1031" s="4"/>
      <c r="BB1031" s="4"/>
      <c r="BC1031" s="4"/>
      <c r="BD1031" s="4"/>
    </row>
    <row r="1032" spans="1:56" x14ac:dyDescent="0.2">
      <c r="A1032" s="48"/>
      <c r="B1032" s="4"/>
      <c r="C1032" s="4"/>
      <c r="D1032" s="4"/>
      <c r="E1032" s="4"/>
      <c r="F1032" s="4"/>
      <c r="G1032" s="4"/>
      <c r="H1032" s="4"/>
      <c r="I1032" s="4"/>
      <c r="J1032" s="4"/>
      <c r="K1032" s="4"/>
      <c r="L1032" s="4"/>
      <c r="M1032" s="4"/>
      <c r="N1032" s="4"/>
      <c r="O1032" s="4"/>
      <c r="P1032" s="4"/>
      <c r="R1032" s="4"/>
      <c r="S1032" s="4"/>
      <c r="T1032" s="4"/>
      <c r="U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c r="AU1032" s="4"/>
      <c r="AV1032" s="4"/>
      <c r="AW1032" s="4"/>
      <c r="AX1032" s="4"/>
      <c r="AY1032" s="4"/>
      <c r="AZ1032" s="4"/>
      <c r="BA1032" s="4"/>
      <c r="BB1032" s="4"/>
      <c r="BC1032" s="4"/>
      <c r="BD1032" s="4"/>
    </row>
    <row r="1033" spans="1:56" x14ac:dyDescent="0.2">
      <c r="A1033" s="48"/>
      <c r="B1033" s="4"/>
      <c r="C1033" s="4"/>
      <c r="D1033" s="4"/>
      <c r="E1033" s="4"/>
      <c r="F1033" s="4"/>
      <c r="G1033" s="4"/>
      <c r="H1033" s="4"/>
      <c r="I1033" s="4"/>
      <c r="J1033" s="4"/>
      <c r="K1033" s="4"/>
      <c r="L1033" s="4"/>
      <c r="M1033" s="4"/>
      <c r="N1033" s="4"/>
      <c r="O1033" s="4"/>
      <c r="P1033" s="4"/>
      <c r="R1033" s="4"/>
      <c r="S1033" s="4"/>
      <c r="T1033" s="4"/>
      <c r="U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c r="AU1033" s="4"/>
      <c r="AV1033" s="4"/>
      <c r="AW1033" s="4"/>
      <c r="AX1033" s="4"/>
      <c r="AY1033" s="4"/>
      <c r="AZ1033" s="4"/>
      <c r="BA1033" s="4"/>
      <c r="BB1033" s="4"/>
      <c r="BC1033" s="4"/>
      <c r="BD1033"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P1006"/>
  <sheetViews>
    <sheetView workbookViewId="0">
      <pane ySplit="1" topLeftCell="A2" activePane="bottomLeft" state="frozen"/>
      <selection pane="bottomLeft" activeCell="D2" sqref="D2:D1048576"/>
    </sheetView>
  </sheetViews>
  <sheetFormatPr baseColWidth="10" defaultColWidth="11.1640625" defaultRowHeight="15" customHeight="1" x14ac:dyDescent="0.2"/>
  <cols>
    <col min="1" max="23" width="16.83203125" customWidth="1"/>
  </cols>
  <sheetData>
    <row r="1" spans="1:42" x14ac:dyDescent="0.2">
      <c r="A1" s="49" t="s">
        <v>1158</v>
      </c>
      <c r="B1" s="4" t="s">
        <v>6</v>
      </c>
      <c r="C1" s="4" t="s">
        <v>1159</v>
      </c>
      <c r="D1" s="4" t="s">
        <v>0</v>
      </c>
      <c r="E1" s="4" t="s">
        <v>1</v>
      </c>
      <c r="F1" s="4" t="s">
        <v>1442</v>
      </c>
      <c r="G1" s="4" t="s">
        <v>1443</v>
      </c>
      <c r="H1" s="4" t="s">
        <v>1444</v>
      </c>
      <c r="I1" s="4" t="s">
        <v>1445</v>
      </c>
      <c r="J1" s="4" t="s">
        <v>1446</v>
      </c>
      <c r="K1" s="4" t="s">
        <v>1447</v>
      </c>
      <c r="L1" s="4" t="s">
        <v>1448</v>
      </c>
      <c r="M1" s="4" t="s">
        <v>1449</v>
      </c>
      <c r="N1" s="4" t="s">
        <v>1450</v>
      </c>
      <c r="O1" s="4" t="s">
        <v>1451</v>
      </c>
      <c r="P1" s="4" t="s">
        <v>1452</v>
      </c>
      <c r="Q1" s="4" t="s">
        <v>1453</v>
      </c>
    </row>
    <row r="2" spans="1:42" x14ac:dyDescent="0.2">
      <c r="A2" s="50">
        <f>'Application Form'!B2</f>
        <v>1</v>
      </c>
      <c r="B2" s="16">
        <v>45233.312298055556</v>
      </c>
      <c r="C2" s="4">
        <v>1</v>
      </c>
      <c r="D2" s="4"/>
      <c r="E2" s="4" t="s">
        <v>1454</v>
      </c>
      <c r="F2" s="4">
        <v>16</v>
      </c>
      <c r="G2" s="4" t="s">
        <v>1455</v>
      </c>
      <c r="H2" s="4">
        <v>23</v>
      </c>
      <c r="I2" s="4">
        <v>33</v>
      </c>
      <c r="L2" s="4" t="s">
        <v>1456</v>
      </c>
      <c r="M2" s="4" t="s">
        <v>1457</v>
      </c>
      <c r="N2" s="4" t="s">
        <v>1458</v>
      </c>
      <c r="O2" s="4" t="s">
        <v>1459</v>
      </c>
      <c r="P2" s="4"/>
      <c r="Q2" s="4"/>
    </row>
    <row r="3" spans="1:42" x14ac:dyDescent="0.2">
      <c r="A3" s="50">
        <f>'Application Form'!B3</f>
        <v>3</v>
      </c>
      <c r="B3" s="23">
        <v>45238.138198101849</v>
      </c>
      <c r="C3" s="24">
        <v>3</v>
      </c>
      <c r="D3" s="25"/>
      <c r="E3" s="25" t="s">
        <v>1460</v>
      </c>
      <c r="F3" s="24">
        <v>7.36</v>
      </c>
      <c r="G3" s="25" t="s">
        <v>1455</v>
      </c>
      <c r="H3" s="24">
        <v>9</v>
      </c>
      <c r="I3" s="24">
        <v>30</v>
      </c>
      <c r="J3" s="25"/>
      <c r="K3" s="25"/>
      <c r="L3" s="25" t="s">
        <v>1461</v>
      </c>
      <c r="M3" s="25"/>
      <c r="N3" s="25"/>
      <c r="O3" s="25"/>
      <c r="P3" s="25"/>
      <c r="Q3" s="25"/>
      <c r="R3" s="25"/>
      <c r="S3" s="25"/>
      <c r="T3" s="25"/>
      <c r="U3" s="25"/>
      <c r="V3" s="25"/>
    </row>
    <row r="4" spans="1:42" x14ac:dyDescent="0.2">
      <c r="A4" s="50">
        <f>'Application Form'!B4</f>
        <v>6</v>
      </c>
      <c r="B4" s="23">
        <v>45238.13978106482</v>
      </c>
      <c r="C4" s="24">
        <v>6</v>
      </c>
      <c r="D4" s="25"/>
      <c r="E4" s="25" t="s">
        <v>1454</v>
      </c>
      <c r="F4" s="24">
        <v>10.29</v>
      </c>
      <c r="G4" s="25" t="s">
        <v>1455</v>
      </c>
      <c r="H4" s="25">
        <v>17</v>
      </c>
      <c r="I4" s="25">
        <v>33</v>
      </c>
      <c r="J4" s="25"/>
      <c r="K4" s="25"/>
      <c r="L4" s="25" t="s">
        <v>1461</v>
      </c>
      <c r="M4" s="25"/>
      <c r="N4" s="25"/>
      <c r="O4" s="25"/>
      <c r="P4" s="25"/>
      <c r="Q4" s="25"/>
      <c r="R4" s="25"/>
      <c r="S4" s="25"/>
      <c r="T4" s="25"/>
      <c r="U4" s="25"/>
      <c r="V4" s="25"/>
      <c r="W4" s="25"/>
    </row>
    <row r="5" spans="1:42" x14ac:dyDescent="0.2">
      <c r="A5" s="50">
        <f>'Application Form'!B5</f>
        <v>7</v>
      </c>
      <c r="B5" s="23">
        <v>45238.141800011574</v>
      </c>
      <c r="C5" s="24">
        <v>7</v>
      </c>
      <c r="D5" s="25"/>
      <c r="E5" s="25" t="s">
        <v>1462</v>
      </c>
      <c r="F5" s="24">
        <v>61.24</v>
      </c>
      <c r="G5" s="25" t="s">
        <v>1455</v>
      </c>
      <c r="H5" s="24">
        <v>100</v>
      </c>
      <c r="I5" s="24">
        <v>33</v>
      </c>
      <c r="J5" s="25"/>
      <c r="K5" s="25"/>
      <c r="L5" s="25" t="s">
        <v>1463</v>
      </c>
      <c r="M5" s="25" t="s">
        <v>1464</v>
      </c>
      <c r="N5" s="25" t="s">
        <v>1458</v>
      </c>
      <c r="O5" s="25" t="s">
        <v>1459</v>
      </c>
      <c r="P5" s="25"/>
      <c r="Q5" s="25"/>
      <c r="R5" s="25"/>
      <c r="S5" s="25"/>
      <c r="T5" s="25"/>
      <c r="U5" s="25"/>
      <c r="V5" s="25"/>
      <c r="W5" s="25"/>
      <c r="X5" s="25"/>
    </row>
    <row r="6" spans="1:42" x14ac:dyDescent="0.2">
      <c r="A6" s="50">
        <f>'Application Form'!B6</f>
        <v>8</v>
      </c>
      <c r="B6" s="23">
        <v>45238.145276539348</v>
      </c>
      <c r="C6" s="24">
        <v>8</v>
      </c>
      <c r="D6" s="25"/>
      <c r="E6" s="25" t="s">
        <v>1462</v>
      </c>
      <c r="F6" s="24">
        <v>51.29</v>
      </c>
      <c r="G6" s="25" t="s">
        <v>1455</v>
      </c>
      <c r="H6" s="25">
        <v>104</v>
      </c>
      <c r="I6" s="25">
        <v>33</v>
      </c>
      <c r="J6" s="25"/>
      <c r="K6" s="25"/>
      <c r="L6" s="25" t="s">
        <v>1465</v>
      </c>
      <c r="M6" s="25" t="s">
        <v>1457</v>
      </c>
      <c r="N6" s="25" t="s">
        <v>1458</v>
      </c>
      <c r="O6" s="25" t="s">
        <v>1459</v>
      </c>
      <c r="P6" s="25"/>
      <c r="Q6" s="25"/>
      <c r="R6" s="25"/>
      <c r="S6" s="25"/>
      <c r="T6" s="25"/>
      <c r="U6" s="25"/>
      <c r="V6" s="25"/>
      <c r="W6" s="25"/>
      <c r="X6" s="25"/>
      <c r="Y6" s="25"/>
    </row>
    <row r="7" spans="1:42" x14ac:dyDescent="0.2">
      <c r="A7" s="50">
        <f>'Application Form'!B7</f>
        <v>9</v>
      </c>
      <c r="B7" s="23">
        <v>45238.147251400464</v>
      </c>
      <c r="C7" s="24">
        <v>9</v>
      </c>
      <c r="D7" s="25"/>
      <c r="E7" s="25" t="s">
        <v>1460</v>
      </c>
      <c r="F7" s="24">
        <v>87</v>
      </c>
      <c r="G7" s="25" t="s">
        <v>1455</v>
      </c>
      <c r="H7" s="24">
        <v>255</v>
      </c>
      <c r="I7" s="25">
        <v>33</v>
      </c>
      <c r="J7" s="25"/>
      <c r="K7" s="25"/>
      <c r="L7" s="25" t="s">
        <v>1466</v>
      </c>
      <c r="M7" s="25" t="s">
        <v>1457</v>
      </c>
      <c r="N7" s="25" t="s">
        <v>1458</v>
      </c>
      <c r="O7" s="25" t="s">
        <v>1459</v>
      </c>
      <c r="P7" s="25"/>
      <c r="Q7" s="25"/>
      <c r="R7" s="25"/>
      <c r="S7" s="25"/>
      <c r="T7" s="25"/>
      <c r="U7" s="25"/>
      <c r="V7" s="25"/>
      <c r="W7" s="25"/>
      <c r="X7" s="25"/>
      <c r="Y7" s="25"/>
    </row>
    <row r="8" spans="1:42" x14ac:dyDescent="0.2">
      <c r="A8" s="50">
        <f>'Application Form'!B8</f>
        <v>10</v>
      </c>
      <c r="B8" s="16"/>
      <c r="C8" s="4"/>
    </row>
    <row r="9" spans="1:42" x14ac:dyDescent="0.2">
      <c r="B9" s="16"/>
    </row>
    <row r="10" spans="1:42" x14ac:dyDescent="0.2">
      <c r="B10" s="16"/>
    </row>
    <row r="11" spans="1:42" x14ac:dyDescent="0.2">
      <c r="B11" s="16"/>
    </row>
    <row r="12" spans="1:42" x14ac:dyDescent="0.2">
      <c r="A12" s="50">
        <f>'Application Form'!B9</f>
        <v>11</v>
      </c>
      <c r="B12" s="16">
        <v>45239.414675138891</v>
      </c>
      <c r="C12" s="4">
        <v>11</v>
      </c>
      <c r="D12" s="4"/>
      <c r="E12" s="4" t="s">
        <v>1467</v>
      </c>
      <c r="F12" s="4">
        <v>5.56</v>
      </c>
      <c r="G12" s="4" t="s">
        <v>1455</v>
      </c>
      <c r="H12" s="4">
        <v>5</v>
      </c>
      <c r="I12" s="4">
        <v>30</v>
      </c>
      <c r="J12" s="4" t="s">
        <v>1468</v>
      </c>
      <c r="L12" s="4" t="s">
        <v>1469</v>
      </c>
      <c r="N12" s="4" t="s">
        <v>1470</v>
      </c>
      <c r="O12" s="4" t="s">
        <v>1471</v>
      </c>
      <c r="P12" s="4" t="s">
        <v>1472</v>
      </c>
      <c r="Q12" s="4"/>
    </row>
    <row r="13" spans="1:42" x14ac:dyDescent="0.2">
      <c r="A13" s="50">
        <f>'Application Form'!B10</f>
        <v>12</v>
      </c>
      <c r="B13" s="23">
        <v>45238.150065520837</v>
      </c>
      <c r="C13" s="24">
        <v>12</v>
      </c>
      <c r="D13" s="25"/>
      <c r="E13" s="25" t="s">
        <v>1467</v>
      </c>
      <c r="F13" s="24">
        <v>75.930000000000007</v>
      </c>
      <c r="G13" s="25" t="s">
        <v>1455</v>
      </c>
      <c r="H13" s="24">
        <v>120</v>
      </c>
      <c r="I13" s="25">
        <v>33</v>
      </c>
      <c r="J13" s="25"/>
      <c r="K13" s="25"/>
      <c r="L13" s="25" t="s">
        <v>1473</v>
      </c>
      <c r="M13" s="25" t="s">
        <v>1457</v>
      </c>
      <c r="N13" s="25" t="s">
        <v>1458</v>
      </c>
      <c r="O13" s="25" t="s">
        <v>1459</v>
      </c>
      <c r="P13" s="25"/>
      <c r="Q13" s="25"/>
      <c r="R13" s="25"/>
      <c r="S13" s="25"/>
      <c r="T13" s="25"/>
      <c r="U13" s="25"/>
      <c r="V13" s="25"/>
      <c r="W13" s="25"/>
      <c r="X13" s="25"/>
      <c r="Y13" s="25"/>
    </row>
    <row r="14" spans="1:42" x14ac:dyDescent="0.2">
      <c r="A14" s="50">
        <f>'Application Form'!B11</f>
        <v>13</v>
      </c>
      <c r="B14" s="23">
        <v>45239.433648703707</v>
      </c>
      <c r="C14" s="24">
        <v>13</v>
      </c>
      <c r="D14" s="25"/>
      <c r="E14" s="25" t="s">
        <v>1467</v>
      </c>
      <c r="F14" s="24">
        <v>12.5</v>
      </c>
      <c r="G14" s="25" t="s">
        <v>1455</v>
      </c>
      <c r="H14" s="24">
        <v>9.5</v>
      </c>
      <c r="I14" s="25">
        <v>30</v>
      </c>
      <c r="J14" s="25" t="s">
        <v>1474</v>
      </c>
      <c r="K14" s="25"/>
      <c r="L14" s="25" t="s">
        <v>1475</v>
      </c>
      <c r="M14" s="25"/>
      <c r="N14" s="25" t="s">
        <v>1470</v>
      </c>
      <c r="O14" s="25" t="s">
        <v>1471</v>
      </c>
      <c r="P14" s="25" t="s">
        <v>1472</v>
      </c>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row>
    <row r="15" spans="1:42" x14ac:dyDescent="0.2">
      <c r="A15" s="50">
        <f>'Application Form'!B12</f>
        <v>14</v>
      </c>
      <c r="C15" s="4"/>
    </row>
    <row r="16" spans="1:42" x14ac:dyDescent="0.2">
      <c r="A16" s="50">
        <f>'Application Form'!B13</f>
        <v>15</v>
      </c>
      <c r="B16" s="23">
        <v>45238.152001898146</v>
      </c>
      <c r="C16" s="24">
        <v>15</v>
      </c>
      <c r="D16" s="25"/>
      <c r="E16" s="25" t="s">
        <v>1462</v>
      </c>
      <c r="F16" s="24">
        <v>20.11</v>
      </c>
      <c r="G16" s="25" t="s">
        <v>1455</v>
      </c>
      <c r="H16" s="24">
        <v>35</v>
      </c>
      <c r="I16" s="25">
        <v>33</v>
      </c>
      <c r="J16" s="25"/>
      <c r="K16" s="25"/>
      <c r="L16" s="25" t="s">
        <v>1476</v>
      </c>
      <c r="M16" s="25" t="s">
        <v>1477</v>
      </c>
      <c r="N16" s="25" t="s">
        <v>1458</v>
      </c>
      <c r="O16" s="25" t="s">
        <v>1459</v>
      </c>
      <c r="P16" s="25"/>
      <c r="Q16" s="25"/>
      <c r="R16" s="25"/>
      <c r="S16" s="25"/>
      <c r="T16" s="25"/>
      <c r="U16" s="25"/>
      <c r="V16" s="25"/>
      <c r="W16" s="25"/>
      <c r="X16" s="25"/>
      <c r="Y16" s="25"/>
    </row>
    <row r="17" spans="1:42" x14ac:dyDescent="0.2">
      <c r="A17" s="50">
        <f>'Application Form'!B14</f>
        <v>16</v>
      </c>
      <c r="B17" s="16">
        <v>45239.413880254629</v>
      </c>
      <c r="C17" s="4">
        <v>16</v>
      </c>
      <c r="D17" s="4"/>
      <c r="E17" s="4" t="s">
        <v>1478</v>
      </c>
      <c r="F17" s="4">
        <v>1.29</v>
      </c>
      <c r="G17" s="4" t="s">
        <v>1455</v>
      </c>
      <c r="H17" s="4">
        <v>1.32</v>
      </c>
      <c r="I17" s="4">
        <v>30</v>
      </c>
      <c r="J17" s="4" t="s">
        <v>1479</v>
      </c>
      <c r="L17" s="4" t="s">
        <v>1480</v>
      </c>
      <c r="N17" s="4" t="s">
        <v>1481</v>
      </c>
      <c r="P17" s="4" t="s">
        <v>1482</v>
      </c>
      <c r="Q17" s="4"/>
    </row>
    <row r="18" spans="1:42" x14ac:dyDescent="0.2">
      <c r="A18" s="50">
        <f>'Application Form'!B15</f>
        <v>17</v>
      </c>
      <c r="B18" s="23">
        <v>45238.154292777777</v>
      </c>
      <c r="C18" s="24">
        <v>17</v>
      </c>
      <c r="D18" s="25"/>
      <c r="E18" s="25" t="s">
        <v>1460</v>
      </c>
      <c r="F18" s="24">
        <v>62</v>
      </c>
      <c r="G18" s="25" t="s">
        <v>1455</v>
      </c>
      <c r="H18" s="24">
        <v>77</v>
      </c>
      <c r="I18" s="25">
        <v>33</v>
      </c>
      <c r="J18" s="25"/>
      <c r="K18" s="25"/>
      <c r="L18" s="25" t="s">
        <v>1483</v>
      </c>
      <c r="M18" s="25" t="s">
        <v>1484</v>
      </c>
      <c r="N18" s="25" t="s">
        <v>1458</v>
      </c>
      <c r="O18" s="25" t="s">
        <v>1459</v>
      </c>
      <c r="P18" s="25"/>
      <c r="Q18" s="25"/>
      <c r="R18" s="25"/>
      <c r="S18" s="25"/>
      <c r="T18" s="25"/>
      <c r="U18" s="25"/>
      <c r="V18" s="25"/>
      <c r="W18" s="25"/>
      <c r="X18" s="25"/>
      <c r="Y18" s="25"/>
    </row>
    <row r="19" spans="1:42" x14ac:dyDescent="0.2">
      <c r="A19" s="50">
        <f>'Application Form'!B16</f>
        <v>18</v>
      </c>
      <c r="B19" s="16">
        <v>45239.384664988422</v>
      </c>
      <c r="C19" s="4">
        <v>18</v>
      </c>
      <c r="D19" s="4"/>
      <c r="E19" s="4" t="s">
        <v>1460</v>
      </c>
      <c r="F19" s="4">
        <v>12.04</v>
      </c>
      <c r="G19" s="4" t="s">
        <v>1455</v>
      </c>
      <c r="H19" s="4">
        <v>6.84</v>
      </c>
      <c r="I19" s="4">
        <v>30</v>
      </c>
      <c r="J19" s="4" t="s">
        <v>1485</v>
      </c>
      <c r="L19" s="4" t="s">
        <v>1486</v>
      </c>
      <c r="N19" s="4" t="s">
        <v>1487</v>
      </c>
      <c r="O19" s="4" t="s">
        <v>1488</v>
      </c>
    </row>
    <row r="20" spans="1:42" x14ac:dyDescent="0.2">
      <c r="A20" s="50">
        <f>'Application Form'!B17</f>
        <v>19</v>
      </c>
      <c r="B20" s="23">
        <v>45239.454378981478</v>
      </c>
      <c r="C20" s="24">
        <v>19</v>
      </c>
      <c r="D20" s="25"/>
      <c r="E20" s="25" t="s">
        <v>1460</v>
      </c>
      <c r="F20" s="24">
        <v>12.05</v>
      </c>
      <c r="G20" s="25" t="s">
        <v>1455</v>
      </c>
      <c r="H20" s="24">
        <v>26</v>
      </c>
      <c r="I20" s="25">
        <v>30</v>
      </c>
      <c r="J20" s="25" t="s">
        <v>1489</v>
      </c>
      <c r="K20" s="25"/>
      <c r="L20" s="25" t="s">
        <v>1490</v>
      </c>
      <c r="M20" s="25"/>
      <c r="N20" s="25" t="s">
        <v>1491</v>
      </c>
      <c r="O20" s="25" t="s">
        <v>1492</v>
      </c>
      <c r="P20" s="25" t="s">
        <v>1493</v>
      </c>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row>
    <row r="21" spans="1:42" x14ac:dyDescent="0.2">
      <c r="A21" s="50">
        <f>'Application Form'!B18</f>
        <v>20</v>
      </c>
      <c r="B21" s="16">
        <v>45239.426080462959</v>
      </c>
      <c r="C21" s="4">
        <v>20</v>
      </c>
      <c r="D21" s="4"/>
      <c r="E21" s="4" t="s">
        <v>1454</v>
      </c>
      <c r="F21" s="4">
        <v>11.55</v>
      </c>
      <c r="G21" s="4" t="s">
        <v>1455</v>
      </c>
      <c r="H21" s="4">
        <v>11.25</v>
      </c>
      <c r="I21" s="4">
        <v>30</v>
      </c>
      <c r="J21" s="4" t="s">
        <v>1494</v>
      </c>
      <c r="L21" s="4" t="s">
        <v>1495</v>
      </c>
      <c r="M21" s="4" t="s">
        <v>1496</v>
      </c>
      <c r="N21" s="4" t="s">
        <v>1470</v>
      </c>
      <c r="O21" s="4" t="s">
        <v>1471</v>
      </c>
      <c r="P21" s="4" t="s">
        <v>1497</v>
      </c>
      <c r="Q21" s="4"/>
    </row>
    <row r="22" spans="1:42" x14ac:dyDescent="0.2">
      <c r="B22" s="16">
        <v>45315.148420034719</v>
      </c>
      <c r="C22" s="4">
        <v>21</v>
      </c>
      <c r="D22" s="4"/>
      <c r="E22" s="4" t="s">
        <v>1462</v>
      </c>
      <c r="F22" s="4">
        <v>49</v>
      </c>
      <c r="G22" s="4" t="s">
        <v>1455</v>
      </c>
      <c r="H22" s="4">
        <v>103</v>
      </c>
      <c r="I22" s="4">
        <v>33</v>
      </c>
      <c r="J22" s="4" t="s">
        <v>1498</v>
      </c>
      <c r="L22" s="4" t="s">
        <v>1499</v>
      </c>
      <c r="M22" s="4" t="s">
        <v>1500</v>
      </c>
      <c r="N22" s="4" t="s">
        <v>1501</v>
      </c>
      <c r="O22" s="4" t="s">
        <v>1459</v>
      </c>
      <c r="Q22" s="4" t="s">
        <v>1502</v>
      </c>
    </row>
    <row r="23" spans="1:42" x14ac:dyDescent="0.2">
      <c r="A23" s="50">
        <f>'Application Form'!B20</f>
        <v>22</v>
      </c>
      <c r="B23" s="23">
        <v>45238.155896099532</v>
      </c>
      <c r="C23" s="24">
        <v>22</v>
      </c>
      <c r="D23" s="25"/>
      <c r="E23" s="25" t="s">
        <v>1460</v>
      </c>
      <c r="F23" s="24">
        <v>20</v>
      </c>
      <c r="G23" s="25" t="s">
        <v>1455</v>
      </c>
      <c r="H23" s="24">
        <v>45</v>
      </c>
      <c r="I23" s="25">
        <v>30</v>
      </c>
      <c r="J23" s="25"/>
      <c r="K23" s="25"/>
      <c r="L23" s="25" t="s">
        <v>1503</v>
      </c>
      <c r="M23" s="25" t="s">
        <v>1504</v>
      </c>
      <c r="N23" s="25" t="s">
        <v>1458</v>
      </c>
      <c r="O23" s="25" t="s">
        <v>1459</v>
      </c>
      <c r="P23" s="25"/>
      <c r="Q23" s="25"/>
      <c r="R23" s="25"/>
      <c r="S23" s="25"/>
      <c r="T23" s="25"/>
      <c r="U23" s="25"/>
      <c r="V23" s="25"/>
      <c r="W23" s="25"/>
      <c r="X23" s="25"/>
      <c r="Y23" s="25"/>
    </row>
    <row r="24" spans="1:42" x14ac:dyDescent="0.2">
      <c r="A24" s="50">
        <f>'Application Form'!B21</f>
        <v>23</v>
      </c>
      <c r="C24" s="4"/>
    </row>
    <row r="25" spans="1:42" x14ac:dyDescent="0.2">
      <c r="A25" s="50">
        <f>'Application Form'!B22</f>
        <v>24</v>
      </c>
      <c r="C25" s="4"/>
    </row>
    <row r="26" spans="1:42" x14ac:dyDescent="0.2">
      <c r="A26" s="50">
        <f>'Application Form'!B23</f>
        <v>25</v>
      </c>
      <c r="B26" s="23">
        <v>45245.1481528125</v>
      </c>
      <c r="C26" s="24">
        <v>25</v>
      </c>
      <c r="D26" s="25"/>
      <c r="E26" s="25" t="s">
        <v>1462</v>
      </c>
      <c r="F26" s="24">
        <v>27.77</v>
      </c>
      <c r="G26" s="25" t="s">
        <v>1455</v>
      </c>
      <c r="H26" s="24">
        <v>76</v>
      </c>
      <c r="I26" s="24">
        <v>33</v>
      </c>
      <c r="J26" s="25" t="s">
        <v>1505</v>
      </c>
      <c r="K26" s="25"/>
      <c r="L26" s="25" t="s">
        <v>1506</v>
      </c>
      <c r="M26" s="25"/>
      <c r="N26" s="25" t="s">
        <v>1507</v>
      </c>
      <c r="O26" s="25" t="s">
        <v>1508</v>
      </c>
      <c r="P26" s="25" t="s">
        <v>1509</v>
      </c>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row>
    <row r="27" spans="1:42" x14ac:dyDescent="0.2">
      <c r="A27" s="50">
        <f>'Application Form'!B24</f>
        <v>26</v>
      </c>
      <c r="B27" s="23"/>
      <c r="C27" s="24"/>
      <c r="D27" s="25"/>
      <c r="E27" s="25"/>
      <c r="F27" s="24"/>
      <c r="G27" s="25"/>
      <c r="H27" s="24"/>
      <c r="I27" s="24"/>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row>
    <row r="28" spans="1:42" x14ac:dyDescent="0.2">
      <c r="A28" s="50">
        <f>'Application Form'!B25</f>
        <v>27</v>
      </c>
      <c r="B28" s="16">
        <v>45254.073337245369</v>
      </c>
      <c r="C28" s="4">
        <v>27</v>
      </c>
      <c r="D28" s="4"/>
      <c r="E28" s="4" t="s">
        <v>1460</v>
      </c>
      <c r="F28" s="4">
        <v>53.08</v>
      </c>
      <c r="G28" s="4" t="s">
        <v>1455</v>
      </c>
      <c r="H28" s="4">
        <v>166</v>
      </c>
      <c r="I28" s="4" t="s">
        <v>1510</v>
      </c>
      <c r="J28" s="4" t="s">
        <v>1511</v>
      </c>
      <c r="L28" s="4" t="s">
        <v>1512</v>
      </c>
      <c r="M28" s="4" t="s">
        <v>1513</v>
      </c>
      <c r="N28" s="4" t="s">
        <v>1501</v>
      </c>
      <c r="O28" s="4" t="s">
        <v>1459</v>
      </c>
      <c r="P28" s="4" t="s">
        <v>1514</v>
      </c>
      <c r="Q28" s="4"/>
    </row>
    <row r="29" spans="1:42" x14ac:dyDescent="0.2">
      <c r="A29" s="50">
        <f>'Application Form'!B26</f>
        <v>28</v>
      </c>
      <c r="B29" s="16">
        <v>45272.381869062505</v>
      </c>
      <c r="C29" s="4">
        <v>28</v>
      </c>
      <c r="D29" s="4"/>
      <c r="E29" s="4" t="s">
        <v>1460</v>
      </c>
      <c r="F29" s="4">
        <v>7</v>
      </c>
      <c r="G29" s="4" t="s">
        <v>1455</v>
      </c>
      <c r="H29" s="4">
        <v>7</v>
      </c>
      <c r="I29" s="4" t="s">
        <v>1510</v>
      </c>
      <c r="J29" s="4" t="s">
        <v>1515</v>
      </c>
      <c r="L29" s="4" t="s">
        <v>1516</v>
      </c>
      <c r="N29" s="4" t="s">
        <v>1517</v>
      </c>
      <c r="O29" s="4" t="s">
        <v>1518</v>
      </c>
      <c r="Q29" s="4" t="s">
        <v>1519</v>
      </c>
    </row>
    <row r="30" spans="1:42" x14ac:dyDescent="0.2">
      <c r="A30" s="50">
        <f>'Application Form'!B27</f>
        <v>29</v>
      </c>
      <c r="B30" s="16">
        <v>45296.079269247683</v>
      </c>
      <c r="C30" s="4">
        <v>29</v>
      </c>
      <c r="D30" s="4"/>
      <c r="E30" s="4" t="s">
        <v>1462</v>
      </c>
      <c r="F30" s="4">
        <v>36</v>
      </c>
      <c r="G30" s="4" t="s">
        <v>1455</v>
      </c>
      <c r="H30" s="4">
        <v>58</v>
      </c>
      <c r="I30" s="4">
        <v>33</v>
      </c>
      <c r="J30" s="4" t="s">
        <v>1520</v>
      </c>
      <c r="L30" s="4" t="s">
        <v>1521</v>
      </c>
      <c r="M30" s="4" t="s">
        <v>1522</v>
      </c>
      <c r="N30" s="4" t="s">
        <v>1523</v>
      </c>
      <c r="O30" s="4" t="s">
        <v>1459</v>
      </c>
      <c r="Q30" s="4" t="s">
        <v>1524</v>
      </c>
    </row>
    <row r="31" spans="1:42" x14ac:dyDescent="0.2">
      <c r="A31" s="50">
        <f>'Application Form'!B28</f>
        <v>30</v>
      </c>
      <c r="B31" s="16">
        <v>45271.372983842593</v>
      </c>
      <c r="C31" s="4">
        <v>30</v>
      </c>
      <c r="D31" s="4"/>
      <c r="E31" s="4" t="s">
        <v>1460</v>
      </c>
      <c r="F31" s="4">
        <v>64</v>
      </c>
      <c r="G31" s="4" t="s">
        <v>1455</v>
      </c>
      <c r="H31" s="4">
        <v>174</v>
      </c>
      <c r="I31" s="4" t="s">
        <v>1510</v>
      </c>
      <c r="J31" s="4" t="s">
        <v>1525</v>
      </c>
      <c r="L31" s="4" t="s">
        <v>1526</v>
      </c>
      <c r="M31" s="4" t="s">
        <v>1527</v>
      </c>
      <c r="N31" s="4" t="s">
        <v>1501</v>
      </c>
      <c r="O31" s="4" t="s">
        <v>1459</v>
      </c>
      <c r="Q31" s="4" t="s">
        <v>1528</v>
      </c>
    </row>
    <row r="32" spans="1:42" x14ac:dyDescent="0.2">
      <c r="A32" s="50">
        <f>'Application Form'!B29</f>
        <v>31</v>
      </c>
      <c r="B32" s="16"/>
      <c r="C32" s="4"/>
    </row>
    <row r="33" spans="1:17" x14ac:dyDescent="0.2">
      <c r="A33" s="50">
        <f>'Application Form'!B30</f>
        <v>32</v>
      </c>
      <c r="B33" s="16">
        <v>45254.275079687504</v>
      </c>
      <c r="C33" s="4">
        <v>32</v>
      </c>
      <c r="D33" s="4"/>
      <c r="E33" s="4" t="s">
        <v>1460</v>
      </c>
      <c r="F33" s="4">
        <v>17</v>
      </c>
      <c r="G33" s="4" t="s">
        <v>1455</v>
      </c>
      <c r="H33" s="4">
        <v>44</v>
      </c>
      <c r="I33" s="4">
        <v>33</v>
      </c>
      <c r="J33" s="4" t="s">
        <v>1529</v>
      </c>
      <c r="L33" s="4" t="s">
        <v>1530</v>
      </c>
      <c r="M33" s="4" t="s">
        <v>1504</v>
      </c>
      <c r="N33" s="4" t="s">
        <v>1501</v>
      </c>
      <c r="O33" s="4" t="s">
        <v>1459</v>
      </c>
      <c r="P33" s="4" t="s">
        <v>1531</v>
      </c>
      <c r="Q33" s="4"/>
    </row>
    <row r="34" spans="1:17" x14ac:dyDescent="0.2">
      <c r="A34" s="50">
        <f>'Application Form'!B31</f>
        <v>33</v>
      </c>
      <c r="C34" s="4"/>
    </row>
    <row r="35" spans="1:17" x14ac:dyDescent="0.2">
      <c r="A35" s="50">
        <f>'Application Form'!B32</f>
        <v>34</v>
      </c>
      <c r="C35" s="4"/>
    </row>
    <row r="36" spans="1:17" x14ac:dyDescent="0.2">
      <c r="A36" s="50">
        <f>'Application Form'!B33</f>
        <v>35</v>
      </c>
      <c r="C36" s="4"/>
    </row>
    <row r="37" spans="1:17" x14ac:dyDescent="0.2">
      <c r="A37" s="50">
        <f>'Application Form'!B34</f>
        <v>36</v>
      </c>
      <c r="B37" s="16">
        <v>45271.384245451394</v>
      </c>
      <c r="C37" s="4">
        <v>36</v>
      </c>
      <c r="D37" s="4"/>
      <c r="E37" s="4" t="s">
        <v>1532</v>
      </c>
      <c r="F37" s="4">
        <v>62</v>
      </c>
      <c r="G37" s="4" t="s">
        <v>1455</v>
      </c>
      <c r="H37" s="4">
        <v>158</v>
      </c>
      <c r="I37" s="4" t="s">
        <v>1510</v>
      </c>
      <c r="J37" s="4" t="s">
        <v>1533</v>
      </c>
      <c r="L37" s="4" t="s">
        <v>1534</v>
      </c>
      <c r="M37" s="4" t="s">
        <v>1535</v>
      </c>
      <c r="N37" s="4" t="s">
        <v>1501</v>
      </c>
      <c r="O37" s="4" t="s">
        <v>1459</v>
      </c>
      <c r="Q37" s="4" t="s">
        <v>1528</v>
      </c>
    </row>
    <row r="38" spans="1:17" x14ac:dyDescent="0.2">
      <c r="A38" s="50">
        <f>'Application Form'!B35</f>
        <v>37</v>
      </c>
      <c r="C38" s="4"/>
    </row>
    <row r="39" spans="1:17" x14ac:dyDescent="0.2">
      <c r="A39" s="50">
        <f>'Application Form'!B36</f>
        <v>38</v>
      </c>
      <c r="C39" s="4"/>
    </row>
    <row r="40" spans="1:17" x14ac:dyDescent="0.2">
      <c r="A40" s="50">
        <f>'Application Form'!B37</f>
        <v>39</v>
      </c>
      <c r="C40" s="4"/>
    </row>
    <row r="41" spans="1:17" x14ac:dyDescent="0.2">
      <c r="A41" s="50">
        <f>'Application Form'!B38</f>
        <v>40</v>
      </c>
      <c r="C41" s="4"/>
    </row>
    <row r="42" spans="1:17" x14ac:dyDescent="0.2">
      <c r="A42" s="50">
        <f>'Application Form'!B39</f>
        <v>41</v>
      </c>
      <c r="B42" s="16">
        <v>45271.395833541668</v>
      </c>
      <c r="C42" s="4">
        <v>41</v>
      </c>
      <c r="D42" s="4"/>
      <c r="E42" s="4" t="s">
        <v>1460</v>
      </c>
      <c r="F42" s="4">
        <v>35</v>
      </c>
      <c r="G42" s="4" t="s">
        <v>1455</v>
      </c>
      <c r="H42" s="4">
        <v>93</v>
      </c>
      <c r="I42" s="4" t="s">
        <v>1510</v>
      </c>
      <c r="J42" s="4" t="s">
        <v>1536</v>
      </c>
      <c r="L42" s="4" t="s">
        <v>1534</v>
      </c>
      <c r="M42" s="4" t="s">
        <v>1537</v>
      </c>
      <c r="N42" s="4" t="s">
        <v>1501</v>
      </c>
      <c r="O42" s="4" t="s">
        <v>1459</v>
      </c>
      <c r="Q42" s="4" t="s">
        <v>1538</v>
      </c>
    </row>
    <row r="43" spans="1:17" x14ac:dyDescent="0.2">
      <c r="A43" s="50">
        <f>'Application Form'!B40</f>
        <v>42</v>
      </c>
      <c r="B43" s="16">
        <v>45271.403886932865</v>
      </c>
      <c r="C43" s="4">
        <v>42</v>
      </c>
      <c r="D43" s="4"/>
      <c r="E43" s="4" t="s">
        <v>1454</v>
      </c>
      <c r="F43" s="4">
        <v>33</v>
      </c>
      <c r="G43" s="4" t="s">
        <v>1455</v>
      </c>
      <c r="H43" s="4">
        <v>47</v>
      </c>
      <c r="I43" s="4" t="s">
        <v>1510</v>
      </c>
      <c r="J43" s="4" t="s">
        <v>1539</v>
      </c>
      <c r="L43" s="4" t="s">
        <v>1540</v>
      </c>
      <c r="M43" s="4" t="s">
        <v>1541</v>
      </c>
      <c r="N43" s="4" t="s">
        <v>1501</v>
      </c>
      <c r="O43" s="4" t="s">
        <v>1459</v>
      </c>
      <c r="Q43" s="4" t="s">
        <v>1542</v>
      </c>
    </row>
    <row r="44" spans="1:17" x14ac:dyDescent="0.2">
      <c r="A44" s="50">
        <f>'Application Form'!B41</f>
        <v>43</v>
      </c>
      <c r="C44" s="4"/>
    </row>
    <row r="45" spans="1:17" x14ac:dyDescent="0.2">
      <c r="A45" s="50">
        <f>'Application Form'!B42</f>
        <v>44</v>
      </c>
      <c r="C45" s="4"/>
    </row>
    <row r="46" spans="1:17" x14ac:dyDescent="0.2">
      <c r="A46" s="50">
        <f>'Application Form'!B43</f>
        <v>45</v>
      </c>
      <c r="C46" s="4"/>
    </row>
    <row r="47" spans="1:17" x14ac:dyDescent="0.2">
      <c r="A47" s="50">
        <f>'Application Form'!B44</f>
        <v>46</v>
      </c>
      <c r="C47" s="4"/>
    </row>
    <row r="48" spans="1:17" x14ac:dyDescent="0.2">
      <c r="A48" s="50">
        <f>'Application Form'!B45</f>
        <v>47</v>
      </c>
      <c r="B48" s="16">
        <v>45272.311107407411</v>
      </c>
      <c r="C48" s="4">
        <v>47</v>
      </c>
      <c r="D48" s="4"/>
      <c r="E48" s="4" t="s">
        <v>1460</v>
      </c>
      <c r="F48" s="4">
        <v>66</v>
      </c>
      <c r="G48" s="4" t="s">
        <v>1455</v>
      </c>
      <c r="H48" s="4">
        <v>194</v>
      </c>
      <c r="I48" s="4" t="s">
        <v>1510</v>
      </c>
      <c r="J48" s="4" t="s">
        <v>1543</v>
      </c>
      <c r="L48" s="4" t="s">
        <v>1544</v>
      </c>
      <c r="M48" s="4" t="s">
        <v>1545</v>
      </c>
      <c r="N48" s="4" t="s">
        <v>1501</v>
      </c>
      <c r="O48" s="4" t="s">
        <v>1459</v>
      </c>
      <c r="Q48" s="4" t="s">
        <v>1546</v>
      </c>
    </row>
    <row r="49" spans="1:42" x14ac:dyDescent="0.2">
      <c r="A49" s="50">
        <f>'Application Form'!B46</f>
        <v>48</v>
      </c>
      <c r="C49" s="4"/>
    </row>
    <row r="50" spans="1:42" x14ac:dyDescent="0.2">
      <c r="A50" s="50">
        <f>'Application Form'!B47</f>
        <v>49</v>
      </c>
      <c r="B50" s="16">
        <v>45279.369210381949</v>
      </c>
      <c r="C50" s="4">
        <v>49</v>
      </c>
      <c r="D50" s="4"/>
      <c r="E50" s="4" t="s">
        <v>1460</v>
      </c>
      <c r="F50" s="4">
        <v>49</v>
      </c>
      <c r="G50" s="4" t="s">
        <v>1455</v>
      </c>
      <c r="H50" s="4">
        <v>77</v>
      </c>
      <c r="I50" s="4">
        <v>33</v>
      </c>
      <c r="J50" s="4" t="s">
        <v>1547</v>
      </c>
      <c r="L50" s="4" t="s">
        <v>1548</v>
      </c>
      <c r="M50" s="4" t="s">
        <v>1484</v>
      </c>
      <c r="N50" s="4" t="s">
        <v>1501</v>
      </c>
      <c r="O50" s="4" t="s">
        <v>1459</v>
      </c>
      <c r="Q50" s="4" t="s">
        <v>1549</v>
      </c>
    </row>
    <row r="51" spans="1:42" x14ac:dyDescent="0.2">
      <c r="A51" s="50">
        <f>'Application Form'!B48</f>
        <v>50</v>
      </c>
      <c r="C51" s="4"/>
    </row>
    <row r="52" spans="1:42" x14ac:dyDescent="0.2">
      <c r="A52" s="50">
        <f>'Application Form'!B49</f>
        <v>50</v>
      </c>
      <c r="B52" s="16">
        <v>45296.083433738429</v>
      </c>
      <c r="C52" s="4">
        <v>50</v>
      </c>
      <c r="D52" s="4"/>
      <c r="E52" s="4" t="s">
        <v>1462</v>
      </c>
      <c r="F52" s="4">
        <v>74</v>
      </c>
      <c r="G52" s="4" t="s">
        <v>1455</v>
      </c>
      <c r="H52" s="4">
        <v>171</v>
      </c>
      <c r="I52" s="4">
        <v>33</v>
      </c>
      <c r="J52" s="4" t="s">
        <v>1550</v>
      </c>
      <c r="L52" s="4" t="s">
        <v>1551</v>
      </c>
      <c r="M52" s="4" t="s">
        <v>1552</v>
      </c>
      <c r="N52" s="4" t="s">
        <v>1523</v>
      </c>
      <c r="O52" s="4" t="s">
        <v>1459</v>
      </c>
      <c r="Q52" s="4" t="s">
        <v>1553</v>
      </c>
    </row>
    <row r="53" spans="1:42" x14ac:dyDescent="0.2">
      <c r="A53" s="50">
        <f>'Application Form'!B50</f>
        <v>51</v>
      </c>
      <c r="B53" s="16">
        <v>45272.037627418977</v>
      </c>
      <c r="C53" s="4">
        <v>51</v>
      </c>
      <c r="D53" s="4"/>
      <c r="E53" s="4" t="s">
        <v>1460</v>
      </c>
      <c r="F53" s="4">
        <v>54</v>
      </c>
      <c r="G53" s="4" t="s">
        <v>1455</v>
      </c>
      <c r="H53" s="4">
        <v>117</v>
      </c>
      <c r="I53" s="4">
        <v>33</v>
      </c>
      <c r="J53" s="4" t="s">
        <v>1554</v>
      </c>
      <c r="L53" s="4" t="s">
        <v>1555</v>
      </c>
      <c r="M53" s="4" t="s">
        <v>1556</v>
      </c>
      <c r="N53" s="4" t="s">
        <v>1501</v>
      </c>
      <c r="O53" s="4" t="s">
        <v>1459</v>
      </c>
      <c r="Q53" s="4" t="s">
        <v>1557</v>
      </c>
    </row>
    <row r="54" spans="1:42" x14ac:dyDescent="0.2">
      <c r="A54" s="50">
        <f>'Application Form'!B51</f>
        <v>52</v>
      </c>
      <c r="B54" s="23">
        <v>45280.138034432872</v>
      </c>
      <c r="C54" s="24">
        <v>52</v>
      </c>
      <c r="D54" s="25"/>
      <c r="E54" s="25" t="s">
        <v>1462</v>
      </c>
      <c r="F54" s="24">
        <v>19.78</v>
      </c>
      <c r="G54" s="25" t="s">
        <v>1455</v>
      </c>
      <c r="H54" s="24">
        <v>62</v>
      </c>
      <c r="I54" s="24">
        <v>33</v>
      </c>
      <c r="J54" s="25" t="s">
        <v>1558</v>
      </c>
      <c r="K54" s="25"/>
      <c r="L54" s="25" t="s">
        <v>1559</v>
      </c>
      <c r="M54" s="25" t="s">
        <v>1522</v>
      </c>
      <c r="N54" s="25" t="s">
        <v>1523</v>
      </c>
      <c r="O54" s="25" t="s">
        <v>1560</v>
      </c>
      <c r="P54" s="25" t="s">
        <v>1561</v>
      </c>
      <c r="Q54" s="25" t="s">
        <v>1562</v>
      </c>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row>
    <row r="55" spans="1:42" x14ac:dyDescent="0.2">
      <c r="A55" s="50">
        <f>'Application Form'!B52</f>
        <v>53</v>
      </c>
      <c r="B55" s="23">
        <v>45280.266362407405</v>
      </c>
      <c r="C55" s="24">
        <v>53</v>
      </c>
      <c r="D55" s="25"/>
      <c r="E55" s="25" t="s">
        <v>1462</v>
      </c>
      <c r="F55" s="24">
        <v>57</v>
      </c>
      <c r="G55" s="25" t="s">
        <v>1455</v>
      </c>
      <c r="H55" s="24">
        <v>204</v>
      </c>
      <c r="I55" s="24">
        <v>33</v>
      </c>
      <c r="J55" s="25" t="s">
        <v>1563</v>
      </c>
      <c r="K55" s="25"/>
      <c r="L55" s="25" t="s">
        <v>1564</v>
      </c>
      <c r="M55" s="25" t="s">
        <v>1464</v>
      </c>
      <c r="N55" s="25" t="s">
        <v>1523</v>
      </c>
      <c r="O55" s="25" t="s">
        <v>1565</v>
      </c>
      <c r="P55" s="25" t="s">
        <v>1566</v>
      </c>
      <c r="Q55" s="25" t="s">
        <v>1562</v>
      </c>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row>
    <row r="56" spans="1:42" x14ac:dyDescent="0.2">
      <c r="A56" s="50">
        <f>'Application Form'!B53</f>
        <v>54</v>
      </c>
      <c r="C56" s="4"/>
    </row>
    <row r="57" spans="1:42" x14ac:dyDescent="0.2">
      <c r="A57" s="50">
        <f>'Application Form'!B54</f>
        <v>55</v>
      </c>
      <c r="C57" s="4"/>
    </row>
    <row r="58" spans="1:42" x14ac:dyDescent="0.2">
      <c r="A58" s="50">
        <f>'Application Form'!B55</f>
        <v>56</v>
      </c>
      <c r="C58" s="4"/>
    </row>
    <row r="59" spans="1:42" x14ac:dyDescent="0.2">
      <c r="A59" s="50">
        <f>'Application Form'!B56</f>
        <v>57</v>
      </c>
      <c r="C59" s="4"/>
    </row>
    <row r="60" spans="1:42" x14ac:dyDescent="0.2">
      <c r="A60" s="50">
        <f>'Application Form'!B57</f>
        <v>58</v>
      </c>
      <c r="C60" s="4"/>
    </row>
    <row r="61" spans="1:42" x14ac:dyDescent="0.2">
      <c r="A61" s="50">
        <f>'Application Form'!B58</f>
        <v>59</v>
      </c>
      <c r="B61" s="16">
        <v>45295.407917268516</v>
      </c>
      <c r="C61" s="4">
        <v>59</v>
      </c>
      <c r="D61" s="4"/>
      <c r="E61" s="4" t="s">
        <v>1460</v>
      </c>
      <c r="F61" s="4">
        <v>74</v>
      </c>
      <c r="G61" s="4" t="s">
        <v>1455</v>
      </c>
      <c r="H61" s="4">
        <v>115</v>
      </c>
      <c r="I61" s="4">
        <v>33</v>
      </c>
      <c r="J61" s="4" t="s">
        <v>1567</v>
      </c>
      <c r="L61" s="4" t="s">
        <v>1568</v>
      </c>
      <c r="M61" s="4" t="s">
        <v>1556</v>
      </c>
      <c r="N61" s="4" t="s">
        <v>1501</v>
      </c>
      <c r="O61" s="4" t="s">
        <v>1459</v>
      </c>
      <c r="Q61" s="4" t="s">
        <v>1569</v>
      </c>
    </row>
    <row r="62" spans="1:42" x14ac:dyDescent="0.2">
      <c r="A62" s="50">
        <f>'Application Form'!B59</f>
        <v>60</v>
      </c>
      <c r="B62" s="16">
        <v>45295.296104305555</v>
      </c>
      <c r="C62" s="4">
        <v>60</v>
      </c>
      <c r="D62" s="4"/>
      <c r="E62" s="4" t="s">
        <v>1460</v>
      </c>
      <c r="F62" s="4">
        <v>11</v>
      </c>
      <c r="G62" s="4" t="s">
        <v>1455</v>
      </c>
      <c r="H62" s="4">
        <v>33</v>
      </c>
      <c r="I62" s="4">
        <v>33</v>
      </c>
      <c r="J62" s="4" t="s">
        <v>1570</v>
      </c>
      <c r="L62" s="4" t="s">
        <v>1571</v>
      </c>
      <c r="M62" s="4" t="s">
        <v>1572</v>
      </c>
      <c r="N62" s="4" t="s">
        <v>1501</v>
      </c>
      <c r="O62" s="4" t="s">
        <v>1459</v>
      </c>
      <c r="Q62" s="4" t="s">
        <v>1573</v>
      </c>
    </row>
    <row r="63" spans="1:42" x14ac:dyDescent="0.2">
      <c r="A63" s="50">
        <f>'Application Form'!B60</f>
        <v>61</v>
      </c>
      <c r="C63" s="4"/>
    </row>
    <row r="64" spans="1:42" x14ac:dyDescent="0.2">
      <c r="A64" s="50">
        <f>'Application Form'!B61</f>
        <v>62</v>
      </c>
      <c r="B64" s="16">
        <v>45315.308770532407</v>
      </c>
      <c r="C64" s="4">
        <v>62</v>
      </c>
      <c r="D64" s="4"/>
      <c r="E64" s="4" t="s">
        <v>1462</v>
      </c>
      <c r="F64" s="4">
        <v>33</v>
      </c>
      <c r="G64" s="4" t="s">
        <v>1455</v>
      </c>
      <c r="H64" s="4">
        <v>38</v>
      </c>
      <c r="I64" s="4">
        <v>33</v>
      </c>
      <c r="J64" s="4" t="s">
        <v>1574</v>
      </c>
      <c r="L64" s="4" t="s">
        <v>1575</v>
      </c>
      <c r="M64" s="4" t="s">
        <v>1576</v>
      </c>
      <c r="N64" s="4" t="s">
        <v>1501</v>
      </c>
      <c r="O64" s="4" t="s">
        <v>1459</v>
      </c>
      <c r="Q64" s="4" t="s">
        <v>1577</v>
      </c>
    </row>
    <row r="65" spans="1:42" x14ac:dyDescent="0.2">
      <c r="A65" s="50">
        <f>'Application Form'!B61</f>
        <v>62</v>
      </c>
      <c r="C65" s="4"/>
    </row>
    <row r="66" spans="1:42" x14ac:dyDescent="0.2">
      <c r="A66" s="50">
        <f>'Application Form'!B62</f>
        <v>63</v>
      </c>
      <c r="C66" s="4"/>
    </row>
    <row r="67" spans="1:42" x14ac:dyDescent="0.2">
      <c r="A67" s="50">
        <f>'Application Form'!B63</f>
        <v>64</v>
      </c>
      <c r="C67" s="4"/>
    </row>
    <row r="68" spans="1:42" x14ac:dyDescent="0.2">
      <c r="A68" s="50">
        <f>'Application Form'!B64</f>
        <v>65</v>
      </c>
      <c r="B68" s="23"/>
      <c r="C68" s="24"/>
      <c r="D68" s="25"/>
      <c r="E68" s="25"/>
      <c r="F68" s="24"/>
      <c r="G68" s="25"/>
      <c r="H68" s="24"/>
      <c r="I68" s="24"/>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row>
    <row r="69" spans="1:42" x14ac:dyDescent="0.2">
      <c r="A69" s="50">
        <f>'Application Form'!B65</f>
        <v>66</v>
      </c>
      <c r="B69" s="23">
        <v>45309.257824675922</v>
      </c>
      <c r="C69" s="24">
        <v>66</v>
      </c>
      <c r="D69" s="25"/>
      <c r="E69" s="25" t="s">
        <v>1462</v>
      </c>
      <c r="F69" s="24">
        <v>98.57</v>
      </c>
      <c r="G69" s="25" t="s">
        <v>1455</v>
      </c>
      <c r="H69" s="24">
        <v>230</v>
      </c>
      <c r="I69" s="24">
        <v>33</v>
      </c>
      <c r="J69" s="25" t="s">
        <v>1578</v>
      </c>
      <c r="K69" s="25"/>
      <c r="L69" s="25" t="s">
        <v>1579</v>
      </c>
      <c r="M69" s="25" t="s">
        <v>1580</v>
      </c>
      <c r="N69" s="25" t="s">
        <v>1501</v>
      </c>
      <c r="O69" s="25" t="s">
        <v>1459</v>
      </c>
      <c r="P69" s="25"/>
      <c r="Q69" s="25" t="s">
        <v>1581</v>
      </c>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row>
    <row r="70" spans="1:42" x14ac:dyDescent="0.2">
      <c r="A70" s="50">
        <f>'Application Form'!B66</f>
        <v>67</v>
      </c>
      <c r="C70" s="4"/>
    </row>
    <row r="71" spans="1:42" x14ac:dyDescent="0.2">
      <c r="A71" s="4">
        <v>68</v>
      </c>
      <c r="B71" s="16">
        <v>45310.200247754634</v>
      </c>
      <c r="C71" s="4">
        <v>68</v>
      </c>
      <c r="D71" s="4"/>
      <c r="E71" s="4" t="s">
        <v>1462</v>
      </c>
      <c r="F71" s="4">
        <v>64</v>
      </c>
      <c r="G71" s="4" t="s">
        <v>1455</v>
      </c>
      <c r="H71" s="4">
        <v>139</v>
      </c>
      <c r="I71" s="4">
        <v>33</v>
      </c>
      <c r="J71" s="4" t="s">
        <v>1582</v>
      </c>
      <c r="L71" s="4" t="s">
        <v>1583</v>
      </c>
      <c r="M71" s="4" t="s">
        <v>1584</v>
      </c>
      <c r="N71" s="4" t="s">
        <v>1501</v>
      </c>
      <c r="O71" s="4" t="s">
        <v>1459</v>
      </c>
      <c r="Q71" s="4" t="s">
        <v>1585</v>
      </c>
    </row>
    <row r="72" spans="1:42" x14ac:dyDescent="0.2">
      <c r="A72" s="50">
        <f>'Application Form'!B68</f>
        <v>69</v>
      </c>
      <c r="B72" s="16">
        <v>45321.176827013885</v>
      </c>
      <c r="C72" s="4">
        <v>69</v>
      </c>
      <c r="D72" s="4"/>
      <c r="E72" s="4" t="s">
        <v>1462</v>
      </c>
      <c r="F72" s="4">
        <v>19</v>
      </c>
      <c r="G72" s="4" t="s">
        <v>1455</v>
      </c>
      <c r="H72" s="4">
        <v>47</v>
      </c>
      <c r="I72" s="4">
        <v>33</v>
      </c>
      <c r="J72" s="4" t="s">
        <v>1586</v>
      </c>
      <c r="L72" s="4" t="s">
        <v>1587</v>
      </c>
      <c r="M72" s="4" t="s">
        <v>1504</v>
      </c>
      <c r="N72" s="4" t="s">
        <v>1501</v>
      </c>
      <c r="O72" s="4" t="s">
        <v>1459</v>
      </c>
      <c r="Q72" s="4" t="s">
        <v>1588</v>
      </c>
    </row>
    <row r="73" spans="1:42" x14ac:dyDescent="0.2">
      <c r="A73" s="50">
        <f>'Application Form'!B69</f>
        <v>70</v>
      </c>
      <c r="B73" s="16">
        <v>45328.087973622685</v>
      </c>
      <c r="C73" s="4">
        <v>70</v>
      </c>
      <c r="D73" s="4"/>
      <c r="E73" s="4" t="s">
        <v>1478</v>
      </c>
      <c r="F73" s="4">
        <v>6.17</v>
      </c>
      <c r="G73" s="4" t="s">
        <v>1455</v>
      </c>
      <c r="H73" s="4">
        <v>6</v>
      </c>
      <c r="I73" s="4">
        <v>33</v>
      </c>
      <c r="J73" s="4" t="s">
        <v>1589</v>
      </c>
      <c r="L73" s="4" t="s">
        <v>1590</v>
      </c>
      <c r="Q73" s="4" t="s">
        <v>1591</v>
      </c>
    </row>
    <row r="74" spans="1:42" x14ac:dyDescent="0.2">
      <c r="A74" s="50">
        <f>'Application Form'!B70</f>
        <v>71</v>
      </c>
      <c r="C74" s="4"/>
    </row>
    <row r="75" spans="1:42" x14ac:dyDescent="0.2">
      <c r="A75" s="50">
        <f>'Application Form'!B71</f>
        <v>72</v>
      </c>
      <c r="B75" s="16">
        <v>45322.294498460644</v>
      </c>
      <c r="C75" s="4">
        <v>72</v>
      </c>
      <c r="D75" s="4"/>
      <c r="E75" s="4" t="s">
        <v>1462</v>
      </c>
      <c r="F75" s="4">
        <v>58</v>
      </c>
      <c r="G75" s="4" t="s">
        <v>1455</v>
      </c>
      <c r="H75" s="4">
        <v>161</v>
      </c>
      <c r="I75" s="4">
        <v>33</v>
      </c>
      <c r="J75" s="4" t="s">
        <v>1592</v>
      </c>
      <c r="L75" s="4" t="s">
        <v>1593</v>
      </c>
      <c r="M75" s="4" t="s">
        <v>1535</v>
      </c>
      <c r="N75" s="4" t="s">
        <v>1501</v>
      </c>
      <c r="O75" s="4" t="s">
        <v>1459</v>
      </c>
      <c r="Q75" s="4" t="s">
        <v>1594</v>
      </c>
    </row>
    <row r="76" spans="1:42" x14ac:dyDescent="0.2">
      <c r="A76" s="50">
        <f>'Application Form'!B72</f>
        <v>73</v>
      </c>
      <c r="C76" s="4"/>
    </row>
    <row r="77" spans="1:42" x14ac:dyDescent="0.2">
      <c r="A77" s="50">
        <f>'Application Form'!B73</f>
        <v>74</v>
      </c>
      <c r="B77" s="16">
        <v>45328.046652951394</v>
      </c>
      <c r="C77" s="4">
        <v>74</v>
      </c>
      <c r="D77" s="4"/>
      <c r="E77" s="4" t="s">
        <v>1478</v>
      </c>
      <c r="F77" s="4">
        <v>39</v>
      </c>
      <c r="G77" s="4" t="s">
        <v>1455</v>
      </c>
      <c r="H77" s="4">
        <v>107</v>
      </c>
      <c r="I77" s="4">
        <v>33</v>
      </c>
      <c r="J77" s="4" t="s">
        <v>1595</v>
      </c>
      <c r="L77" s="4" t="s">
        <v>1596</v>
      </c>
      <c r="M77" s="4" t="s">
        <v>1500</v>
      </c>
      <c r="N77" s="4" t="s">
        <v>1501</v>
      </c>
      <c r="O77" s="4" t="s">
        <v>1459</v>
      </c>
      <c r="Q77" s="4" t="s">
        <v>1597</v>
      </c>
    </row>
    <row r="78" spans="1:42" x14ac:dyDescent="0.2">
      <c r="A78" s="50">
        <f>'Application Form'!B74</f>
        <v>75</v>
      </c>
      <c r="C78" s="4"/>
    </row>
    <row r="79" spans="1:42" x14ac:dyDescent="0.2">
      <c r="A79" s="50">
        <f>'Application Form'!B75</f>
        <v>76</v>
      </c>
      <c r="C79" s="4"/>
    </row>
    <row r="80" spans="1:42" x14ac:dyDescent="0.2">
      <c r="A80" s="50">
        <f>'Application Form'!B76</f>
        <v>0</v>
      </c>
    </row>
    <row r="81" spans="1:17" x14ac:dyDescent="0.2">
      <c r="A81" s="50">
        <f>'Application Form'!B77</f>
        <v>78</v>
      </c>
      <c r="C81" s="4"/>
    </row>
    <row r="82" spans="1:17" x14ac:dyDescent="0.2">
      <c r="A82" s="50">
        <f>'Application Form'!B78</f>
        <v>78</v>
      </c>
      <c r="C82" s="4"/>
    </row>
    <row r="83" spans="1:17" x14ac:dyDescent="0.2">
      <c r="A83" s="50">
        <f>'Application Form'!B79</f>
        <v>79</v>
      </c>
      <c r="B83" s="16">
        <v>45322.073902210643</v>
      </c>
      <c r="C83" s="4">
        <v>79</v>
      </c>
      <c r="D83" s="4"/>
      <c r="E83" s="4" t="s">
        <v>1478</v>
      </c>
      <c r="F83" s="4">
        <v>19</v>
      </c>
      <c r="G83" s="4" t="s">
        <v>1455</v>
      </c>
      <c r="H83" s="4">
        <v>51</v>
      </c>
      <c r="I83" s="4">
        <v>33</v>
      </c>
      <c r="J83" s="4" t="s">
        <v>1598</v>
      </c>
      <c r="L83" s="4" t="s">
        <v>1599</v>
      </c>
      <c r="M83" s="4" t="s">
        <v>1600</v>
      </c>
      <c r="N83" s="4" t="s">
        <v>1501</v>
      </c>
      <c r="O83" s="4" t="s">
        <v>1459</v>
      </c>
      <c r="Q83" s="4" t="s">
        <v>1601</v>
      </c>
    </row>
    <row r="84" spans="1:17" x14ac:dyDescent="0.2">
      <c r="A84" s="50">
        <f>'Application Form'!B80</f>
        <v>80</v>
      </c>
      <c r="C84" s="4"/>
    </row>
    <row r="85" spans="1:17" x14ac:dyDescent="0.2">
      <c r="A85" s="50">
        <f>'Application Form'!B81</f>
        <v>81</v>
      </c>
      <c r="C85" s="4"/>
    </row>
    <row r="86" spans="1:17" x14ac:dyDescent="0.2">
      <c r="A86" s="50">
        <f>'Application Form'!B82</f>
        <v>82</v>
      </c>
      <c r="C86" s="4"/>
    </row>
    <row r="87" spans="1:17" x14ac:dyDescent="0.2">
      <c r="A87" s="50">
        <f>'Application Form'!B83</f>
        <v>83</v>
      </c>
      <c r="B87" s="16">
        <v>45330.151923483798</v>
      </c>
      <c r="C87" s="4">
        <v>83</v>
      </c>
      <c r="D87" s="4"/>
      <c r="E87" s="4" t="s">
        <v>1462</v>
      </c>
      <c r="F87" s="4">
        <v>61</v>
      </c>
      <c r="G87" s="4" t="s">
        <v>1455</v>
      </c>
      <c r="H87" s="4">
        <v>158</v>
      </c>
      <c r="I87" s="4">
        <v>33</v>
      </c>
      <c r="J87" s="4" t="s">
        <v>1602</v>
      </c>
      <c r="L87" s="4" t="s">
        <v>1603</v>
      </c>
      <c r="M87" s="4" t="s">
        <v>1535</v>
      </c>
      <c r="N87" s="4" t="s">
        <v>1501</v>
      </c>
      <c r="O87" s="4" t="s">
        <v>1459</v>
      </c>
      <c r="Q87" s="4" t="s">
        <v>1604</v>
      </c>
    </row>
    <row r="88" spans="1:17" x14ac:dyDescent="0.2">
      <c r="A88" s="50">
        <f>'Application Form'!B88</f>
        <v>88</v>
      </c>
      <c r="C88" s="4"/>
    </row>
    <row r="89" spans="1:17" x14ac:dyDescent="0.2">
      <c r="A89" s="50">
        <f>'Application Form'!B92</f>
        <v>0</v>
      </c>
    </row>
    <row r="90" spans="1:17" x14ac:dyDescent="0.2">
      <c r="A90" s="50">
        <f>'Application Form'!B93</f>
        <v>0</v>
      </c>
    </row>
    <row r="91" spans="1:17" x14ac:dyDescent="0.2">
      <c r="A91" s="50">
        <f>'Application Form'!B94</f>
        <v>0</v>
      </c>
    </row>
    <row r="92" spans="1:17" x14ac:dyDescent="0.2">
      <c r="A92" s="50">
        <f>'Application Form'!B132</f>
        <v>0</v>
      </c>
    </row>
    <row r="93" spans="1:17" x14ac:dyDescent="0.2">
      <c r="A93" s="50">
        <f>'Application Form'!B133</f>
        <v>0</v>
      </c>
    </row>
    <row r="94" spans="1:17" x14ac:dyDescent="0.2">
      <c r="A94" s="50">
        <f>'Application Form'!B134</f>
        <v>0</v>
      </c>
    </row>
    <row r="95" spans="1:17" x14ac:dyDescent="0.2">
      <c r="A95" s="50">
        <f>'Application Form'!B135</f>
        <v>0</v>
      </c>
    </row>
    <row r="96" spans="1:17" x14ac:dyDescent="0.2">
      <c r="A96" s="50">
        <f>'Application Form'!B136</f>
        <v>0</v>
      </c>
    </row>
    <row r="97" spans="1:1" x14ac:dyDescent="0.2">
      <c r="A97" s="50">
        <f>'Application Form'!B137</f>
        <v>0</v>
      </c>
    </row>
    <row r="98" spans="1:1" x14ac:dyDescent="0.2">
      <c r="A98" s="50">
        <f>'Application Form'!B138</f>
        <v>0</v>
      </c>
    </row>
    <row r="99" spans="1:1" x14ac:dyDescent="0.2">
      <c r="A99" s="50">
        <f>'Application Form'!B139</f>
        <v>0</v>
      </c>
    </row>
    <row r="100" spans="1:1" x14ac:dyDescent="0.2">
      <c r="A100" s="50">
        <f>'Application Form'!B140</f>
        <v>0</v>
      </c>
    </row>
    <row r="101" spans="1:1" x14ac:dyDescent="0.2">
      <c r="A101" s="50">
        <f>'Application Form'!B141</f>
        <v>0</v>
      </c>
    </row>
    <row r="102" spans="1:1" x14ac:dyDescent="0.2">
      <c r="A102" s="50">
        <f>'Application Form'!B142</f>
        <v>0</v>
      </c>
    </row>
    <row r="103" spans="1:1" x14ac:dyDescent="0.2">
      <c r="A103" s="50">
        <f>'Application Form'!B143</f>
        <v>0</v>
      </c>
    </row>
    <row r="104" spans="1:1" x14ac:dyDescent="0.2">
      <c r="A104" s="50">
        <f>'Application Form'!B144</f>
        <v>0</v>
      </c>
    </row>
    <row r="105" spans="1:1" x14ac:dyDescent="0.2">
      <c r="A105" s="50">
        <f>'Application Form'!B145</f>
        <v>0</v>
      </c>
    </row>
    <row r="106" spans="1:1" x14ac:dyDescent="0.2">
      <c r="A106" s="50">
        <f>'Application Form'!B146</f>
        <v>0</v>
      </c>
    </row>
    <row r="107" spans="1:1" x14ac:dyDescent="0.2">
      <c r="A107" s="50">
        <f>'Application Form'!B147</f>
        <v>0</v>
      </c>
    </row>
    <row r="108" spans="1:1" x14ac:dyDescent="0.2">
      <c r="A108" s="50">
        <f>'Application Form'!B148</f>
        <v>0</v>
      </c>
    </row>
    <row r="109" spans="1:1" x14ac:dyDescent="0.2">
      <c r="A109" s="50">
        <f>'Application Form'!B149</f>
        <v>0</v>
      </c>
    </row>
    <row r="110" spans="1:1" x14ac:dyDescent="0.2">
      <c r="A110" s="50">
        <f>'Application Form'!B150</f>
        <v>0</v>
      </c>
    </row>
    <row r="111" spans="1:1" x14ac:dyDescent="0.2">
      <c r="A111" s="50">
        <f>'Application Form'!B151</f>
        <v>0</v>
      </c>
    </row>
    <row r="112" spans="1:1" x14ac:dyDescent="0.2">
      <c r="A112" s="50">
        <f>'Application Form'!B152</f>
        <v>0</v>
      </c>
    </row>
    <row r="113" spans="1:1" x14ac:dyDescent="0.2">
      <c r="A113" s="50">
        <f>'Application Form'!B153</f>
        <v>0</v>
      </c>
    </row>
    <row r="114" spans="1:1" x14ac:dyDescent="0.2">
      <c r="A114" s="50">
        <f>'Application Form'!B154</f>
        <v>0</v>
      </c>
    </row>
    <row r="115" spans="1:1" x14ac:dyDescent="0.2">
      <c r="A115" s="50">
        <f>'Application Form'!B155</f>
        <v>0</v>
      </c>
    </row>
    <row r="116" spans="1:1" x14ac:dyDescent="0.2">
      <c r="A116" s="50">
        <f>'Application Form'!B156</f>
        <v>0</v>
      </c>
    </row>
    <row r="117" spans="1:1" x14ac:dyDescent="0.2">
      <c r="A117" s="50">
        <f>'Application Form'!B157</f>
        <v>0</v>
      </c>
    </row>
    <row r="118" spans="1:1" x14ac:dyDescent="0.2">
      <c r="A118" s="50">
        <f>'Application Form'!B158</f>
        <v>0</v>
      </c>
    </row>
    <row r="119" spans="1:1" x14ac:dyDescent="0.2">
      <c r="A119" s="50">
        <f>'Application Form'!B159</f>
        <v>0</v>
      </c>
    </row>
    <row r="120" spans="1:1" x14ac:dyDescent="0.2">
      <c r="A120" s="50">
        <f>'Application Form'!B160</f>
        <v>0</v>
      </c>
    </row>
    <row r="121" spans="1:1" x14ac:dyDescent="0.2">
      <c r="A121" s="50">
        <f>'Application Form'!B161</f>
        <v>0</v>
      </c>
    </row>
    <row r="122" spans="1:1" x14ac:dyDescent="0.2">
      <c r="A122" s="50">
        <f>'Application Form'!B162</f>
        <v>0</v>
      </c>
    </row>
    <row r="123" spans="1:1" x14ac:dyDescent="0.2">
      <c r="A123" s="50">
        <f>'Application Form'!B163</f>
        <v>0</v>
      </c>
    </row>
    <row r="124" spans="1:1" x14ac:dyDescent="0.2">
      <c r="A124" s="50">
        <f>'Application Form'!B164</f>
        <v>0</v>
      </c>
    </row>
    <row r="125" spans="1:1" x14ac:dyDescent="0.2">
      <c r="A125" s="50">
        <f>'Application Form'!B165</f>
        <v>0</v>
      </c>
    </row>
    <row r="126" spans="1:1" x14ac:dyDescent="0.2">
      <c r="A126" s="50">
        <f>'Application Form'!B166</f>
        <v>0</v>
      </c>
    </row>
    <row r="127" spans="1:1" x14ac:dyDescent="0.2">
      <c r="A127" s="50">
        <f>'Application Form'!B167</f>
        <v>0</v>
      </c>
    </row>
    <row r="128" spans="1:1" x14ac:dyDescent="0.2">
      <c r="A128" s="50">
        <f>'Application Form'!B168</f>
        <v>0</v>
      </c>
    </row>
    <row r="129" spans="1:1" x14ac:dyDescent="0.2">
      <c r="A129" s="50">
        <f>'Application Form'!B169</f>
        <v>0</v>
      </c>
    </row>
    <row r="130" spans="1:1" x14ac:dyDescent="0.2">
      <c r="A130" s="50">
        <f>'Application Form'!B170</f>
        <v>0</v>
      </c>
    </row>
    <row r="131" spans="1:1" x14ac:dyDescent="0.2">
      <c r="A131" s="50">
        <f>'Application Form'!B171</f>
        <v>0</v>
      </c>
    </row>
    <row r="132" spans="1:1" x14ac:dyDescent="0.2">
      <c r="A132" s="50">
        <f>'Application Form'!B172</f>
        <v>0</v>
      </c>
    </row>
    <row r="133" spans="1:1" x14ac:dyDescent="0.2">
      <c r="A133" s="50">
        <f>'Application Form'!B173</f>
        <v>0</v>
      </c>
    </row>
    <row r="134" spans="1:1" x14ac:dyDescent="0.2">
      <c r="A134" s="50">
        <f>'Application Form'!B174</f>
        <v>0</v>
      </c>
    </row>
    <row r="135" spans="1:1" x14ac:dyDescent="0.2">
      <c r="A135" s="50">
        <f>'Application Form'!B175</f>
        <v>0</v>
      </c>
    </row>
    <row r="136" spans="1:1" x14ac:dyDescent="0.2">
      <c r="A136" s="50">
        <f>'Application Form'!B176</f>
        <v>0</v>
      </c>
    </row>
    <row r="137" spans="1:1" x14ac:dyDescent="0.2">
      <c r="A137" s="50">
        <f>'Application Form'!B177</f>
        <v>0</v>
      </c>
    </row>
    <row r="138" spans="1:1" x14ac:dyDescent="0.2">
      <c r="A138" s="50">
        <f>'Application Form'!B178</f>
        <v>0</v>
      </c>
    </row>
    <row r="139" spans="1:1" x14ac:dyDescent="0.2">
      <c r="A139" s="50">
        <f>'Application Form'!B179</f>
        <v>0</v>
      </c>
    </row>
    <row r="140" spans="1:1" x14ac:dyDescent="0.2">
      <c r="A140" s="50">
        <f>'Application Form'!B180</f>
        <v>0</v>
      </c>
    </row>
    <row r="141" spans="1:1" x14ac:dyDescent="0.2">
      <c r="A141" s="50">
        <f>'Application Form'!B181</f>
        <v>0</v>
      </c>
    </row>
    <row r="142" spans="1:1" x14ac:dyDescent="0.2">
      <c r="A142" s="50">
        <f>'Application Form'!B182</f>
        <v>0</v>
      </c>
    </row>
    <row r="143" spans="1:1" x14ac:dyDescent="0.2">
      <c r="A143" s="50">
        <f>'Application Form'!B183</f>
        <v>0</v>
      </c>
    </row>
    <row r="144" spans="1:1" x14ac:dyDescent="0.2">
      <c r="A144" s="50">
        <f>'Application Form'!B184</f>
        <v>0</v>
      </c>
    </row>
    <row r="145" spans="1:1" x14ac:dyDescent="0.2">
      <c r="A145" s="50">
        <f>'Application Form'!B185</f>
        <v>0</v>
      </c>
    </row>
    <row r="146" spans="1:1" x14ac:dyDescent="0.2">
      <c r="A146" s="50">
        <f>'Application Form'!B186</f>
        <v>0</v>
      </c>
    </row>
    <row r="147" spans="1:1" x14ac:dyDescent="0.2">
      <c r="A147" s="50">
        <f>'Application Form'!B187</f>
        <v>0</v>
      </c>
    </row>
    <row r="148" spans="1:1" x14ac:dyDescent="0.2">
      <c r="A148" s="50">
        <f>'Application Form'!B188</f>
        <v>0</v>
      </c>
    </row>
    <row r="149" spans="1:1" x14ac:dyDescent="0.2">
      <c r="A149" s="50">
        <f>'Application Form'!B189</f>
        <v>0</v>
      </c>
    </row>
    <row r="150" spans="1:1" x14ac:dyDescent="0.2">
      <c r="A150" s="50">
        <f>'Application Form'!B190</f>
        <v>0</v>
      </c>
    </row>
    <row r="151" spans="1:1" x14ac:dyDescent="0.2">
      <c r="A151" s="50">
        <f>'Application Form'!B191</f>
        <v>0</v>
      </c>
    </row>
    <row r="152" spans="1:1" x14ac:dyDescent="0.2">
      <c r="A152" s="50">
        <f>'Application Form'!B192</f>
        <v>0</v>
      </c>
    </row>
    <row r="153" spans="1:1" x14ac:dyDescent="0.2">
      <c r="A153" s="50">
        <f>'Application Form'!B193</f>
        <v>0</v>
      </c>
    </row>
    <row r="154" spans="1:1" x14ac:dyDescent="0.2">
      <c r="A154" s="50">
        <f>'Application Form'!B194</f>
        <v>0</v>
      </c>
    </row>
    <row r="155" spans="1:1" x14ac:dyDescent="0.2">
      <c r="A155" s="50">
        <f>'Application Form'!B195</f>
        <v>0</v>
      </c>
    </row>
    <row r="156" spans="1:1" x14ac:dyDescent="0.2">
      <c r="A156" s="50">
        <f>'Application Form'!B196</f>
        <v>0</v>
      </c>
    </row>
    <row r="157" spans="1:1" x14ac:dyDescent="0.2">
      <c r="A157" s="50">
        <f>'Application Form'!B197</f>
        <v>0</v>
      </c>
    </row>
    <row r="158" spans="1:1" x14ac:dyDescent="0.2">
      <c r="A158" s="50">
        <f>'Application Form'!B198</f>
        <v>0</v>
      </c>
    </row>
    <row r="159" spans="1:1" x14ac:dyDescent="0.2">
      <c r="A159" s="50">
        <f>'Application Form'!B199</f>
        <v>0</v>
      </c>
    </row>
    <row r="160" spans="1:1" x14ac:dyDescent="0.2">
      <c r="A160" s="50">
        <f>'Application Form'!B200</f>
        <v>0</v>
      </c>
    </row>
    <row r="161" spans="1:1" x14ac:dyDescent="0.2">
      <c r="A161" s="50">
        <f>'Application Form'!B201</f>
        <v>0</v>
      </c>
    </row>
    <row r="162" spans="1:1" x14ac:dyDescent="0.2">
      <c r="A162" s="50">
        <f>'Application Form'!B202</f>
        <v>0</v>
      </c>
    </row>
    <row r="163" spans="1:1" x14ac:dyDescent="0.2">
      <c r="A163" s="50">
        <f>'Application Form'!B203</f>
        <v>0</v>
      </c>
    </row>
    <row r="164" spans="1:1" x14ac:dyDescent="0.2">
      <c r="A164" s="50">
        <f>'Application Form'!B204</f>
        <v>0</v>
      </c>
    </row>
    <row r="165" spans="1:1" x14ac:dyDescent="0.2">
      <c r="A165" s="50">
        <f>'Application Form'!B205</f>
        <v>0</v>
      </c>
    </row>
    <row r="166" spans="1:1" x14ac:dyDescent="0.2">
      <c r="A166" s="50">
        <f>'Application Form'!B206</f>
        <v>0</v>
      </c>
    </row>
    <row r="167" spans="1:1" x14ac:dyDescent="0.2">
      <c r="A167" s="50">
        <f>'Application Form'!B207</f>
        <v>0</v>
      </c>
    </row>
    <row r="168" spans="1:1" x14ac:dyDescent="0.2">
      <c r="A168" s="50">
        <f>'Application Form'!B208</f>
        <v>0</v>
      </c>
    </row>
    <row r="169" spans="1:1" x14ac:dyDescent="0.2">
      <c r="A169" s="50">
        <f>'Application Form'!B209</f>
        <v>0</v>
      </c>
    </row>
    <row r="170" spans="1:1" x14ac:dyDescent="0.2">
      <c r="A170" s="50">
        <f>'Application Form'!B210</f>
        <v>0</v>
      </c>
    </row>
    <row r="171" spans="1:1" x14ac:dyDescent="0.2">
      <c r="A171" s="50">
        <f>'Application Form'!B211</f>
        <v>0</v>
      </c>
    </row>
    <row r="172" spans="1:1" x14ac:dyDescent="0.2">
      <c r="A172" s="50">
        <f>'Application Form'!B212</f>
        <v>0</v>
      </c>
    </row>
    <row r="173" spans="1:1" x14ac:dyDescent="0.2">
      <c r="A173" s="50">
        <f>'Application Form'!B213</f>
        <v>0</v>
      </c>
    </row>
    <row r="174" spans="1:1" x14ac:dyDescent="0.2">
      <c r="A174" s="50">
        <f>'Application Form'!B214</f>
        <v>0</v>
      </c>
    </row>
    <row r="175" spans="1:1" x14ac:dyDescent="0.2">
      <c r="A175" s="50">
        <f>'Application Form'!B215</f>
        <v>0</v>
      </c>
    </row>
    <row r="176" spans="1:1" x14ac:dyDescent="0.2">
      <c r="A176" s="50">
        <f>'Application Form'!B216</f>
        <v>0</v>
      </c>
    </row>
    <row r="177" spans="1:1" x14ac:dyDescent="0.2">
      <c r="A177" s="50">
        <f>'Application Form'!B217</f>
        <v>0</v>
      </c>
    </row>
    <row r="178" spans="1:1" x14ac:dyDescent="0.2">
      <c r="A178" s="50">
        <f>'Application Form'!B218</f>
        <v>0</v>
      </c>
    </row>
    <row r="179" spans="1:1" x14ac:dyDescent="0.2">
      <c r="A179" s="50">
        <f>'Application Form'!B219</f>
        <v>0</v>
      </c>
    </row>
    <row r="180" spans="1:1" x14ac:dyDescent="0.2">
      <c r="A180" s="50">
        <f>'Application Form'!B220</f>
        <v>0</v>
      </c>
    </row>
    <row r="181" spans="1:1" x14ac:dyDescent="0.2">
      <c r="A181" s="50">
        <f>'Application Form'!B221</f>
        <v>0</v>
      </c>
    </row>
    <row r="182" spans="1:1" x14ac:dyDescent="0.2">
      <c r="A182" s="50">
        <f>'Application Form'!B222</f>
        <v>0</v>
      </c>
    </row>
    <row r="183" spans="1:1" x14ac:dyDescent="0.2">
      <c r="A183" s="50">
        <f>'Application Form'!B223</f>
        <v>0</v>
      </c>
    </row>
    <row r="184" spans="1:1" x14ac:dyDescent="0.2">
      <c r="A184" s="50">
        <f>'Application Form'!B224</f>
        <v>0</v>
      </c>
    </row>
    <row r="185" spans="1:1" x14ac:dyDescent="0.2">
      <c r="A185" s="50">
        <f>'Application Form'!B225</f>
        <v>0</v>
      </c>
    </row>
    <row r="186" spans="1:1" x14ac:dyDescent="0.2">
      <c r="A186" s="50">
        <f>'Application Form'!B226</f>
        <v>0</v>
      </c>
    </row>
    <row r="187" spans="1:1" x14ac:dyDescent="0.2">
      <c r="A187" s="50">
        <f>'Application Form'!B227</f>
        <v>0</v>
      </c>
    </row>
    <row r="188" spans="1:1" x14ac:dyDescent="0.2">
      <c r="A188" s="50">
        <f>'Application Form'!B228</f>
        <v>0</v>
      </c>
    </row>
    <row r="189" spans="1:1" x14ac:dyDescent="0.2">
      <c r="A189" s="50">
        <f>'Application Form'!B229</f>
        <v>0</v>
      </c>
    </row>
    <row r="190" spans="1:1" x14ac:dyDescent="0.2">
      <c r="A190" s="50">
        <f>'Application Form'!B230</f>
        <v>0</v>
      </c>
    </row>
    <row r="191" spans="1:1" x14ac:dyDescent="0.2">
      <c r="A191" s="50">
        <f>'Application Form'!B231</f>
        <v>0</v>
      </c>
    </row>
    <row r="192" spans="1:1" x14ac:dyDescent="0.2">
      <c r="A192" s="50">
        <f>'Application Form'!B232</f>
        <v>0</v>
      </c>
    </row>
    <row r="193" spans="1:1" x14ac:dyDescent="0.2">
      <c r="A193" s="50">
        <f>'Application Form'!B233</f>
        <v>0</v>
      </c>
    </row>
    <row r="194" spans="1:1" x14ac:dyDescent="0.2">
      <c r="A194" s="50">
        <f>'Application Form'!B234</f>
        <v>0</v>
      </c>
    </row>
    <row r="195" spans="1:1" x14ac:dyDescent="0.2">
      <c r="A195" s="50">
        <f>'Application Form'!B235</f>
        <v>0</v>
      </c>
    </row>
    <row r="196" spans="1:1" x14ac:dyDescent="0.2">
      <c r="A196" s="50">
        <f>'Application Form'!B236</f>
        <v>0</v>
      </c>
    </row>
    <row r="197" spans="1:1" x14ac:dyDescent="0.2">
      <c r="A197" s="50">
        <f>'Application Form'!B237</f>
        <v>0</v>
      </c>
    </row>
    <row r="198" spans="1:1" x14ac:dyDescent="0.2">
      <c r="A198" s="50">
        <f>'Application Form'!B238</f>
        <v>0</v>
      </c>
    </row>
    <row r="199" spans="1:1" x14ac:dyDescent="0.2">
      <c r="A199" s="50">
        <f>'Application Form'!B239</f>
        <v>0</v>
      </c>
    </row>
    <row r="200" spans="1:1" x14ac:dyDescent="0.2">
      <c r="A200" s="50">
        <f>'Application Form'!B240</f>
        <v>0</v>
      </c>
    </row>
    <row r="201" spans="1:1" x14ac:dyDescent="0.2">
      <c r="A201" s="50">
        <f>'Application Form'!B241</f>
        <v>0</v>
      </c>
    </row>
    <row r="202" spans="1:1" x14ac:dyDescent="0.2">
      <c r="A202" s="50">
        <f>'Application Form'!B242</f>
        <v>0</v>
      </c>
    </row>
    <row r="203" spans="1:1" x14ac:dyDescent="0.2">
      <c r="A203" s="50">
        <f>'Application Form'!B243</f>
        <v>0</v>
      </c>
    </row>
    <row r="204" spans="1:1" x14ac:dyDescent="0.2">
      <c r="A204" s="50">
        <f>'Application Form'!B244</f>
        <v>0</v>
      </c>
    </row>
    <row r="205" spans="1:1" x14ac:dyDescent="0.2">
      <c r="A205" s="50">
        <f>'Application Form'!B245</f>
        <v>0</v>
      </c>
    </row>
    <row r="206" spans="1:1" x14ac:dyDescent="0.2">
      <c r="A206" s="50">
        <f>'Application Form'!B246</f>
        <v>0</v>
      </c>
    </row>
    <row r="207" spans="1:1" x14ac:dyDescent="0.2">
      <c r="A207" s="50">
        <f>'Application Form'!B247</f>
        <v>0</v>
      </c>
    </row>
    <row r="208" spans="1:1" x14ac:dyDescent="0.2">
      <c r="A208" s="50">
        <f>'Application Form'!B248</f>
        <v>0</v>
      </c>
    </row>
    <row r="209" spans="1:1" x14ac:dyDescent="0.2">
      <c r="A209" s="50">
        <f>'Application Form'!B249</f>
        <v>0</v>
      </c>
    </row>
    <row r="210" spans="1:1" x14ac:dyDescent="0.2">
      <c r="A210" s="50">
        <f>'Application Form'!B250</f>
        <v>0</v>
      </c>
    </row>
    <row r="211" spans="1:1" x14ac:dyDescent="0.2">
      <c r="A211" s="50">
        <f>'Application Form'!B251</f>
        <v>0</v>
      </c>
    </row>
    <row r="212" spans="1:1" x14ac:dyDescent="0.2">
      <c r="A212" s="50">
        <f>'Application Form'!B252</f>
        <v>0</v>
      </c>
    </row>
    <row r="213" spans="1:1" x14ac:dyDescent="0.2">
      <c r="A213" s="50">
        <f>'Application Form'!B253</f>
        <v>0</v>
      </c>
    </row>
    <row r="214" spans="1:1" x14ac:dyDescent="0.2">
      <c r="A214" s="50">
        <f>'Application Form'!B254</f>
        <v>0</v>
      </c>
    </row>
    <row r="215" spans="1:1" x14ac:dyDescent="0.2">
      <c r="A215" s="50">
        <f>'Application Form'!B255</f>
        <v>0</v>
      </c>
    </row>
    <row r="216" spans="1:1" x14ac:dyDescent="0.2">
      <c r="A216" s="50">
        <f>'Application Form'!B256</f>
        <v>0</v>
      </c>
    </row>
    <row r="217" spans="1:1" x14ac:dyDescent="0.2">
      <c r="A217" s="50">
        <f>'Application Form'!B257</f>
        <v>0</v>
      </c>
    </row>
    <row r="218" spans="1:1" x14ac:dyDescent="0.2">
      <c r="A218" s="50">
        <f>'Application Form'!B258</f>
        <v>0</v>
      </c>
    </row>
    <row r="219" spans="1:1" x14ac:dyDescent="0.2">
      <c r="A219" s="50">
        <f>'Application Form'!B259</f>
        <v>0</v>
      </c>
    </row>
    <row r="220" spans="1:1" x14ac:dyDescent="0.2">
      <c r="A220" s="50">
        <f>'Application Form'!B260</f>
        <v>0</v>
      </c>
    </row>
    <row r="221" spans="1:1" x14ac:dyDescent="0.2">
      <c r="A221" s="50">
        <f>'Application Form'!B261</f>
        <v>0</v>
      </c>
    </row>
    <row r="222" spans="1:1" x14ac:dyDescent="0.2">
      <c r="A222" s="50">
        <f>'Application Form'!B262</f>
        <v>0</v>
      </c>
    </row>
    <row r="223" spans="1:1" x14ac:dyDescent="0.2">
      <c r="A223" s="50">
        <f>'Application Form'!B263</f>
        <v>0</v>
      </c>
    </row>
    <row r="224" spans="1:1" x14ac:dyDescent="0.2">
      <c r="A224" s="50">
        <f>'Application Form'!B264</f>
        <v>0</v>
      </c>
    </row>
    <row r="225" spans="1:1" x14ac:dyDescent="0.2">
      <c r="A225" s="50">
        <f>'Application Form'!B265</f>
        <v>0</v>
      </c>
    </row>
    <row r="226" spans="1:1" x14ac:dyDescent="0.2">
      <c r="A226" s="50">
        <f>'Application Form'!B266</f>
        <v>0</v>
      </c>
    </row>
    <row r="227" spans="1:1" x14ac:dyDescent="0.2">
      <c r="A227" s="50">
        <f>'Application Form'!B267</f>
        <v>0</v>
      </c>
    </row>
    <row r="228" spans="1:1" x14ac:dyDescent="0.2">
      <c r="A228" s="50">
        <f>'Application Form'!B268</f>
        <v>0</v>
      </c>
    </row>
    <row r="229" spans="1:1" x14ac:dyDescent="0.2">
      <c r="A229" s="49"/>
    </row>
    <row r="230" spans="1:1" x14ac:dyDescent="0.2">
      <c r="A230" s="49"/>
    </row>
    <row r="231" spans="1:1" x14ac:dyDescent="0.2">
      <c r="A231" s="49"/>
    </row>
    <row r="232" spans="1:1" x14ac:dyDescent="0.2">
      <c r="A232" s="49"/>
    </row>
    <row r="233" spans="1:1" x14ac:dyDescent="0.2">
      <c r="A233" s="49"/>
    </row>
    <row r="234" spans="1:1" x14ac:dyDescent="0.2">
      <c r="A234" s="49"/>
    </row>
    <row r="235" spans="1:1" x14ac:dyDescent="0.2">
      <c r="A235" s="49"/>
    </row>
    <row r="236" spans="1:1" x14ac:dyDescent="0.2">
      <c r="A236" s="49"/>
    </row>
    <row r="237" spans="1:1" x14ac:dyDescent="0.2">
      <c r="A237" s="49"/>
    </row>
    <row r="238" spans="1:1" x14ac:dyDescent="0.2">
      <c r="A238" s="49"/>
    </row>
    <row r="239" spans="1:1" x14ac:dyDescent="0.2">
      <c r="A239" s="49"/>
    </row>
    <row r="240" spans="1:1" x14ac:dyDescent="0.2">
      <c r="A240" s="49"/>
    </row>
    <row r="241" spans="1:1" x14ac:dyDescent="0.2">
      <c r="A241" s="49"/>
    </row>
    <row r="242" spans="1:1" x14ac:dyDescent="0.2">
      <c r="A242" s="49"/>
    </row>
    <row r="243" spans="1:1" x14ac:dyDescent="0.2">
      <c r="A243" s="49"/>
    </row>
    <row r="244" spans="1:1" x14ac:dyDescent="0.2">
      <c r="A244" s="49"/>
    </row>
    <row r="245" spans="1:1" x14ac:dyDescent="0.2">
      <c r="A245" s="49"/>
    </row>
    <row r="246" spans="1:1" x14ac:dyDescent="0.2">
      <c r="A246" s="49"/>
    </row>
    <row r="247" spans="1:1" x14ac:dyDescent="0.2">
      <c r="A247" s="49"/>
    </row>
    <row r="248" spans="1:1" x14ac:dyDescent="0.2">
      <c r="A248" s="49"/>
    </row>
    <row r="249" spans="1:1" x14ac:dyDescent="0.2">
      <c r="A249" s="49"/>
    </row>
    <row r="250" spans="1:1" x14ac:dyDescent="0.2">
      <c r="A250" s="49"/>
    </row>
    <row r="251" spans="1:1" x14ac:dyDescent="0.2">
      <c r="A251" s="49"/>
    </row>
    <row r="252" spans="1:1" x14ac:dyDescent="0.2">
      <c r="A252" s="49"/>
    </row>
    <row r="253" spans="1:1" x14ac:dyDescent="0.2">
      <c r="A253" s="49"/>
    </row>
    <row r="254" spans="1:1" x14ac:dyDescent="0.2">
      <c r="A254" s="49"/>
    </row>
    <row r="255" spans="1:1" x14ac:dyDescent="0.2">
      <c r="A255" s="49"/>
    </row>
    <row r="256" spans="1:1" x14ac:dyDescent="0.2">
      <c r="A256" s="49"/>
    </row>
    <row r="257" spans="1:1" x14ac:dyDescent="0.2">
      <c r="A257" s="49"/>
    </row>
    <row r="258" spans="1:1" x14ac:dyDescent="0.2">
      <c r="A258" s="49"/>
    </row>
    <row r="259" spans="1:1" x14ac:dyDescent="0.2">
      <c r="A259" s="49"/>
    </row>
    <row r="260" spans="1:1" x14ac:dyDescent="0.2">
      <c r="A260" s="49"/>
    </row>
    <row r="261" spans="1:1" x14ac:dyDescent="0.2">
      <c r="A261" s="49"/>
    </row>
    <row r="262" spans="1:1" x14ac:dyDescent="0.2">
      <c r="A262" s="49"/>
    </row>
    <row r="263" spans="1:1" x14ac:dyDescent="0.2">
      <c r="A263" s="49"/>
    </row>
    <row r="264" spans="1:1" x14ac:dyDescent="0.2">
      <c r="A264" s="49"/>
    </row>
    <row r="265" spans="1:1" x14ac:dyDescent="0.2">
      <c r="A265" s="49"/>
    </row>
    <row r="266" spans="1:1" x14ac:dyDescent="0.2">
      <c r="A266" s="49"/>
    </row>
    <row r="267" spans="1:1" x14ac:dyDescent="0.2">
      <c r="A267" s="49"/>
    </row>
    <row r="268" spans="1:1" x14ac:dyDescent="0.2">
      <c r="A268" s="49"/>
    </row>
    <row r="269" spans="1:1" x14ac:dyDescent="0.2">
      <c r="A269" s="49"/>
    </row>
    <row r="270" spans="1:1" x14ac:dyDescent="0.2">
      <c r="A270" s="49"/>
    </row>
    <row r="271" spans="1:1" x14ac:dyDescent="0.2">
      <c r="A271" s="49"/>
    </row>
    <row r="272" spans="1:1" x14ac:dyDescent="0.2">
      <c r="A272" s="49"/>
    </row>
    <row r="273" spans="1:1" x14ac:dyDescent="0.2">
      <c r="A273" s="49"/>
    </row>
    <row r="274" spans="1:1" x14ac:dyDescent="0.2">
      <c r="A274" s="49"/>
    </row>
    <row r="275" spans="1:1" x14ac:dyDescent="0.2">
      <c r="A275" s="49"/>
    </row>
    <row r="276" spans="1:1" x14ac:dyDescent="0.2">
      <c r="A276" s="49"/>
    </row>
    <row r="277" spans="1:1" x14ac:dyDescent="0.2">
      <c r="A277" s="49"/>
    </row>
    <row r="278" spans="1:1" x14ac:dyDescent="0.2">
      <c r="A278" s="49"/>
    </row>
    <row r="279" spans="1:1" x14ac:dyDescent="0.2">
      <c r="A279" s="49"/>
    </row>
    <row r="280" spans="1:1" x14ac:dyDescent="0.2">
      <c r="A280" s="49"/>
    </row>
    <row r="281" spans="1:1" x14ac:dyDescent="0.2">
      <c r="A281" s="49"/>
    </row>
    <row r="282" spans="1:1" x14ac:dyDescent="0.2">
      <c r="A282" s="49"/>
    </row>
    <row r="283" spans="1:1" x14ac:dyDescent="0.2">
      <c r="A283" s="49"/>
    </row>
    <row r="284" spans="1:1" x14ac:dyDescent="0.2">
      <c r="A284" s="49"/>
    </row>
    <row r="285" spans="1:1" x14ac:dyDescent="0.2">
      <c r="A285" s="49"/>
    </row>
    <row r="286" spans="1:1" x14ac:dyDescent="0.2">
      <c r="A286" s="49"/>
    </row>
    <row r="287" spans="1:1" x14ac:dyDescent="0.2">
      <c r="A287" s="49"/>
    </row>
    <row r="288" spans="1:1" x14ac:dyDescent="0.2">
      <c r="A288" s="49"/>
    </row>
    <row r="289" spans="1:1" x14ac:dyDescent="0.2">
      <c r="A289" s="49"/>
    </row>
    <row r="290" spans="1:1" x14ac:dyDescent="0.2">
      <c r="A290" s="49"/>
    </row>
    <row r="291" spans="1:1" x14ac:dyDescent="0.2">
      <c r="A291" s="49"/>
    </row>
    <row r="292" spans="1:1" x14ac:dyDescent="0.2">
      <c r="A292" s="49"/>
    </row>
    <row r="293" spans="1:1" x14ac:dyDescent="0.2">
      <c r="A293" s="49"/>
    </row>
    <row r="294" spans="1:1" x14ac:dyDescent="0.2">
      <c r="A294" s="49"/>
    </row>
    <row r="295" spans="1:1" x14ac:dyDescent="0.2">
      <c r="A295" s="49"/>
    </row>
    <row r="296" spans="1:1" x14ac:dyDescent="0.2">
      <c r="A296" s="49"/>
    </row>
    <row r="297" spans="1:1" x14ac:dyDescent="0.2">
      <c r="A297" s="49"/>
    </row>
    <row r="298" spans="1:1" x14ac:dyDescent="0.2">
      <c r="A298" s="49"/>
    </row>
    <row r="299" spans="1:1" x14ac:dyDescent="0.2">
      <c r="A299" s="49"/>
    </row>
    <row r="300" spans="1:1" x14ac:dyDescent="0.2">
      <c r="A300" s="49"/>
    </row>
    <row r="301" spans="1:1" x14ac:dyDescent="0.2">
      <c r="A301" s="49"/>
    </row>
    <row r="302" spans="1:1" x14ac:dyDescent="0.2">
      <c r="A302" s="49"/>
    </row>
    <row r="303" spans="1:1" x14ac:dyDescent="0.2">
      <c r="A303" s="49"/>
    </row>
    <row r="304" spans="1:1" x14ac:dyDescent="0.2">
      <c r="A304" s="49"/>
    </row>
    <row r="305" spans="1:1" x14ac:dyDescent="0.2">
      <c r="A305" s="49"/>
    </row>
    <row r="306" spans="1:1" x14ac:dyDescent="0.2">
      <c r="A306" s="49"/>
    </row>
    <row r="307" spans="1:1" x14ac:dyDescent="0.2">
      <c r="A307" s="49"/>
    </row>
    <row r="308" spans="1:1" x14ac:dyDescent="0.2">
      <c r="A308" s="49"/>
    </row>
    <row r="309" spans="1:1" x14ac:dyDescent="0.2">
      <c r="A309" s="49"/>
    </row>
    <row r="310" spans="1:1" x14ac:dyDescent="0.2">
      <c r="A310" s="49"/>
    </row>
    <row r="311" spans="1:1" x14ac:dyDescent="0.2">
      <c r="A311" s="49"/>
    </row>
    <row r="312" spans="1:1" x14ac:dyDescent="0.2">
      <c r="A312" s="49"/>
    </row>
    <row r="313" spans="1:1" x14ac:dyDescent="0.2">
      <c r="A313" s="49"/>
    </row>
    <row r="314" spans="1:1" x14ac:dyDescent="0.2">
      <c r="A314" s="49"/>
    </row>
    <row r="315" spans="1:1" x14ac:dyDescent="0.2">
      <c r="A315" s="49"/>
    </row>
    <row r="316" spans="1:1" x14ac:dyDescent="0.2">
      <c r="A316" s="49"/>
    </row>
    <row r="317" spans="1:1" x14ac:dyDescent="0.2">
      <c r="A317" s="49"/>
    </row>
    <row r="318" spans="1:1" x14ac:dyDescent="0.2">
      <c r="A318" s="49"/>
    </row>
    <row r="319" spans="1:1" x14ac:dyDescent="0.2">
      <c r="A319" s="49"/>
    </row>
    <row r="320" spans="1:1" x14ac:dyDescent="0.2">
      <c r="A320" s="49"/>
    </row>
    <row r="321" spans="1:1" x14ac:dyDescent="0.2">
      <c r="A321" s="49"/>
    </row>
    <row r="322" spans="1:1" x14ac:dyDescent="0.2">
      <c r="A322" s="49"/>
    </row>
    <row r="323" spans="1:1" x14ac:dyDescent="0.2">
      <c r="A323" s="49"/>
    </row>
    <row r="324" spans="1:1" x14ac:dyDescent="0.2">
      <c r="A324" s="49"/>
    </row>
    <row r="325" spans="1:1" x14ac:dyDescent="0.2">
      <c r="A325" s="49"/>
    </row>
    <row r="326" spans="1:1" x14ac:dyDescent="0.2">
      <c r="A326" s="49"/>
    </row>
    <row r="327" spans="1:1" x14ac:dyDescent="0.2">
      <c r="A327" s="49"/>
    </row>
    <row r="328" spans="1:1" x14ac:dyDescent="0.2">
      <c r="A328" s="49"/>
    </row>
    <row r="329" spans="1:1" x14ac:dyDescent="0.2">
      <c r="A329" s="49"/>
    </row>
    <row r="330" spans="1:1" x14ac:dyDescent="0.2">
      <c r="A330" s="49"/>
    </row>
    <row r="331" spans="1:1" x14ac:dyDescent="0.2">
      <c r="A331" s="49"/>
    </row>
    <row r="332" spans="1:1" x14ac:dyDescent="0.2">
      <c r="A332" s="49"/>
    </row>
    <row r="333" spans="1:1" x14ac:dyDescent="0.2">
      <c r="A333" s="49"/>
    </row>
    <row r="334" spans="1:1" x14ac:dyDescent="0.2">
      <c r="A334" s="49"/>
    </row>
    <row r="335" spans="1:1" x14ac:dyDescent="0.2">
      <c r="A335" s="49"/>
    </row>
    <row r="336" spans="1:1" x14ac:dyDescent="0.2">
      <c r="A336" s="49"/>
    </row>
    <row r="337" spans="1:1" x14ac:dyDescent="0.2">
      <c r="A337" s="49"/>
    </row>
    <row r="338" spans="1:1" x14ac:dyDescent="0.2">
      <c r="A338" s="49"/>
    </row>
    <row r="339" spans="1:1" x14ac:dyDescent="0.2">
      <c r="A339" s="49"/>
    </row>
    <row r="340" spans="1:1" x14ac:dyDescent="0.2">
      <c r="A340" s="49"/>
    </row>
    <row r="341" spans="1:1" x14ac:dyDescent="0.2">
      <c r="A341" s="49"/>
    </row>
    <row r="342" spans="1:1" x14ac:dyDescent="0.2">
      <c r="A342" s="49"/>
    </row>
    <row r="343" spans="1:1" x14ac:dyDescent="0.2">
      <c r="A343" s="49"/>
    </row>
    <row r="344" spans="1:1" x14ac:dyDescent="0.2">
      <c r="A344" s="49"/>
    </row>
    <row r="345" spans="1:1" x14ac:dyDescent="0.2">
      <c r="A345" s="49"/>
    </row>
    <row r="346" spans="1:1" x14ac:dyDescent="0.2">
      <c r="A346" s="49"/>
    </row>
    <row r="347" spans="1:1" x14ac:dyDescent="0.2">
      <c r="A347" s="49"/>
    </row>
    <row r="348" spans="1:1" x14ac:dyDescent="0.2">
      <c r="A348" s="49"/>
    </row>
    <row r="349" spans="1:1" x14ac:dyDescent="0.2">
      <c r="A349" s="49"/>
    </row>
    <row r="350" spans="1:1" x14ac:dyDescent="0.2">
      <c r="A350" s="49"/>
    </row>
    <row r="351" spans="1:1" x14ac:dyDescent="0.2">
      <c r="A351" s="49"/>
    </row>
    <row r="352" spans="1:1" x14ac:dyDescent="0.2">
      <c r="A352" s="49"/>
    </row>
    <row r="353" spans="1:1" x14ac:dyDescent="0.2">
      <c r="A353" s="49"/>
    </row>
    <row r="354" spans="1:1" x14ac:dyDescent="0.2">
      <c r="A354" s="49"/>
    </row>
    <row r="355" spans="1:1" x14ac:dyDescent="0.2">
      <c r="A355" s="49"/>
    </row>
    <row r="356" spans="1:1" x14ac:dyDescent="0.2">
      <c r="A356" s="49"/>
    </row>
    <row r="357" spans="1:1" x14ac:dyDescent="0.2">
      <c r="A357" s="49"/>
    </row>
    <row r="358" spans="1:1" x14ac:dyDescent="0.2">
      <c r="A358" s="49"/>
    </row>
    <row r="359" spans="1:1" x14ac:dyDescent="0.2">
      <c r="A359" s="49"/>
    </row>
    <row r="360" spans="1:1" x14ac:dyDescent="0.2">
      <c r="A360" s="49"/>
    </row>
    <row r="361" spans="1:1" x14ac:dyDescent="0.2">
      <c r="A361" s="49"/>
    </row>
    <row r="362" spans="1:1" x14ac:dyDescent="0.2">
      <c r="A362" s="49"/>
    </row>
    <row r="363" spans="1:1" x14ac:dyDescent="0.2">
      <c r="A363" s="49"/>
    </row>
    <row r="364" spans="1:1" x14ac:dyDescent="0.2">
      <c r="A364" s="49"/>
    </row>
    <row r="365" spans="1:1" x14ac:dyDescent="0.2">
      <c r="A365" s="49"/>
    </row>
    <row r="366" spans="1:1" x14ac:dyDescent="0.2">
      <c r="A366" s="49"/>
    </row>
    <row r="367" spans="1:1" x14ac:dyDescent="0.2">
      <c r="A367" s="49"/>
    </row>
    <row r="368" spans="1:1" x14ac:dyDescent="0.2">
      <c r="A368" s="49"/>
    </row>
    <row r="369" spans="1:1" x14ac:dyDescent="0.2">
      <c r="A369" s="49"/>
    </row>
    <row r="370" spans="1:1" x14ac:dyDescent="0.2">
      <c r="A370" s="49"/>
    </row>
    <row r="371" spans="1:1" x14ac:dyDescent="0.2">
      <c r="A371" s="49"/>
    </row>
    <row r="372" spans="1:1" x14ac:dyDescent="0.2">
      <c r="A372" s="49"/>
    </row>
    <row r="373" spans="1:1" x14ac:dyDescent="0.2">
      <c r="A373" s="49"/>
    </row>
    <row r="374" spans="1:1" x14ac:dyDescent="0.2">
      <c r="A374" s="49"/>
    </row>
    <row r="375" spans="1:1" x14ac:dyDescent="0.2">
      <c r="A375" s="49"/>
    </row>
    <row r="376" spans="1:1" x14ac:dyDescent="0.2">
      <c r="A376" s="49"/>
    </row>
    <row r="377" spans="1:1" x14ac:dyDescent="0.2">
      <c r="A377" s="49"/>
    </row>
    <row r="378" spans="1:1" x14ac:dyDescent="0.2">
      <c r="A378" s="49"/>
    </row>
    <row r="379" spans="1:1" x14ac:dyDescent="0.2">
      <c r="A379" s="49"/>
    </row>
    <row r="380" spans="1:1" x14ac:dyDescent="0.2">
      <c r="A380" s="49"/>
    </row>
    <row r="381" spans="1:1" x14ac:dyDescent="0.2">
      <c r="A381" s="49"/>
    </row>
    <row r="382" spans="1:1" x14ac:dyDescent="0.2">
      <c r="A382" s="49"/>
    </row>
    <row r="383" spans="1:1" x14ac:dyDescent="0.2">
      <c r="A383" s="49"/>
    </row>
    <row r="384" spans="1:1" x14ac:dyDescent="0.2">
      <c r="A384" s="49"/>
    </row>
    <row r="385" spans="1:1" x14ac:dyDescent="0.2">
      <c r="A385" s="49"/>
    </row>
    <row r="386" spans="1:1" x14ac:dyDescent="0.2">
      <c r="A386" s="49"/>
    </row>
    <row r="387" spans="1:1" x14ac:dyDescent="0.2">
      <c r="A387" s="49"/>
    </row>
    <row r="388" spans="1:1" x14ac:dyDescent="0.2">
      <c r="A388" s="49"/>
    </row>
    <row r="389" spans="1:1" x14ac:dyDescent="0.2">
      <c r="A389" s="49"/>
    </row>
    <row r="390" spans="1:1" x14ac:dyDescent="0.2">
      <c r="A390" s="49"/>
    </row>
    <row r="391" spans="1:1" x14ac:dyDescent="0.2">
      <c r="A391" s="49"/>
    </row>
    <row r="392" spans="1:1" x14ac:dyDescent="0.2">
      <c r="A392" s="49"/>
    </row>
    <row r="393" spans="1:1" x14ac:dyDescent="0.2">
      <c r="A393" s="49"/>
    </row>
    <row r="394" spans="1:1" x14ac:dyDescent="0.2">
      <c r="A394" s="49"/>
    </row>
    <row r="395" spans="1:1" x14ac:dyDescent="0.2">
      <c r="A395" s="49"/>
    </row>
    <row r="396" spans="1:1" x14ac:dyDescent="0.2">
      <c r="A396" s="49"/>
    </row>
    <row r="397" spans="1:1" x14ac:dyDescent="0.2">
      <c r="A397" s="49"/>
    </row>
    <row r="398" spans="1:1" x14ac:dyDescent="0.2">
      <c r="A398" s="49"/>
    </row>
    <row r="399" spans="1:1" x14ac:dyDescent="0.2">
      <c r="A399" s="49"/>
    </row>
    <row r="400" spans="1:1" x14ac:dyDescent="0.2">
      <c r="A400" s="49"/>
    </row>
    <row r="401" spans="1:1" x14ac:dyDescent="0.2">
      <c r="A401" s="49"/>
    </row>
    <row r="402" spans="1:1" x14ac:dyDescent="0.2">
      <c r="A402" s="49"/>
    </row>
    <row r="403" spans="1:1" x14ac:dyDescent="0.2">
      <c r="A403" s="49"/>
    </row>
    <row r="404" spans="1:1" x14ac:dyDescent="0.2">
      <c r="A404" s="49"/>
    </row>
    <row r="405" spans="1:1" x14ac:dyDescent="0.2">
      <c r="A405" s="49"/>
    </row>
    <row r="406" spans="1:1" x14ac:dyDescent="0.2">
      <c r="A406" s="49"/>
    </row>
    <row r="407" spans="1:1" x14ac:dyDescent="0.2">
      <c r="A407" s="49"/>
    </row>
    <row r="408" spans="1:1" x14ac:dyDescent="0.2">
      <c r="A408" s="49"/>
    </row>
    <row r="409" spans="1:1" x14ac:dyDescent="0.2">
      <c r="A409" s="49"/>
    </row>
    <row r="410" spans="1:1" x14ac:dyDescent="0.2">
      <c r="A410" s="49"/>
    </row>
    <row r="411" spans="1:1" x14ac:dyDescent="0.2">
      <c r="A411" s="49"/>
    </row>
    <row r="412" spans="1:1" x14ac:dyDescent="0.2">
      <c r="A412" s="49"/>
    </row>
    <row r="413" spans="1:1" x14ac:dyDescent="0.2">
      <c r="A413" s="49"/>
    </row>
    <row r="414" spans="1:1" x14ac:dyDescent="0.2">
      <c r="A414" s="49"/>
    </row>
    <row r="415" spans="1:1" x14ac:dyDescent="0.2">
      <c r="A415" s="49"/>
    </row>
    <row r="416" spans="1:1" x14ac:dyDescent="0.2">
      <c r="A416" s="49"/>
    </row>
    <row r="417" spans="1:1" x14ac:dyDescent="0.2">
      <c r="A417" s="49"/>
    </row>
    <row r="418" spans="1:1" x14ac:dyDescent="0.2">
      <c r="A418" s="49"/>
    </row>
    <row r="419" spans="1:1" x14ac:dyDescent="0.2">
      <c r="A419" s="49"/>
    </row>
    <row r="420" spans="1:1" x14ac:dyDescent="0.2">
      <c r="A420" s="49"/>
    </row>
    <row r="421" spans="1:1" x14ac:dyDescent="0.2">
      <c r="A421" s="49"/>
    </row>
    <row r="422" spans="1:1" x14ac:dyDescent="0.2">
      <c r="A422" s="49"/>
    </row>
    <row r="423" spans="1:1" x14ac:dyDescent="0.2">
      <c r="A423" s="49"/>
    </row>
    <row r="424" spans="1:1" x14ac:dyDescent="0.2">
      <c r="A424" s="49"/>
    </row>
    <row r="425" spans="1:1" x14ac:dyDescent="0.2">
      <c r="A425" s="49"/>
    </row>
    <row r="426" spans="1:1" x14ac:dyDescent="0.2">
      <c r="A426" s="49"/>
    </row>
    <row r="427" spans="1:1" x14ac:dyDescent="0.2">
      <c r="A427" s="49"/>
    </row>
    <row r="428" spans="1:1" x14ac:dyDescent="0.2">
      <c r="A428" s="49"/>
    </row>
    <row r="429" spans="1:1" x14ac:dyDescent="0.2">
      <c r="A429" s="49"/>
    </row>
    <row r="430" spans="1:1" x14ac:dyDescent="0.2">
      <c r="A430" s="49"/>
    </row>
    <row r="431" spans="1:1" x14ac:dyDescent="0.2">
      <c r="A431" s="49"/>
    </row>
    <row r="432" spans="1:1" x14ac:dyDescent="0.2">
      <c r="A432" s="49"/>
    </row>
    <row r="433" spans="1:1" x14ac:dyDescent="0.2">
      <c r="A433" s="49"/>
    </row>
    <row r="434" spans="1:1" x14ac:dyDescent="0.2">
      <c r="A434" s="49"/>
    </row>
    <row r="435" spans="1:1" x14ac:dyDescent="0.2">
      <c r="A435" s="49"/>
    </row>
    <row r="436" spans="1:1" x14ac:dyDescent="0.2">
      <c r="A436" s="49"/>
    </row>
    <row r="437" spans="1:1" x14ac:dyDescent="0.2">
      <c r="A437" s="49"/>
    </row>
    <row r="438" spans="1:1" x14ac:dyDescent="0.2">
      <c r="A438" s="49"/>
    </row>
    <row r="439" spans="1:1" x14ac:dyDescent="0.2">
      <c r="A439" s="49"/>
    </row>
    <row r="440" spans="1:1" x14ac:dyDescent="0.2">
      <c r="A440" s="49"/>
    </row>
    <row r="441" spans="1:1" x14ac:dyDescent="0.2">
      <c r="A441" s="49"/>
    </row>
    <row r="442" spans="1:1" x14ac:dyDescent="0.2">
      <c r="A442" s="49"/>
    </row>
    <row r="443" spans="1:1" x14ac:dyDescent="0.2">
      <c r="A443" s="49"/>
    </row>
    <row r="444" spans="1:1" x14ac:dyDescent="0.2">
      <c r="A444" s="49"/>
    </row>
    <row r="445" spans="1:1" x14ac:dyDescent="0.2">
      <c r="A445" s="49"/>
    </row>
    <row r="446" spans="1:1" x14ac:dyDescent="0.2">
      <c r="A446" s="49"/>
    </row>
    <row r="447" spans="1:1" x14ac:dyDescent="0.2">
      <c r="A447" s="49"/>
    </row>
    <row r="448" spans="1:1" x14ac:dyDescent="0.2">
      <c r="A448" s="49"/>
    </row>
    <row r="449" spans="1:1" x14ac:dyDescent="0.2">
      <c r="A449" s="49"/>
    </row>
    <row r="450" spans="1:1" x14ac:dyDescent="0.2">
      <c r="A450" s="49"/>
    </row>
    <row r="451" spans="1:1" x14ac:dyDescent="0.2">
      <c r="A451" s="49"/>
    </row>
    <row r="452" spans="1:1" x14ac:dyDescent="0.2">
      <c r="A452" s="49"/>
    </row>
    <row r="453" spans="1:1" x14ac:dyDescent="0.2">
      <c r="A453" s="49"/>
    </row>
    <row r="454" spans="1:1" x14ac:dyDescent="0.2">
      <c r="A454" s="49"/>
    </row>
    <row r="455" spans="1:1" x14ac:dyDescent="0.2">
      <c r="A455" s="49"/>
    </row>
    <row r="456" spans="1:1" x14ac:dyDescent="0.2">
      <c r="A456" s="49"/>
    </row>
    <row r="457" spans="1:1" x14ac:dyDescent="0.2">
      <c r="A457" s="49"/>
    </row>
    <row r="458" spans="1:1" x14ac:dyDescent="0.2">
      <c r="A458" s="49"/>
    </row>
    <row r="459" spans="1:1" x14ac:dyDescent="0.2">
      <c r="A459" s="49"/>
    </row>
    <row r="460" spans="1:1" x14ac:dyDescent="0.2">
      <c r="A460" s="49"/>
    </row>
    <row r="461" spans="1:1" x14ac:dyDescent="0.2">
      <c r="A461" s="49"/>
    </row>
    <row r="462" spans="1:1" x14ac:dyDescent="0.2">
      <c r="A462" s="49"/>
    </row>
    <row r="463" spans="1:1" x14ac:dyDescent="0.2">
      <c r="A463" s="49"/>
    </row>
    <row r="464" spans="1:1" x14ac:dyDescent="0.2">
      <c r="A464" s="49"/>
    </row>
    <row r="465" spans="1:1" x14ac:dyDescent="0.2">
      <c r="A465" s="49"/>
    </row>
    <row r="466" spans="1:1" x14ac:dyDescent="0.2">
      <c r="A466" s="49"/>
    </row>
    <row r="467" spans="1:1" x14ac:dyDescent="0.2">
      <c r="A467" s="49"/>
    </row>
    <row r="468" spans="1:1" x14ac:dyDescent="0.2">
      <c r="A468" s="49"/>
    </row>
    <row r="469" spans="1:1" x14ac:dyDescent="0.2">
      <c r="A469" s="49"/>
    </row>
    <row r="470" spans="1:1" x14ac:dyDescent="0.2">
      <c r="A470" s="49"/>
    </row>
    <row r="471" spans="1:1" x14ac:dyDescent="0.2">
      <c r="A471" s="49"/>
    </row>
    <row r="472" spans="1:1" x14ac:dyDescent="0.2">
      <c r="A472" s="49"/>
    </row>
    <row r="473" spans="1:1" x14ac:dyDescent="0.2">
      <c r="A473" s="49"/>
    </row>
    <row r="474" spans="1:1" x14ac:dyDescent="0.2">
      <c r="A474" s="49"/>
    </row>
    <row r="475" spans="1:1" x14ac:dyDescent="0.2">
      <c r="A475" s="49"/>
    </row>
    <row r="476" spans="1:1" x14ac:dyDescent="0.2">
      <c r="A476" s="49"/>
    </row>
    <row r="477" spans="1:1" x14ac:dyDescent="0.2">
      <c r="A477" s="49"/>
    </row>
    <row r="478" spans="1:1" x14ac:dyDescent="0.2">
      <c r="A478" s="49"/>
    </row>
    <row r="479" spans="1:1" x14ac:dyDescent="0.2">
      <c r="A479" s="49"/>
    </row>
    <row r="480" spans="1:1" x14ac:dyDescent="0.2">
      <c r="A480" s="49"/>
    </row>
    <row r="481" spans="1:1" x14ac:dyDescent="0.2">
      <c r="A481" s="49"/>
    </row>
    <row r="482" spans="1:1" x14ac:dyDescent="0.2">
      <c r="A482" s="49"/>
    </row>
    <row r="483" spans="1:1" x14ac:dyDescent="0.2">
      <c r="A483" s="49"/>
    </row>
    <row r="484" spans="1:1" x14ac:dyDescent="0.2">
      <c r="A484" s="49"/>
    </row>
    <row r="485" spans="1:1" x14ac:dyDescent="0.2">
      <c r="A485" s="49"/>
    </row>
    <row r="486" spans="1:1" x14ac:dyDescent="0.2">
      <c r="A486" s="49"/>
    </row>
    <row r="487" spans="1:1" x14ac:dyDescent="0.2">
      <c r="A487" s="49"/>
    </row>
    <row r="488" spans="1:1" x14ac:dyDescent="0.2">
      <c r="A488" s="49"/>
    </row>
    <row r="489" spans="1:1" x14ac:dyDescent="0.2">
      <c r="A489" s="49"/>
    </row>
    <row r="490" spans="1:1" x14ac:dyDescent="0.2">
      <c r="A490" s="49"/>
    </row>
    <row r="491" spans="1:1" x14ac:dyDescent="0.2">
      <c r="A491" s="49"/>
    </row>
    <row r="492" spans="1:1" x14ac:dyDescent="0.2">
      <c r="A492" s="49"/>
    </row>
    <row r="493" spans="1:1" x14ac:dyDescent="0.2">
      <c r="A493" s="49"/>
    </row>
    <row r="494" spans="1:1" x14ac:dyDescent="0.2">
      <c r="A494" s="49"/>
    </row>
    <row r="495" spans="1:1" x14ac:dyDescent="0.2">
      <c r="A495" s="49"/>
    </row>
    <row r="496" spans="1:1" x14ac:dyDescent="0.2">
      <c r="A496" s="49"/>
    </row>
    <row r="497" spans="1:1" x14ac:dyDescent="0.2">
      <c r="A497" s="49"/>
    </row>
    <row r="498" spans="1:1" x14ac:dyDescent="0.2">
      <c r="A498" s="49"/>
    </row>
    <row r="499" spans="1:1" x14ac:dyDescent="0.2">
      <c r="A499" s="49"/>
    </row>
    <row r="500" spans="1:1" x14ac:dyDescent="0.2">
      <c r="A500" s="49"/>
    </row>
    <row r="501" spans="1:1" x14ac:dyDescent="0.2">
      <c r="A501" s="49"/>
    </row>
    <row r="502" spans="1:1" x14ac:dyDescent="0.2">
      <c r="A502" s="49"/>
    </row>
    <row r="503" spans="1:1" x14ac:dyDescent="0.2">
      <c r="A503" s="49"/>
    </row>
    <row r="504" spans="1:1" x14ac:dyDescent="0.2">
      <c r="A504" s="49"/>
    </row>
    <row r="505" spans="1:1" x14ac:dyDescent="0.2">
      <c r="A505" s="49"/>
    </row>
    <row r="506" spans="1:1" x14ac:dyDescent="0.2">
      <c r="A506" s="49"/>
    </row>
    <row r="507" spans="1:1" x14ac:dyDescent="0.2">
      <c r="A507" s="49"/>
    </row>
    <row r="508" spans="1:1" x14ac:dyDescent="0.2">
      <c r="A508" s="49"/>
    </row>
    <row r="509" spans="1:1" x14ac:dyDescent="0.2">
      <c r="A509" s="49"/>
    </row>
    <row r="510" spans="1:1" x14ac:dyDescent="0.2">
      <c r="A510" s="49"/>
    </row>
    <row r="511" spans="1:1" x14ac:dyDescent="0.2">
      <c r="A511" s="49"/>
    </row>
    <row r="512" spans="1:1" x14ac:dyDescent="0.2">
      <c r="A512" s="49"/>
    </row>
    <row r="513" spans="1:1" x14ac:dyDescent="0.2">
      <c r="A513" s="49"/>
    </row>
    <row r="514" spans="1:1" x14ac:dyDescent="0.2">
      <c r="A514" s="49"/>
    </row>
    <row r="515" spans="1:1" x14ac:dyDescent="0.2">
      <c r="A515" s="49"/>
    </row>
    <row r="516" spans="1:1" x14ac:dyDescent="0.2">
      <c r="A516" s="49"/>
    </row>
    <row r="517" spans="1:1" x14ac:dyDescent="0.2">
      <c r="A517" s="49"/>
    </row>
    <row r="518" spans="1:1" x14ac:dyDescent="0.2">
      <c r="A518" s="49"/>
    </row>
    <row r="519" spans="1:1" x14ac:dyDescent="0.2">
      <c r="A519" s="49"/>
    </row>
    <row r="520" spans="1:1" x14ac:dyDescent="0.2">
      <c r="A520" s="49"/>
    </row>
    <row r="521" spans="1:1" x14ac:dyDescent="0.2">
      <c r="A521" s="49"/>
    </row>
    <row r="522" spans="1:1" x14ac:dyDescent="0.2">
      <c r="A522" s="49"/>
    </row>
    <row r="523" spans="1:1" x14ac:dyDescent="0.2">
      <c r="A523" s="49"/>
    </row>
    <row r="524" spans="1:1" x14ac:dyDescent="0.2">
      <c r="A524" s="49"/>
    </row>
    <row r="525" spans="1:1" x14ac:dyDescent="0.2">
      <c r="A525" s="49"/>
    </row>
    <row r="526" spans="1:1" x14ac:dyDescent="0.2">
      <c r="A526" s="49"/>
    </row>
    <row r="527" spans="1:1" x14ac:dyDescent="0.2">
      <c r="A527" s="49"/>
    </row>
    <row r="528" spans="1:1" x14ac:dyDescent="0.2">
      <c r="A528" s="49"/>
    </row>
    <row r="529" spans="1:1" x14ac:dyDescent="0.2">
      <c r="A529" s="49"/>
    </row>
    <row r="530" spans="1:1" x14ac:dyDescent="0.2">
      <c r="A530" s="49"/>
    </row>
    <row r="531" spans="1:1" x14ac:dyDescent="0.2">
      <c r="A531" s="49"/>
    </row>
    <row r="532" spans="1:1" x14ac:dyDescent="0.2">
      <c r="A532" s="49"/>
    </row>
    <row r="533" spans="1:1" x14ac:dyDescent="0.2">
      <c r="A533" s="49"/>
    </row>
    <row r="534" spans="1:1" x14ac:dyDescent="0.2">
      <c r="A534" s="49"/>
    </row>
    <row r="535" spans="1:1" x14ac:dyDescent="0.2">
      <c r="A535" s="49"/>
    </row>
    <row r="536" spans="1:1" x14ac:dyDescent="0.2">
      <c r="A536" s="49"/>
    </row>
    <row r="537" spans="1:1" x14ac:dyDescent="0.2">
      <c r="A537" s="49"/>
    </row>
    <row r="538" spans="1:1" x14ac:dyDescent="0.2">
      <c r="A538" s="49"/>
    </row>
    <row r="539" spans="1:1" x14ac:dyDescent="0.2">
      <c r="A539" s="49"/>
    </row>
    <row r="540" spans="1:1" x14ac:dyDescent="0.2">
      <c r="A540" s="49"/>
    </row>
    <row r="541" spans="1:1" x14ac:dyDescent="0.2">
      <c r="A541" s="49"/>
    </row>
    <row r="542" spans="1:1" x14ac:dyDescent="0.2">
      <c r="A542" s="49"/>
    </row>
    <row r="543" spans="1:1" x14ac:dyDescent="0.2">
      <c r="A543" s="49"/>
    </row>
    <row r="544" spans="1:1" x14ac:dyDescent="0.2">
      <c r="A544" s="49"/>
    </row>
    <row r="545" spans="1:1" x14ac:dyDescent="0.2">
      <c r="A545" s="49"/>
    </row>
    <row r="546" spans="1:1" x14ac:dyDescent="0.2">
      <c r="A546" s="49"/>
    </row>
    <row r="547" spans="1:1" x14ac:dyDescent="0.2">
      <c r="A547" s="49"/>
    </row>
    <row r="548" spans="1:1" x14ac:dyDescent="0.2">
      <c r="A548" s="49"/>
    </row>
    <row r="549" spans="1:1" x14ac:dyDescent="0.2">
      <c r="A549" s="49"/>
    </row>
    <row r="550" spans="1:1" x14ac:dyDescent="0.2">
      <c r="A550" s="49"/>
    </row>
    <row r="551" spans="1:1" x14ac:dyDescent="0.2">
      <c r="A551" s="49"/>
    </row>
    <row r="552" spans="1:1" x14ac:dyDescent="0.2">
      <c r="A552" s="49"/>
    </row>
    <row r="553" spans="1:1" x14ac:dyDescent="0.2">
      <c r="A553" s="49"/>
    </row>
    <row r="554" spans="1:1" x14ac:dyDescent="0.2">
      <c r="A554" s="49"/>
    </row>
    <row r="555" spans="1:1" x14ac:dyDescent="0.2">
      <c r="A555" s="49"/>
    </row>
    <row r="556" spans="1:1" x14ac:dyDescent="0.2">
      <c r="A556" s="49"/>
    </row>
    <row r="557" spans="1:1" x14ac:dyDescent="0.2">
      <c r="A557" s="49"/>
    </row>
    <row r="558" spans="1:1" x14ac:dyDescent="0.2">
      <c r="A558" s="49"/>
    </row>
    <row r="559" spans="1:1" x14ac:dyDescent="0.2">
      <c r="A559" s="49"/>
    </row>
    <row r="560" spans="1:1" x14ac:dyDescent="0.2">
      <c r="A560" s="49"/>
    </row>
    <row r="561" spans="1:1" x14ac:dyDescent="0.2">
      <c r="A561" s="49"/>
    </row>
    <row r="562" spans="1:1" x14ac:dyDescent="0.2">
      <c r="A562" s="49"/>
    </row>
    <row r="563" spans="1:1" x14ac:dyDescent="0.2">
      <c r="A563" s="49"/>
    </row>
    <row r="564" spans="1:1" x14ac:dyDescent="0.2">
      <c r="A564" s="49"/>
    </row>
    <row r="565" spans="1:1" x14ac:dyDescent="0.2">
      <c r="A565" s="49"/>
    </row>
    <row r="566" spans="1:1" x14ac:dyDescent="0.2">
      <c r="A566" s="49"/>
    </row>
    <row r="567" spans="1:1" x14ac:dyDescent="0.2">
      <c r="A567" s="49"/>
    </row>
    <row r="568" spans="1:1" x14ac:dyDescent="0.2">
      <c r="A568" s="49"/>
    </row>
    <row r="569" spans="1:1" x14ac:dyDescent="0.2">
      <c r="A569" s="49"/>
    </row>
    <row r="570" spans="1:1" x14ac:dyDescent="0.2">
      <c r="A570" s="49"/>
    </row>
    <row r="571" spans="1:1" x14ac:dyDescent="0.2">
      <c r="A571" s="49"/>
    </row>
    <row r="572" spans="1:1" x14ac:dyDescent="0.2">
      <c r="A572" s="49"/>
    </row>
    <row r="573" spans="1:1" x14ac:dyDescent="0.2">
      <c r="A573" s="49"/>
    </row>
    <row r="574" spans="1:1" x14ac:dyDescent="0.2">
      <c r="A574" s="49"/>
    </row>
    <row r="575" spans="1:1" x14ac:dyDescent="0.2">
      <c r="A575" s="49"/>
    </row>
    <row r="576" spans="1:1" x14ac:dyDescent="0.2">
      <c r="A576" s="49"/>
    </row>
    <row r="577" spans="1:1" x14ac:dyDescent="0.2">
      <c r="A577" s="49"/>
    </row>
    <row r="578" spans="1:1" x14ac:dyDescent="0.2">
      <c r="A578" s="49"/>
    </row>
    <row r="579" spans="1:1" x14ac:dyDescent="0.2">
      <c r="A579" s="49"/>
    </row>
    <row r="580" spans="1:1" x14ac:dyDescent="0.2">
      <c r="A580" s="49"/>
    </row>
    <row r="581" spans="1:1" x14ac:dyDescent="0.2">
      <c r="A581" s="49"/>
    </row>
    <row r="582" spans="1:1" x14ac:dyDescent="0.2">
      <c r="A582" s="49"/>
    </row>
    <row r="583" spans="1:1" x14ac:dyDescent="0.2">
      <c r="A583" s="49"/>
    </row>
    <row r="584" spans="1:1" x14ac:dyDescent="0.2">
      <c r="A584" s="49"/>
    </row>
    <row r="585" spans="1:1" x14ac:dyDescent="0.2">
      <c r="A585" s="49"/>
    </row>
    <row r="586" spans="1:1" x14ac:dyDescent="0.2">
      <c r="A586" s="49"/>
    </row>
    <row r="587" spans="1:1" x14ac:dyDescent="0.2">
      <c r="A587" s="49"/>
    </row>
    <row r="588" spans="1:1" x14ac:dyDescent="0.2">
      <c r="A588" s="49"/>
    </row>
    <row r="589" spans="1:1" x14ac:dyDescent="0.2">
      <c r="A589" s="49"/>
    </row>
    <row r="590" spans="1:1" x14ac:dyDescent="0.2">
      <c r="A590" s="49"/>
    </row>
    <row r="591" spans="1:1" x14ac:dyDescent="0.2">
      <c r="A591" s="49"/>
    </row>
    <row r="592" spans="1:1" x14ac:dyDescent="0.2">
      <c r="A592" s="49"/>
    </row>
    <row r="593" spans="1:1" x14ac:dyDescent="0.2">
      <c r="A593" s="49"/>
    </row>
    <row r="594" spans="1:1" x14ac:dyDescent="0.2">
      <c r="A594" s="49"/>
    </row>
    <row r="595" spans="1:1" x14ac:dyDescent="0.2">
      <c r="A595" s="49"/>
    </row>
    <row r="596" spans="1:1" x14ac:dyDescent="0.2">
      <c r="A596" s="49"/>
    </row>
    <row r="597" spans="1:1" x14ac:dyDescent="0.2">
      <c r="A597" s="49"/>
    </row>
    <row r="598" spans="1:1" x14ac:dyDescent="0.2">
      <c r="A598" s="49"/>
    </row>
    <row r="599" spans="1:1" x14ac:dyDescent="0.2">
      <c r="A599" s="49"/>
    </row>
    <row r="600" spans="1:1" x14ac:dyDescent="0.2">
      <c r="A600" s="49"/>
    </row>
    <row r="601" spans="1:1" x14ac:dyDescent="0.2">
      <c r="A601" s="49"/>
    </row>
    <row r="602" spans="1:1" x14ac:dyDescent="0.2">
      <c r="A602" s="49"/>
    </row>
    <row r="603" spans="1:1" x14ac:dyDescent="0.2">
      <c r="A603" s="49"/>
    </row>
    <row r="604" spans="1:1" x14ac:dyDescent="0.2">
      <c r="A604" s="49"/>
    </row>
    <row r="605" spans="1:1" x14ac:dyDescent="0.2">
      <c r="A605" s="49"/>
    </row>
    <row r="606" spans="1:1" x14ac:dyDescent="0.2">
      <c r="A606" s="49"/>
    </row>
    <row r="607" spans="1:1" x14ac:dyDescent="0.2">
      <c r="A607" s="49"/>
    </row>
    <row r="608" spans="1:1" x14ac:dyDescent="0.2">
      <c r="A608" s="49"/>
    </row>
    <row r="609" spans="1:1" x14ac:dyDescent="0.2">
      <c r="A609" s="49"/>
    </row>
    <row r="610" spans="1:1" x14ac:dyDescent="0.2">
      <c r="A610" s="49"/>
    </row>
    <row r="611" spans="1:1" x14ac:dyDescent="0.2">
      <c r="A611" s="49"/>
    </row>
    <row r="612" spans="1:1" x14ac:dyDescent="0.2">
      <c r="A612" s="49"/>
    </row>
    <row r="613" spans="1:1" x14ac:dyDescent="0.2">
      <c r="A613" s="49"/>
    </row>
    <row r="614" spans="1:1" x14ac:dyDescent="0.2">
      <c r="A614" s="49"/>
    </row>
    <row r="615" spans="1:1" x14ac:dyDescent="0.2">
      <c r="A615" s="49"/>
    </row>
    <row r="616" spans="1:1" x14ac:dyDescent="0.2">
      <c r="A616" s="49"/>
    </row>
    <row r="617" spans="1:1" x14ac:dyDescent="0.2">
      <c r="A617" s="49"/>
    </row>
    <row r="618" spans="1:1" x14ac:dyDescent="0.2">
      <c r="A618" s="49"/>
    </row>
    <row r="619" spans="1:1" x14ac:dyDescent="0.2">
      <c r="A619" s="49"/>
    </row>
    <row r="620" spans="1:1" x14ac:dyDescent="0.2">
      <c r="A620" s="49"/>
    </row>
    <row r="621" spans="1:1" x14ac:dyDescent="0.2">
      <c r="A621" s="49"/>
    </row>
    <row r="622" spans="1:1" x14ac:dyDescent="0.2">
      <c r="A622" s="49"/>
    </row>
    <row r="623" spans="1:1" x14ac:dyDescent="0.2">
      <c r="A623" s="49"/>
    </row>
    <row r="624" spans="1:1" x14ac:dyDescent="0.2">
      <c r="A624" s="49"/>
    </row>
    <row r="625" spans="1:1" x14ac:dyDescent="0.2">
      <c r="A625" s="49"/>
    </row>
    <row r="626" spans="1:1" x14ac:dyDescent="0.2">
      <c r="A626" s="49"/>
    </row>
    <row r="627" spans="1:1" x14ac:dyDescent="0.2">
      <c r="A627" s="49"/>
    </row>
    <row r="628" spans="1:1" x14ac:dyDescent="0.2">
      <c r="A628" s="49"/>
    </row>
    <row r="629" spans="1:1" x14ac:dyDescent="0.2">
      <c r="A629" s="49"/>
    </row>
    <row r="630" spans="1:1" x14ac:dyDescent="0.2">
      <c r="A630" s="49"/>
    </row>
    <row r="631" spans="1:1" x14ac:dyDescent="0.2">
      <c r="A631" s="49"/>
    </row>
    <row r="632" spans="1:1" x14ac:dyDescent="0.2">
      <c r="A632" s="49"/>
    </row>
    <row r="633" spans="1:1" x14ac:dyDescent="0.2">
      <c r="A633" s="49"/>
    </row>
    <row r="634" spans="1:1" x14ac:dyDescent="0.2">
      <c r="A634" s="49"/>
    </row>
    <row r="635" spans="1:1" x14ac:dyDescent="0.2">
      <c r="A635" s="49"/>
    </row>
    <row r="636" spans="1:1" x14ac:dyDescent="0.2">
      <c r="A636" s="49"/>
    </row>
    <row r="637" spans="1:1" x14ac:dyDescent="0.2">
      <c r="A637" s="49"/>
    </row>
    <row r="638" spans="1:1" x14ac:dyDescent="0.2">
      <c r="A638" s="49"/>
    </row>
    <row r="639" spans="1:1" x14ac:dyDescent="0.2">
      <c r="A639" s="49"/>
    </row>
    <row r="640" spans="1:1" x14ac:dyDescent="0.2">
      <c r="A640" s="49"/>
    </row>
    <row r="641" spans="1:1" x14ac:dyDescent="0.2">
      <c r="A641" s="49"/>
    </row>
    <row r="642" spans="1:1" x14ac:dyDescent="0.2">
      <c r="A642" s="49"/>
    </row>
    <row r="643" spans="1:1" x14ac:dyDescent="0.2">
      <c r="A643" s="49"/>
    </row>
    <row r="644" spans="1:1" x14ac:dyDescent="0.2">
      <c r="A644" s="49"/>
    </row>
    <row r="645" spans="1:1" x14ac:dyDescent="0.2">
      <c r="A645" s="49"/>
    </row>
    <row r="646" spans="1:1" x14ac:dyDescent="0.2">
      <c r="A646" s="49"/>
    </row>
    <row r="647" spans="1:1" x14ac:dyDescent="0.2">
      <c r="A647" s="49"/>
    </row>
    <row r="648" spans="1:1" x14ac:dyDescent="0.2">
      <c r="A648" s="49"/>
    </row>
    <row r="649" spans="1:1" x14ac:dyDescent="0.2">
      <c r="A649" s="49"/>
    </row>
    <row r="650" spans="1:1" x14ac:dyDescent="0.2">
      <c r="A650" s="49"/>
    </row>
    <row r="651" spans="1:1" x14ac:dyDescent="0.2">
      <c r="A651" s="49"/>
    </row>
    <row r="652" spans="1:1" x14ac:dyDescent="0.2">
      <c r="A652" s="49"/>
    </row>
    <row r="653" spans="1:1" x14ac:dyDescent="0.2">
      <c r="A653" s="49"/>
    </row>
    <row r="654" spans="1:1" x14ac:dyDescent="0.2">
      <c r="A654" s="49"/>
    </row>
    <row r="655" spans="1:1" x14ac:dyDescent="0.2">
      <c r="A655" s="49"/>
    </row>
    <row r="656" spans="1:1" x14ac:dyDescent="0.2">
      <c r="A656" s="49"/>
    </row>
    <row r="657" spans="1:1" x14ac:dyDescent="0.2">
      <c r="A657" s="49"/>
    </row>
    <row r="658" spans="1:1" x14ac:dyDescent="0.2">
      <c r="A658" s="49"/>
    </row>
    <row r="659" spans="1:1" x14ac:dyDescent="0.2">
      <c r="A659" s="49"/>
    </row>
    <row r="660" spans="1:1" x14ac:dyDescent="0.2">
      <c r="A660" s="49"/>
    </row>
    <row r="661" spans="1:1" x14ac:dyDescent="0.2">
      <c r="A661" s="49"/>
    </row>
    <row r="662" spans="1:1" x14ac:dyDescent="0.2">
      <c r="A662" s="49"/>
    </row>
    <row r="663" spans="1:1" x14ac:dyDescent="0.2">
      <c r="A663" s="49"/>
    </row>
    <row r="664" spans="1:1" x14ac:dyDescent="0.2">
      <c r="A664" s="49"/>
    </row>
    <row r="665" spans="1:1" x14ac:dyDescent="0.2">
      <c r="A665" s="49"/>
    </row>
    <row r="666" spans="1:1" x14ac:dyDescent="0.2">
      <c r="A666" s="49"/>
    </row>
    <row r="667" spans="1:1" x14ac:dyDescent="0.2">
      <c r="A667" s="49"/>
    </row>
    <row r="668" spans="1:1" x14ac:dyDescent="0.2">
      <c r="A668" s="49"/>
    </row>
    <row r="669" spans="1:1" x14ac:dyDescent="0.2">
      <c r="A669" s="49"/>
    </row>
    <row r="670" spans="1:1" x14ac:dyDescent="0.2">
      <c r="A670" s="49"/>
    </row>
    <row r="671" spans="1:1" x14ac:dyDescent="0.2">
      <c r="A671" s="49"/>
    </row>
    <row r="672" spans="1:1" x14ac:dyDescent="0.2">
      <c r="A672" s="49"/>
    </row>
    <row r="673" spans="1:1" x14ac:dyDescent="0.2">
      <c r="A673" s="49"/>
    </row>
    <row r="674" spans="1:1" x14ac:dyDescent="0.2">
      <c r="A674" s="49"/>
    </row>
    <row r="675" spans="1:1" x14ac:dyDescent="0.2">
      <c r="A675" s="49"/>
    </row>
    <row r="676" spans="1:1" x14ac:dyDescent="0.2">
      <c r="A676" s="49"/>
    </row>
    <row r="677" spans="1:1" x14ac:dyDescent="0.2">
      <c r="A677" s="49"/>
    </row>
    <row r="678" spans="1:1" x14ac:dyDescent="0.2">
      <c r="A678" s="49"/>
    </row>
    <row r="679" spans="1:1" x14ac:dyDescent="0.2">
      <c r="A679" s="49"/>
    </row>
    <row r="680" spans="1:1" x14ac:dyDescent="0.2">
      <c r="A680" s="49"/>
    </row>
    <row r="681" spans="1:1" x14ac:dyDescent="0.2">
      <c r="A681" s="49"/>
    </row>
    <row r="682" spans="1:1" x14ac:dyDescent="0.2">
      <c r="A682" s="49"/>
    </row>
    <row r="683" spans="1:1" x14ac:dyDescent="0.2">
      <c r="A683" s="49"/>
    </row>
    <row r="684" spans="1:1" x14ac:dyDescent="0.2">
      <c r="A684" s="49"/>
    </row>
    <row r="685" spans="1:1" x14ac:dyDescent="0.2">
      <c r="A685" s="49"/>
    </row>
    <row r="686" spans="1:1" x14ac:dyDescent="0.2">
      <c r="A686" s="49"/>
    </row>
    <row r="687" spans="1:1" x14ac:dyDescent="0.2">
      <c r="A687" s="49"/>
    </row>
    <row r="688" spans="1:1" x14ac:dyDescent="0.2">
      <c r="A688" s="49"/>
    </row>
    <row r="689" spans="1:1" x14ac:dyDescent="0.2">
      <c r="A689" s="49"/>
    </row>
    <row r="690" spans="1:1" x14ac:dyDescent="0.2">
      <c r="A690" s="49"/>
    </row>
    <row r="691" spans="1:1" x14ac:dyDescent="0.2">
      <c r="A691" s="49"/>
    </row>
    <row r="692" spans="1:1" x14ac:dyDescent="0.2">
      <c r="A692" s="49"/>
    </row>
    <row r="693" spans="1:1" x14ac:dyDescent="0.2">
      <c r="A693" s="49"/>
    </row>
    <row r="694" spans="1:1" x14ac:dyDescent="0.2">
      <c r="A694" s="49"/>
    </row>
    <row r="695" spans="1:1" x14ac:dyDescent="0.2">
      <c r="A695" s="49"/>
    </row>
    <row r="696" spans="1:1" x14ac:dyDescent="0.2">
      <c r="A696" s="49"/>
    </row>
    <row r="697" spans="1:1" x14ac:dyDescent="0.2">
      <c r="A697" s="49"/>
    </row>
    <row r="698" spans="1:1" x14ac:dyDescent="0.2">
      <c r="A698" s="49"/>
    </row>
    <row r="699" spans="1:1" x14ac:dyDescent="0.2">
      <c r="A699" s="49"/>
    </row>
    <row r="700" spans="1:1" x14ac:dyDescent="0.2">
      <c r="A700" s="49"/>
    </row>
    <row r="701" spans="1:1" x14ac:dyDescent="0.2">
      <c r="A701" s="49"/>
    </row>
    <row r="702" spans="1:1" x14ac:dyDescent="0.2">
      <c r="A702" s="49"/>
    </row>
    <row r="703" spans="1:1" x14ac:dyDescent="0.2">
      <c r="A703" s="49"/>
    </row>
    <row r="704" spans="1:1" x14ac:dyDescent="0.2">
      <c r="A704" s="49"/>
    </row>
    <row r="705" spans="1:1" x14ac:dyDescent="0.2">
      <c r="A705" s="49"/>
    </row>
    <row r="706" spans="1:1" x14ac:dyDescent="0.2">
      <c r="A706" s="49"/>
    </row>
    <row r="707" spans="1:1" x14ac:dyDescent="0.2">
      <c r="A707" s="49"/>
    </row>
    <row r="708" spans="1:1" x14ac:dyDescent="0.2">
      <c r="A708" s="49"/>
    </row>
    <row r="709" spans="1:1" x14ac:dyDescent="0.2">
      <c r="A709" s="49"/>
    </row>
    <row r="710" spans="1:1" x14ac:dyDescent="0.2">
      <c r="A710" s="49"/>
    </row>
    <row r="711" spans="1:1" x14ac:dyDescent="0.2">
      <c r="A711" s="49"/>
    </row>
    <row r="712" spans="1:1" x14ac:dyDescent="0.2">
      <c r="A712" s="49"/>
    </row>
    <row r="713" spans="1:1" x14ac:dyDescent="0.2">
      <c r="A713" s="49"/>
    </row>
    <row r="714" spans="1:1" x14ac:dyDescent="0.2">
      <c r="A714" s="49"/>
    </row>
    <row r="715" spans="1:1" x14ac:dyDescent="0.2">
      <c r="A715" s="49"/>
    </row>
    <row r="716" spans="1:1" x14ac:dyDescent="0.2">
      <c r="A716" s="49"/>
    </row>
    <row r="717" spans="1:1" x14ac:dyDescent="0.2">
      <c r="A717" s="49"/>
    </row>
    <row r="718" spans="1:1" x14ac:dyDescent="0.2">
      <c r="A718" s="49"/>
    </row>
    <row r="719" spans="1:1" x14ac:dyDescent="0.2">
      <c r="A719" s="49"/>
    </row>
    <row r="720" spans="1:1" x14ac:dyDescent="0.2">
      <c r="A720" s="49"/>
    </row>
    <row r="721" spans="1:1" x14ac:dyDescent="0.2">
      <c r="A721" s="49"/>
    </row>
    <row r="722" spans="1:1" x14ac:dyDescent="0.2">
      <c r="A722" s="49"/>
    </row>
    <row r="723" spans="1:1" x14ac:dyDescent="0.2">
      <c r="A723" s="49"/>
    </row>
    <row r="724" spans="1:1" x14ac:dyDescent="0.2">
      <c r="A724" s="49"/>
    </row>
    <row r="725" spans="1:1" x14ac:dyDescent="0.2">
      <c r="A725" s="49"/>
    </row>
    <row r="726" spans="1:1" x14ac:dyDescent="0.2">
      <c r="A726" s="49"/>
    </row>
    <row r="727" spans="1:1" x14ac:dyDescent="0.2">
      <c r="A727" s="49"/>
    </row>
    <row r="728" spans="1:1" x14ac:dyDescent="0.2">
      <c r="A728" s="49"/>
    </row>
    <row r="729" spans="1:1" x14ac:dyDescent="0.2">
      <c r="A729" s="49"/>
    </row>
    <row r="730" spans="1:1" x14ac:dyDescent="0.2">
      <c r="A730" s="49"/>
    </row>
    <row r="731" spans="1:1" x14ac:dyDescent="0.2">
      <c r="A731" s="49"/>
    </row>
    <row r="732" spans="1:1" x14ac:dyDescent="0.2">
      <c r="A732" s="49"/>
    </row>
    <row r="733" spans="1:1" x14ac:dyDescent="0.2">
      <c r="A733" s="49"/>
    </row>
    <row r="734" spans="1:1" x14ac:dyDescent="0.2">
      <c r="A734" s="49"/>
    </row>
    <row r="735" spans="1:1" x14ac:dyDescent="0.2">
      <c r="A735" s="49"/>
    </row>
    <row r="736" spans="1:1" x14ac:dyDescent="0.2">
      <c r="A736" s="49"/>
    </row>
    <row r="737" spans="1:1" x14ac:dyDescent="0.2">
      <c r="A737" s="49"/>
    </row>
    <row r="738" spans="1:1" x14ac:dyDescent="0.2">
      <c r="A738" s="49"/>
    </row>
    <row r="739" spans="1:1" x14ac:dyDescent="0.2">
      <c r="A739" s="49"/>
    </row>
    <row r="740" spans="1:1" x14ac:dyDescent="0.2">
      <c r="A740" s="49"/>
    </row>
    <row r="741" spans="1:1" x14ac:dyDescent="0.2">
      <c r="A741" s="49"/>
    </row>
    <row r="742" spans="1:1" x14ac:dyDescent="0.2">
      <c r="A742" s="49"/>
    </row>
    <row r="743" spans="1:1" x14ac:dyDescent="0.2">
      <c r="A743" s="49"/>
    </row>
    <row r="744" spans="1:1" x14ac:dyDescent="0.2">
      <c r="A744" s="49"/>
    </row>
    <row r="745" spans="1:1" x14ac:dyDescent="0.2">
      <c r="A745" s="49"/>
    </row>
    <row r="746" spans="1:1" x14ac:dyDescent="0.2">
      <c r="A746" s="49"/>
    </row>
    <row r="747" spans="1:1" x14ac:dyDescent="0.2">
      <c r="A747" s="49"/>
    </row>
    <row r="748" spans="1:1" x14ac:dyDescent="0.2">
      <c r="A748" s="49"/>
    </row>
    <row r="749" spans="1:1" x14ac:dyDescent="0.2">
      <c r="A749" s="49"/>
    </row>
    <row r="750" spans="1:1" x14ac:dyDescent="0.2">
      <c r="A750" s="49"/>
    </row>
    <row r="751" spans="1:1" x14ac:dyDescent="0.2">
      <c r="A751" s="49"/>
    </row>
    <row r="752" spans="1:1" x14ac:dyDescent="0.2">
      <c r="A752" s="49"/>
    </row>
    <row r="753" spans="1:1" x14ac:dyDescent="0.2">
      <c r="A753" s="49"/>
    </row>
    <row r="754" spans="1:1" x14ac:dyDescent="0.2">
      <c r="A754" s="49"/>
    </row>
    <row r="755" spans="1:1" x14ac:dyDescent="0.2">
      <c r="A755" s="49"/>
    </row>
    <row r="756" spans="1:1" x14ac:dyDescent="0.2">
      <c r="A756" s="49"/>
    </row>
    <row r="757" spans="1:1" x14ac:dyDescent="0.2">
      <c r="A757" s="49"/>
    </row>
    <row r="758" spans="1:1" x14ac:dyDescent="0.2">
      <c r="A758" s="49"/>
    </row>
    <row r="759" spans="1:1" x14ac:dyDescent="0.2">
      <c r="A759" s="49"/>
    </row>
    <row r="760" spans="1:1" x14ac:dyDescent="0.2">
      <c r="A760" s="49"/>
    </row>
    <row r="761" spans="1:1" x14ac:dyDescent="0.2">
      <c r="A761" s="49"/>
    </row>
    <row r="762" spans="1:1" x14ac:dyDescent="0.2">
      <c r="A762" s="49"/>
    </row>
    <row r="763" spans="1:1" x14ac:dyDescent="0.2">
      <c r="A763" s="49"/>
    </row>
    <row r="764" spans="1:1" x14ac:dyDescent="0.2">
      <c r="A764" s="49"/>
    </row>
    <row r="765" spans="1:1" x14ac:dyDescent="0.2">
      <c r="A765" s="49"/>
    </row>
    <row r="766" spans="1:1" x14ac:dyDescent="0.2">
      <c r="A766" s="49"/>
    </row>
    <row r="767" spans="1:1" x14ac:dyDescent="0.2">
      <c r="A767" s="49"/>
    </row>
    <row r="768" spans="1:1" x14ac:dyDescent="0.2">
      <c r="A768" s="49"/>
    </row>
    <row r="769" spans="1:1" x14ac:dyDescent="0.2">
      <c r="A769" s="49"/>
    </row>
    <row r="770" spans="1:1" x14ac:dyDescent="0.2">
      <c r="A770" s="49"/>
    </row>
    <row r="771" spans="1:1" x14ac:dyDescent="0.2">
      <c r="A771" s="49"/>
    </row>
    <row r="772" spans="1:1" x14ac:dyDescent="0.2">
      <c r="A772" s="49"/>
    </row>
    <row r="773" spans="1:1" x14ac:dyDescent="0.2">
      <c r="A773" s="49"/>
    </row>
    <row r="774" spans="1:1" x14ac:dyDescent="0.2">
      <c r="A774" s="49"/>
    </row>
    <row r="775" spans="1:1" x14ac:dyDescent="0.2">
      <c r="A775" s="49"/>
    </row>
    <row r="776" spans="1:1" x14ac:dyDescent="0.2">
      <c r="A776" s="49"/>
    </row>
    <row r="777" spans="1:1" x14ac:dyDescent="0.2">
      <c r="A777" s="49"/>
    </row>
    <row r="778" spans="1:1" x14ac:dyDescent="0.2">
      <c r="A778" s="49"/>
    </row>
    <row r="779" spans="1:1" x14ac:dyDescent="0.2">
      <c r="A779" s="49"/>
    </row>
    <row r="780" spans="1:1" x14ac:dyDescent="0.2">
      <c r="A780" s="49"/>
    </row>
    <row r="781" spans="1:1" x14ac:dyDescent="0.2">
      <c r="A781" s="49"/>
    </row>
    <row r="782" spans="1:1" x14ac:dyDescent="0.2">
      <c r="A782" s="49"/>
    </row>
    <row r="783" spans="1:1" x14ac:dyDescent="0.2">
      <c r="A783" s="49"/>
    </row>
    <row r="784" spans="1:1" x14ac:dyDescent="0.2">
      <c r="A784" s="49"/>
    </row>
    <row r="785" spans="1:1" x14ac:dyDescent="0.2">
      <c r="A785" s="49"/>
    </row>
    <row r="786" spans="1:1" x14ac:dyDescent="0.2">
      <c r="A786" s="49"/>
    </row>
    <row r="787" spans="1:1" x14ac:dyDescent="0.2">
      <c r="A787" s="49"/>
    </row>
    <row r="788" spans="1:1" x14ac:dyDescent="0.2">
      <c r="A788" s="49"/>
    </row>
    <row r="789" spans="1:1" x14ac:dyDescent="0.2">
      <c r="A789" s="49"/>
    </row>
    <row r="790" spans="1:1" x14ac:dyDescent="0.2">
      <c r="A790" s="49"/>
    </row>
    <row r="791" spans="1:1" x14ac:dyDescent="0.2">
      <c r="A791" s="49"/>
    </row>
    <row r="792" spans="1:1" x14ac:dyDescent="0.2">
      <c r="A792" s="49"/>
    </row>
    <row r="793" spans="1:1" x14ac:dyDescent="0.2">
      <c r="A793" s="49"/>
    </row>
    <row r="794" spans="1:1" x14ac:dyDescent="0.2">
      <c r="A794" s="49"/>
    </row>
    <row r="795" spans="1:1" x14ac:dyDescent="0.2">
      <c r="A795" s="49"/>
    </row>
    <row r="796" spans="1:1" x14ac:dyDescent="0.2">
      <c r="A796" s="49"/>
    </row>
    <row r="797" spans="1:1" x14ac:dyDescent="0.2">
      <c r="A797" s="49"/>
    </row>
    <row r="798" spans="1:1" x14ac:dyDescent="0.2">
      <c r="A798" s="49"/>
    </row>
    <row r="799" spans="1:1" x14ac:dyDescent="0.2">
      <c r="A799" s="49"/>
    </row>
    <row r="800" spans="1:1" x14ac:dyDescent="0.2">
      <c r="A800" s="49"/>
    </row>
    <row r="801" spans="1:1" x14ac:dyDescent="0.2">
      <c r="A801" s="49"/>
    </row>
    <row r="802" spans="1:1" x14ac:dyDescent="0.2">
      <c r="A802" s="49"/>
    </row>
    <row r="803" spans="1:1" x14ac:dyDescent="0.2">
      <c r="A803" s="49"/>
    </row>
    <row r="804" spans="1:1" x14ac:dyDescent="0.2">
      <c r="A804" s="49"/>
    </row>
    <row r="805" spans="1:1" x14ac:dyDescent="0.2">
      <c r="A805" s="49"/>
    </row>
    <row r="806" spans="1:1" x14ac:dyDescent="0.2">
      <c r="A806" s="49"/>
    </row>
    <row r="807" spans="1:1" x14ac:dyDescent="0.2">
      <c r="A807" s="49"/>
    </row>
    <row r="808" spans="1:1" x14ac:dyDescent="0.2">
      <c r="A808" s="49"/>
    </row>
    <row r="809" spans="1:1" x14ac:dyDescent="0.2">
      <c r="A809" s="49"/>
    </row>
    <row r="810" spans="1:1" x14ac:dyDescent="0.2">
      <c r="A810" s="49"/>
    </row>
    <row r="811" spans="1:1" x14ac:dyDescent="0.2">
      <c r="A811" s="49"/>
    </row>
    <row r="812" spans="1:1" x14ac:dyDescent="0.2">
      <c r="A812" s="49"/>
    </row>
    <row r="813" spans="1:1" x14ac:dyDescent="0.2">
      <c r="A813" s="49"/>
    </row>
    <row r="814" spans="1:1" x14ac:dyDescent="0.2">
      <c r="A814" s="49"/>
    </row>
    <row r="815" spans="1:1" x14ac:dyDescent="0.2">
      <c r="A815" s="49"/>
    </row>
    <row r="816" spans="1:1" x14ac:dyDescent="0.2">
      <c r="A816" s="49"/>
    </row>
    <row r="817" spans="1:1" x14ac:dyDescent="0.2">
      <c r="A817" s="49"/>
    </row>
    <row r="818" spans="1:1" x14ac:dyDescent="0.2">
      <c r="A818" s="49"/>
    </row>
    <row r="819" spans="1:1" x14ac:dyDescent="0.2">
      <c r="A819" s="49"/>
    </row>
    <row r="820" spans="1:1" x14ac:dyDescent="0.2">
      <c r="A820" s="49"/>
    </row>
    <row r="821" spans="1:1" x14ac:dyDescent="0.2">
      <c r="A821" s="49"/>
    </row>
    <row r="822" spans="1:1" x14ac:dyDescent="0.2">
      <c r="A822" s="49"/>
    </row>
    <row r="823" spans="1:1" x14ac:dyDescent="0.2">
      <c r="A823" s="49"/>
    </row>
    <row r="824" spans="1:1" x14ac:dyDescent="0.2">
      <c r="A824" s="49"/>
    </row>
    <row r="825" spans="1:1" x14ac:dyDescent="0.2">
      <c r="A825" s="49"/>
    </row>
    <row r="826" spans="1:1" x14ac:dyDescent="0.2">
      <c r="A826" s="49"/>
    </row>
    <row r="827" spans="1:1" x14ac:dyDescent="0.2">
      <c r="A827" s="49"/>
    </row>
    <row r="828" spans="1:1" x14ac:dyDescent="0.2">
      <c r="A828" s="49"/>
    </row>
    <row r="829" spans="1:1" x14ac:dyDescent="0.2">
      <c r="A829" s="49"/>
    </row>
    <row r="830" spans="1:1" x14ac:dyDescent="0.2">
      <c r="A830" s="49"/>
    </row>
    <row r="831" spans="1:1" x14ac:dyDescent="0.2">
      <c r="A831" s="49"/>
    </row>
    <row r="832" spans="1:1" x14ac:dyDescent="0.2">
      <c r="A832" s="49"/>
    </row>
    <row r="833" spans="1:1" x14ac:dyDescent="0.2">
      <c r="A833" s="49"/>
    </row>
    <row r="834" spans="1:1" x14ac:dyDescent="0.2">
      <c r="A834" s="49"/>
    </row>
    <row r="835" spans="1:1" x14ac:dyDescent="0.2">
      <c r="A835" s="49"/>
    </row>
    <row r="836" spans="1:1" x14ac:dyDescent="0.2">
      <c r="A836" s="49"/>
    </row>
    <row r="837" spans="1:1" x14ac:dyDescent="0.2">
      <c r="A837" s="49"/>
    </row>
    <row r="838" spans="1:1" x14ac:dyDescent="0.2">
      <c r="A838" s="49"/>
    </row>
    <row r="839" spans="1:1" x14ac:dyDescent="0.2">
      <c r="A839" s="49"/>
    </row>
    <row r="840" spans="1:1" x14ac:dyDescent="0.2">
      <c r="A840" s="49"/>
    </row>
    <row r="841" spans="1:1" x14ac:dyDescent="0.2">
      <c r="A841" s="49"/>
    </row>
    <row r="842" spans="1:1" x14ac:dyDescent="0.2">
      <c r="A842" s="49"/>
    </row>
    <row r="843" spans="1:1" x14ac:dyDescent="0.2">
      <c r="A843" s="49"/>
    </row>
    <row r="844" spans="1:1" x14ac:dyDescent="0.2">
      <c r="A844" s="49"/>
    </row>
    <row r="845" spans="1:1" x14ac:dyDescent="0.2">
      <c r="A845" s="49"/>
    </row>
    <row r="846" spans="1:1" x14ac:dyDescent="0.2">
      <c r="A846" s="49"/>
    </row>
    <row r="847" spans="1:1" x14ac:dyDescent="0.2">
      <c r="A847" s="49"/>
    </row>
    <row r="848" spans="1:1" x14ac:dyDescent="0.2">
      <c r="A848" s="49"/>
    </row>
    <row r="849" spans="1:1" x14ac:dyDescent="0.2">
      <c r="A849" s="49"/>
    </row>
    <row r="850" spans="1:1" x14ac:dyDescent="0.2">
      <c r="A850" s="49"/>
    </row>
    <row r="851" spans="1:1" x14ac:dyDescent="0.2">
      <c r="A851" s="49"/>
    </row>
    <row r="852" spans="1:1" x14ac:dyDescent="0.2">
      <c r="A852" s="49"/>
    </row>
    <row r="853" spans="1:1" x14ac:dyDescent="0.2">
      <c r="A853" s="49"/>
    </row>
    <row r="854" spans="1:1" x14ac:dyDescent="0.2">
      <c r="A854" s="49"/>
    </row>
    <row r="855" spans="1:1" x14ac:dyDescent="0.2">
      <c r="A855" s="49"/>
    </row>
    <row r="856" spans="1:1" x14ac:dyDescent="0.2">
      <c r="A856" s="49"/>
    </row>
    <row r="857" spans="1:1" x14ac:dyDescent="0.2">
      <c r="A857" s="49"/>
    </row>
    <row r="858" spans="1:1" x14ac:dyDescent="0.2">
      <c r="A858" s="49"/>
    </row>
    <row r="859" spans="1:1" x14ac:dyDescent="0.2">
      <c r="A859" s="49"/>
    </row>
    <row r="860" spans="1:1" x14ac:dyDescent="0.2">
      <c r="A860" s="49"/>
    </row>
    <row r="861" spans="1:1" x14ac:dyDescent="0.2">
      <c r="A861" s="49"/>
    </row>
    <row r="862" spans="1:1" x14ac:dyDescent="0.2">
      <c r="A862" s="49"/>
    </row>
    <row r="863" spans="1:1" x14ac:dyDescent="0.2">
      <c r="A863" s="49"/>
    </row>
    <row r="864" spans="1:1" x14ac:dyDescent="0.2">
      <c r="A864" s="49"/>
    </row>
    <row r="865" spans="1:1" x14ac:dyDescent="0.2">
      <c r="A865" s="49"/>
    </row>
    <row r="866" spans="1:1" x14ac:dyDescent="0.2">
      <c r="A866" s="49"/>
    </row>
    <row r="867" spans="1:1" x14ac:dyDescent="0.2">
      <c r="A867" s="49"/>
    </row>
    <row r="868" spans="1:1" x14ac:dyDescent="0.2">
      <c r="A868" s="49"/>
    </row>
    <row r="869" spans="1:1" x14ac:dyDescent="0.2">
      <c r="A869" s="49"/>
    </row>
    <row r="870" spans="1:1" x14ac:dyDescent="0.2">
      <c r="A870" s="49"/>
    </row>
    <row r="871" spans="1:1" x14ac:dyDescent="0.2">
      <c r="A871" s="49"/>
    </row>
    <row r="872" spans="1:1" x14ac:dyDescent="0.2">
      <c r="A872" s="49"/>
    </row>
    <row r="873" spans="1:1" x14ac:dyDescent="0.2">
      <c r="A873" s="49"/>
    </row>
    <row r="874" spans="1:1" x14ac:dyDescent="0.2">
      <c r="A874" s="49"/>
    </row>
    <row r="875" spans="1:1" x14ac:dyDescent="0.2">
      <c r="A875" s="49"/>
    </row>
    <row r="876" spans="1:1" x14ac:dyDescent="0.2">
      <c r="A876" s="49"/>
    </row>
    <row r="877" spans="1:1" x14ac:dyDescent="0.2">
      <c r="A877" s="49"/>
    </row>
    <row r="878" spans="1:1" x14ac:dyDescent="0.2">
      <c r="A878" s="49"/>
    </row>
    <row r="879" spans="1:1" x14ac:dyDescent="0.2">
      <c r="A879" s="49"/>
    </row>
    <row r="880" spans="1:1" x14ac:dyDescent="0.2">
      <c r="A880" s="49"/>
    </row>
    <row r="881" spans="1:1" x14ac:dyDescent="0.2">
      <c r="A881" s="49"/>
    </row>
    <row r="882" spans="1:1" x14ac:dyDescent="0.2">
      <c r="A882" s="49"/>
    </row>
    <row r="883" spans="1:1" x14ac:dyDescent="0.2">
      <c r="A883" s="49"/>
    </row>
    <row r="884" spans="1:1" x14ac:dyDescent="0.2">
      <c r="A884" s="49"/>
    </row>
    <row r="885" spans="1:1" x14ac:dyDescent="0.2">
      <c r="A885" s="49"/>
    </row>
    <row r="886" spans="1:1" x14ac:dyDescent="0.2">
      <c r="A886" s="49"/>
    </row>
    <row r="887" spans="1:1" x14ac:dyDescent="0.2">
      <c r="A887" s="49"/>
    </row>
    <row r="888" spans="1:1" x14ac:dyDescent="0.2">
      <c r="A888" s="49"/>
    </row>
    <row r="889" spans="1:1" x14ac:dyDescent="0.2">
      <c r="A889" s="49"/>
    </row>
    <row r="890" spans="1:1" x14ac:dyDescent="0.2">
      <c r="A890" s="49"/>
    </row>
    <row r="891" spans="1:1" x14ac:dyDescent="0.2">
      <c r="A891" s="49"/>
    </row>
    <row r="892" spans="1:1" x14ac:dyDescent="0.2">
      <c r="A892" s="49"/>
    </row>
    <row r="893" spans="1:1" x14ac:dyDescent="0.2">
      <c r="A893" s="49"/>
    </row>
    <row r="894" spans="1:1" x14ac:dyDescent="0.2">
      <c r="A894" s="49"/>
    </row>
    <row r="895" spans="1:1" x14ac:dyDescent="0.2">
      <c r="A895" s="49"/>
    </row>
    <row r="896" spans="1:1" x14ac:dyDescent="0.2">
      <c r="A896" s="49"/>
    </row>
    <row r="897" spans="1:1" x14ac:dyDescent="0.2">
      <c r="A897" s="49"/>
    </row>
    <row r="898" spans="1:1" x14ac:dyDescent="0.2">
      <c r="A898" s="49"/>
    </row>
    <row r="899" spans="1:1" x14ac:dyDescent="0.2">
      <c r="A899" s="49"/>
    </row>
    <row r="900" spans="1:1" x14ac:dyDescent="0.2">
      <c r="A900" s="49"/>
    </row>
    <row r="901" spans="1:1" x14ac:dyDescent="0.2">
      <c r="A901" s="49"/>
    </row>
    <row r="902" spans="1:1" x14ac:dyDescent="0.2">
      <c r="A902" s="49"/>
    </row>
    <row r="903" spans="1:1" x14ac:dyDescent="0.2">
      <c r="A903" s="49"/>
    </row>
    <row r="904" spans="1:1" x14ac:dyDescent="0.2">
      <c r="A904" s="49"/>
    </row>
    <row r="905" spans="1:1" x14ac:dyDescent="0.2">
      <c r="A905" s="49"/>
    </row>
    <row r="906" spans="1:1" x14ac:dyDescent="0.2">
      <c r="A906" s="49"/>
    </row>
    <row r="907" spans="1:1" x14ac:dyDescent="0.2">
      <c r="A907" s="49"/>
    </row>
    <row r="908" spans="1:1" x14ac:dyDescent="0.2">
      <c r="A908" s="49"/>
    </row>
    <row r="909" spans="1:1" x14ac:dyDescent="0.2">
      <c r="A909" s="49"/>
    </row>
    <row r="910" spans="1:1" x14ac:dyDescent="0.2">
      <c r="A910" s="49"/>
    </row>
    <row r="911" spans="1:1" x14ac:dyDescent="0.2">
      <c r="A911" s="49"/>
    </row>
    <row r="912" spans="1:1" x14ac:dyDescent="0.2">
      <c r="A912" s="49"/>
    </row>
    <row r="913" spans="1:1" x14ac:dyDescent="0.2">
      <c r="A913" s="49"/>
    </row>
    <row r="914" spans="1:1" x14ac:dyDescent="0.2">
      <c r="A914" s="49"/>
    </row>
    <row r="915" spans="1:1" x14ac:dyDescent="0.2">
      <c r="A915" s="49"/>
    </row>
    <row r="916" spans="1:1" x14ac:dyDescent="0.2">
      <c r="A916" s="49"/>
    </row>
    <row r="917" spans="1:1" x14ac:dyDescent="0.2">
      <c r="A917" s="49"/>
    </row>
    <row r="918" spans="1:1" x14ac:dyDescent="0.2">
      <c r="A918" s="49"/>
    </row>
    <row r="919" spans="1:1" x14ac:dyDescent="0.2">
      <c r="A919" s="49"/>
    </row>
    <row r="920" spans="1:1" x14ac:dyDescent="0.2">
      <c r="A920" s="49"/>
    </row>
    <row r="921" spans="1:1" x14ac:dyDescent="0.2">
      <c r="A921" s="49"/>
    </row>
    <row r="922" spans="1:1" x14ac:dyDescent="0.2">
      <c r="A922" s="49"/>
    </row>
    <row r="923" spans="1:1" x14ac:dyDescent="0.2">
      <c r="A923" s="49"/>
    </row>
    <row r="924" spans="1:1" x14ac:dyDescent="0.2">
      <c r="A924" s="49"/>
    </row>
    <row r="925" spans="1:1" x14ac:dyDescent="0.2">
      <c r="A925" s="49"/>
    </row>
    <row r="926" spans="1:1" x14ac:dyDescent="0.2">
      <c r="A926" s="49"/>
    </row>
    <row r="927" spans="1:1" x14ac:dyDescent="0.2">
      <c r="A927" s="49"/>
    </row>
    <row r="928" spans="1:1" x14ac:dyDescent="0.2">
      <c r="A928" s="49"/>
    </row>
    <row r="929" spans="1:1" x14ac:dyDescent="0.2">
      <c r="A929" s="49"/>
    </row>
    <row r="930" spans="1:1" x14ac:dyDescent="0.2">
      <c r="A930" s="49"/>
    </row>
    <row r="931" spans="1:1" x14ac:dyDescent="0.2">
      <c r="A931" s="49"/>
    </row>
    <row r="932" spans="1:1" x14ac:dyDescent="0.2">
      <c r="A932" s="49"/>
    </row>
    <row r="933" spans="1:1" x14ac:dyDescent="0.2">
      <c r="A933" s="49"/>
    </row>
    <row r="934" spans="1:1" x14ac:dyDescent="0.2">
      <c r="A934" s="49"/>
    </row>
    <row r="935" spans="1:1" x14ac:dyDescent="0.2">
      <c r="A935" s="49"/>
    </row>
    <row r="936" spans="1:1" x14ac:dyDescent="0.2">
      <c r="A936" s="49"/>
    </row>
    <row r="937" spans="1:1" x14ac:dyDescent="0.2">
      <c r="A937" s="49"/>
    </row>
    <row r="938" spans="1:1" x14ac:dyDescent="0.2">
      <c r="A938" s="49"/>
    </row>
    <row r="939" spans="1:1" x14ac:dyDescent="0.2">
      <c r="A939" s="49"/>
    </row>
    <row r="940" spans="1:1" x14ac:dyDescent="0.2">
      <c r="A940" s="49"/>
    </row>
    <row r="941" spans="1:1" x14ac:dyDescent="0.2">
      <c r="A941" s="49"/>
    </row>
    <row r="942" spans="1:1" x14ac:dyDescent="0.2">
      <c r="A942" s="49"/>
    </row>
    <row r="943" spans="1:1" x14ac:dyDescent="0.2">
      <c r="A943" s="49"/>
    </row>
    <row r="944" spans="1:1" x14ac:dyDescent="0.2">
      <c r="A944" s="49"/>
    </row>
    <row r="945" spans="1:1" x14ac:dyDescent="0.2">
      <c r="A945" s="49"/>
    </row>
    <row r="946" spans="1:1" x14ac:dyDescent="0.2">
      <c r="A946" s="49"/>
    </row>
    <row r="947" spans="1:1" x14ac:dyDescent="0.2">
      <c r="A947" s="49"/>
    </row>
    <row r="948" spans="1:1" x14ac:dyDescent="0.2">
      <c r="A948" s="49"/>
    </row>
    <row r="949" spans="1:1" x14ac:dyDescent="0.2">
      <c r="A949" s="49"/>
    </row>
    <row r="950" spans="1:1" x14ac:dyDescent="0.2">
      <c r="A950" s="49"/>
    </row>
    <row r="951" spans="1:1" x14ac:dyDescent="0.2">
      <c r="A951" s="49"/>
    </row>
    <row r="952" spans="1:1" x14ac:dyDescent="0.2">
      <c r="A952" s="49"/>
    </row>
    <row r="953" spans="1:1" x14ac:dyDescent="0.2">
      <c r="A953" s="49"/>
    </row>
    <row r="954" spans="1:1" x14ac:dyDescent="0.2">
      <c r="A954" s="49"/>
    </row>
    <row r="955" spans="1:1" x14ac:dyDescent="0.2">
      <c r="A955" s="49"/>
    </row>
    <row r="956" spans="1:1" x14ac:dyDescent="0.2">
      <c r="A956" s="49"/>
    </row>
    <row r="957" spans="1:1" x14ac:dyDescent="0.2">
      <c r="A957" s="49"/>
    </row>
    <row r="958" spans="1:1" x14ac:dyDescent="0.2">
      <c r="A958" s="49"/>
    </row>
    <row r="959" spans="1:1" x14ac:dyDescent="0.2">
      <c r="A959" s="49"/>
    </row>
    <row r="960" spans="1:1" x14ac:dyDescent="0.2">
      <c r="A960" s="49"/>
    </row>
    <row r="961" spans="1:1" x14ac:dyDescent="0.2">
      <c r="A961" s="49"/>
    </row>
    <row r="962" spans="1:1" x14ac:dyDescent="0.2">
      <c r="A962" s="49"/>
    </row>
    <row r="963" spans="1:1" x14ac:dyDescent="0.2">
      <c r="A963" s="49"/>
    </row>
    <row r="964" spans="1:1" x14ac:dyDescent="0.2">
      <c r="A964" s="49"/>
    </row>
    <row r="965" spans="1:1" x14ac:dyDescent="0.2">
      <c r="A965" s="49"/>
    </row>
    <row r="966" spans="1:1" x14ac:dyDescent="0.2">
      <c r="A966" s="49"/>
    </row>
    <row r="967" spans="1:1" x14ac:dyDescent="0.2">
      <c r="A967" s="49"/>
    </row>
    <row r="968" spans="1:1" x14ac:dyDescent="0.2">
      <c r="A968" s="49"/>
    </row>
    <row r="969" spans="1:1" x14ac:dyDescent="0.2">
      <c r="A969" s="49"/>
    </row>
    <row r="970" spans="1:1" x14ac:dyDescent="0.2">
      <c r="A970" s="49"/>
    </row>
    <row r="971" spans="1:1" x14ac:dyDescent="0.2">
      <c r="A971" s="49"/>
    </row>
    <row r="972" spans="1:1" x14ac:dyDescent="0.2">
      <c r="A972" s="49"/>
    </row>
    <row r="973" spans="1:1" x14ac:dyDescent="0.2">
      <c r="A973" s="49"/>
    </row>
    <row r="974" spans="1:1" x14ac:dyDescent="0.2">
      <c r="A974" s="49"/>
    </row>
    <row r="975" spans="1:1" x14ac:dyDescent="0.2">
      <c r="A975" s="49"/>
    </row>
    <row r="976" spans="1:1" x14ac:dyDescent="0.2">
      <c r="A976" s="49"/>
    </row>
    <row r="977" spans="1:1" x14ac:dyDescent="0.2">
      <c r="A977" s="49"/>
    </row>
    <row r="978" spans="1:1" x14ac:dyDescent="0.2">
      <c r="A978" s="49"/>
    </row>
    <row r="979" spans="1:1" x14ac:dyDescent="0.2">
      <c r="A979" s="49"/>
    </row>
    <row r="980" spans="1:1" x14ac:dyDescent="0.2">
      <c r="A980" s="49"/>
    </row>
    <row r="981" spans="1:1" x14ac:dyDescent="0.2">
      <c r="A981" s="49"/>
    </row>
    <row r="982" spans="1:1" x14ac:dyDescent="0.2">
      <c r="A982" s="49"/>
    </row>
    <row r="983" spans="1:1" x14ac:dyDescent="0.2">
      <c r="A983" s="49"/>
    </row>
    <row r="984" spans="1:1" x14ac:dyDescent="0.2">
      <c r="A984" s="49"/>
    </row>
    <row r="985" spans="1:1" x14ac:dyDescent="0.2">
      <c r="A985" s="49"/>
    </row>
    <row r="986" spans="1:1" x14ac:dyDescent="0.2">
      <c r="A986" s="49"/>
    </row>
    <row r="987" spans="1:1" x14ac:dyDescent="0.2">
      <c r="A987" s="49"/>
    </row>
    <row r="988" spans="1:1" x14ac:dyDescent="0.2">
      <c r="A988" s="49"/>
    </row>
    <row r="989" spans="1:1" x14ac:dyDescent="0.2">
      <c r="A989" s="49"/>
    </row>
    <row r="990" spans="1:1" x14ac:dyDescent="0.2">
      <c r="A990" s="49"/>
    </row>
    <row r="991" spans="1:1" x14ac:dyDescent="0.2">
      <c r="A991" s="49"/>
    </row>
    <row r="992" spans="1:1" x14ac:dyDescent="0.2">
      <c r="A992" s="49"/>
    </row>
    <row r="993" spans="1:1" x14ac:dyDescent="0.2">
      <c r="A993" s="49"/>
    </row>
    <row r="994" spans="1:1" x14ac:dyDescent="0.2">
      <c r="A994" s="49"/>
    </row>
    <row r="995" spans="1:1" x14ac:dyDescent="0.2">
      <c r="A995" s="49"/>
    </row>
    <row r="996" spans="1:1" x14ac:dyDescent="0.2">
      <c r="A996" s="49"/>
    </row>
    <row r="997" spans="1:1" x14ac:dyDescent="0.2">
      <c r="A997" s="49"/>
    </row>
    <row r="998" spans="1:1" x14ac:dyDescent="0.2">
      <c r="A998" s="49"/>
    </row>
    <row r="999" spans="1:1" x14ac:dyDescent="0.2">
      <c r="A999" s="49"/>
    </row>
    <row r="1000" spans="1:1" x14ac:dyDescent="0.2">
      <c r="A1000" s="49"/>
    </row>
    <row r="1001" spans="1:1" x14ac:dyDescent="0.2">
      <c r="A1001" s="49"/>
    </row>
    <row r="1002" spans="1:1" x14ac:dyDescent="0.2">
      <c r="A1002" s="49"/>
    </row>
    <row r="1003" spans="1:1" x14ac:dyDescent="0.2">
      <c r="A1003" s="49"/>
    </row>
    <row r="1004" spans="1:1" x14ac:dyDescent="0.2">
      <c r="A1004" s="49"/>
    </row>
    <row r="1005" spans="1:1" x14ac:dyDescent="0.2">
      <c r="A1005" s="49"/>
    </row>
    <row r="1006" spans="1:1" x14ac:dyDescent="0.2">
      <c r="A1006" s="49"/>
    </row>
  </sheetData>
  <conditionalFormatting sqref="C2:C1006">
    <cfRule type="cellIs" dxfId="0" priority="1" operator="notEqual">
      <formula>A2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A9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x14ac:dyDescent="0.2"/>
  <cols>
    <col min="5" max="5" width="18.83203125" customWidth="1"/>
    <col min="7" max="7" width="14.6640625" customWidth="1"/>
    <col min="8" max="8" width="14.33203125" customWidth="1"/>
    <col min="9" max="11" width="14.6640625" customWidth="1"/>
    <col min="12" max="14" width="19.1640625" customWidth="1"/>
    <col min="15" max="15" width="13.6640625" customWidth="1"/>
    <col min="16" max="16" width="11.83203125" customWidth="1"/>
    <col min="26" max="26" width="14.83203125" customWidth="1"/>
    <col min="38" max="40" width="14.83203125" customWidth="1"/>
    <col min="47" max="47" width="13.6640625" customWidth="1"/>
    <col min="62" max="65" width="19.5" customWidth="1"/>
    <col min="75" max="79" width="19.5" customWidth="1"/>
  </cols>
  <sheetData>
    <row r="1" spans="1:79" x14ac:dyDescent="0.2">
      <c r="A1" s="9" t="str">
        <f>'Application Form'!B1</f>
        <v xml:space="preserve">Client Number </v>
      </c>
      <c r="B1" s="9" t="str">
        <f>'Application Form'!C1</f>
        <v>Client Name</v>
      </c>
      <c r="C1" s="9" t="str">
        <f>'Application Form'!E1</f>
        <v>LPA</v>
      </c>
      <c r="D1" s="9" t="str">
        <f>'Application Form'!D1</f>
        <v>Postcode</v>
      </c>
      <c r="E1" s="9" t="str">
        <f>'Report Form'!E1</f>
        <v>Account Manager</v>
      </c>
      <c r="F1" s="51" t="str">
        <f>'Financial Summary (BNG)'!D1</f>
        <v>Acreage</v>
      </c>
      <c r="G1" s="9" t="str">
        <f>'Phone Call (MkIII)'!G1</f>
        <v>Acquisition of Land</v>
      </c>
      <c r="H1" s="9" t="str">
        <f>'Phone Call (MkIII)'!H1</f>
        <v xml:space="preserve">Year of Acquisition </v>
      </c>
      <c r="I1" s="9" t="str">
        <f>'Phone Call (MkIII)'!I1</f>
        <v xml:space="preserve">Current Land Use </v>
      </c>
      <c r="J1" s="9" t="str">
        <f>'Phone Call (MkIII)'!J1</f>
        <v>Wants and Objections
(Grazing, farming etc)</v>
      </c>
      <c r="K1" s="9" t="str">
        <f>'Phone Call (MkIII)'!K1</f>
        <v>Further Info
(Grants, community use and Covenants etc)</v>
      </c>
      <c r="L1" s="9" t="str">
        <f>'Phone Call (MkIII)'!N:N</f>
        <v>General Notes</v>
      </c>
      <c r="M1" s="9" t="str">
        <f>'Phone Call (MkIII)'!O1</f>
        <v xml:space="preserve">Landowner Email </v>
      </c>
      <c r="N1" s="9" t="str">
        <f>'Phone Call (MkIII)'!P1</f>
        <v xml:space="preserve">Landowner Phone Number </v>
      </c>
      <c r="O1" s="4" t="str">
        <f>'Report Form'!G1</f>
        <v xml:space="preserve">Proposed Project </v>
      </c>
      <c r="P1" s="9" t="str">
        <f>'Financial Summary (BNG)'!C1</f>
        <v>Project Partner</v>
      </c>
      <c r="Q1" s="9" t="str">
        <f>'Report Form'!J1</f>
        <v>Executive Summary</v>
      </c>
      <c r="R1" s="9" t="str">
        <f>'Report Form'!L1</f>
        <v>Strategy</v>
      </c>
      <c r="S1" s="9" t="str">
        <f>'Report Form'!M1</f>
        <v>Option Agreement</v>
      </c>
      <c r="T1" s="9" t="str">
        <f>'Report Form'!N1</f>
        <v>Management Agreement</v>
      </c>
      <c r="U1" s="9" t="str">
        <f>'Report Form'!O1</f>
        <v>Landowner Obligation</v>
      </c>
      <c r="V1" s="9" t="str">
        <f>'Report Form'!Q1</f>
        <v>The Habitats</v>
      </c>
      <c r="W1" s="9" t="str">
        <f>'Report Form'!I1</f>
        <v>Term Length</v>
      </c>
      <c r="X1" s="10" t="str">
        <f>'Financial Summary (BNG)'!H1</f>
        <v xml:space="preserve">Income </v>
      </c>
      <c r="Y1" s="10" t="str">
        <f>'Financial Summary (BNG)'!M1</f>
        <v>Expenditure</v>
      </c>
      <c r="Z1" s="10" t="str">
        <f>'Financial Summary (BNG)'!Q1</f>
        <v>Landowner Income</v>
      </c>
      <c r="AA1" s="10" t="str">
        <f>'Financial Summary (BNG)'!F1</f>
        <v>Sales</v>
      </c>
      <c r="AB1" s="10" t="str">
        <f>'Financial Summary (BNG)'!G1</f>
        <v>Management Sales</v>
      </c>
      <c r="AC1" s="10" t="str">
        <f>'Financial Summary (BNG)'!H1</f>
        <v xml:space="preserve">Income </v>
      </c>
      <c r="AD1" s="10" t="str">
        <f>'Financial Summary (BNG)'!I1</f>
        <v>Habitat Creation</v>
      </c>
      <c r="AE1" s="10" t="str">
        <f>'Financial Summary (BNG)'!J1</f>
        <v>Sales Fee</v>
      </c>
      <c r="AF1" s="10" t="str">
        <f>'Financial Summary (BNG)'!K1</f>
        <v>Management Costs</v>
      </c>
      <c r="AG1" s="10" t="str">
        <f>'Financial Summary (BNG)'!L1</f>
        <v>Hurdle Rate</v>
      </c>
      <c r="AH1" s="10" t="str">
        <f>'Financial Summary (BNG)'!M1</f>
        <v>Expenditure</v>
      </c>
      <c r="AI1" s="10" t="str">
        <f>'Financial Summary (BNG)'!N1</f>
        <v>Net Profit</v>
      </c>
      <c r="AJ1" s="10" t="str">
        <f>'Financial Summary (BNG)'!O1</f>
        <v>Biofarm Cut</v>
      </c>
      <c r="AK1" s="10" t="str">
        <f>'Financial Summary (BNG)'!P1</f>
        <v>Landowner Cut</v>
      </c>
      <c r="AL1" s="10" t="str">
        <f>'Financial Summary (BNG)'!Q1</f>
        <v>Landowner Income</v>
      </c>
      <c r="AM1" s="9" t="str">
        <f>'Financial Summary (BNG)'!R1</f>
        <v xml:space="preserve">Broker Fee </v>
      </c>
      <c r="AN1" s="9" t="str">
        <f>'Financial Summary (BNG)'!S1</f>
        <v>Grand Total</v>
      </c>
      <c r="AO1" s="9" t="str">
        <f>'Application Form'!K1</f>
        <v>Agricultural Grade Land</v>
      </c>
      <c r="AP1" s="9" t="str">
        <f>'Application Form'!L1</f>
        <v>Soil type</v>
      </c>
      <c r="AQ1" s="9" t="str">
        <f>'Application Form'!M1</f>
        <v>Terrain</v>
      </c>
      <c r="AR1" s="9" t="str">
        <f>'Application Form'!N1</f>
        <v>Brownfield</v>
      </c>
      <c r="AS1" s="9" t="str">
        <f>'Application Form'!O1</f>
        <v>Near Water</v>
      </c>
      <c r="AT1" s="9" t="str">
        <f>'Application Form'!P1</f>
        <v>Near A/M Road</v>
      </c>
      <c r="AU1" s="9" t="str">
        <f>'Application Form'!Q1</f>
        <v>Distance from built up area</v>
      </c>
      <c r="AV1" s="9" t="str">
        <f>'Application Form'!R1</f>
        <v>Distance from Substation</v>
      </c>
      <c r="AW1" s="9" t="str">
        <f>'Application Form'!S1</f>
        <v>Wind Speed (NOABL)</v>
      </c>
      <c r="AX1" s="9" t="str">
        <f>'Application Form'!T1</f>
        <v>Ancient Woodland</v>
      </c>
      <c r="AY1" s="9" t="str">
        <f>'Application Form'!U1</f>
        <v>Flood Zone 2</v>
      </c>
      <c r="AZ1" s="9" t="str">
        <f>'Application Form'!V1</f>
        <v>Flood Zone 3</v>
      </c>
      <c r="BA1" s="9" t="str">
        <f>'Application Form'!W1</f>
        <v>Greenbelt</v>
      </c>
      <c r="BB1" s="9" t="str">
        <f>'Application Form'!X1</f>
        <v>PRoW</v>
      </c>
      <c r="BC1" s="9" t="str">
        <f>'Application Form'!Y1</f>
        <v>Listed Buildings</v>
      </c>
      <c r="BD1" s="9" t="str">
        <f>'Application Form'!Z1</f>
        <v xml:space="preserve">Nature Reserves </v>
      </c>
      <c r="BE1" s="9" t="str">
        <f>'Application Form'!AA1</f>
        <v>National Park</v>
      </c>
      <c r="BF1" s="9" t="str">
        <f>'Application Form'!AB1</f>
        <v>AONB</v>
      </c>
      <c r="BG1" s="9" t="str">
        <f>'Application Form'!AC1</f>
        <v>SSSI</v>
      </c>
      <c r="BH1" s="9" t="str">
        <f>'Application Form'!AD1</f>
        <v>RAMSAR</v>
      </c>
      <c r="BI1" s="9" t="str">
        <f>'Application Form'!AH1</f>
        <v>Plot Image</v>
      </c>
      <c r="BJ1" s="52" t="s">
        <v>1605</v>
      </c>
      <c r="BK1" s="53" t="s">
        <v>1606</v>
      </c>
      <c r="BL1" s="54" t="s">
        <v>1607</v>
      </c>
      <c r="BM1" s="55" t="s">
        <v>1608</v>
      </c>
      <c r="BN1" s="10"/>
      <c r="BO1" s="10"/>
      <c r="BP1" s="10"/>
      <c r="BQ1" s="10"/>
      <c r="BR1" s="10"/>
      <c r="BS1" s="10"/>
      <c r="BT1" s="10"/>
      <c r="BU1" s="10"/>
      <c r="BV1" s="10"/>
      <c r="BW1" s="56"/>
      <c r="BX1" s="57"/>
      <c r="BY1" s="58"/>
      <c r="BZ1" s="59"/>
      <c r="CA1" s="52"/>
    </row>
    <row r="2" spans="1:79" x14ac:dyDescent="0.2">
      <c r="A2" s="9">
        <f>'Application Form'!B2</f>
        <v>1</v>
      </c>
      <c r="B2" s="9">
        <f>'Application Form'!C2</f>
        <v>0</v>
      </c>
      <c r="C2" s="9" t="str">
        <f>'Application Form'!E2</f>
        <v xml:space="preserve">Breckland </v>
      </c>
      <c r="D2" s="9">
        <f>'Application Form'!D2</f>
        <v>0</v>
      </c>
      <c r="E2" s="9" t="str">
        <f>'Report Form'!E2</f>
        <v>Hal Brotherton - Ratcliffe</v>
      </c>
      <c r="F2" s="51">
        <f>'Financial Summary (BNG)'!D2</f>
        <v>16</v>
      </c>
      <c r="G2" s="9" t="str">
        <f>'Phone Call (MkIII)'!G2</f>
        <v>Purchase</v>
      </c>
      <c r="H2" s="9" t="str">
        <f>'Phone Call (MkIII)'!H2</f>
        <v>10+ Years Ago</v>
      </c>
      <c r="I2" s="9" t="str">
        <f>'Phone Call (MkIII)'!I2</f>
        <v>Pleasure</v>
      </c>
      <c r="J2" s="9">
        <f>'Phone Call (MkIII)'!J2</f>
        <v>0</v>
      </c>
      <c r="K2" s="9">
        <f>'Phone Call (MkIII)'!K2</f>
        <v>0</v>
      </c>
      <c r="L2" s="9" t="str">
        <f>'Phone Call (MkIII)'!N:N</f>
        <v>Researching Options</v>
      </c>
      <c r="M2" s="9">
        <f>'Phone Call (MkIII)'!O2</f>
        <v>0</v>
      </c>
      <c r="N2" s="9">
        <f>'Phone Call (MkIII)'!P2</f>
        <v>0</v>
      </c>
      <c r="O2" s="4" t="str">
        <f>'Report Form'!G2</f>
        <v>BNG (Biodiversity Net Gain)</v>
      </c>
      <c r="P2" s="9" t="str">
        <f>'Financial Summary (BNG)'!C2</f>
        <v>Biofarm</v>
      </c>
      <c r="Q2" s="9">
        <f>'Report Form'!J2</f>
        <v>0</v>
      </c>
      <c r="R2" s="9" t="str">
        <f>'Report Form'!L2</f>
        <v>Enhancement of woodland (parcel 1) and highly distinctive fen habitat (parcel 4) from ‘moderate’ to ‘good’ condition.
Creation of 50/50 ‘good’ condition mixed scrub and other neutral grassland through conversion of parcels 2 and 3.</v>
      </c>
      <c r="S2" s="9" t="str">
        <f>'Report Form'!M2</f>
        <v>24-month Option Agreement between Biofarm and Landowner to exclusively lease the land and sell BNG habitat units on the demise. Option to extend for a further 12 months on the sale of 50 habitat units.</v>
      </c>
      <c r="T2" s="9" t="str">
        <f>'Report Form'!N2</f>
        <v>Biofarm to manage delivery of habitat units</v>
      </c>
      <c r="U2" s="9" t="str">
        <f>'Report Form'!O2</f>
        <v>To permit access for management and monitoring of the site by Biofarm and/or their contractors in accordance with the agreed strategy for delivery of the target habitat.</v>
      </c>
      <c r="V2" s="9">
        <f>'Report Form'!Q2</f>
        <v>0</v>
      </c>
      <c r="W2" s="9">
        <f>'Report Form'!I2</f>
        <v>33</v>
      </c>
      <c r="X2" s="10">
        <f>'Financial Summary (BNG)'!H2</f>
        <v>621000</v>
      </c>
      <c r="Y2" s="10">
        <f>'Financial Summary (BNG)'!M2</f>
        <v>412050</v>
      </c>
      <c r="Z2" s="10">
        <f>'Financial Summary (BNG)'!Q2</f>
        <v>253370</v>
      </c>
      <c r="AA2" s="10">
        <f>'Financial Summary (BNG)'!F2</f>
        <v>460000</v>
      </c>
      <c r="AB2" s="10">
        <f>'Financial Summary (BNG)'!G2</f>
        <v>161000</v>
      </c>
      <c r="AC2" s="10">
        <f>'Financial Summary (BNG)'!H2</f>
        <v>621000</v>
      </c>
      <c r="AD2" s="10">
        <f>'Financial Summary (BNG)'!I2</f>
        <v>92000</v>
      </c>
      <c r="AE2" s="10">
        <f>'Financial Summary (BNG)'!J2</f>
        <v>31050</v>
      </c>
      <c r="AF2" s="10">
        <f>'Financial Summary (BNG)'!K2</f>
        <v>161000</v>
      </c>
      <c r="AG2" s="10">
        <f>'Financial Summary (BNG)'!L2</f>
        <v>128000</v>
      </c>
      <c r="AH2" s="10">
        <f>'Financial Summary (BNG)'!M2</f>
        <v>412050</v>
      </c>
      <c r="AI2" s="10">
        <f>'Financial Summary (BNG)'!N2</f>
        <v>208950</v>
      </c>
      <c r="AJ2" s="10">
        <f>'Financial Summary (BNG)'!O2</f>
        <v>83580</v>
      </c>
      <c r="AK2" s="10">
        <f>'Financial Summary (BNG)'!P2</f>
        <v>125370</v>
      </c>
      <c r="AL2" s="10">
        <f>'Financial Summary (BNG)'!Q2</f>
        <v>253370</v>
      </c>
      <c r="AM2" s="10">
        <f>'Financial Summary (BNG)'!R2</f>
        <v>1671.6000000000001</v>
      </c>
      <c r="AN2" s="9">
        <f>'Financial Summary (BNG)'!S2</f>
        <v>0</v>
      </c>
      <c r="AO2" s="9" t="str">
        <f>'Application Form'!K2</f>
        <v>N/A</v>
      </c>
      <c r="AP2" s="9" t="str">
        <f>'Application Form'!L2</f>
        <v>Loamy and sandy soils with naturally high groundwater and a peaty surface</v>
      </c>
      <c r="AQ2" s="9" t="str">
        <f>'Application Form'!M2</f>
        <v>Wet Meadow</v>
      </c>
      <c r="AR2" s="9" t="str">
        <f>'Application Form'!N2</f>
        <v>No</v>
      </c>
      <c r="AS2" s="9" t="str">
        <f>'Application Form'!O2</f>
        <v>Yes</v>
      </c>
      <c r="AT2" s="9" t="str">
        <f>'Application Form'!P2</f>
        <v>No</v>
      </c>
      <c r="AU2" s="9" t="str">
        <f>'Application Form'!Q2</f>
        <v>500 metres</v>
      </c>
      <c r="AV2" s="9" t="str">
        <f>'Application Form'!R2</f>
        <v>N/A</v>
      </c>
      <c r="AW2" s="9" t="str">
        <f>'Application Form'!S2</f>
        <v>N/A</v>
      </c>
      <c r="AX2" s="9" t="str">
        <f>'Application Form'!T2</f>
        <v>2.3 km</v>
      </c>
      <c r="AY2" s="9" t="str">
        <f>'Application Form'!U2</f>
        <v>555 metres</v>
      </c>
      <c r="AZ2" s="9" t="str">
        <f>'Application Form'!V2</f>
        <v>557 metres</v>
      </c>
      <c r="BA2" s="9" t="str">
        <f>'Application Form'!W2</f>
        <v>50 km</v>
      </c>
      <c r="BB2" s="9" t="str">
        <f>'Application Form'!X2</f>
        <v>546 metres</v>
      </c>
      <c r="BC2" s="9" t="str">
        <f>'Application Form'!Y2</f>
        <v>1 km</v>
      </c>
      <c r="BD2" s="9" t="str">
        <f>'Application Form'!Z2</f>
        <v>307 metres</v>
      </c>
      <c r="BE2" s="9" t="str">
        <f>'Application Form'!AA2</f>
        <v>30 km</v>
      </c>
      <c r="BF2" s="9" t="str">
        <f>'Application Form'!AB2</f>
        <v>37 km</v>
      </c>
      <c r="BG2" s="9" t="str">
        <f>'Application Form'!AC2</f>
        <v>393 metres</v>
      </c>
      <c r="BH2" s="9" t="str">
        <f>'Application Form'!AD2</f>
        <v>N/A</v>
      </c>
      <c r="BI2" s="13" t="str">
        <f>'Application Form'!AH2</f>
        <v>https://drive.google.com/file/d/1Hzkx7Op2YEsisXvvqihy3AQ7sfy7uM0H/view?usp=drive_link</v>
      </c>
      <c r="BJ2" s="18" t="str">
        <f>HYPERLINK("https://drive.google.com/open?id=1OtXO620BcFMvdqySlJnc7kcNuTMslikT","1Report Martin &amp; Lynne Ripley NR17 1HD.pdf")</f>
        <v>1Report Martin &amp; Lynne Ripley NR17 1HD.pdf</v>
      </c>
      <c r="BK2" s="60" t="s">
        <v>1609</v>
      </c>
      <c r="BL2" s="61" t="str">
        <f>HYPERLINK("https://drive.google.com/open?id=1YFyQeCRJAUoTfyybSB9H3mvsBkQsoHqiGtMid5FVNXI","1 Martin &amp; Lynne Ripley Report Doc NR17 1HD")</f>
        <v>1 Martin &amp; Lynne Ripley Report Doc NR17 1HD</v>
      </c>
      <c r="BM2" s="60" t="s">
        <v>1610</v>
      </c>
      <c r="BN2" s="62"/>
      <c r="BO2" s="62"/>
      <c r="BP2" s="62"/>
      <c r="BQ2" s="62"/>
      <c r="BR2" s="62"/>
      <c r="BS2" s="62"/>
      <c r="BT2" s="62"/>
      <c r="BU2" s="62"/>
      <c r="BV2" s="3"/>
      <c r="BW2" s="63"/>
      <c r="BX2" s="63"/>
      <c r="BY2" s="63"/>
      <c r="BZ2" s="63"/>
      <c r="CA2" s="63"/>
    </row>
    <row r="3" spans="1:79" x14ac:dyDescent="0.2">
      <c r="A3" s="9">
        <f>'Application Form'!B3</f>
        <v>3</v>
      </c>
      <c r="B3" s="9">
        <f>'Application Form'!C3</f>
        <v>0</v>
      </c>
      <c r="C3" s="9" t="str">
        <f>'Application Form'!E3</f>
        <v>Colchester</v>
      </c>
      <c r="D3" s="9">
        <f>'Application Form'!D3</f>
        <v>0</v>
      </c>
      <c r="E3" s="9" t="str">
        <f>'Report Form'!E3</f>
        <v>William Nicholls</v>
      </c>
      <c r="F3" s="51">
        <f>'Financial Summary (BNG)'!D3</f>
        <v>7.36</v>
      </c>
      <c r="G3" s="9" t="str">
        <f>'Phone Call (MkIII)'!G3</f>
        <v>Purchased</v>
      </c>
      <c r="H3" s="9">
        <f>'Phone Call (MkIII)'!H3</f>
        <v>1991</v>
      </c>
      <c r="I3" s="9" t="str">
        <f>'Phone Call (MkIII)'!I3</f>
        <v>Occasional grazing from livestock</v>
      </c>
      <c r="J3" s="9">
        <f>'Phone Call (MkIII)'!J3</f>
        <v>0</v>
      </c>
      <c r="K3" s="9">
        <f>'Phone Call (MkIII)'!K3</f>
        <v>0</v>
      </c>
      <c r="L3" s="9" t="str">
        <f>'Phone Call (MkIII)'!N:N</f>
        <v>Financial Feasibility</v>
      </c>
      <c r="M3" s="9">
        <f>'Phone Call (MkIII)'!O3</f>
        <v>0</v>
      </c>
      <c r="N3" s="9">
        <f>'Phone Call (MkIII)'!P3</f>
        <v>0</v>
      </c>
      <c r="O3" s="4" t="str">
        <f>'Report Form'!G3</f>
        <v>BNG (Biodiversity Net Gain)</v>
      </c>
      <c r="P3" s="9" t="str">
        <f>'Financial Summary (BNG)'!C3</f>
        <v>CTF</v>
      </c>
      <c r="Q3" s="9">
        <f>'Report Form'!J3</f>
        <v>0</v>
      </c>
      <c r="R3" s="9" t="str">
        <f>'Report Form'!L3</f>
        <v>CTF</v>
      </c>
      <c r="S3" s="9">
        <f>'Report Form'!M3</f>
        <v>0</v>
      </c>
      <c r="T3" s="9">
        <f>'Report Form'!N3</f>
        <v>0</v>
      </c>
      <c r="U3" s="9">
        <f>'Report Form'!O3</f>
        <v>0</v>
      </c>
      <c r="V3" s="9">
        <f>'Report Form'!Q3</f>
        <v>0</v>
      </c>
      <c r="W3" s="9">
        <f>'Report Form'!I3</f>
        <v>30</v>
      </c>
      <c r="X3" s="10">
        <f>'Financial Summary (BNG)'!H3</f>
        <v>243000</v>
      </c>
      <c r="Y3" s="10">
        <f>'Financial Summary (BNG)'!M3</f>
        <v>117225</v>
      </c>
      <c r="Z3" s="10">
        <f>'Financial Summary (BNG)'!Q3</f>
        <v>184655</v>
      </c>
      <c r="AA3" s="10">
        <f>'Financial Summary (BNG)'!F3</f>
        <v>180000</v>
      </c>
      <c r="AB3" s="10">
        <f>'Financial Summary (BNG)'!G3</f>
        <v>63000</v>
      </c>
      <c r="AC3" s="10">
        <f>'Financial Summary (BNG)'!H3</f>
        <v>243000</v>
      </c>
      <c r="AD3" s="10">
        <f>'Financial Summary (BNG)'!I3</f>
        <v>36000</v>
      </c>
      <c r="AE3" s="10">
        <f>'Financial Summary (BNG)'!J3</f>
        <v>18225</v>
      </c>
      <c r="AF3" s="10">
        <f>'Financial Summary (BNG)'!K3</f>
        <v>63000</v>
      </c>
      <c r="AG3" s="10">
        <f>'Financial Summary (BNG)'!L3</f>
        <v>58880</v>
      </c>
      <c r="AH3" s="10">
        <f>'Financial Summary (BNG)'!M3</f>
        <v>117225</v>
      </c>
      <c r="AI3" s="10">
        <f>'Financial Summary (BNG)'!N3</f>
        <v>125775</v>
      </c>
      <c r="AJ3" s="10">
        <f>'Financial Summary (BNG)'!O3</f>
        <v>0</v>
      </c>
      <c r="AK3" s="10">
        <f>'Financial Summary (BNG)'!P3</f>
        <v>125775</v>
      </c>
      <c r="AL3" s="10">
        <f>'Financial Summary (BNG)'!Q3</f>
        <v>184655</v>
      </c>
      <c r="AM3" s="10">
        <f>'Financial Summary (BNG)'!R3</f>
        <v>12577.5</v>
      </c>
      <c r="AN3" s="10">
        <f>'Financial Summary (BNG)'!S3</f>
        <v>113197.5</v>
      </c>
      <c r="AO3" s="9">
        <f>'Application Form'!K3</f>
        <v>2</v>
      </c>
      <c r="AP3" s="9" t="str">
        <f>'Application Form'!L3</f>
        <v>Freely draining slightly acid loamy soils</v>
      </c>
      <c r="AQ3" s="9" t="str">
        <f>'Application Form'!M3</f>
        <v>Arable and grassland</v>
      </c>
      <c r="AR3" s="9" t="str">
        <f>'Application Form'!N3</f>
        <v>No</v>
      </c>
      <c r="AS3" s="9" t="str">
        <f>'Application Form'!O3</f>
        <v>Water on edge of property</v>
      </c>
      <c r="AT3" s="9" t="str">
        <f>'Application Form'!P3</f>
        <v>Yes</v>
      </c>
      <c r="AU3" s="9" t="str">
        <f>'Application Form'!Q3</f>
        <v>1.23 km</v>
      </c>
      <c r="AV3" s="9" t="str">
        <f>'Application Form'!R3</f>
        <v>N/A</v>
      </c>
      <c r="AW3" s="9" t="str">
        <f>'Application Form'!S3</f>
        <v>N/A</v>
      </c>
      <c r="AX3" s="9" t="str">
        <f>'Application Form'!T3</f>
        <v>2.6 km</v>
      </c>
      <c r="AY3" s="9" t="str">
        <f>'Application Form'!U3</f>
        <v>1.01 km</v>
      </c>
      <c r="AZ3" s="9" t="str">
        <f>'Application Form'!V3</f>
        <v>1.01 km</v>
      </c>
      <c r="BA3" s="9" t="str">
        <f>'Application Form'!W3</f>
        <v>31.95 km</v>
      </c>
      <c r="BB3" s="9" t="str">
        <f>'Application Form'!X3</f>
        <v>9 metres</v>
      </c>
      <c r="BC3" s="9" t="str">
        <f>'Application Form'!Y3</f>
        <v>358 metres</v>
      </c>
      <c r="BD3" s="9" t="str">
        <f>'Application Form'!Z3</f>
        <v>18.09 km</v>
      </c>
      <c r="BE3" s="9" t="str">
        <f>'Application Form'!AA3</f>
        <v>70.58 km</v>
      </c>
      <c r="BF3" s="9" t="str">
        <f>'Application Form'!AB3</f>
        <v>1.22 km</v>
      </c>
      <c r="BG3" s="9" t="str">
        <f>'Application Form'!AC3</f>
        <v>3.98 km</v>
      </c>
      <c r="BH3" s="9" t="str">
        <f>'Application Form'!AD3</f>
        <v>15.78 km</v>
      </c>
      <c r="BI3" s="13" t="str">
        <f>'Application Form'!AH3</f>
        <v>https://drive.google.com/file/d/1owym6iNBStMuJR6gSuITRzSw-iJvxE2I/view?usp=drive_link</v>
      </c>
      <c r="BJ3" s="18" t="str">
        <f>HYPERLINK("https://drive.google.com/open?id=1r3T-DetwuahycAgNn0drDE_2EFWR3dzf","3Report Julie Grimsey CO8 5BA.pdf")</f>
        <v>3Report Julie Grimsey CO8 5BA.pdf</v>
      </c>
      <c r="BK3" s="60" t="s">
        <v>1611</v>
      </c>
      <c r="BL3" s="61" t="str">
        <f>HYPERLINK("https://drive.google.com/open?id=1BwTw-XTafcC9UpHHX-hMPR7uXKp15hA6CQ7HPXc2s4s","3 Julie Grimsey Report Doc CO8 5BA")</f>
        <v>3 Julie Grimsey Report Doc CO8 5BA</v>
      </c>
      <c r="BM3" s="60" t="s">
        <v>1612</v>
      </c>
      <c r="BN3" s="62"/>
      <c r="BO3" s="62"/>
      <c r="BP3" s="62"/>
      <c r="BQ3" s="62"/>
      <c r="BR3" s="62"/>
      <c r="BS3" s="62"/>
      <c r="BT3" s="62"/>
      <c r="BU3" s="62"/>
      <c r="BV3" s="3"/>
      <c r="BW3" s="4"/>
      <c r="BX3" s="4"/>
      <c r="BY3" s="4"/>
      <c r="BZ3" s="4"/>
      <c r="CA3" s="4"/>
    </row>
    <row r="4" spans="1:79" x14ac:dyDescent="0.2">
      <c r="A4" s="9">
        <f>'Application Form'!B4</f>
        <v>6</v>
      </c>
      <c r="B4" s="9">
        <f>'Application Form'!C4</f>
        <v>0</v>
      </c>
      <c r="C4" s="9" t="str">
        <f>'Application Form'!E4</f>
        <v>High Peak Borough Council</v>
      </c>
      <c r="D4" s="9">
        <f>'Application Form'!D4</f>
        <v>0</v>
      </c>
      <c r="E4" s="9" t="str">
        <f>'Report Form'!E4</f>
        <v>Hal Brotherton - Ratcliffe</v>
      </c>
      <c r="F4" s="51">
        <f>'Financial Summary (BNG)'!D4</f>
        <v>10.29</v>
      </c>
      <c r="G4" s="9" t="str">
        <f>'Phone Call (MkIII)'!G4</f>
        <v>Purchased, previously tenant</v>
      </c>
      <c r="H4" s="9" t="str">
        <f>'Phone Call (MkIII)'!H4</f>
        <v>Bought early 90's, been tenant since '72</v>
      </c>
      <c r="I4" s="9" t="str">
        <f>'Phone Call (MkIII)'!I4</f>
        <v>Occasional grazing</v>
      </c>
      <c r="J4" s="9">
        <f>'Phone Call (MkIII)'!J4</f>
        <v>0</v>
      </c>
      <c r="K4" s="9">
        <f>'Phone Call (MkIII)'!K4</f>
        <v>0</v>
      </c>
      <c r="L4" s="9" t="str">
        <f>'Phone Call (MkIII)'!N:N</f>
        <v>Financial Gain</v>
      </c>
      <c r="M4" s="9">
        <f>'Phone Call (MkIII)'!O4</f>
        <v>0</v>
      </c>
      <c r="N4" s="9">
        <f>'Phone Call (MkIII)'!P4</f>
        <v>0</v>
      </c>
      <c r="O4" s="4" t="str">
        <f>'Report Form'!G4</f>
        <v>BNG (Biodiversity Net Gain)</v>
      </c>
      <c r="P4" s="9" t="str">
        <f>'Financial Summary (BNG)'!C4</f>
        <v>CTF</v>
      </c>
      <c r="Q4" s="9">
        <f>'Report Form'!J4</f>
        <v>0</v>
      </c>
      <c r="R4" s="9" t="str">
        <f>'Report Form'!L4</f>
        <v>CTF</v>
      </c>
      <c r="S4" s="9">
        <f>'Report Form'!M4</f>
        <v>0</v>
      </c>
      <c r="T4" s="9">
        <f>'Report Form'!N4</f>
        <v>0</v>
      </c>
      <c r="U4" s="9">
        <f>'Report Form'!O4</f>
        <v>0</v>
      </c>
      <c r="V4" s="9">
        <f>'Report Form'!Q4</f>
        <v>0</v>
      </c>
      <c r="W4" s="9">
        <f>'Report Form'!I4</f>
        <v>33</v>
      </c>
      <c r="X4" s="10">
        <f>'Financial Summary (BNG)'!H4</f>
        <v>459000</v>
      </c>
      <c r="Y4" s="10">
        <f>'Financial Summary (BNG)'!M4</f>
        <v>221425</v>
      </c>
      <c r="Z4" s="10">
        <f>'Financial Summary (BNG)'!Q4</f>
        <v>319895</v>
      </c>
      <c r="AA4" s="10">
        <f>'Financial Summary (BNG)'!F4</f>
        <v>340000</v>
      </c>
      <c r="AB4" s="10">
        <f>'Financial Summary (BNG)'!G4</f>
        <v>119000</v>
      </c>
      <c r="AC4" s="10">
        <f>'Financial Summary (BNG)'!H4</f>
        <v>459000</v>
      </c>
      <c r="AD4" s="10">
        <f>'Financial Summary (BNG)'!I4</f>
        <v>68000</v>
      </c>
      <c r="AE4" s="10">
        <f>'Financial Summary (BNG)'!J4</f>
        <v>34425</v>
      </c>
      <c r="AF4" s="10">
        <f>'Financial Summary (BNG)'!K4</f>
        <v>119000</v>
      </c>
      <c r="AG4" s="10">
        <f>'Financial Summary (BNG)'!L4</f>
        <v>82320</v>
      </c>
      <c r="AH4" s="10">
        <f>'Financial Summary (BNG)'!M4</f>
        <v>221425</v>
      </c>
      <c r="AI4" s="10">
        <f>'Financial Summary (BNG)'!N4</f>
        <v>237575</v>
      </c>
      <c r="AJ4" s="10">
        <f>'Financial Summary (BNG)'!O4</f>
        <v>0</v>
      </c>
      <c r="AK4" s="10">
        <f>'Financial Summary (BNG)'!P4</f>
        <v>237575</v>
      </c>
      <c r="AL4" s="10">
        <f>'Financial Summary (BNG)'!Q4</f>
        <v>319895</v>
      </c>
      <c r="AM4" s="10">
        <f>'Financial Summary (BNG)'!R4</f>
        <v>23757.5</v>
      </c>
      <c r="AN4" s="10">
        <f>'Financial Summary (BNG)'!S4</f>
        <v>213817.5</v>
      </c>
      <c r="AO4" s="9">
        <f>'Application Form'!K4</f>
        <v>4</v>
      </c>
      <c r="AP4" s="9" t="str">
        <f>'Application Form'!L4</f>
        <v>Loamy and clayey</v>
      </c>
      <c r="AQ4" s="9" t="str">
        <f>'Application Form'!M4</f>
        <v>Grassland and rough grazing</v>
      </c>
      <c r="AR4" s="9" t="str">
        <f>'Application Form'!N4</f>
        <v>No</v>
      </c>
      <c r="AS4" s="9" t="str">
        <f>'Application Form'!O4</f>
        <v>No</v>
      </c>
      <c r="AT4" s="9" t="str">
        <f>'Application Form'!P4</f>
        <v>Yes</v>
      </c>
      <c r="AU4" s="9" t="str">
        <f>'Application Form'!Q4</f>
        <v>0.9 km</v>
      </c>
      <c r="AV4" s="9" t="str">
        <f>'Application Form'!R4</f>
        <v>2.5 km</v>
      </c>
      <c r="AW4" s="9" t="str">
        <f>'Application Form'!S4</f>
        <v>N/A</v>
      </c>
      <c r="AX4" s="9" t="str">
        <f>'Application Form'!T4</f>
        <v>2.95 km</v>
      </c>
      <c r="AY4" s="9" t="str">
        <f>'Application Form'!U4</f>
        <v>239 metres</v>
      </c>
      <c r="AZ4" s="9" t="str">
        <f>'Application Form'!V4</f>
        <v>245 metres</v>
      </c>
      <c r="BA4" s="9" t="str">
        <f>'Application Form'!W4</f>
        <v>0 metres</v>
      </c>
      <c r="BB4" s="9" t="str">
        <f>'Application Form'!X4</f>
        <v>96 metres</v>
      </c>
      <c r="BC4" s="9" t="str">
        <f>'Application Form'!Y4</f>
        <v>183 metres</v>
      </c>
      <c r="BD4" s="9" t="str">
        <f>'Application Form'!Z4</f>
        <v>5.23 km</v>
      </c>
      <c r="BE4" s="9" t="str">
        <f>'Application Form'!AA4</f>
        <v>195 metres</v>
      </c>
      <c r="BF4" s="9" t="str">
        <f>'Application Form'!AB4</f>
        <v>53.28 km</v>
      </c>
      <c r="BG4" s="9" t="str">
        <f>'Application Form'!AC4</f>
        <v>2.25 km</v>
      </c>
      <c r="BH4" s="9" t="str">
        <f>'Application Form'!AD4</f>
        <v>27.13 km</v>
      </c>
      <c r="BI4" s="13" t="str">
        <f>'Application Form'!AH4</f>
        <v>https://drive.google.com/file/d/1Ttdwv-LfZ0qpYHAUMvVwTOqQ9OWOzDwl/view?usp=sharing</v>
      </c>
      <c r="BJ4" s="18" t="str">
        <f>HYPERLINK("https://drive.google.com/open?id=1jAReeK5_mvbgmwqoGGolG5ZUBo2_xt5F","6Report Robert Wharmby SK22 1AU.pdf")</f>
        <v>6Report Robert Wharmby SK22 1AU.pdf</v>
      </c>
      <c r="BK4" s="60" t="s">
        <v>1613</v>
      </c>
      <c r="BL4" s="61" t="str">
        <f>HYPERLINK("https://drive.google.com/open?id=1LJ70fWpSERXs1kVwKg0jAwbvi05Qw2Mi6lqq96b5LYU","6 Robert Wharmby Report Doc SK22 1AU")</f>
        <v>6 Robert Wharmby Report Doc SK22 1AU</v>
      </c>
      <c r="BM4" s="60" t="s">
        <v>1614</v>
      </c>
      <c r="BN4" s="62"/>
      <c r="BO4" s="62"/>
      <c r="BP4" s="62"/>
      <c r="BQ4" s="62"/>
      <c r="BR4" s="62"/>
      <c r="BS4" s="62"/>
      <c r="BT4" s="62"/>
      <c r="BU4" s="62"/>
      <c r="BV4" s="3"/>
      <c r="BW4" s="4"/>
      <c r="BX4" s="4"/>
      <c r="BY4" s="4"/>
      <c r="BZ4" s="4"/>
      <c r="CA4" s="4"/>
    </row>
    <row r="5" spans="1:79" x14ac:dyDescent="0.2">
      <c r="A5" s="9">
        <f>'Application Form'!B5</f>
        <v>7</v>
      </c>
      <c r="B5" s="9">
        <f>'Application Form'!C5</f>
        <v>0</v>
      </c>
      <c r="C5" s="9" t="str">
        <f>'Application Form'!E5</f>
        <v>Westmorland and Furness</v>
      </c>
      <c r="D5" s="9">
        <f>'Application Form'!D5</f>
        <v>0</v>
      </c>
      <c r="E5" s="9" t="str">
        <f>'Report Form'!E5</f>
        <v>Dan Bumford</v>
      </c>
      <c r="F5" s="51">
        <f>'Financial Summary (BNG)'!D5</f>
        <v>61.24</v>
      </c>
      <c r="G5" s="9" t="str">
        <f>'Phone Call (MkIII)'!G5</f>
        <v>N/A</v>
      </c>
      <c r="H5" s="9">
        <f>'Phone Call (MkIII)'!H5</f>
        <v>2014</v>
      </c>
      <c r="I5" s="9" t="str">
        <f>'Phone Call (MkIII)'!I5</f>
        <v xml:space="preserve">The land is quite wet and isn’t really being used for all that much at current other than minor grazing. </v>
      </c>
      <c r="J5" s="9">
        <f>'Phone Call (MkIII)'!J5</f>
        <v>0</v>
      </c>
      <c r="K5" s="9">
        <f>'Phone Call (MkIII)'!K5</f>
        <v>0</v>
      </c>
      <c r="L5" s="9" t="str">
        <f>'Phone Call (MkIII)'!N:N</f>
        <v>Financial Gain</v>
      </c>
      <c r="M5" s="9">
        <f>'Phone Call (MkIII)'!O5</f>
        <v>0</v>
      </c>
      <c r="N5" s="9">
        <f>'Phone Call (MkIII)'!P5</f>
        <v>0</v>
      </c>
      <c r="O5" s="4" t="str">
        <f>'Report Form'!G5</f>
        <v>BNG (Biodiversity Net Gain)</v>
      </c>
      <c r="P5" s="9" t="str">
        <f>'Financial Summary (BNG)'!C5</f>
        <v>Biofarm</v>
      </c>
      <c r="Q5" s="9">
        <f>'Report Form'!J5</f>
        <v>0</v>
      </c>
      <c r="R5" s="9" t="str">
        <f>'Report Form'!L5</f>
        <v>Enhancement of ‘fairly poor’ condition upland acid grassland and rush pasture to ‘good’ condition. This may be achieved through changing grazing intensity to allow development of scrub, hazel and upland willow species. Note that there is a potential for the western fields to be enhanced further towards M19/M20, but a site visit would be needed to check whether there's any residual peat cover.</v>
      </c>
      <c r="S5" s="9" t="str">
        <f>'Report Form'!M5</f>
        <v>24-month Option Agreement between Biofarm and Landowner to exclusively lease the land and sell BNG habitat units on the demise. Option to extend for a further 12 months on the sale of 40 habitat units.</v>
      </c>
      <c r="T5" s="9" t="str">
        <f>'Report Form'!N5</f>
        <v>Biofarm to manage delivery of habitat units</v>
      </c>
      <c r="U5" s="9" t="str">
        <f>'Report Form'!O5</f>
        <v>To permit access for management and monitoring of the site by Biofarm and/or their contractors in accordance with the agreed strategy for delivery of the target habitat.</v>
      </c>
      <c r="V5" s="9">
        <f>'Report Form'!Q5</f>
        <v>0</v>
      </c>
      <c r="W5" s="9">
        <f>'Report Form'!I5</f>
        <v>33</v>
      </c>
      <c r="X5" s="10">
        <f>'Financial Summary (BNG)'!H5</f>
        <v>2700000</v>
      </c>
      <c r="Y5" s="10">
        <f>'Financial Summary (BNG)'!M5</f>
        <v>1724920</v>
      </c>
      <c r="Z5" s="10">
        <f>'Financial Summary (BNG)'!Q5</f>
        <v>1074968</v>
      </c>
      <c r="AA5" s="10">
        <f>'Financial Summary (BNG)'!F5</f>
        <v>2000000</v>
      </c>
      <c r="AB5" s="10">
        <f>'Financial Summary (BNG)'!G5</f>
        <v>700000</v>
      </c>
      <c r="AC5" s="10">
        <f>'Financial Summary (BNG)'!H5</f>
        <v>2700000</v>
      </c>
      <c r="AD5" s="10">
        <f>'Financial Summary (BNG)'!I5</f>
        <v>400000</v>
      </c>
      <c r="AE5" s="10">
        <f>'Financial Summary (BNG)'!J5</f>
        <v>135000</v>
      </c>
      <c r="AF5" s="10">
        <f>'Financial Summary (BNG)'!K5</f>
        <v>700000</v>
      </c>
      <c r="AG5" s="10">
        <f>'Financial Summary (BNG)'!L5</f>
        <v>489920</v>
      </c>
      <c r="AH5" s="10">
        <f>'Financial Summary (BNG)'!M5</f>
        <v>1724920</v>
      </c>
      <c r="AI5" s="10">
        <f>'Financial Summary (BNG)'!N5</f>
        <v>975080</v>
      </c>
      <c r="AJ5" s="10">
        <f>'Financial Summary (BNG)'!O5</f>
        <v>390032</v>
      </c>
      <c r="AK5" s="10">
        <f>'Financial Summary (BNG)'!P5</f>
        <v>585048</v>
      </c>
      <c r="AL5" s="10">
        <f>'Financial Summary (BNG)'!Q5</f>
        <v>1074968</v>
      </c>
      <c r="AM5" s="10">
        <f>'Financial Summary (BNG)'!R5</f>
        <v>7800.64</v>
      </c>
      <c r="AN5" s="9">
        <f>'Financial Summary (BNG)'!S5</f>
        <v>0</v>
      </c>
      <c r="AO5" s="9">
        <f>'Application Form'!K5</f>
        <v>5</v>
      </c>
      <c r="AP5" s="9" t="str">
        <f>'Application Form'!L5</f>
        <v>Slowly permeable wet very acid upland soils with a peaty surface</v>
      </c>
      <c r="AQ5" s="9" t="str">
        <f>'Application Form'!M5</f>
        <v>Moorland rough grazing and forestry</v>
      </c>
      <c r="AR5" s="9" t="str">
        <f>'Application Form'!N5</f>
        <v>No</v>
      </c>
      <c r="AS5" s="9" t="str">
        <f>'Application Form'!O5</f>
        <v>No</v>
      </c>
      <c r="AT5" s="9" t="str">
        <f>'Application Form'!P5</f>
        <v>Yes</v>
      </c>
      <c r="AU5" s="9" t="str">
        <f>'Application Form'!Q5</f>
        <v>1.63 km</v>
      </c>
      <c r="AV5" s="9" t="str">
        <f>'Application Form'!R5</f>
        <v>N/A</v>
      </c>
      <c r="AW5" s="9" t="str">
        <f>'Application Form'!S5</f>
        <v>N/A</v>
      </c>
      <c r="AX5" s="9" t="str">
        <f>'Application Form'!T5</f>
        <v>4.01 km</v>
      </c>
      <c r="AY5" s="9" t="str">
        <f>'Application Form'!U5</f>
        <v>0 metres</v>
      </c>
      <c r="AZ5" s="9" t="str">
        <f>'Application Form'!V5</f>
        <v>0 metres</v>
      </c>
      <c r="BA5" s="9" t="str">
        <f>'Application Form'!W5</f>
        <v>34.54 km</v>
      </c>
      <c r="BB5" s="9" t="str">
        <f>'Application Form'!X5</f>
        <v>0 metres</v>
      </c>
      <c r="BC5" s="9" t="str">
        <f>'Application Form'!Y5</f>
        <v>472 meres</v>
      </c>
      <c r="BD5" s="9" t="str">
        <f>'Application Form'!Z5</f>
        <v>14.32 km</v>
      </c>
      <c r="BE5" s="9" t="str">
        <f>'Application Form'!AA5</f>
        <v>0 metres</v>
      </c>
      <c r="BF5" s="9" t="str">
        <f>'Application Form'!AB5</f>
        <v>11.44 km</v>
      </c>
      <c r="BG5" s="9" t="str">
        <f>'Application Form'!AC5</f>
        <v>2.69 km</v>
      </c>
      <c r="BH5" s="9" t="str">
        <f>'Application Form'!AD5</f>
        <v>41.05 km</v>
      </c>
      <c r="BI5" s="13" t="str">
        <f>'Application Form'!AH5</f>
        <v>https://drive.google.com/file/d/1yZf1bW9MqKUTcy6NUqa9Uemq_n_ES-67/view?usp=drive_link</v>
      </c>
      <c r="BJ5" s="18" t="str">
        <f>HYPERLINK("https://drive.google.com/open?id=1CuyeLoW-X8H0NI3beEZ-OS0awOionSzw","7Report Matt Gibson LA10 5PS.pdf")</f>
        <v>7Report Matt Gibson LA10 5PS.pdf</v>
      </c>
      <c r="BK5" s="60" t="s">
        <v>1615</v>
      </c>
      <c r="BL5" s="62"/>
      <c r="BM5" s="62"/>
      <c r="BN5" s="62"/>
      <c r="BO5" s="62"/>
      <c r="BP5" s="62"/>
      <c r="BQ5" s="62"/>
      <c r="BR5" s="62"/>
      <c r="BS5" s="62"/>
      <c r="BT5" s="62"/>
      <c r="BU5" s="62"/>
      <c r="BV5" s="3"/>
      <c r="BW5" s="4"/>
      <c r="BX5" s="4"/>
      <c r="BY5" s="4"/>
    </row>
    <row r="6" spans="1:79" x14ac:dyDescent="0.2">
      <c r="A6" s="9">
        <f>'Application Form'!B6</f>
        <v>8</v>
      </c>
      <c r="B6" s="9">
        <f>'Application Form'!C6</f>
        <v>0</v>
      </c>
      <c r="C6" s="9" t="str">
        <f>'Application Form'!E6</f>
        <v>Cheshire East</v>
      </c>
      <c r="D6" s="9">
        <f>'Application Form'!D6</f>
        <v>0</v>
      </c>
      <c r="E6" s="9" t="str">
        <f>'Report Form'!E6</f>
        <v>Dan Bumford</v>
      </c>
      <c r="F6" s="51">
        <f>'Financial Summary (BNG)'!D6</f>
        <v>51.29</v>
      </c>
      <c r="G6" s="9" t="str">
        <f>'Phone Call (MkIII)'!G6</f>
        <v>See above</v>
      </c>
      <c r="H6" s="9" t="str">
        <f>'Phone Call (MkIII)'!H6</f>
        <v xml:space="preserve">They have been acquiring the estate that makes up 800 acres since the 1960’s. Their most recent purchase was in 2009 and seems like they’re always on the look out for more land within that area of Cheshire. </v>
      </c>
      <c r="I6" s="9" t="str">
        <f>'Phone Call (MkIII)'!I6</f>
        <v xml:space="preserve">The land is for general farming purposes – grazing and crop land. However, the second option we are sending to Biofarm contains a large wood, which is currently not being used for anything at all.  </v>
      </c>
      <c r="J6" s="9">
        <f>'Phone Call (MkIII)'!J6</f>
        <v>0</v>
      </c>
      <c r="K6" s="9">
        <f>'Phone Call (MkIII)'!K6</f>
        <v>0</v>
      </c>
      <c r="L6" s="9" t="str">
        <f>'Phone Call (MkIII)'!N:N</f>
        <v xml:space="preserve">Financial Gain, but definitely interested in the ecological change of the land. </v>
      </c>
      <c r="M6" s="9">
        <f>'Phone Call (MkIII)'!O6</f>
        <v>0</v>
      </c>
      <c r="N6" s="9">
        <f>'Phone Call (MkIII)'!P6</f>
        <v>0</v>
      </c>
      <c r="O6" s="4" t="str">
        <f>'Report Form'!G6</f>
        <v>BNG (Biodiversity Net Gain)</v>
      </c>
      <c r="P6" s="9" t="str">
        <f>'Financial Summary (BNG)'!C6</f>
        <v>Biofarm</v>
      </c>
      <c r="Q6" s="9">
        <f>'Report Form'!J6</f>
        <v>0</v>
      </c>
      <c r="R6" s="9" t="str">
        <f>'Report Form'!L6</f>
        <v>Site 1 - Enhancement of arable and existing veteran trees in parcel 1 to ‘good’ condition wood pasture and parkland.
Enhancement of ‘fairly poor’ condition modified grassland in parcels 2-7 to ‘good’ condition, species-rich MG5 lowland meadow. Implementation of approximately 4 hectares of ‘good’ condition mixed scrub (area negotiable) to replicate natural recolonisation of native woodland in the area.
Site 2 – Enhancement of Canridden Wood, represented by parcel 2, to</v>
      </c>
      <c r="S6" s="9" t="str">
        <f>'Report Form'!M6</f>
        <v>24-month Option Agreement between Biofarm and Landowner to exclusively lease the land and sell BNG habitat units on the demise. Option to extend for a further 12 months on the sale of 50 habitat units.</v>
      </c>
      <c r="T6" s="9" t="str">
        <f>'Report Form'!N6</f>
        <v>Biofarm to manage delivery of habitat units</v>
      </c>
      <c r="U6" s="9" t="str">
        <f>'Report Form'!O6</f>
        <v>To permit access for management and monitoring of the site by Biofarm and/or their contractors in accordance with the agreed strategy for delivery of the target habitat.</v>
      </c>
      <c r="V6" s="9">
        <f>'Report Form'!Q6</f>
        <v>0</v>
      </c>
      <c r="W6" s="9">
        <f>'Report Form'!I6</f>
        <v>33</v>
      </c>
      <c r="X6" s="10">
        <f>'Financial Summary (BNG)'!H6</f>
        <v>2808000</v>
      </c>
      <c r="Y6" s="10">
        <f>'Financial Summary (BNG)'!M6</f>
        <v>1694720</v>
      </c>
      <c r="Z6" s="10">
        <f>'Financial Summary (BNG)'!Q6</f>
        <v>1078288</v>
      </c>
      <c r="AA6" s="10">
        <f>'Financial Summary (BNG)'!F6</f>
        <v>2080000</v>
      </c>
      <c r="AB6" s="10">
        <f>'Financial Summary (BNG)'!G6</f>
        <v>728000</v>
      </c>
      <c r="AC6" s="10">
        <f>'Financial Summary (BNG)'!H6</f>
        <v>2808000</v>
      </c>
      <c r="AD6" s="10">
        <f>'Financial Summary (BNG)'!I6</f>
        <v>416000</v>
      </c>
      <c r="AE6" s="10">
        <f>'Financial Summary (BNG)'!J6</f>
        <v>140400</v>
      </c>
      <c r="AF6" s="10">
        <f>'Financial Summary (BNG)'!K6</f>
        <v>728000</v>
      </c>
      <c r="AG6" s="10">
        <f>'Financial Summary (BNG)'!L6</f>
        <v>410320</v>
      </c>
      <c r="AH6" s="10">
        <f>'Financial Summary (BNG)'!M6</f>
        <v>1694720</v>
      </c>
      <c r="AI6" s="10">
        <f>'Financial Summary (BNG)'!N6</f>
        <v>1113280</v>
      </c>
      <c r="AJ6" s="10">
        <f>'Financial Summary (BNG)'!O6</f>
        <v>445312</v>
      </c>
      <c r="AK6" s="10">
        <f>'Financial Summary (BNG)'!P6</f>
        <v>667968</v>
      </c>
      <c r="AL6" s="10">
        <f>'Financial Summary (BNG)'!Q6</f>
        <v>1078288</v>
      </c>
      <c r="AM6" s="10">
        <f>'Financial Summary (BNG)'!R6</f>
        <v>8906.24</v>
      </c>
      <c r="AN6" s="9">
        <f>'Financial Summary (BNG)'!S6</f>
        <v>0</v>
      </c>
      <c r="AO6" s="9">
        <f>'Application Form'!K6</f>
        <v>3</v>
      </c>
      <c r="AP6" s="9" t="str">
        <f>'Application Form'!L6</f>
        <v>Slowly permeable seasonally wet slightly acid but base-rich loamy and clayey soils</v>
      </c>
      <c r="AQ6" s="9" t="str">
        <f>'Application Form'!M6</f>
        <v>Grassland and arable some woodland</v>
      </c>
      <c r="AR6" s="9" t="str">
        <f>'Application Form'!N6</f>
        <v>No</v>
      </c>
      <c r="AS6" s="9" t="str">
        <f>'Application Form'!O6</f>
        <v>No</v>
      </c>
      <c r="AT6" s="9" t="str">
        <f>'Application Form'!P6</f>
        <v>Yes</v>
      </c>
      <c r="AU6" s="9" t="str">
        <f>'Application Form'!Q6</f>
        <v>3.67 km</v>
      </c>
      <c r="AV6" s="9" t="str">
        <f>'Application Form'!R6</f>
        <v>60 km</v>
      </c>
      <c r="AW6" s="9" t="str">
        <f>'Application Form'!S6</f>
        <v>N/A</v>
      </c>
      <c r="AX6" s="9" t="str">
        <f>'Application Form'!T6</f>
        <v>2.00 km</v>
      </c>
      <c r="AY6" s="9" t="str">
        <f>'Application Form'!U6</f>
        <v>570 metres</v>
      </c>
      <c r="AZ6" s="9" t="str">
        <f>'Application Form'!V6</f>
        <v>570 metres</v>
      </c>
      <c r="BA6" s="9" t="str">
        <f>'Application Form'!W6</f>
        <v>8.91 km</v>
      </c>
      <c r="BB6" s="9" t="str">
        <f>'Application Form'!X6</f>
        <v>0 metres</v>
      </c>
      <c r="BC6" s="9" t="str">
        <f>'Application Form'!Y6</f>
        <v>10 metres</v>
      </c>
      <c r="BD6" s="9" t="str">
        <f>'Application Form'!Z6</f>
        <v>8.62 km</v>
      </c>
      <c r="BE6" s="9" t="str">
        <f>'Application Form'!AA6</f>
        <v>34.11 km</v>
      </c>
      <c r="BF6" s="9" t="str">
        <f>'Application Form'!AB6</f>
        <v>30.10 km</v>
      </c>
      <c r="BG6" s="9" t="str">
        <f>'Application Form'!AC6</f>
        <v>6.36 km</v>
      </c>
      <c r="BH6" s="9" t="str">
        <f>'Application Form'!AD6</f>
        <v>2.24 km</v>
      </c>
      <c r="BI6" s="13" t="str">
        <f>'Application Form'!AH6</f>
        <v>https://drive.google.com/file/d/1u4nOVPOr9FzfeZ4IqOIn324PY7TXkviH/view?usp=sharing</v>
      </c>
      <c r="BJ6" s="18" t="str">
        <f>HYPERLINK("https://drive.google.com/open?id=1DM7Mva7FlAmUdplKGshMD7EcEbxRFvUm","8Report Jonathan Dodd CW3 0DT.pdf")</f>
        <v>8Report Jonathan Dodd CW3 0DT.pdf</v>
      </c>
      <c r="BK6" s="60" t="s">
        <v>1616</v>
      </c>
      <c r="BL6" s="62"/>
      <c r="BM6" s="62"/>
      <c r="BN6" s="62"/>
      <c r="BO6" s="62"/>
      <c r="BP6" s="62"/>
      <c r="BQ6" s="62"/>
      <c r="BR6" s="62"/>
      <c r="BS6" s="62"/>
      <c r="BT6" s="62"/>
      <c r="BU6" s="62"/>
      <c r="BV6" s="3"/>
    </row>
    <row r="7" spans="1:79" x14ac:dyDescent="0.2">
      <c r="A7" s="9">
        <f>'Application Form'!B7</f>
        <v>9</v>
      </c>
      <c r="B7" s="9">
        <f>'Application Form'!C7</f>
        <v>0</v>
      </c>
      <c r="C7" s="9" t="str">
        <f>'Application Form'!E7</f>
        <v>Cheshire West and Chester Council</v>
      </c>
      <c r="D7" s="9">
        <f>'Application Form'!D7</f>
        <v>0</v>
      </c>
      <c r="E7" s="9" t="str">
        <f>'Report Form'!E7</f>
        <v>William Nicholls</v>
      </c>
      <c r="F7" s="51">
        <f>'Financial Summary (BNG)'!D7</f>
        <v>87</v>
      </c>
      <c r="G7" s="9" t="str">
        <f>'Phone Call (MkIII)'!G7</f>
        <v>Inherited by owner, purchased by parent in 1983</v>
      </c>
      <c r="H7" s="9">
        <f>'Phone Call (MkIII)'!H7</f>
        <v>1983</v>
      </c>
      <c r="I7" s="9" t="str">
        <f>'Phone Call (MkIII)'!I7</f>
        <v>Grade 3 – Arable Farming</v>
      </c>
      <c r="J7" s="9">
        <f>'Phone Call (MkIII)'!J7</f>
        <v>0</v>
      </c>
      <c r="K7" s="9">
        <f>'Phone Call (MkIII)'!K7</f>
        <v>0</v>
      </c>
      <c r="L7" s="9" t="str">
        <f>'Phone Call (MkIII)'!N:N</f>
        <v>Financial gain</v>
      </c>
      <c r="M7" s="9">
        <f>'Phone Call (MkIII)'!O7</f>
        <v>0</v>
      </c>
      <c r="N7" s="9">
        <f>'Phone Call (MkIII)'!P7</f>
        <v>0</v>
      </c>
      <c r="O7" s="4" t="str">
        <f>'Report Form'!G7</f>
        <v>BNG (Biodiversity Net Gain)</v>
      </c>
      <c r="P7" s="9" t="str">
        <f>'Financial Summary (BNG)'!C7</f>
        <v>Biofarm</v>
      </c>
      <c r="Q7" s="9">
        <f>'Report Form'!J7</f>
        <v>0</v>
      </c>
      <c r="R7" s="9" t="str">
        <f>'Report Form'!L7</f>
        <v>Conversion of arable to 50/50 ‘good’ condition other neutral grassland and mixed scrub to replicate natural recolonisation of native woodland in the local proximity.</v>
      </c>
      <c r="S7" s="9" t="str">
        <f>'Report Form'!M7</f>
        <v>24-month Option Agreement between Biofarm and Landowner to exclusively lease the land and sell BNG habitat units on the demise. Option to extend for a further 12 months on the sale of 50 habitat units.</v>
      </c>
      <c r="T7" s="9" t="str">
        <f>'Report Form'!N7</f>
        <v>Biofarm to manage delivery of habitat units</v>
      </c>
      <c r="U7" s="9" t="str">
        <f>'Report Form'!O7</f>
        <v>To permit access for management and monitoring of the site by Biofarm and/or their contractors in accordance with the agreed strategy for delivery of the target habitat.</v>
      </c>
      <c r="V7" s="9">
        <f>'Report Form'!Q7</f>
        <v>0</v>
      </c>
      <c r="W7" s="9">
        <f>'Report Form'!I7</f>
        <v>33</v>
      </c>
      <c r="X7" s="10">
        <f>'Financial Summary (BNG)'!H7</f>
        <v>6885000</v>
      </c>
      <c r="Y7" s="10">
        <f>'Financial Summary (BNG)'!M7</f>
        <v>3845250</v>
      </c>
      <c r="Z7" s="10">
        <f>'Financial Summary (BNG)'!Q7</f>
        <v>2519850</v>
      </c>
      <c r="AA7" s="10">
        <f>'Financial Summary (BNG)'!F7</f>
        <v>5100000</v>
      </c>
      <c r="AB7" s="10">
        <f>'Financial Summary (BNG)'!G7</f>
        <v>1785000</v>
      </c>
      <c r="AC7" s="10">
        <f>'Financial Summary (BNG)'!H7</f>
        <v>6885000</v>
      </c>
      <c r="AD7" s="10">
        <f>'Financial Summary (BNG)'!I7</f>
        <v>1020000</v>
      </c>
      <c r="AE7" s="10">
        <f>'Financial Summary (BNG)'!J7</f>
        <v>344250</v>
      </c>
      <c r="AF7" s="10">
        <f>'Financial Summary (BNG)'!K7</f>
        <v>1785000</v>
      </c>
      <c r="AG7" s="10">
        <f>'Financial Summary (BNG)'!L7</f>
        <v>696000</v>
      </c>
      <c r="AH7" s="10">
        <f>'Financial Summary (BNG)'!M7</f>
        <v>3845250</v>
      </c>
      <c r="AI7" s="10">
        <f>'Financial Summary (BNG)'!N7</f>
        <v>3039750</v>
      </c>
      <c r="AJ7" s="10">
        <f>'Financial Summary (BNG)'!O7</f>
        <v>1215900</v>
      </c>
      <c r="AK7" s="10">
        <f>'Financial Summary (BNG)'!P7</f>
        <v>1823850</v>
      </c>
      <c r="AL7" s="10">
        <f>'Financial Summary (BNG)'!Q7</f>
        <v>2519850</v>
      </c>
      <c r="AM7" s="10">
        <f>'Financial Summary (BNG)'!R7</f>
        <v>24318</v>
      </c>
      <c r="AN7" s="9">
        <f>'Financial Summary (BNG)'!S7</f>
        <v>0</v>
      </c>
      <c r="AO7" s="9">
        <f>'Application Form'!K7</f>
        <v>3</v>
      </c>
      <c r="AP7" s="9" t="str">
        <f>'Application Form'!L7</f>
        <v>Slowly permeable seasonally wet slightly acid but base-rich loamy and clayey soils</v>
      </c>
      <c r="AQ7" s="9" t="str">
        <f>'Application Form'!M7</f>
        <v>Grassland and arable some woodland</v>
      </c>
      <c r="AR7" s="9" t="str">
        <f>'Application Form'!N7</f>
        <v>No</v>
      </c>
      <c r="AS7" s="9" t="str">
        <f>'Application Form'!O7</f>
        <v>No</v>
      </c>
      <c r="AT7" s="9" t="str">
        <f>'Application Form'!P7</f>
        <v>Yes</v>
      </c>
      <c r="AU7" s="9" t="str">
        <f>'Application Form'!Q7</f>
        <v>0 km</v>
      </c>
      <c r="AV7" s="9" t="str">
        <f>'Application Form'!R7</f>
        <v>16.6 km</v>
      </c>
      <c r="AW7" s="9" t="str">
        <f>'Application Form'!S7</f>
        <v>N/A</v>
      </c>
      <c r="AX7" s="9" t="str">
        <f>'Application Form'!T7</f>
        <v>1.66 km</v>
      </c>
      <c r="AY7" s="9" t="str">
        <f>'Application Form'!U7</f>
        <v>398 metres</v>
      </c>
      <c r="AZ7" s="9" t="str">
        <f>'Application Form'!V7</f>
        <v>399 metres</v>
      </c>
      <c r="BA7" s="9" t="str">
        <f>'Application Form'!W7</f>
        <v>4.79 km</v>
      </c>
      <c r="BB7" s="9" t="str">
        <f>'Application Form'!X7</f>
        <v>0 metres</v>
      </c>
      <c r="BC7" s="9" t="str">
        <f>'Application Form'!Y7</f>
        <v>139 metres</v>
      </c>
      <c r="BD7" s="9" t="str">
        <f>'Application Form'!Z7</f>
        <v>12.11 km</v>
      </c>
      <c r="BE7" s="9" t="str">
        <f>'Application Form'!AA7</f>
        <v>38.99 km</v>
      </c>
      <c r="BF7" s="9" t="str">
        <f>'Application Form'!AB7</f>
        <v>27.62 km</v>
      </c>
      <c r="BG7" s="9" t="str">
        <f>'Application Form'!AC7</f>
        <v>3.55 km</v>
      </c>
      <c r="BH7" s="9" t="str">
        <f>'Application Form'!AD7</f>
        <v>36.60 km</v>
      </c>
      <c r="BI7" s="13" t="str">
        <f>'Application Form'!AH7</f>
        <v>https://drive.google.com/file/d/1WJ205sepzHdMvFvz4n6WcmqUeiXRmasQ/view?usp=sharing</v>
      </c>
      <c r="BJ7" s="18" t="str">
        <f>HYPERLINK("https://drive.google.com/open?id=1p3mdco1c1WV_DRIsnjO20IKys3Gq73t5","9Report Mark Boughey CW6 0EG.pdf")</f>
        <v>9Report Mark Boughey CW6 0EG.pdf</v>
      </c>
      <c r="BK7" s="60" t="s">
        <v>1617</v>
      </c>
      <c r="BL7" s="62"/>
      <c r="BM7" s="62"/>
      <c r="BN7" s="62"/>
      <c r="BO7" s="62"/>
      <c r="BP7" s="62"/>
      <c r="BQ7" s="62"/>
      <c r="BR7" s="62"/>
      <c r="BS7" s="62"/>
      <c r="BT7" s="62"/>
      <c r="BU7" s="62"/>
      <c r="BV7" s="3"/>
    </row>
    <row r="8" spans="1:79" x14ac:dyDescent="0.2">
      <c r="A8" s="9">
        <f>'Application Form'!B8</f>
        <v>10</v>
      </c>
      <c r="B8" s="9">
        <f>'Application Form'!C8</f>
        <v>0</v>
      </c>
      <c r="C8" s="9" t="str">
        <f>'Application Form'!E8</f>
        <v>North Yorkshire</v>
      </c>
      <c r="D8" s="9">
        <f>'Application Form'!D8</f>
        <v>0</v>
      </c>
      <c r="E8" s="9">
        <f>'Report Form'!E8</f>
        <v>0</v>
      </c>
      <c r="F8" s="51">
        <f>'Financial Summary (BNG)'!D8</f>
        <v>0</v>
      </c>
      <c r="G8" s="9" t="str">
        <f>'Phone Call (MkIII)'!G8</f>
        <v xml:space="preserve">John's Mum, Glennis bought it from her father-in-law well over 30 years ago. </v>
      </c>
      <c r="H8" s="9" t="str">
        <f>'Phone Call (MkIII)'!H8</f>
        <v xml:space="preserve">In the 1980's. </v>
      </c>
      <c r="I8" s="9" t="str">
        <f>'Phone Call (MkIII)'!I8</f>
        <v>Pasture of cattle</v>
      </c>
      <c r="J8" s="9" t="str">
        <f>'Phone Call (MkIII)'!J8</f>
        <v xml:space="preserve">Ideally would still like to use it as pasture land, but open to suggestions. </v>
      </c>
      <c r="K8" s="9" t="str">
        <f>'Phone Call (MkIII)'!K8</f>
        <v>N/A</v>
      </c>
      <c r="L8" s="9" t="str">
        <f>'Phone Call (MkIII)'!N:N</f>
        <v xml:space="preserve">There is potentially another 40 acres available - but John wants to see how this goes first. </v>
      </c>
      <c r="M8" s="9">
        <f>'Phone Call (MkIII)'!O8</f>
        <v>0</v>
      </c>
      <c r="N8" s="9">
        <f>'Phone Call (MkIII)'!P8</f>
        <v>0</v>
      </c>
      <c r="O8" s="4">
        <f>'Report Form'!G8</f>
        <v>0</v>
      </c>
      <c r="P8" s="9" t="str">
        <f>'Financial Summary (BNG)'!C8</f>
        <v>CTF</v>
      </c>
      <c r="Q8" s="9">
        <f>'Report Form'!J8</f>
        <v>0</v>
      </c>
      <c r="R8" s="9">
        <f>'Report Form'!L8</f>
        <v>0</v>
      </c>
      <c r="S8" s="9">
        <f>'Report Form'!M8</f>
        <v>0</v>
      </c>
      <c r="T8" s="9">
        <f>'Report Form'!N8</f>
        <v>0</v>
      </c>
      <c r="U8" s="9">
        <f>'Report Form'!O8</f>
        <v>0</v>
      </c>
      <c r="V8" s="9">
        <f>'Report Form'!Q8</f>
        <v>0</v>
      </c>
      <c r="W8" s="9">
        <f>'Report Form'!I8</f>
        <v>0</v>
      </c>
      <c r="X8" s="10">
        <f>'Financial Summary (BNG)'!H8</f>
        <v>0</v>
      </c>
      <c r="Y8" s="10">
        <f>'Financial Summary (BNG)'!M8</f>
        <v>0</v>
      </c>
      <c r="Z8" s="10">
        <f>'Financial Summary (BNG)'!Q8</f>
        <v>0</v>
      </c>
      <c r="AA8" s="10">
        <f>'Financial Summary (BNG)'!F8</f>
        <v>0</v>
      </c>
      <c r="AB8" s="10">
        <f>'Financial Summary (BNG)'!G8</f>
        <v>0</v>
      </c>
      <c r="AC8" s="10">
        <f>'Financial Summary (BNG)'!H8</f>
        <v>0</v>
      </c>
      <c r="AD8" s="10">
        <f>'Financial Summary (BNG)'!I8</f>
        <v>0</v>
      </c>
      <c r="AE8" s="10">
        <f>'Financial Summary (BNG)'!J8</f>
        <v>0</v>
      </c>
      <c r="AF8" s="10">
        <f>'Financial Summary (BNG)'!K8</f>
        <v>0</v>
      </c>
      <c r="AG8" s="10">
        <f>'Financial Summary (BNG)'!L8</f>
        <v>0</v>
      </c>
      <c r="AH8" s="10">
        <f>'Financial Summary (BNG)'!M8</f>
        <v>0</v>
      </c>
      <c r="AI8" s="10">
        <f>'Financial Summary (BNG)'!N8</f>
        <v>0</v>
      </c>
      <c r="AJ8" s="10">
        <f>'Financial Summary (BNG)'!O8</f>
        <v>0</v>
      </c>
      <c r="AK8" s="10">
        <f>'Financial Summary (BNG)'!P8</f>
        <v>0</v>
      </c>
      <c r="AL8" s="10">
        <f>'Financial Summary (BNG)'!Q8</f>
        <v>0</v>
      </c>
      <c r="AM8" s="10">
        <f>'Financial Summary (BNG)'!R8</f>
        <v>0</v>
      </c>
      <c r="AN8" s="10">
        <f>'Financial Summary (BNG)'!S8</f>
        <v>0</v>
      </c>
      <c r="AO8" s="9">
        <f>'Application Form'!K8</f>
        <v>3</v>
      </c>
      <c r="AP8" s="9" t="str">
        <f>'Application Form'!L8</f>
        <v>Slowly permeable seasonally wet slightly acid but base-rich loamy and clayey soils</v>
      </c>
      <c r="AQ8" s="9" t="str">
        <f>'Application Form'!M8</f>
        <v>Grassland and arable some woodland</v>
      </c>
      <c r="AR8" s="9" t="str">
        <f>'Application Form'!N8</f>
        <v>No</v>
      </c>
      <c r="AS8" s="9" t="str">
        <f>'Application Form'!O8</f>
        <v>Yes</v>
      </c>
      <c r="AT8" s="9" t="str">
        <f>'Application Form'!P8</f>
        <v>Yes</v>
      </c>
      <c r="AU8" s="9" t="str">
        <f>'Application Form'!Q8</f>
        <v>1.1 km</v>
      </c>
      <c r="AV8" s="9" t="str">
        <f>'Application Form'!R8</f>
        <v>N/A</v>
      </c>
      <c r="AW8" s="9" t="str">
        <f>'Application Form'!S8</f>
        <v>N/A</v>
      </c>
      <c r="AX8" s="9" t="str">
        <f>'Application Form'!T8</f>
        <v>17 metres</v>
      </c>
      <c r="AY8" s="9" t="str">
        <f>'Application Form'!U8</f>
        <v>13 metres</v>
      </c>
      <c r="AZ8" s="9" t="str">
        <f>'Application Form'!V8</f>
        <v>14 metres</v>
      </c>
      <c r="BA8" s="9" t="str">
        <f>'Application Form'!W8</f>
        <v>50.44 km</v>
      </c>
      <c r="BB8" s="9" t="str">
        <f>'Application Form'!X8</f>
        <v>0 metres</v>
      </c>
      <c r="BC8" s="9" t="str">
        <f>'Application Form'!Y8</f>
        <v>275 metres</v>
      </c>
      <c r="BD8" s="9" t="str">
        <f>'Application Form'!Z8</f>
        <v>18.08 km</v>
      </c>
      <c r="BE8" s="9" t="str">
        <f>'Application Form'!AA8</f>
        <v>0 metres</v>
      </c>
      <c r="BF8" s="9" t="str">
        <f>'Application Form'!AB8</f>
        <v>34.16 km</v>
      </c>
      <c r="BG8" s="9" t="str">
        <f>'Application Form'!AC8</f>
        <v>1.79 km</v>
      </c>
      <c r="BH8" s="9" t="str">
        <f>'Application Form'!AD8</f>
        <v>38.14 km</v>
      </c>
      <c r="BI8" s="13" t="str">
        <f>'Application Form'!AH8</f>
        <v>https://drive.google.com/file/d/1_3FDFAcfTbktCq0tIMnUDfQS80oaupv5/view?usp=drive_link</v>
      </c>
      <c r="BJ8" s="18" t="str">
        <f>HYPERLINK("https://drive.google.com/open?id=1nCIeu97qJDrBkvpS3MhQTpJ3qGYtzb2p","10Report Glennis Dunwell YO22 5HN.pdf")</f>
        <v>10Report Glennis Dunwell YO22 5HN.pdf</v>
      </c>
      <c r="BK8" s="60" t="s">
        <v>1618</v>
      </c>
      <c r="BL8" s="61" t="str">
        <f>HYPERLINK("https://drive.google.com/open?id=1y5U0Vxua0-SbbGFASA4V-AvM3rrCFkKdSeuMBh2sT00","10 Glennis Dunwell Report Doc YO22 5HN")</f>
        <v>10 Glennis Dunwell Report Doc YO22 5HN</v>
      </c>
      <c r="BM8" s="60" t="s">
        <v>1619</v>
      </c>
      <c r="BN8" s="62"/>
      <c r="BO8" s="62"/>
      <c r="BP8" s="62"/>
      <c r="BQ8" s="62"/>
      <c r="BR8" s="62"/>
      <c r="BS8" s="62"/>
      <c r="BT8" s="62"/>
      <c r="BU8" s="62"/>
      <c r="BV8" s="3"/>
      <c r="BZ8" s="4"/>
      <c r="CA8" s="4"/>
    </row>
    <row r="9" spans="1:79" x14ac:dyDescent="0.2">
      <c r="A9" s="9">
        <f>'Application Form'!B9</f>
        <v>11</v>
      </c>
      <c r="B9" s="9">
        <f>'Application Form'!C9</f>
        <v>0</v>
      </c>
      <c r="C9" s="9" t="str">
        <f>'Application Form'!E9</f>
        <v>Cornwall</v>
      </c>
      <c r="D9" s="9">
        <f>'Application Form'!D9</f>
        <v>0</v>
      </c>
      <c r="E9" s="9" t="e">
        <f>#REF!</f>
        <v>#REF!</v>
      </c>
      <c r="F9" s="51">
        <f>'Financial Summary (BNG)'!D9</f>
        <v>5.56</v>
      </c>
      <c r="G9" s="9" t="str">
        <f>'Phone Call (MkIII)'!G9</f>
        <v>Purchased</v>
      </c>
      <c r="H9" s="9" t="str">
        <f>'Phone Call (MkIII)'!H9</f>
        <v>April 2023</v>
      </c>
      <c r="I9" s="9" t="str">
        <f>'Phone Call (MkIII)'!I9</f>
        <v xml:space="preserve">Changing the land to grazing from crop , seed was planted in June </v>
      </c>
      <c r="J9" s="9">
        <f>'Phone Call (MkIII)'!J9</f>
        <v>0</v>
      </c>
      <c r="K9" s="9">
        <f>'Phone Call (MkIII)'!K9</f>
        <v>0</v>
      </c>
      <c r="L9" s="9" t="str">
        <f>'Phone Call (MkIII)'!N:N</f>
        <v>Financial Gain</v>
      </c>
      <c r="M9" s="9">
        <f>'Phone Call (MkIII)'!O9</f>
        <v>0</v>
      </c>
      <c r="N9" s="9">
        <f>'Phone Call (MkIII)'!P9</f>
        <v>0</v>
      </c>
      <c r="O9" s="4" t="e">
        <f>#REF!</f>
        <v>#REF!</v>
      </c>
      <c r="P9" s="9" t="str">
        <f>'Financial Summary (BNG)'!C9</f>
        <v>CTF</v>
      </c>
      <c r="Q9" s="9" t="e">
        <f t="shared" ref="Q9:W9" si="0">#REF!</f>
        <v>#REF!</v>
      </c>
      <c r="R9" s="9" t="e">
        <f t="shared" si="0"/>
        <v>#REF!</v>
      </c>
      <c r="S9" s="9" t="e">
        <f t="shared" si="0"/>
        <v>#REF!</v>
      </c>
      <c r="T9" s="9" t="e">
        <f t="shared" si="0"/>
        <v>#REF!</v>
      </c>
      <c r="U9" s="9" t="e">
        <f t="shared" si="0"/>
        <v>#REF!</v>
      </c>
      <c r="V9" s="9" t="e">
        <f t="shared" si="0"/>
        <v>#REF!</v>
      </c>
      <c r="W9" s="9" t="e">
        <f t="shared" si="0"/>
        <v>#REF!</v>
      </c>
      <c r="X9" s="10">
        <f>'Financial Summary (BNG)'!H9</f>
        <v>135000</v>
      </c>
      <c r="Y9" s="10">
        <f>'Financial Summary (BNG)'!M9</f>
        <v>65125</v>
      </c>
      <c r="Z9" s="10">
        <f>'Financial Summary (BNG)'!Q9</f>
        <v>114355</v>
      </c>
      <c r="AA9" s="10">
        <f>'Financial Summary (BNG)'!F9</f>
        <v>100000</v>
      </c>
      <c r="AB9" s="10">
        <f>'Financial Summary (BNG)'!G9</f>
        <v>35000</v>
      </c>
      <c r="AC9" s="10">
        <f>'Financial Summary (BNG)'!H9</f>
        <v>135000</v>
      </c>
      <c r="AD9" s="10">
        <f>'Financial Summary (BNG)'!I9</f>
        <v>20000</v>
      </c>
      <c r="AE9" s="10">
        <f>'Financial Summary (BNG)'!J9</f>
        <v>10125</v>
      </c>
      <c r="AF9" s="10">
        <f>'Financial Summary (BNG)'!K9</f>
        <v>35000</v>
      </c>
      <c r="AG9" s="10">
        <f>'Financial Summary (BNG)'!L9</f>
        <v>44480</v>
      </c>
      <c r="AH9" s="10">
        <f>'Financial Summary (BNG)'!M9</f>
        <v>65125</v>
      </c>
      <c r="AI9" s="10">
        <f>'Financial Summary (BNG)'!N9</f>
        <v>69875</v>
      </c>
      <c r="AJ9" s="10">
        <f>'Financial Summary (BNG)'!O9</f>
        <v>0</v>
      </c>
      <c r="AK9" s="10">
        <f>'Financial Summary (BNG)'!P9</f>
        <v>69875</v>
      </c>
      <c r="AL9" s="10">
        <f>'Financial Summary (BNG)'!Q9</f>
        <v>114355</v>
      </c>
      <c r="AM9" s="10">
        <f>'Financial Summary (BNG)'!R9</f>
        <v>6987.5</v>
      </c>
      <c r="AN9" s="10">
        <f>'Financial Summary (BNG)'!S9</f>
        <v>62887.5</v>
      </c>
      <c r="AO9" s="9">
        <f>'Application Form'!K9</f>
        <v>3</v>
      </c>
      <c r="AP9" s="9" t="str">
        <f>'Application Form'!L9</f>
        <v>Freely draining acid loamy soils over rock</v>
      </c>
      <c r="AQ9" s="9" t="str">
        <f>'Application Form'!M9</f>
        <v>Grassland and rough grazing</v>
      </c>
      <c r="AR9" s="9" t="str">
        <f>'Application Form'!N9</f>
        <v>No</v>
      </c>
      <c r="AS9" s="9" t="str">
        <f>'Application Form'!O9</f>
        <v>Yes</v>
      </c>
      <c r="AT9" s="9" t="str">
        <f>'Application Form'!P9</f>
        <v>Yes</v>
      </c>
      <c r="AU9" s="9" t="str">
        <f>'Application Form'!Q9</f>
        <v>614 metres</v>
      </c>
      <c r="AV9" s="9" t="str">
        <f>'Application Form'!R9</f>
        <v>N/A</v>
      </c>
      <c r="AW9" s="9" t="str">
        <f>'Application Form'!S9</f>
        <v>N/A</v>
      </c>
      <c r="AX9" s="9" t="str">
        <f>'Application Form'!T9</f>
        <v>2.7 km</v>
      </c>
      <c r="AY9" s="9" t="str">
        <f>'Application Form'!U9</f>
        <v>664 metres</v>
      </c>
      <c r="AZ9" s="9" t="str">
        <f>'Application Form'!V9</f>
        <v>844 metres</v>
      </c>
      <c r="BA9" s="9" t="str">
        <f>'Application Form'!W9</f>
        <v>183 km</v>
      </c>
      <c r="BB9" s="9" t="str">
        <f>'Application Form'!X9</f>
        <v>156 metres</v>
      </c>
      <c r="BC9" s="9" t="str">
        <f>'Application Form'!Y9</f>
        <v>351 metres</v>
      </c>
      <c r="BD9" s="9" t="str">
        <f>'Application Form'!Z9</f>
        <v>20.41 km</v>
      </c>
      <c r="BE9" s="9" t="str">
        <f>'Application Form'!AA9</f>
        <v>61.13 km</v>
      </c>
      <c r="BF9" s="9" t="str">
        <f>'Application Form'!AB9</f>
        <v>0 metres</v>
      </c>
      <c r="BG9" s="9" t="str">
        <f>'Application Form'!AC9</f>
        <v>567 metres</v>
      </c>
      <c r="BH9" s="9" t="str">
        <f>'Application Form'!AD9</f>
        <v>169.29 km</v>
      </c>
      <c r="BI9" s="13" t="str">
        <f>'Application Form'!AH9</f>
        <v>https://drive.google.com/file/d/1MV9Lp66V8NO5_5Nq4ldOeGgkgheVgweN/view?usp=sharing</v>
      </c>
      <c r="BK9" s="62"/>
      <c r="BL9" s="61" t="str">
        <f>HYPERLINK("https://drive.google.com/open?id=16cxttu51ebrG3hJsnJMKypfZ_uRRFQRLwtGwGj31kM8","11 Rebecca Moncaster Report Doc PL27 7UP")</f>
        <v>11 Rebecca Moncaster Report Doc PL27 7UP</v>
      </c>
      <c r="BM9" s="60" t="s">
        <v>1620</v>
      </c>
      <c r="BN9" s="62"/>
      <c r="BO9" s="62"/>
      <c r="BP9" s="62"/>
      <c r="BQ9" s="62"/>
      <c r="BR9" s="62"/>
      <c r="BS9" s="62"/>
      <c r="BT9" s="62"/>
      <c r="BU9" s="62"/>
      <c r="BV9" s="3"/>
      <c r="BZ9" s="4"/>
      <c r="CA9" s="4"/>
    </row>
    <row r="10" spans="1:79" x14ac:dyDescent="0.2">
      <c r="A10" s="9">
        <f>'Application Form'!B10</f>
        <v>12</v>
      </c>
      <c r="B10" s="9">
        <f>'Application Form'!C10</f>
        <v>0</v>
      </c>
      <c r="C10" s="9" t="str">
        <f>'Application Form'!E10</f>
        <v xml:space="preserve">Cumberland </v>
      </c>
      <c r="D10" s="9">
        <f>'Application Form'!D10</f>
        <v>0</v>
      </c>
      <c r="E10" s="9" t="str">
        <f>'Report Form'!E12</f>
        <v xml:space="preserve">William Nicholls </v>
      </c>
      <c r="F10" s="51">
        <f>'Financial Summary (BNG)'!D10</f>
        <v>75.930000000000007</v>
      </c>
      <c r="G10" s="9" t="str">
        <f>'Phone Call (MkIII)'!G10</f>
        <v>Purchased</v>
      </c>
      <c r="H10" s="9">
        <f>'Phone Call (MkIII)'!H10</f>
        <v>2000</v>
      </c>
      <c r="I10" s="9" t="str">
        <f>'Phone Call (MkIII)'!I10</f>
        <v>Regenerative farming</v>
      </c>
      <c r="J10" s="9">
        <f>'Phone Call (MkIII)'!J10</f>
        <v>0</v>
      </c>
      <c r="K10" s="9">
        <f>'Phone Call (MkIII)'!K10</f>
        <v>0</v>
      </c>
      <c r="L10" s="9" t="str">
        <f>'Phone Call (MkIII)'!N:N</f>
        <v>Financial Gain</v>
      </c>
      <c r="M10" s="9">
        <f>'Phone Call (MkIII)'!O10</f>
        <v>0</v>
      </c>
      <c r="N10" s="9">
        <f>'Phone Call (MkIII)'!P10</f>
        <v>0</v>
      </c>
      <c r="O10" s="4" t="str">
        <f>'Report Form'!G12</f>
        <v>BNG (Biodiversity Net Gain)</v>
      </c>
      <c r="P10" s="9" t="str">
        <f>'Financial Summary (BNG)'!C10</f>
        <v>Biofarm</v>
      </c>
      <c r="Q10" s="9" t="str">
        <f>'Report Form'!J12</f>
        <v xml:space="preserve">The land is located in Cornwall, which is currently placed within the top 20 LPA list. This means that the sale of units could be desirable, dependent on the total units created. As always, the more units created provides an easier packaged product to sell to developers in that local planning authority. 
The potential complexity with this portion of land is that the suggested uplift includes a change from arable to grassland, which has already been implemented. There will need to be further discussions to identify specifics and if an uplift can still be obtained. </v>
      </c>
      <c r="R10" s="9" t="str">
        <f>'Report Form'!L12</f>
        <v xml:space="preserve">Heathland conversion from cereal crops to lowland heathland. </v>
      </c>
      <c r="S10" s="9">
        <f>'Report Form'!M12</f>
        <v>0</v>
      </c>
      <c r="T10" s="9" t="str">
        <f>'Report Form'!N12</f>
        <v>There are two potential routes going forward that will be discussed on a follow-up call.</v>
      </c>
      <c r="U10" s="9" t="str">
        <f>'Report Form'!O12</f>
        <v xml:space="preserve">To be agreed dependent on the the management agreement discussion. </v>
      </c>
      <c r="V10" s="9">
        <f>'Report Form'!Q12</f>
        <v>0</v>
      </c>
      <c r="W10" s="9">
        <f>'Report Form'!I12</f>
        <v>30</v>
      </c>
      <c r="X10" s="10">
        <f>'Financial Summary (BNG)'!H10</f>
        <v>3240000</v>
      </c>
      <c r="Y10" s="10">
        <f>'Financial Summary (BNG)'!M10</f>
        <v>2089440</v>
      </c>
      <c r="Z10" s="10">
        <f>'Financial Summary (BNG)'!Q10</f>
        <v>1297776</v>
      </c>
      <c r="AA10" s="10">
        <f>'Financial Summary (BNG)'!F10</f>
        <v>2400000</v>
      </c>
      <c r="AB10" s="10">
        <f>'Financial Summary (BNG)'!G10</f>
        <v>840000</v>
      </c>
      <c r="AC10" s="10">
        <f>'Financial Summary (BNG)'!H10</f>
        <v>3240000</v>
      </c>
      <c r="AD10" s="10">
        <f>'Financial Summary (BNG)'!I10</f>
        <v>480000</v>
      </c>
      <c r="AE10" s="10">
        <f>'Financial Summary (BNG)'!J10</f>
        <v>162000</v>
      </c>
      <c r="AF10" s="10">
        <f>'Financial Summary (BNG)'!K10</f>
        <v>840000</v>
      </c>
      <c r="AG10" s="10">
        <f>'Financial Summary (BNG)'!L10</f>
        <v>607440</v>
      </c>
      <c r="AH10" s="10">
        <f>'Financial Summary (BNG)'!M10</f>
        <v>2089440</v>
      </c>
      <c r="AI10" s="10">
        <f>'Financial Summary (BNG)'!N10</f>
        <v>1150560</v>
      </c>
      <c r="AJ10" s="10">
        <f>'Financial Summary (BNG)'!O10</f>
        <v>460224</v>
      </c>
      <c r="AK10" s="10">
        <f>'Financial Summary (BNG)'!P10</f>
        <v>690336</v>
      </c>
      <c r="AL10" s="10">
        <f>'Financial Summary (BNG)'!Q10</f>
        <v>1297776</v>
      </c>
      <c r="AM10" s="10">
        <f>'Financial Summary (BNG)'!R10</f>
        <v>9204.48</v>
      </c>
      <c r="AN10" s="9">
        <f>'Financial Summary (BNG)'!S10</f>
        <v>0</v>
      </c>
      <c r="AO10" s="9">
        <f>'Application Form'!K10</f>
        <v>5</v>
      </c>
      <c r="AP10" s="9" t="str">
        <f>'Application Form'!L10</f>
        <v>Freely draining acid loamy soils over rock</v>
      </c>
      <c r="AQ10" s="9" t="str">
        <f>'Application Form'!M10</f>
        <v>Grassland and rough grazing</v>
      </c>
      <c r="AR10" s="9" t="str">
        <f>'Application Form'!N10</f>
        <v>No</v>
      </c>
      <c r="AS10" s="9" t="str">
        <f>'Application Form'!O10</f>
        <v>No</v>
      </c>
      <c r="AT10" s="9" t="str">
        <f>'Application Form'!P10</f>
        <v>Yes</v>
      </c>
      <c r="AU10" s="9" t="str">
        <f>'Application Form'!Q10</f>
        <v>2.28 km</v>
      </c>
      <c r="AV10" s="9" t="str">
        <f>'Application Form'!R10</f>
        <v>N/A</v>
      </c>
      <c r="AW10" s="9" t="str">
        <f>'Application Form'!S10</f>
        <v>N/A</v>
      </c>
      <c r="AX10" s="9" t="str">
        <f>'Application Form'!T10</f>
        <v>247 metres</v>
      </c>
      <c r="AY10" s="9" t="str">
        <f>'Application Form'!U10</f>
        <v>405 metres</v>
      </c>
      <c r="AZ10" s="9" t="str">
        <f>'Application Form'!V10</f>
        <v>411 metres</v>
      </c>
      <c r="BA10" s="9" t="str">
        <f>'Application Form'!W10</f>
        <v>No</v>
      </c>
      <c r="BB10" s="9" t="str">
        <f>'Application Form'!X10</f>
        <v>1 metre</v>
      </c>
      <c r="BC10" s="9" t="str">
        <f>'Application Form'!Y10</f>
        <v>878 metres</v>
      </c>
      <c r="BD10" s="9" t="str">
        <f>'Application Form'!Z10</f>
        <v>4.08 km</v>
      </c>
      <c r="BE10" s="9" t="str">
        <f>'Application Form'!AA10</f>
        <v>0 km</v>
      </c>
      <c r="BF10" s="9" t="str">
        <f>'Application Form'!AB10</f>
        <v>31.65 km</v>
      </c>
      <c r="BG10" s="9" t="str">
        <f>'Application Form'!AC10</f>
        <v>3.99 km</v>
      </c>
      <c r="BH10" s="9" t="str">
        <f>'Application Form'!AD10</f>
        <v>40.49 km</v>
      </c>
      <c r="BI10" s="13" t="str">
        <f>'Application Form'!AH10</f>
        <v>https://drive.google.com/file/d/1OXqTiodR5rwKLH56ypAuSkkkkV9fepn0/view?usp=drive_link</v>
      </c>
      <c r="BJ10" s="18" t="str">
        <f>HYPERLINK("https://drive.google.com/open?id=1EgNFuElVwVDinLPzUPte4IfJc5hg-CQL","12. Shane Rogers Report CA20 1EB.pdf")</f>
        <v>12. Shane Rogers Report CA20 1EB.pdf</v>
      </c>
      <c r="BK10" s="60" t="s">
        <v>1621</v>
      </c>
      <c r="BL10" s="61" t="str">
        <f>HYPERLINK("https://drive.google.com/open?id=1Scw8qF91nLre537ogOJvVXXt51TGqHViIOp0WNyEeRM","12 Shane Rogers Report Doc CA20 1EB")</f>
        <v>12 Shane Rogers Report Doc CA20 1EB</v>
      </c>
      <c r="BM10" s="60" t="s">
        <v>1622</v>
      </c>
      <c r="BN10" s="62"/>
      <c r="BO10" s="62"/>
      <c r="BP10" s="62"/>
      <c r="BQ10" s="62"/>
      <c r="BR10" s="62"/>
      <c r="BS10" s="62"/>
      <c r="BT10" s="62"/>
      <c r="BU10" s="62"/>
      <c r="BV10" s="3"/>
    </row>
    <row r="11" spans="1:79" x14ac:dyDescent="0.2">
      <c r="A11" s="9">
        <f>'Application Form'!B11</f>
        <v>13</v>
      </c>
      <c r="B11" s="9">
        <f>'Application Form'!C11</f>
        <v>0</v>
      </c>
      <c r="C11" s="9" t="str">
        <f>'Application Form'!E11</f>
        <v>Mid Suffolk</v>
      </c>
      <c r="D11" s="9">
        <f>'Application Form'!D11</f>
        <v>0</v>
      </c>
      <c r="E11" s="9" t="str">
        <f>'Report Form'!E13</f>
        <v xml:space="preserve">William Nicholls </v>
      </c>
      <c r="F11" s="51">
        <f>'Financial Summary (BNG)'!D11</f>
        <v>12.5</v>
      </c>
      <c r="G11" s="9" t="str">
        <f>'Phone Call (MkIII)'!G11</f>
        <v>Purchased</v>
      </c>
      <c r="H11" s="9">
        <f>'Phone Call (MkIII)'!H11</f>
        <v>1981</v>
      </c>
      <c r="I11" s="9" t="str">
        <f>'Phone Call (MkIII)'!I11</f>
        <v xml:space="preserve">The land is on a short term tenancy. The land is not doing anything productive </v>
      </c>
      <c r="J11" s="9">
        <f>'Phone Call (MkIII)'!J11</f>
        <v>0</v>
      </c>
      <c r="K11" s="9">
        <f>'Phone Call (MkIII)'!K11</f>
        <v>0</v>
      </c>
      <c r="L11" s="9" t="str">
        <f>'Phone Call (MkIII)'!N:N</f>
        <v>Financial gain - ready for retirement</v>
      </c>
      <c r="M11" s="9">
        <f>'Phone Call (MkIII)'!O11</f>
        <v>0</v>
      </c>
      <c r="N11" s="9">
        <f>'Phone Call (MkIII)'!P11</f>
        <v>0</v>
      </c>
      <c r="O11" s="4" t="str">
        <f>'Report Form'!G13</f>
        <v>BNG (Biodiversity Net Gain)</v>
      </c>
      <c r="P11" s="9" t="str">
        <f>'Financial Summary (BNG)'!C11</f>
        <v>CTF</v>
      </c>
      <c r="Q11" s="9">
        <f>'Report Form'!J13</f>
        <v>0</v>
      </c>
      <c r="R11" s="9" t="str">
        <f>'Report Form'!L13</f>
        <v>Enhancement of modified and upland acid grassland to ‘good’ condition upland acid grassland, with higher condition acid grassland to be considered for further enhancement to upland heathland upon closer inspection. Management to include
changing grazing intensity to maintain open spaces and scrub cover.</v>
      </c>
      <c r="S11" s="9" t="str">
        <f>'Report Form'!M13</f>
        <v>24-month Option Agreement between Biofarm and Landowner to exclusively lease the land and sell BNG habitat units on the demise. Option to extend for a further 12 months on the sale of 50 habitat units.</v>
      </c>
      <c r="T11" s="9" t="str">
        <f>'Report Form'!N13</f>
        <v>Biofarm to manage delivery of habitat units</v>
      </c>
      <c r="U11" s="9" t="str">
        <f>'Report Form'!O13</f>
        <v>To permit access for management and monitoring of the site by Biofarm and/or their contractors in accordance with the agreed strategy for delivery of the target habitat.</v>
      </c>
      <c r="V11" s="9">
        <f>'Report Form'!Q13</f>
        <v>0</v>
      </c>
      <c r="W11" s="9">
        <f>'Report Form'!I13</f>
        <v>33</v>
      </c>
      <c r="X11" s="10">
        <f>'Financial Summary (BNG)'!H11</f>
        <v>256500</v>
      </c>
      <c r="Y11" s="10">
        <f>'Financial Summary (BNG)'!M11</f>
        <v>123737.5</v>
      </c>
      <c r="Z11" s="10">
        <f>'Financial Summary (BNG)'!Q11</f>
        <v>232762.5</v>
      </c>
      <c r="AA11" s="10">
        <f>'Financial Summary (BNG)'!F11</f>
        <v>190000</v>
      </c>
      <c r="AB11" s="10">
        <f>'Financial Summary (BNG)'!G11</f>
        <v>66500</v>
      </c>
      <c r="AC11" s="10">
        <f>'Financial Summary (BNG)'!H11</f>
        <v>256500</v>
      </c>
      <c r="AD11" s="10">
        <f>'Financial Summary (BNG)'!I11</f>
        <v>38000</v>
      </c>
      <c r="AE11" s="10">
        <f>'Financial Summary (BNG)'!J11</f>
        <v>19237.5</v>
      </c>
      <c r="AF11" s="10">
        <f>'Financial Summary (BNG)'!K11</f>
        <v>66500</v>
      </c>
      <c r="AG11" s="10">
        <f>'Financial Summary (BNG)'!L11</f>
        <v>100000</v>
      </c>
      <c r="AH11" s="10">
        <f>'Financial Summary (BNG)'!M11</f>
        <v>123737.5</v>
      </c>
      <c r="AI11" s="10">
        <f>'Financial Summary (BNG)'!N11</f>
        <v>132762.5</v>
      </c>
      <c r="AJ11" s="10">
        <f>'Financial Summary (BNG)'!O11</f>
        <v>0</v>
      </c>
      <c r="AK11" s="10">
        <f>'Financial Summary (BNG)'!P11</f>
        <v>132762.5</v>
      </c>
      <c r="AL11" s="10">
        <f>'Financial Summary (BNG)'!Q11</f>
        <v>232762.5</v>
      </c>
      <c r="AM11" s="10">
        <f>'Financial Summary (BNG)'!R11</f>
        <v>13276.25</v>
      </c>
      <c r="AN11" s="10">
        <f>'Financial Summary (BNG)'!S11</f>
        <v>119486.25</v>
      </c>
      <c r="AO11" s="9">
        <f>'Application Form'!K11</f>
        <v>3</v>
      </c>
      <c r="AP11" s="9" t="str">
        <f>'Application Form'!L11</f>
        <v>Freely draining sandy Breckland soils</v>
      </c>
      <c r="AQ11" s="9" t="str">
        <f>'Application Form'!M11</f>
        <v>Arable forestry and heath</v>
      </c>
      <c r="AR11" s="9" t="str">
        <f>'Application Form'!N11</f>
        <v>No</v>
      </c>
      <c r="AS11" s="9" t="str">
        <f>'Application Form'!O11</f>
        <v>No</v>
      </c>
      <c r="AT11" s="9" t="str">
        <f>'Application Form'!P11</f>
        <v>Yes</v>
      </c>
      <c r="AU11" s="9" t="str">
        <f>'Application Form'!Q11</f>
        <v>0 km</v>
      </c>
      <c r="AV11" s="9" t="str">
        <f>'Application Form'!R11</f>
        <v>N/A</v>
      </c>
      <c r="AW11" s="9" t="str">
        <f>'Application Form'!S11</f>
        <v>N/A</v>
      </c>
      <c r="AX11" s="9" t="str">
        <f>'Application Form'!T11</f>
        <v>1.62 km</v>
      </c>
      <c r="AY11" s="9" t="str">
        <f>'Application Form'!U11</f>
        <v>0 metres</v>
      </c>
      <c r="AZ11" s="9" t="str">
        <f>'Application Form'!V11</f>
        <v>0 metres</v>
      </c>
      <c r="BA11" s="9" t="str">
        <f>'Application Form'!W11</f>
        <v>No</v>
      </c>
      <c r="BB11" s="9" t="str">
        <f>'Application Form'!X11</f>
        <v>441 metres</v>
      </c>
      <c r="BC11" s="9" t="str">
        <f>'Application Form'!Y11</f>
        <v>44 metres</v>
      </c>
      <c r="BD11" s="9" t="str">
        <f>'Application Form'!Z11</f>
        <v>5.089 km</v>
      </c>
      <c r="BE11" s="9" t="str">
        <f>'Application Form'!AA11</f>
        <v>46.27 metres</v>
      </c>
      <c r="BF11" s="9" t="str">
        <f>'Application Form'!AB11</f>
        <v>24.77 metres</v>
      </c>
      <c r="BG11" s="9" t="str">
        <f>'Application Form'!AC11</f>
        <v>3.85 km</v>
      </c>
      <c r="BH11" s="9" t="str">
        <f>'Application Form'!AD11</f>
        <v>19.86 km</v>
      </c>
      <c r="BI11" s="13" t="str">
        <f>'Application Form'!AH11</f>
        <v>https://drive.google.com/file/d/1Iav4eIeIQkn9Fy-AufyPSkx4i75gMC_s/view?usp=drive_link</v>
      </c>
      <c r="BJ11" s="18" t="str">
        <f>HYPERLINK("https://drive.google.com/open?id=1lm5DcgtCaSLfdaM-Em0QQWw2zcOFgmuw","13. Keith Allchin Report IP31 3RA.pdf")</f>
        <v>13. Keith Allchin Report IP31 3RA.pdf</v>
      </c>
      <c r="BK11" s="60" t="s">
        <v>1623</v>
      </c>
      <c r="BL11" s="62"/>
      <c r="BM11" s="62"/>
      <c r="BN11" s="62"/>
      <c r="BO11" s="62"/>
      <c r="BP11" s="62"/>
      <c r="BQ11" s="62"/>
      <c r="BR11" s="62"/>
      <c r="BS11" s="62"/>
      <c r="BT11" s="62"/>
      <c r="BU11" s="62"/>
      <c r="BV11" s="3"/>
      <c r="BZ11" s="4"/>
      <c r="CA11" s="4"/>
    </row>
    <row r="12" spans="1:79" x14ac:dyDescent="0.2">
      <c r="A12" s="9">
        <f>'Application Form'!B12</f>
        <v>14</v>
      </c>
      <c r="B12" s="9">
        <f>'Application Form'!C12</f>
        <v>0</v>
      </c>
      <c r="C12" s="9" t="str">
        <f>'Application Form'!E12</f>
        <v>Cornwall</v>
      </c>
      <c r="D12" s="9">
        <f>'Application Form'!D12</f>
        <v>0</v>
      </c>
      <c r="E12" s="9" t="str">
        <f>'Report Form'!E14</f>
        <v xml:space="preserve">William Nicholls </v>
      </c>
      <c r="F12" s="51">
        <f>'Financial Summary (BNG)'!D12</f>
        <v>0</v>
      </c>
      <c r="G12" s="9" t="str">
        <f>'Phone Call (MkIII)'!G12</f>
        <v xml:space="preserve">Purchased </v>
      </c>
      <c r="H12" s="9">
        <f>'Phone Call (MkIII)'!H12</f>
        <v>2019</v>
      </c>
      <c r="I12" s="9" t="str">
        <f>'Phone Call (MkIII)'!I12</f>
        <v>Grazing for sheep that Robert is considering stopping, but also has cattle that could mob graze.</v>
      </c>
      <c r="J12" s="9">
        <f>'Phone Call (MkIII)'!J12</f>
        <v>0</v>
      </c>
      <c r="K12" s="9">
        <f>'Phone Call (MkIII)'!K12</f>
        <v>0</v>
      </c>
      <c r="L12" s="9">
        <f>'Phone Call (MkIII)'!N:N</f>
        <v>0</v>
      </c>
      <c r="M12" s="9">
        <f>'Phone Call (MkIII)'!O12</f>
        <v>0</v>
      </c>
      <c r="N12" s="9">
        <f>'Phone Call (MkIII)'!P12</f>
        <v>0</v>
      </c>
      <c r="O12" s="4" t="str">
        <f>'Report Form'!G14</f>
        <v>BNG (Biodiversity Net Gain)</v>
      </c>
      <c r="P12" s="9" t="str">
        <f>'Financial Summary (BNG)'!C12</f>
        <v>CTF</v>
      </c>
      <c r="Q12" s="9" t="str">
        <f>'Report Form'!J14</f>
        <v>The land is located in West Suffolk Borough Council, which is not currently ranked within the top 20 local planning authorities. This does that mean that the sale of units could be more difficult that land located within a top 20 LPA. Seeing as the land is currently not be used, it still may be an option worth considering. 
If other portions of land near to the proposed section could also be offered, larger unit offers are more attractive to developers.</v>
      </c>
      <c r="R12" s="9" t="str">
        <f>'Report Form'!L14</f>
        <v xml:space="preserve">This needs further clarification - productive food area and hard standing ground. A mosaic of habitat types consisting of a pond, reedbed and meadow could be viable options on this land. </v>
      </c>
      <c r="S12" s="9">
        <f>'Report Form'!M14</f>
        <v>0</v>
      </c>
      <c r="T12" s="9" t="str">
        <f>'Report Form'!N14</f>
        <v>There are two potential routes going forward that will be discussed on a follow-up call.</v>
      </c>
      <c r="U12" s="9" t="str">
        <f>'Report Form'!O14</f>
        <v xml:space="preserve">To be agreed dependent on the the management agreement discussion. </v>
      </c>
      <c r="V12" s="9">
        <f>'Report Form'!Q14</f>
        <v>0</v>
      </c>
      <c r="W12" s="9">
        <f>'Report Form'!I14</f>
        <v>30</v>
      </c>
      <c r="X12" s="10">
        <f>'Financial Summary (BNG)'!H12</f>
        <v>0</v>
      </c>
      <c r="Y12" s="10">
        <f>'Financial Summary (BNG)'!M12</f>
        <v>0</v>
      </c>
      <c r="Z12" s="10">
        <f>'Financial Summary (BNG)'!Q12</f>
        <v>0</v>
      </c>
      <c r="AA12" s="10">
        <f>'Financial Summary (BNG)'!F12</f>
        <v>0</v>
      </c>
      <c r="AB12" s="10">
        <f>'Financial Summary (BNG)'!G12</f>
        <v>0</v>
      </c>
      <c r="AC12" s="10">
        <f>'Financial Summary (BNG)'!H12</f>
        <v>0</v>
      </c>
      <c r="AD12" s="10">
        <f>'Financial Summary (BNG)'!I12</f>
        <v>0</v>
      </c>
      <c r="AE12" s="10">
        <f>'Financial Summary (BNG)'!J12</f>
        <v>0</v>
      </c>
      <c r="AF12" s="10">
        <f>'Financial Summary (BNG)'!K12</f>
        <v>0</v>
      </c>
      <c r="AG12" s="10">
        <f>'Financial Summary (BNG)'!L12</f>
        <v>0</v>
      </c>
      <c r="AH12" s="10">
        <f>'Financial Summary (BNG)'!M12</f>
        <v>0</v>
      </c>
      <c r="AI12" s="10">
        <f>'Financial Summary (BNG)'!N12</f>
        <v>0</v>
      </c>
      <c r="AJ12" s="10">
        <f>'Financial Summary (BNG)'!O12</f>
        <v>0</v>
      </c>
      <c r="AK12" s="10">
        <f>'Financial Summary (BNG)'!P12</f>
        <v>0</v>
      </c>
      <c r="AL12" s="10">
        <f>'Financial Summary (BNG)'!Q12</f>
        <v>0</v>
      </c>
      <c r="AM12" s="10">
        <f>'Financial Summary (BNG)'!R12</f>
        <v>0</v>
      </c>
      <c r="AN12" s="10">
        <f>'Financial Summary (BNG)'!S12</f>
        <v>0</v>
      </c>
      <c r="AO12" s="9">
        <f>'Application Form'!K12</f>
        <v>3</v>
      </c>
      <c r="AP12" s="9" t="str">
        <f>'Application Form'!L12</f>
        <v>Freely draining acid loamy soils over rock</v>
      </c>
      <c r="AQ12" s="9" t="str">
        <f>'Application Form'!M12</f>
        <v>Grassland and rough grazing</v>
      </c>
      <c r="AR12" s="9" t="str">
        <f>'Application Form'!N12</f>
        <v>No</v>
      </c>
      <c r="AS12" s="9" t="str">
        <f>'Application Form'!O12</f>
        <v>No</v>
      </c>
      <c r="AT12" s="9" t="str">
        <f>'Application Form'!P12</f>
        <v>Yes</v>
      </c>
      <c r="AU12" s="9" t="str">
        <f>'Application Form'!Q12</f>
        <v>0 km</v>
      </c>
      <c r="AV12" s="9" t="str">
        <f>'Application Form'!R12</f>
        <v>N/A</v>
      </c>
      <c r="AW12" s="9" t="str">
        <f>'Application Form'!S12</f>
        <v>N/A</v>
      </c>
      <c r="AX12" s="9" t="str">
        <f>'Application Form'!T12</f>
        <v>4.42 km</v>
      </c>
      <c r="AY12" s="9" t="str">
        <f>'Application Form'!U12</f>
        <v>511 metres</v>
      </c>
      <c r="AZ12" s="9" t="str">
        <f>'Application Form'!V12</f>
        <v>508 metres</v>
      </c>
      <c r="BA12" s="9" t="str">
        <f>'Application Form'!W12</f>
        <v>No</v>
      </c>
      <c r="BB12" s="9" t="str">
        <f>'Application Form'!X12</f>
        <v>0 metres</v>
      </c>
      <c r="BC12" s="9" t="str">
        <f>'Application Form'!Y12</f>
        <v>18 metres</v>
      </c>
      <c r="BD12" s="9" t="str">
        <f>'Application Form'!Z12</f>
        <v>6.82 km</v>
      </c>
      <c r="BE12" s="9" t="str">
        <f>'Application Form'!AA12</f>
        <v>89.36 km</v>
      </c>
      <c r="BF12" s="9" t="str">
        <f>'Application Form'!AB12</f>
        <v>7.5 km</v>
      </c>
      <c r="BG12" s="9" t="str">
        <f>'Application Form'!AC12</f>
        <v>4.16 km</v>
      </c>
      <c r="BH12" s="9" t="str">
        <f>'Application Form'!AD12</f>
        <v>142.22 km</v>
      </c>
      <c r="BI12" s="13" t="str">
        <f>'Application Form'!AH12</f>
        <v>https://drive.google.com/file/d/188uUZJtoaB5_n3xZoHnQyAFMM3imIlAV/view?usp=drive_link</v>
      </c>
      <c r="BJ12" s="18" t="str">
        <f>HYPERLINK("https://drive.google.com/open?id=1a6YHuyvfGQsIjT3pGcufsCKAn11flwRT","14. Robert Fitton Report TR14 9PH.pdf")</f>
        <v>14. Robert Fitton Report TR14 9PH.pdf</v>
      </c>
      <c r="BK12" s="60" t="s">
        <v>1624</v>
      </c>
      <c r="BL12" s="61" t="str">
        <f>HYPERLINK("https://drive.google.com/open?id=1dRG2mtMmTBNubWb3iJVUQpPIf-KOzWEYEDSW5m9BYB4","14 Robert Fitton Report Doc TR14 9PH")</f>
        <v>14 Robert Fitton Report Doc TR14 9PH</v>
      </c>
      <c r="BM12" s="60" t="s">
        <v>1625</v>
      </c>
      <c r="BN12" s="62"/>
      <c r="BO12" s="62"/>
      <c r="BP12" s="62"/>
      <c r="BQ12" s="62"/>
      <c r="BR12" s="62"/>
      <c r="BS12" s="62"/>
      <c r="BT12" s="62"/>
      <c r="BU12" s="62"/>
      <c r="BV12" s="3"/>
      <c r="BZ12" s="4"/>
      <c r="CA12" s="4"/>
    </row>
    <row r="13" spans="1:79" x14ac:dyDescent="0.2">
      <c r="A13" s="9">
        <f>'Application Form'!B13</f>
        <v>15</v>
      </c>
      <c r="B13" s="9">
        <f>'Application Form'!C13</f>
        <v>0</v>
      </c>
      <c r="C13" s="9" t="str">
        <f>'Application Form'!E13</f>
        <v>Shropshire</v>
      </c>
      <c r="D13" s="9">
        <f>'Application Form'!D13</f>
        <v>0</v>
      </c>
      <c r="E13" s="9" t="e">
        <f>#REF!</f>
        <v>#REF!</v>
      </c>
      <c r="F13" s="51">
        <f>'Financial Summary (BNG)'!D13</f>
        <v>20.11</v>
      </c>
      <c r="G13" s="9" t="str">
        <f>'Phone Call (MkIII)'!G13</f>
        <v>Purchase</v>
      </c>
      <c r="H13" s="9">
        <f>'Phone Call (MkIII)'!H13</f>
        <v>2010</v>
      </c>
      <c r="I13" s="9" t="str">
        <f>'Phone Call (MkIII)'!I13</f>
        <v>Forestry and Pasture</v>
      </c>
      <c r="J13" s="9">
        <f>'Phone Call (MkIII)'!J13</f>
        <v>0</v>
      </c>
      <c r="K13" s="9">
        <f>'Phone Call (MkIII)'!K13</f>
        <v>0</v>
      </c>
      <c r="L13" s="9" t="str">
        <f>'Phone Call (MkIII)'!N:N</f>
        <v>Financial Gain</v>
      </c>
      <c r="M13" s="9">
        <f>'Phone Call (MkIII)'!O13</f>
        <v>0</v>
      </c>
      <c r="N13" s="9">
        <f>'Phone Call (MkIII)'!P13</f>
        <v>0</v>
      </c>
      <c r="O13" s="4" t="e">
        <f>#REF!</f>
        <v>#REF!</v>
      </c>
      <c r="P13" s="9" t="str">
        <f>'Financial Summary (BNG)'!C13</f>
        <v>Biofarm</v>
      </c>
      <c r="Q13" s="9" t="e">
        <f t="shared" ref="Q13:W13" si="1">#REF!</f>
        <v>#REF!</v>
      </c>
      <c r="R13" s="9" t="e">
        <f t="shared" si="1"/>
        <v>#REF!</v>
      </c>
      <c r="S13" s="9" t="e">
        <f t="shared" si="1"/>
        <v>#REF!</v>
      </c>
      <c r="T13" s="9" t="e">
        <f t="shared" si="1"/>
        <v>#REF!</v>
      </c>
      <c r="U13" s="9" t="e">
        <f t="shared" si="1"/>
        <v>#REF!</v>
      </c>
      <c r="V13" s="9" t="e">
        <f t="shared" si="1"/>
        <v>#REF!</v>
      </c>
      <c r="W13" s="9" t="e">
        <f t="shared" si="1"/>
        <v>#REF!</v>
      </c>
      <c r="X13" s="10">
        <f>'Financial Summary (BNG)'!H13</f>
        <v>945000</v>
      </c>
      <c r="Y13" s="10">
        <f>'Financial Summary (BNG)'!M13</f>
        <v>593130</v>
      </c>
      <c r="Z13" s="10">
        <f>'Financial Summary (BNG)'!Q13</f>
        <v>372002</v>
      </c>
      <c r="AA13" s="10">
        <f>'Financial Summary (BNG)'!F13</f>
        <v>700000</v>
      </c>
      <c r="AB13" s="10">
        <f>'Financial Summary (BNG)'!G13</f>
        <v>245000</v>
      </c>
      <c r="AC13" s="10">
        <f>'Financial Summary (BNG)'!H13</f>
        <v>945000</v>
      </c>
      <c r="AD13" s="10">
        <f>'Financial Summary (BNG)'!I13</f>
        <v>140000</v>
      </c>
      <c r="AE13" s="10">
        <f>'Financial Summary (BNG)'!J13</f>
        <v>47250</v>
      </c>
      <c r="AF13" s="10">
        <f>'Financial Summary (BNG)'!K13</f>
        <v>245000</v>
      </c>
      <c r="AG13" s="10">
        <f>'Financial Summary (BNG)'!L13</f>
        <v>160880</v>
      </c>
      <c r="AH13" s="10">
        <f>'Financial Summary (BNG)'!M13</f>
        <v>593130</v>
      </c>
      <c r="AI13" s="10">
        <f>'Financial Summary (BNG)'!N13</f>
        <v>351870</v>
      </c>
      <c r="AJ13" s="10">
        <f>'Financial Summary (BNG)'!O13</f>
        <v>140748</v>
      </c>
      <c r="AK13" s="10">
        <f>'Financial Summary (BNG)'!P13</f>
        <v>211122</v>
      </c>
      <c r="AL13" s="10">
        <f>'Financial Summary (BNG)'!Q13</f>
        <v>372002</v>
      </c>
      <c r="AM13" s="10">
        <f>'Financial Summary (BNG)'!R13</f>
        <v>2814.96</v>
      </c>
      <c r="AN13" s="9">
        <f>'Financial Summary (BNG)'!S13</f>
        <v>0</v>
      </c>
      <c r="AO13" s="9">
        <f>'Application Form'!K13</f>
        <v>4</v>
      </c>
      <c r="AP13" s="9" t="str">
        <f>'Application Form'!L13</f>
        <v>N/A</v>
      </c>
      <c r="AQ13" s="9" t="str">
        <f>'Application Form'!M13</f>
        <v>Mixed</v>
      </c>
      <c r="AR13" s="9" t="str">
        <f>'Application Form'!N13</f>
        <v>No</v>
      </c>
      <c r="AS13" s="9" t="str">
        <f>'Application Form'!O13</f>
        <v>No</v>
      </c>
      <c r="AT13" s="9" t="str">
        <f>'Application Form'!P13</f>
        <v>No</v>
      </c>
      <c r="AU13" s="9" t="str">
        <f>'Application Form'!Q13</f>
        <v>N/A</v>
      </c>
      <c r="AV13" s="9" t="str">
        <f>'Application Form'!R13</f>
        <v>N/A</v>
      </c>
      <c r="AW13" s="9" t="str">
        <f>'Application Form'!S13</f>
        <v>N/A</v>
      </c>
      <c r="AX13" s="9" t="str">
        <f>'Application Form'!T13</f>
        <v>3.07 km</v>
      </c>
      <c r="AY13" s="9" t="str">
        <f>'Application Form'!U13</f>
        <v>0 metres</v>
      </c>
      <c r="AZ13" s="9" t="str">
        <f>'Application Form'!V13</f>
        <v>0 metres</v>
      </c>
      <c r="BA13" s="9" t="str">
        <f>'Application Form'!W13</f>
        <v>No</v>
      </c>
      <c r="BB13" s="9" t="str">
        <f>'Application Form'!X13</f>
        <v>11 metres</v>
      </c>
      <c r="BC13" s="9" t="str">
        <f>'Application Form'!Y13</f>
        <v>1.01 km</v>
      </c>
      <c r="BD13" s="9" t="str">
        <f>'Application Form'!Z13</f>
        <v>7.42 km</v>
      </c>
      <c r="BE13" s="9" t="str">
        <f>'Application Form'!AA13</f>
        <v>48.38 km</v>
      </c>
      <c r="BF13" s="9" t="str">
        <f>'Application Form'!AB13</f>
        <v>20.53 km</v>
      </c>
      <c r="BG13" s="9" t="str">
        <f>'Application Form'!AC13</f>
        <v>1.32 km</v>
      </c>
      <c r="BH13" s="9" t="str">
        <f>'Application Form'!AD13</f>
        <v>5.23 km</v>
      </c>
      <c r="BI13" s="9">
        <f>'Application Form'!AH13</f>
        <v>0</v>
      </c>
      <c r="BK13" s="62"/>
      <c r="BL13" s="61" t="str">
        <f>HYPERLINK("https://drive.google.com/open?id=1lpcgukz57yycr0eNnZje3z9Y48FOInh_ZMavF0IBOk4","15 Ashley Lewis Report Doc SY4 3HE")</f>
        <v>15 Ashley Lewis Report Doc SY4 3HE</v>
      </c>
      <c r="BM13" s="60" t="s">
        <v>1626</v>
      </c>
      <c r="BN13" s="62"/>
      <c r="BO13" s="62"/>
      <c r="BP13" s="62"/>
      <c r="BQ13" s="62"/>
      <c r="BR13" s="62"/>
      <c r="BS13" s="62"/>
      <c r="BT13" s="62"/>
      <c r="BU13" s="62"/>
      <c r="BV13" s="3"/>
    </row>
    <row r="14" spans="1:79" x14ac:dyDescent="0.2">
      <c r="A14" s="9">
        <f>'Application Form'!B14</f>
        <v>16</v>
      </c>
      <c r="B14" s="9">
        <f>'Application Form'!C14</f>
        <v>0</v>
      </c>
      <c r="C14" s="9" t="str">
        <f>'Application Form'!E14</f>
        <v>North Yorkshire</v>
      </c>
      <c r="D14" s="9">
        <f>'Application Form'!D14</f>
        <v>0</v>
      </c>
      <c r="E14" s="9" t="str">
        <f>'Report Form'!E16</f>
        <v>Dan Bumford</v>
      </c>
      <c r="F14" s="51">
        <f>'Financial Summary (BNG)'!D14</f>
        <v>1.29</v>
      </c>
      <c r="G14" s="9" t="str">
        <f>'Phone Call (MkIII)'!G14</f>
        <v>Transfer due to work done on neighbouring 5 acres.</v>
      </c>
      <c r="H14" s="9">
        <f>'Phone Call (MkIII)'!H14</f>
        <v>2019</v>
      </c>
      <c r="I14" s="9" t="str">
        <f>'Phone Call (MkIII)'!I14</f>
        <v>Nothing</v>
      </c>
      <c r="J14" s="9">
        <f>'Phone Call (MkIII)'!J14</f>
        <v>0</v>
      </c>
      <c r="K14" s="9">
        <f>'Phone Call (MkIII)'!K14</f>
        <v>0</v>
      </c>
      <c r="L14" s="9" t="str">
        <f>'Phone Call (MkIII)'!N:N</f>
        <v xml:space="preserve">Financial Gain </v>
      </c>
      <c r="M14" s="9">
        <f>'Phone Call (MkIII)'!O14</f>
        <v>0</v>
      </c>
      <c r="N14" s="9">
        <f>'Phone Call (MkIII)'!P14</f>
        <v>0</v>
      </c>
      <c r="O14" s="4" t="str">
        <f>'Report Form'!G16</f>
        <v>BNG (Biodiversity Net Gain)</v>
      </c>
      <c r="P14" s="9" t="str">
        <f>'Financial Summary (BNG)'!C14</f>
        <v>CTF</v>
      </c>
      <c r="Q14" s="9">
        <f>'Report Form'!J16</f>
        <v>0</v>
      </c>
      <c r="R14" s="9" t="str">
        <f>'Report Form'!L16</f>
        <v>Enhancement of parcel 1, currently ‘fairly poor’ condition modified grassland, to 50/50 ‘good’ condition mixed scrub and ‘good’ condition, species-rich MG5 lowland meadow. Enhancement of ‘poor’ condition floodplain grazing marsh in parcel 2 to ‘good’ condition. Enhancement of ‘moderate’ condition woodland to ‘good’ condition.</v>
      </c>
      <c r="S14" s="9" t="str">
        <f>'Report Form'!M16</f>
        <v>24-month Option Agreement between Biofarm and Landowner to exclusively lease the land and sell BNG habitat units on the demise. Option to extend for a further 12 months on the sale of 30 habitat units.</v>
      </c>
      <c r="T14" s="9" t="str">
        <f>'Report Form'!N16</f>
        <v>Biofarm to manage delivery of habitat units</v>
      </c>
      <c r="U14" s="9" t="str">
        <f>'Report Form'!O16</f>
        <v>To permit access for management and monitoring of the site by Biofarm and/or their contractors in accordance with the agreed strategy for delivery of the target habitat.</v>
      </c>
      <c r="V14" s="9">
        <f>'Report Form'!Q16</f>
        <v>0</v>
      </c>
      <c r="W14" s="9">
        <f>'Report Form'!I16</f>
        <v>33</v>
      </c>
      <c r="X14" s="10">
        <f>'Financial Summary (BNG)'!H14</f>
        <v>35640</v>
      </c>
      <c r="Y14" s="10">
        <f>'Financial Summary (BNG)'!M14</f>
        <v>17193</v>
      </c>
      <c r="Z14" s="10">
        <f>'Financial Summary (BNG)'!Q14</f>
        <v>28767</v>
      </c>
      <c r="AA14" s="10">
        <f>'Financial Summary (BNG)'!F14</f>
        <v>26400</v>
      </c>
      <c r="AB14" s="10">
        <f>'Financial Summary (BNG)'!G14</f>
        <v>9240</v>
      </c>
      <c r="AC14" s="10">
        <f>'Financial Summary (BNG)'!H14</f>
        <v>35640</v>
      </c>
      <c r="AD14" s="10">
        <f>'Financial Summary (BNG)'!I14</f>
        <v>5280</v>
      </c>
      <c r="AE14" s="10">
        <f>'Financial Summary (BNG)'!J14</f>
        <v>2673</v>
      </c>
      <c r="AF14" s="10">
        <f>'Financial Summary (BNG)'!K14</f>
        <v>9240</v>
      </c>
      <c r="AG14" s="10">
        <f>'Financial Summary (BNG)'!L14</f>
        <v>10320</v>
      </c>
      <c r="AH14" s="10">
        <f>'Financial Summary (BNG)'!M14</f>
        <v>17193</v>
      </c>
      <c r="AI14" s="10">
        <f>'Financial Summary (BNG)'!N14</f>
        <v>18447</v>
      </c>
      <c r="AJ14" s="10">
        <f>'Financial Summary (BNG)'!O14</f>
        <v>0</v>
      </c>
      <c r="AK14" s="10">
        <f>'Financial Summary (BNG)'!P14</f>
        <v>18447</v>
      </c>
      <c r="AL14" s="10">
        <f>'Financial Summary (BNG)'!Q14</f>
        <v>28767</v>
      </c>
      <c r="AM14" s="10">
        <f>'Financial Summary (BNG)'!R14</f>
        <v>1844.7</v>
      </c>
      <c r="AN14" s="10">
        <f>'Financial Summary (BNG)'!S14</f>
        <v>16602.3</v>
      </c>
      <c r="AO14" s="9">
        <f>'Application Form'!K14</f>
        <v>3</v>
      </c>
      <c r="AP14" s="9" t="str">
        <f>'Application Form'!L14</f>
        <v>Freely draining floodplain soils</v>
      </c>
      <c r="AQ14" s="9" t="str">
        <f>'Application Form'!M14</f>
        <v>Grassland some arable</v>
      </c>
      <c r="AR14" s="9" t="str">
        <f>'Application Form'!N14</f>
        <v>No</v>
      </c>
      <c r="AS14" s="9" t="str">
        <f>'Application Form'!O14</f>
        <v>Yes</v>
      </c>
      <c r="AT14" s="9" t="str">
        <f>'Application Form'!P14</f>
        <v>Yes</v>
      </c>
      <c r="AU14" s="9" t="str">
        <f>'Application Form'!Q14</f>
        <v>0 km</v>
      </c>
      <c r="AV14" s="9" t="str">
        <f>'Application Form'!R14</f>
        <v>N/A</v>
      </c>
      <c r="AW14" s="9" t="str">
        <f>'Application Form'!S14</f>
        <v>N/A</v>
      </c>
      <c r="AX14" s="9" t="str">
        <f>'Application Form'!T14</f>
        <v>19 metres</v>
      </c>
      <c r="AY14" s="9" t="str">
        <f>'Application Form'!U14</f>
        <v>113 metres</v>
      </c>
      <c r="AZ14" s="9" t="str">
        <f>'Application Form'!V14</f>
        <v>109 metres</v>
      </c>
      <c r="BA14" s="9" t="str">
        <f>'Application Form'!W14</f>
        <v>No</v>
      </c>
      <c r="BB14" s="9" t="str">
        <f>'Application Form'!X14</f>
        <v>0 metres</v>
      </c>
      <c r="BC14" s="9" t="str">
        <f>'Application Form'!Y14</f>
        <v>16 metres</v>
      </c>
      <c r="BD14" s="9" t="str">
        <f>'Application Form'!Z14</f>
        <v>11.93 metres</v>
      </c>
      <c r="BE14" s="9" t="str">
        <f>'Application Form'!AA14</f>
        <v>13.85 km</v>
      </c>
      <c r="BF14" s="9" t="str">
        <f>'Application Form'!AB14</f>
        <v>13.14 km</v>
      </c>
      <c r="BG14" s="9" t="str">
        <f>'Application Form'!AC14</f>
        <v>4.61 km</v>
      </c>
      <c r="BH14" s="9" t="str">
        <f>'Application Form'!AD14</f>
        <v>44.96 km</v>
      </c>
      <c r="BI14" s="13" t="str">
        <f>'Application Form'!AH14</f>
        <v>https://drive.google.com/file/d/16u0j2PHXvngJGje2wjNXEoF2Q_slKDUO/view?usp=sharing</v>
      </c>
      <c r="BJ14" s="18" t="str">
        <f>HYPERLINK("https://drive.google.com/open?id=18T2-kjnEMLvGnomRoBBDLfy_DVhTgpDD","16. James Oselton Report DL7 0SB.pdf")</f>
        <v>16. James Oselton Report DL7 0SB.pdf</v>
      </c>
      <c r="BK14" s="60" t="s">
        <v>1627</v>
      </c>
      <c r="BL14" s="62"/>
      <c r="BM14" s="62"/>
      <c r="BN14" s="62"/>
      <c r="BO14" s="62"/>
      <c r="BP14" s="62"/>
      <c r="BQ14" s="62"/>
      <c r="BR14" s="62"/>
      <c r="BS14" s="62"/>
      <c r="BT14" s="62"/>
      <c r="BU14" s="62"/>
      <c r="BV14" s="3"/>
      <c r="BZ14" s="4"/>
      <c r="CA14" s="4"/>
    </row>
    <row r="15" spans="1:79" x14ac:dyDescent="0.2">
      <c r="A15" s="9">
        <f>'Application Form'!B15</f>
        <v>17</v>
      </c>
      <c r="B15" s="9">
        <f>'Application Form'!C15</f>
        <v>0</v>
      </c>
      <c r="C15" s="9" t="str">
        <f>'Application Form'!E15</f>
        <v>Cornwall</v>
      </c>
      <c r="D15" s="9">
        <f>'Application Form'!D15</f>
        <v>0</v>
      </c>
      <c r="E15" s="9" t="str">
        <f>'Report Form'!E17</f>
        <v xml:space="preserve">Dan Bumford </v>
      </c>
      <c r="F15" s="51">
        <f>'Financial Summary (BNG)'!D15</f>
        <v>62</v>
      </c>
      <c r="G15" s="9" t="str">
        <f>'Phone Call (MkIII)'!G15</f>
        <v>Purchased</v>
      </c>
      <c r="H15" s="9">
        <f>'Phone Call (MkIII)'!H15</f>
        <v>1975</v>
      </c>
      <c r="I15" s="9" t="str">
        <f>'Phone Call (MkIII)'!I15</f>
        <v xml:space="preserve">The land is now grass and contains some woodland </v>
      </c>
      <c r="J15" s="9">
        <f>'Phone Call (MkIII)'!J15</f>
        <v>0</v>
      </c>
      <c r="K15" s="9">
        <f>'Phone Call (MkIII)'!K15</f>
        <v>0</v>
      </c>
      <c r="L15" s="9" t="str">
        <f>'Phone Call (MkIII)'!N:N</f>
        <v>Becoming a burden</v>
      </c>
      <c r="M15" s="9">
        <f>'Phone Call (MkIII)'!O15</f>
        <v>0</v>
      </c>
      <c r="N15" s="9">
        <f>'Phone Call (MkIII)'!P15</f>
        <v>0</v>
      </c>
      <c r="O15" s="4" t="str">
        <f>'Report Form'!G17</f>
        <v>BNG (Biodiversity Net Gain)</v>
      </c>
      <c r="P15" s="9" t="str">
        <f>'Financial Summary (BNG)'!C15</f>
        <v>Biofarm</v>
      </c>
      <c r="Q15" s="9" t="str">
        <f>'Report Form'!J17</f>
        <v xml:space="preserve">Smaller section of land but in a good LPA, the area in question is not huge however there are still options on the table </v>
      </c>
      <c r="R15" s="9" t="str">
        <f>'Report Form'!L17</f>
        <v xml:space="preserve">Area may be too small- conversion from improved grassland to lowland meadow will generate 1.32 units, from improved grassland to neutral grassland will generate 3.2 units </v>
      </c>
      <c r="S15" s="9">
        <f>'Report Form'!M17</f>
        <v>0</v>
      </c>
      <c r="T15" s="9" t="str">
        <f>'Report Form'!N17</f>
        <v xml:space="preserve">To decide wether or not to create the units and then let us sell them on your behalf or to action Up Acre to create, list and sell the units on your behalf </v>
      </c>
      <c r="U15" s="9">
        <f>'Report Form'!O17</f>
        <v>0</v>
      </c>
      <c r="V15" s="9">
        <f>'Report Form'!Q17</f>
        <v>0</v>
      </c>
      <c r="W15" s="9">
        <f>'Report Form'!I17</f>
        <v>30</v>
      </c>
      <c r="X15" s="10">
        <f>'Financial Summary (BNG)'!H15</f>
        <v>2079000</v>
      </c>
      <c r="Y15" s="10">
        <f>'Financial Summary (BNG)'!M15</f>
        <v>1446950</v>
      </c>
      <c r="Z15" s="10">
        <f>'Financial Summary (BNG)'!Q15</f>
        <v>875230</v>
      </c>
      <c r="AA15" s="10">
        <f>'Financial Summary (BNG)'!F15</f>
        <v>1540000</v>
      </c>
      <c r="AB15" s="10">
        <f>'Financial Summary (BNG)'!G15</f>
        <v>539000</v>
      </c>
      <c r="AC15" s="10">
        <f>'Financial Summary (BNG)'!H15</f>
        <v>2079000</v>
      </c>
      <c r="AD15" s="10">
        <f>'Financial Summary (BNG)'!I15</f>
        <v>308000</v>
      </c>
      <c r="AE15" s="10">
        <f>'Financial Summary (BNG)'!J15</f>
        <v>103950</v>
      </c>
      <c r="AF15" s="10">
        <f>'Financial Summary (BNG)'!K15</f>
        <v>539000</v>
      </c>
      <c r="AG15" s="10">
        <f>'Financial Summary (BNG)'!L15</f>
        <v>496000</v>
      </c>
      <c r="AH15" s="10">
        <f>'Financial Summary (BNG)'!M15</f>
        <v>1446950</v>
      </c>
      <c r="AI15" s="10">
        <f>'Financial Summary (BNG)'!N15</f>
        <v>632050</v>
      </c>
      <c r="AJ15" s="10">
        <f>'Financial Summary (BNG)'!O15</f>
        <v>252820</v>
      </c>
      <c r="AK15" s="10">
        <f>'Financial Summary (BNG)'!P15</f>
        <v>379230</v>
      </c>
      <c r="AL15" s="10">
        <f>'Financial Summary (BNG)'!Q15</f>
        <v>875230</v>
      </c>
      <c r="AM15" s="10">
        <f>'Financial Summary (BNG)'!R15</f>
        <v>5056.4000000000005</v>
      </c>
      <c r="AN15" s="9">
        <f>'Financial Summary (BNG)'!S15</f>
        <v>0</v>
      </c>
      <c r="AO15" s="9">
        <f>'Application Form'!K15</f>
        <v>3</v>
      </c>
      <c r="AP15" s="9" t="str">
        <f>'Application Form'!L15</f>
        <v>Freely draining slightly acid loamy soils</v>
      </c>
      <c r="AQ15" s="9" t="str">
        <f>'Application Form'!M15</f>
        <v>Arable and grassland</v>
      </c>
      <c r="AR15" s="9" t="str">
        <f>'Application Form'!N15</f>
        <v>No</v>
      </c>
      <c r="AS15" s="9" t="str">
        <f>'Application Form'!O15</f>
        <v>Yes</v>
      </c>
      <c r="AT15" s="9" t="str">
        <f>'Application Form'!P15</f>
        <v>Yes</v>
      </c>
      <c r="AU15" s="9" t="str">
        <f>'Application Form'!Q15</f>
        <v>0 km</v>
      </c>
      <c r="AV15" s="9" t="str">
        <f>'Application Form'!R15</f>
        <v>N/A</v>
      </c>
      <c r="AW15" s="9" t="str">
        <f>'Application Form'!S15</f>
        <v>N/A</v>
      </c>
      <c r="AX15" s="9" t="str">
        <f>'Application Form'!T15</f>
        <v>2.67 km</v>
      </c>
      <c r="AY15" s="9" t="str">
        <f>'Application Form'!U15</f>
        <v>667 metres</v>
      </c>
      <c r="AZ15" s="9" t="str">
        <f>'Application Form'!V15</f>
        <v>66 metres</v>
      </c>
      <c r="BA15" s="9" t="str">
        <f>'Application Form'!W15</f>
        <v>No</v>
      </c>
      <c r="BB15" s="9" t="str">
        <f>'Application Form'!X15</f>
        <v>1.15 km</v>
      </c>
      <c r="BC15" s="9" t="str">
        <f>'Application Form'!Y15</f>
        <v>881 metres</v>
      </c>
      <c r="BD15" s="9" t="str">
        <f>'Application Form'!Z15</f>
        <v>2.05 km</v>
      </c>
      <c r="BE15" s="9" t="str">
        <f>'Application Form'!AA15</f>
        <v>36.19 km</v>
      </c>
      <c r="BF15" s="9" t="str">
        <f>'Application Form'!AB15</f>
        <v>2.19 km</v>
      </c>
      <c r="BG15" s="9" t="str">
        <f>'Application Form'!AC15</f>
        <v>950 metres</v>
      </c>
      <c r="BH15" s="9" t="str">
        <f>'Application Form'!AD15</f>
        <v>76.36 km</v>
      </c>
      <c r="BI15" s="13" t="str">
        <f>'Application Form'!AH15</f>
        <v>https://drive.google.com/file/d/1t5AWMzIUQee66NTPMWhjYCNOvDEsGtYW/view?usp=drive_link</v>
      </c>
      <c r="BJ15" s="18" t="str">
        <f>HYPERLINK("https://drive.google.com/open?id=1EavzxFgzKhwqOJl3w6rzMycnfmzeTvnb","17. Celia Cleave Report EX23 9PX.pdf")</f>
        <v>17. Celia Cleave Report EX23 9PX.pdf</v>
      </c>
      <c r="BK15" s="60" t="s">
        <v>1628</v>
      </c>
      <c r="BL15" s="61" t="str">
        <f>HYPERLINK("https://drive.google.com/open?id=1RUCBf95sdhN_kQvneYyRsKuwllUs4b4ukSHepjId63k","17 Celia Cleave Report Doc EX23 9PX")</f>
        <v>17 Celia Cleave Report Doc EX23 9PX</v>
      </c>
      <c r="BM15" s="60" t="s">
        <v>1629</v>
      </c>
      <c r="BN15" s="62"/>
      <c r="BO15" s="62"/>
      <c r="BP15" s="62"/>
      <c r="BQ15" s="62"/>
      <c r="BR15" s="62"/>
      <c r="BS15" s="62"/>
      <c r="BT15" s="62"/>
      <c r="BU15" s="62"/>
      <c r="BV15" s="3"/>
    </row>
    <row r="16" spans="1:79" x14ac:dyDescent="0.2">
      <c r="A16" s="9">
        <f>'Application Form'!B16</f>
        <v>18</v>
      </c>
      <c r="B16" s="9">
        <f>'Application Form'!C16</f>
        <v>0</v>
      </c>
      <c r="C16" s="9" t="str">
        <f>'Application Form'!E16</f>
        <v>High Peak Borough Council</v>
      </c>
      <c r="D16" s="9">
        <f>'Application Form'!D16</f>
        <v>0</v>
      </c>
      <c r="E16" s="9" t="str">
        <f>'Report Form'!E18</f>
        <v>William Nicholls</v>
      </c>
      <c r="F16" s="51">
        <f>'Financial Summary (BNG)'!D16</f>
        <v>12.04</v>
      </c>
      <c r="G16" s="9" t="str">
        <f>'Phone Call (MkIII)'!G16</f>
        <v>Purchased by Auction</v>
      </c>
      <c r="H16" s="9" t="str">
        <f>'Phone Call (MkIII)'!H16</f>
        <v>2022 (Jan-March)</v>
      </c>
      <c r="I16" s="9" t="str">
        <f>'Phone Call (MkIII)'!I16</f>
        <v xml:space="preserve">Nothing - used a little for grazing, however it is badland </v>
      </c>
      <c r="J16" s="9">
        <f>'Phone Call (MkIII)'!J16</f>
        <v>0</v>
      </c>
      <c r="K16" s="9">
        <f>'Phone Call (MkIII)'!K16</f>
        <v>0</v>
      </c>
      <c r="L16" s="9" t="str">
        <f>'Phone Call (MkIII)'!N:N</f>
        <v>Financial Gain</v>
      </c>
      <c r="M16" s="9">
        <f>'Phone Call (MkIII)'!O16</f>
        <v>0</v>
      </c>
      <c r="N16" s="9">
        <f>'Phone Call (MkIII)'!P16</f>
        <v>0</v>
      </c>
      <c r="O16" s="4" t="str">
        <f>'Report Form'!G18</f>
        <v>BNG (Biodiversity Net Gain)</v>
      </c>
      <c r="P16" s="9" t="str">
        <f>'Financial Summary (BNG)'!C16</f>
        <v>CTF</v>
      </c>
      <c r="Q16" s="9">
        <f>'Report Form'!J18</f>
        <v>0</v>
      </c>
      <c r="R16" s="9" t="str">
        <f>'Report Form'!L18</f>
        <v>Enhancement of relict rush pasture, classified as ‘poor’ condition purple moor grass and rush pasture, to ‘good’ condition in parcels 1, 3 and 7. Enhancement of ‘moderate’ condition modified grassland in parcels 2, 4, 5 and 6 to ‘fairly good’ condition lowland dry acidic grassland. Creation of pockets of ‘good’ condition mixed scrub throughout the site, incorporating local species into the planting scheme to enhance riparian habitat along the River Tamar.</v>
      </c>
      <c r="S16" s="9" t="str">
        <f>'Report Form'!M18</f>
        <v>24-month Option Agreement between Biofarm and Landowner to exclusively lease the land and sell BNG habitat units on the demise. Option to extend for a further 12 months on the sale of 15 habitat units.</v>
      </c>
      <c r="T16" s="9" t="str">
        <f>'Report Form'!N18</f>
        <v>Biofarm to manage delivery of habitat units</v>
      </c>
      <c r="U16" s="9" t="str">
        <f>'Report Form'!O18</f>
        <v>To permit access for management and monitoring of the site by Biofarm and/or their contractors in accordance with the agreed strategy for delivery of the target habitat.</v>
      </c>
      <c r="V16" s="9">
        <f>'Report Form'!Q18</f>
        <v>0</v>
      </c>
      <c r="W16" s="9">
        <f>'Report Form'!I18</f>
        <v>33</v>
      </c>
      <c r="X16" s="10">
        <f>'Financial Summary (BNG)'!H16</f>
        <v>184680</v>
      </c>
      <c r="Y16" s="10">
        <f>'Financial Summary (BNG)'!M16</f>
        <v>89091</v>
      </c>
      <c r="Z16" s="10">
        <f>'Financial Summary (BNG)'!Q16</f>
        <v>191909</v>
      </c>
      <c r="AA16" s="10">
        <f>'Financial Summary (BNG)'!F16</f>
        <v>136800</v>
      </c>
      <c r="AB16" s="10">
        <f>'Financial Summary (BNG)'!G16</f>
        <v>47880</v>
      </c>
      <c r="AC16" s="10">
        <f>'Financial Summary (BNG)'!H16</f>
        <v>184680</v>
      </c>
      <c r="AD16" s="10">
        <f>'Financial Summary (BNG)'!I16</f>
        <v>27360</v>
      </c>
      <c r="AE16" s="10">
        <f>'Financial Summary (BNG)'!J16</f>
        <v>13851</v>
      </c>
      <c r="AF16" s="10">
        <f>'Financial Summary (BNG)'!K16</f>
        <v>47880</v>
      </c>
      <c r="AG16" s="10">
        <f>'Financial Summary (BNG)'!L16</f>
        <v>96320</v>
      </c>
      <c r="AH16" s="10">
        <f>'Financial Summary (BNG)'!M16</f>
        <v>89091</v>
      </c>
      <c r="AI16" s="10">
        <f>'Financial Summary (BNG)'!N16</f>
        <v>95589</v>
      </c>
      <c r="AJ16" s="10">
        <f>'Financial Summary (BNG)'!O16</f>
        <v>0</v>
      </c>
      <c r="AK16" s="10">
        <f>'Financial Summary (BNG)'!P16</f>
        <v>95589</v>
      </c>
      <c r="AL16" s="10">
        <f>'Financial Summary (BNG)'!Q16</f>
        <v>191909</v>
      </c>
      <c r="AM16" s="10">
        <f>'Financial Summary (BNG)'!R16</f>
        <v>9558.9</v>
      </c>
      <c r="AN16" s="10">
        <f>'Financial Summary (BNG)'!S16</f>
        <v>86030.1</v>
      </c>
      <c r="AO16" s="9" t="str">
        <f>'Application Form'!K16</f>
        <v>4 /5</v>
      </c>
      <c r="AP16" s="9" t="str">
        <f>'Application Form'!L16</f>
        <v>Freely draining acid loamy soils over rock</v>
      </c>
      <c r="AQ16" s="9" t="str">
        <f>'Application Form'!M16</f>
        <v>Grassland and rough grazing</v>
      </c>
      <c r="AR16" s="9" t="str">
        <f>'Application Form'!N16</f>
        <v>No</v>
      </c>
      <c r="AS16" s="9" t="str">
        <f>'Application Form'!O16</f>
        <v>No</v>
      </c>
      <c r="AT16" s="9" t="str">
        <f>'Application Form'!P16</f>
        <v>Yes</v>
      </c>
      <c r="AU16" s="9" t="str">
        <f>'Application Form'!Q16</f>
        <v>0 km</v>
      </c>
      <c r="AV16" s="9" t="str">
        <f>'Application Form'!R16</f>
        <v>N/A</v>
      </c>
      <c r="AW16" s="9" t="str">
        <f>'Application Form'!S16</f>
        <v>N/A</v>
      </c>
      <c r="AX16" s="9" t="str">
        <f>'Application Form'!T16</f>
        <v>2.31 km</v>
      </c>
      <c r="AY16" s="9" t="str">
        <f>'Application Form'!U16</f>
        <v>80 metres</v>
      </c>
      <c r="AZ16" s="9" t="str">
        <f>'Application Form'!V16</f>
        <v>80 metres</v>
      </c>
      <c r="BA16" s="9" t="str">
        <f>'Application Form'!W16</f>
        <v>Yes</v>
      </c>
      <c r="BB16" s="9" t="str">
        <f>'Application Form'!X16</f>
        <v>0 km</v>
      </c>
      <c r="BC16" s="9" t="str">
        <f>'Application Form'!Y16</f>
        <v>489 metres</v>
      </c>
      <c r="BD16" s="9" t="str">
        <f>'Application Form'!Z16</f>
        <v>986 metres</v>
      </c>
      <c r="BE16" s="9" t="str">
        <f>'Application Form'!AA16</f>
        <v>145 metres</v>
      </c>
      <c r="BF16" s="9" t="str">
        <f>'Application Form'!AB16</f>
        <v>54.1 km</v>
      </c>
      <c r="BG16" s="9" t="str">
        <f>'Application Form'!AC16</f>
        <v>1.98 km</v>
      </c>
      <c r="BH16" s="9" t="str">
        <f>'Application Form'!AD16</f>
        <v>27.18 km</v>
      </c>
      <c r="BI16" s="13" t="str">
        <f>'Application Form'!AH16</f>
        <v>https://drive.google.com/file/d/1IMzx49n4lDsxZqqU69rxOe-S1uwc59J2/view?usp=sharing</v>
      </c>
      <c r="BJ16" s="18" t="str">
        <f>HYPERLINK("https://drive.google.com/open?id=1UX1k-WicXdr8vfy7IVC3GTpI9nFbYpui","18. Joshua Redfern Report SK22 1BL.pdf")</f>
        <v>18. Joshua Redfern Report SK22 1BL.pdf</v>
      </c>
      <c r="BK16" s="60" t="s">
        <v>1630</v>
      </c>
      <c r="BL16" s="62"/>
      <c r="BM16" s="62"/>
      <c r="BN16" s="62"/>
      <c r="BO16" s="62"/>
      <c r="BP16" s="62"/>
      <c r="BQ16" s="62"/>
      <c r="BR16" s="62"/>
      <c r="BS16" s="62"/>
      <c r="BT16" s="62"/>
      <c r="BU16" s="62"/>
      <c r="BV16" s="3"/>
      <c r="BZ16" s="4"/>
      <c r="CA16" s="4"/>
    </row>
    <row r="17" spans="1:79" x14ac:dyDescent="0.2">
      <c r="A17" s="9">
        <f>'Application Form'!B17</f>
        <v>19</v>
      </c>
      <c r="B17" s="9">
        <f>'Application Form'!C17</f>
        <v>0</v>
      </c>
      <c r="C17" s="9" t="str">
        <f>'Application Form'!E17</f>
        <v>Cornwall</v>
      </c>
      <c r="D17" s="9">
        <f>'Application Form'!D17</f>
        <v>0</v>
      </c>
      <c r="E17" s="9" t="str">
        <f>'Report Form'!E19</f>
        <v>William Nicholls</v>
      </c>
      <c r="F17" s="51">
        <f>'Financial Summary (BNG)'!D17</f>
        <v>12.05</v>
      </c>
      <c r="G17" s="9" t="str">
        <f>'Phone Call (MkIII)'!G17</f>
        <v>Purchased, £5,500 per acre</v>
      </c>
      <c r="H17" s="9" t="str">
        <f>'Phone Call (MkIII)'!H17</f>
        <v>2022, March</v>
      </c>
      <c r="I17" s="9" t="str">
        <f>'Phone Call (MkIII)'!I17</f>
        <v>Sheep Grazing</v>
      </c>
      <c r="J17" s="9">
        <f>'Phone Call (MkIII)'!J17</f>
        <v>0</v>
      </c>
      <c r="K17" s="9">
        <f>'Phone Call (MkIII)'!K17</f>
        <v>0</v>
      </c>
      <c r="L17" s="9" t="str">
        <f>'Phone Call (MkIII)'!N:N</f>
        <v>Financial Gain and Environmental Friendliness</v>
      </c>
      <c r="M17" s="9">
        <f>'Phone Call (MkIII)'!O17</f>
        <v>0</v>
      </c>
      <c r="N17" s="9">
        <f>'Phone Call (MkIII)'!P17</f>
        <v>0</v>
      </c>
      <c r="O17" s="4" t="str">
        <f>'Report Form'!G19</f>
        <v>BNG (Biodiversity Net Gain)</v>
      </c>
      <c r="P17" s="9" t="str">
        <f>'Financial Summary (BNG)'!C17</f>
        <v>CTF</v>
      </c>
      <c r="Q17" s="9" t="str">
        <f>'Report Form'!J19</f>
        <v>Being just outside a national park and already well looked after land it might be tough to get a meaningful uplift on the land. It is already classed as grassland.</v>
      </c>
      <c r="R17" s="9" t="str">
        <f>'Report Form'!L19</f>
        <v xml:space="preserve">Potential to create Lowland Dr Acid Grassland/Upland Heathland but it would depend on what the habitat currently is, it looks as if it is quite nice grassland. </v>
      </c>
      <c r="S17" s="9">
        <f>'Report Form'!M19</f>
        <v>0</v>
      </c>
      <c r="T17" s="9" t="str">
        <f>'Report Form'!N19</f>
        <v xml:space="preserve">This is an obligation for you or the project partner to ensure that the ecological gain on the land goes on. It is an obligation that will last as long as the term of the lease. </v>
      </c>
      <c r="U17" s="9" t="str">
        <f>'Report Form'!O19</f>
        <v>Would depend on management agreement.</v>
      </c>
      <c r="V17" s="9">
        <f>'Report Form'!Q19</f>
        <v>0</v>
      </c>
      <c r="W17" s="9">
        <f>'Report Form'!I19</f>
        <v>30</v>
      </c>
      <c r="X17" s="10">
        <f>'Financial Summary (BNG)'!H17</f>
        <v>702000</v>
      </c>
      <c r="Y17" s="10">
        <f>'Financial Summary (BNG)'!M17</f>
        <v>338650</v>
      </c>
      <c r="Z17" s="10">
        <f>'Financial Summary (BNG)'!Q17</f>
        <v>459750</v>
      </c>
      <c r="AA17" s="10">
        <f>'Financial Summary (BNG)'!F17</f>
        <v>520000</v>
      </c>
      <c r="AB17" s="10">
        <f>'Financial Summary (BNG)'!G17</f>
        <v>182000</v>
      </c>
      <c r="AC17" s="10">
        <f>'Financial Summary (BNG)'!H17</f>
        <v>702000</v>
      </c>
      <c r="AD17" s="10">
        <f>'Financial Summary (BNG)'!I17</f>
        <v>104000</v>
      </c>
      <c r="AE17" s="10">
        <f>'Financial Summary (BNG)'!J17</f>
        <v>52650</v>
      </c>
      <c r="AF17" s="10">
        <f>'Financial Summary (BNG)'!K17</f>
        <v>182000</v>
      </c>
      <c r="AG17" s="10">
        <f>'Financial Summary (BNG)'!L17</f>
        <v>96400</v>
      </c>
      <c r="AH17" s="10">
        <f>'Financial Summary (BNG)'!M17</f>
        <v>338650</v>
      </c>
      <c r="AI17" s="10">
        <f>'Financial Summary (BNG)'!N17</f>
        <v>363350</v>
      </c>
      <c r="AJ17" s="10">
        <f>'Financial Summary (BNG)'!O17</f>
        <v>0</v>
      </c>
      <c r="AK17" s="10">
        <f>'Financial Summary (BNG)'!P17</f>
        <v>363350</v>
      </c>
      <c r="AL17" s="10">
        <f>'Financial Summary (BNG)'!Q17</f>
        <v>459750</v>
      </c>
      <c r="AM17" s="10">
        <f>'Financial Summary (BNG)'!R17</f>
        <v>36335</v>
      </c>
      <c r="AN17" s="10">
        <f>'Financial Summary (BNG)'!S17</f>
        <v>327015</v>
      </c>
      <c r="AO17" s="9">
        <f>'Application Form'!K17</f>
        <v>3</v>
      </c>
      <c r="AP17" s="9" t="str">
        <f>'Application Form'!L17</f>
        <v>Freely draining acid loamy soils over rock</v>
      </c>
      <c r="AQ17" s="9" t="str">
        <f>'Application Form'!M17</f>
        <v>Grassland and rough grazing</v>
      </c>
      <c r="AR17" s="9" t="str">
        <f>'Application Form'!N17</f>
        <v>No</v>
      </c>
      <c r="AS17" s="9" t="str">
        <f>'Application Form'!O17</f>
        <v>No</v>
      </c>
      <c r="AT17" s="9" t="str">
        <f>'Application Form'!P17</f>
        <v>Yes</v>
      </c>
      <c r="AU17" s="9" t="str">
        <f>'Application Form'!Q17</f>
        <v>1.89 km</v>
      </c>
      <c r="AV17" s="9" t="str">
        <f>'Application Form'!R17</f>
        <v>N/A</v>
      </c>
      <c r="AW17" s="9" t="str">
        <f>'Application Form'!S17</f>
        <v>N/A</v>
      </c>
      <c r="AX17" s="9" t="str">
        <f>'Application Form'!T17</f>
        <v>8.7 km</v>
      </c>
      <c r="AY17" s="9" t="str">
        <f>'Application Form'!U17</f>
        <v>278 metres</v>
      </c>
      <c r="AZ17" s="9" t="str">
        <f>'Application Form'!V17</f>
        <v>285 metres</v>
      </c>
      <c r="BA17" s="9" t="str">
        <f>'Application Form'!W17</f>
        <v>No</v>
      </c>
      <c r="BB17" s="9" t="str">
        <f>'Application Form'!X17</f>
        <v>2 metres</v>
      </c>
      <c r="BC17" s="9" t="str">
        <f>'Application Form'!Y17</f>
        <v>87 metres</v>
      </c>
      <c r="BD17" s="9" t="str">
        <f>'Application Form'!Z17</f>
        <v>17.3 km</v>
      </c>
      <c r="BE17" s="9" t="str">
        <f>'Application Form'!AA17</f>
        <v>117 km</v>
      </c>
      <c r="BF17" s="9" t="str">
        <f>'Application Form'!AB17</f>
        <v>0 km</v>
      </c>
      <c r="BG17" s="9" t="str">
        <f>'Application Form'!AC17</f>
        <v>196 metres</v>
      </c>
      <c r="BH17" s="9" t="str">
        <f>'Application Form'!AD17</f>
        <v>169 km</v>
      </c>
      <c r="BI17" s="13" t="str">
        <f>'Application Form'!AH17</f>
        <v>https://drive.google.com/file/d/1qwxXAp8XpnZO4ALoMVmkHKoJJK8Bphnx/view?usp=drive_link</v>
      </c>
      <c r="BJ17" s="18" t="str">
        <f>HYPERLINK("https://drive.google.com/open?id=1U0_XfFu5c-A-KadFszmazQNnMCNu4K30","19. Damian Mitchell Report TR19 7NX.pdf")</f>
        <v>19. Damian Mitchell Report TR19 7NX.pdf</v>
      </c>
      <c r="BK17" s="60" t="s">
        <v>1631</v>
      </c>
      <c r="BL17" s="61" t="str">
        <f>HYPERLINK("https://drive.google.com/open?id=1wuA1is7cMTElEVoY1qI17wsp_CspAPiqGnwFHRX9p1w","19 Damian Mitchell Report Doc TR19 7NX")</f>
        <v>19 Damian Mitchell Report Doc TR19 7NX</v>
      </c>
      <c r="BM17" s="60" t="s">
        <v>1632</v>
      </c>
      <c r="BN17" s="62"/>
      <c r="BO17" s="62"/>
      <c r="BP17" s="62"/>
      <c r="BQ17" s="62"/>
      <c r="BR17" s="62"/>
      <c r="BS17" s="62"/>
      <c r="BT17" s="62"/>
      <c r="BU17" s="62"/>
      <c r="BV17" s="3"/>
      <c r="BZ17" s="4"/>
      <c r="CA17" s="4"/>
    </row>
    <row r="18" spans="1:79" x14ac:dyDescent="0.2">
      <c r="A18" s="9">
        <f>'Application Form'!B18</f>
        <v>20</v>
      </c>
      <c r="B18" s="9">
        <f>'Application Form'!C18</f>
        <v>0</v>
      </c>
      <c r="C18" s="9" t="str">
        <f>'Application Form'!E18</f>
        <v>High Peak Borough Council</v>
      </c>
      <c r="D18" s="9">
        <f>'Application Form'!D18</f>
        <v>0</v>
      </c>
      <c r="E18" s="9" t="str">
        <f>'Report Form'!E20</f>
        <v>William Nicholls</v>
      </c>
      <c r="F18" s="51">
        <f>'Financial Summary (BNG)'!D18</f>
        <v>11.55</v>
      </c>
      <c r="G18" s="9" t="str">
        <f>'Phone Call (MkIII)'!G18</f>
        <v>N/A</v>
      </c>
      <c r="H18" s="9" t="str">
        <f>'Phone Call (MkIII)'!H18</f>
        <v>15-20 years ago</v>
      </c>
      <c r="I18" s="9" t="str">
        <f>'Phone Call (MkIII)'!I18</f>
        <v>Occasional Grazing</v>
      </c>
      <c r="J18" s="9">
        <f>'Phone Call (MkIII)'!J18</f>
        <v>0</v>
      </c>
      <c r="K18" s="9">
        <f>'Phone Call (MkIII)'!K18</f>
        <v>0</v>
      </c>
      <c r="L18" s="9" t="str">
        <f>'Phone Call (MkIII)'!N:N</f>
        <v>Mainly financial gain but also environmental</v>
      </c>
      <c r="M18" s="9">
        <f>'Phone Call (MkIII)'!O18</f>
        <v>0</v>
      </c>
      <c r="N18" s="9">
        <f>'Phone Call (MkIII)'!P18</f>
        <v>0</v>
      </c>
      <c r="O18" s="4" t="str">
        <f>'Report Form'!G20</f>
        <v>BNG (Biodiversity Net Gain)</v>
      </c>
      <c r="P18" s="9" t="str">
        <f>'Financial Summary (BNG)'!C18</f>
        <v>CTF</v>
      </c>
      <c r="Q18" s="9" t="str">
        <f>'Report Form'!J20</f>
        <v xml:space="preserve">Cornwall is a highly ranked LPA for BNG and development, which is ideal for unit saleability. 
However it should also be noted this is a highly competitive region for landowners. As such it should be noted there is always risk of unsold units. 
The desk report shows a high yield of habitat units. However this should be taken as an estimation only as a site survey can contradict the desk report. In areas such as soil type and priority species specific to the plot. 
</v>
      </c>
      <c r="R18" s="9" t="str">
        <f>'Report Form'!L20</f>
        <v xml:space="preserve">Change of land to lowland dry acid grassland, purple moor grass pasture and lowland heathland. </v>
      </c>
      <c r="S18" s="9">
        <f>'Report Form'!M20</f>
        <v>0</v>
      </c>
      <c r="T18" s="9" t="str">
        <f>'Report Form'!N20</f>
        <v>Dependant, this could the landowner or Project Partner</v>
      </c>
      <c r="U18" s="9" t="str">
        <f>'Report Form'!O20</f>
        <v xml:space="preserve">Dependant on the Management Agreement. </v>
      </c>
      <c r="V18" s="9">
        <f>'Report Form'!Q20</f>
        <v>0</v>
      </c>
      <c r="W18" s="9">
        <f>'Report Form'!I20</f>
        <v>30</v>
      </c>
      <c r="X18" s="10">
        <f>'Financial Summary (BNG)'!H18</f>
        <v>303750</v>
      </c>
      <c r="Y18" s="10">
        <f>'Financial Summary (BNG)'!M18</f>
        <v>146531.25</v>
      </c>
      <c r="Z18" s="10">
        <f>'Financial Summary (BNG)'!Q18</f>
        <v>249618.75</v>
      </c>
      <c r="AA18" s="10">
        <f>'Financial Summary (BNG)'!F18</f>
        <v>225000</v>
      </c>
      <c r="AB18" s="10">
        <f>'Financial Summary (BNG)'!G18</f>
        <v>78750</v>
      </c>
      <c r="AC18" s="10">
        <f>'Financial Summary (BNG)'!H18</f>
        <v>303750</v>
      </c>
      <c r="AD18" s="10">
        <f>'Financial Summary (BNG)'!I18</f>
        <v>45000</v>
      </c>
      <c r="AE18" s="10">
        <f>'Financial Summary (BNG)'!J18</f>
        <v>22781.25</v>
      </c>
      <c r="AF18" s="10">
        <f>'Financial Summary (BNG)'!K18</f>
        <v>78750</v>
      </c>
      <c r="AG18" s="10">
        <f>'Financial Summary (BNG)'!L18</f>
        <v>92400</v>
      </c>
      <c r="AH18" s="10">
        <f>'Financial Summary (BNG)'!M18</f>
        <v>146531.25</v>
      </c>
      <c r="AI18" s="10">
        <f>'Financial Summary (BNG)'!N18</f>
        <v>157218.75</v>
      </c>
      <c r="AJ18" s="10">
        <f>'Financial Summary (BNG)'!O18</f>
        <v>0</v>
      </c>
      <c r="AK18" s="10">
        <f>'Financial Summary (BNG)'!P18</f>
        <v>157218.75</v>
      </c>
      <c r="AL18" s="10">
        <f>'Financial Summary (BNG)'!Q18</f>
        <v>249618.75</v>
      </c>
      <c r="AM18" s="10">
        <f>'Financial Summary (BNG)'!R18</f>
        <v>15721.875</v>
      </c>
      <c r="AN18" s="10">
        <f>'Financial Summary (BNG)'!S18</f>
        <v>141496.875</v>
      </c>
      <c r="AO18" s="9">
        <f>'Application Form'!K18</f>
        <v>4</v>
      </c>
      <c r="AP18" s="9" t="str">
        <f>'Application Form'!L18</f>
        <v>Freely draining slightly acid loamy soils</v>
      </c>
      <c r="AQ18" s="9" t="str">
        <f>'Application Form'!M18</f>
        <v>Arable and grassland</v>
      </c>
      <c r="AR18" s="9" t="str">
        <f>'Application Form'!N18</f>
        <v>No</v>
      </c>
      <c r="AS18" s="9" t="str">
        <f>'Application Form'!O18</f>
        <v>No</v>
      </c>
      <c r="AT18" s="9" t="str">
        <f>'Application Form'!P18</f>
        <v>Yes</v>
      </c>
      <c r="AU18" s="9" t="str">
        <f>'Application Form'!Q18</f>
        <v>1.08 km</v>
      </c>
      <c r="AV18" s="9" t="str">
        <f>'Application Form'!R18</f>
        <v>N/A</v>
      </c>
      <c r="AW18" s="9" t="str">
        <f>'Application Form'!S18</f>
        <v>N/A</v>
      </c>
      <c r="AX18" s="9" t="str">
        <f>'Application Form'!T18</f>
        <v>1.07 km</v>
      </c>
      <c r="AY18" s="9" t="str">
        <f>'Application Form'!U18</f>
        <v>315 metres</v>
      </c>
      <c r="AZ18" s="9" t="str">
        <f>'Application Form'!V18</f>
        <v>336 metres</v>
      </c>
      <c r="BA18" s="9" t="str">
        <f>'Application Form'!W18</f>
        <v>No</v>
      </c>
      <c r="BB18" s="9" t="str">
        <f>'Application Form'!X18</f>
        <v>3 metres</v>
      </c>
      <c r="BC18" s="9" t="str">
        <f>'Application Form'!Y18</f>
        <v>290 metres</v>
      </c>
      <c r="BD18" s="9" t="str">
        <f>'Application Form'!Z18</f>
        <v>6.9 km</v>
      </c>
      <c r="BE18" s="9" t="str">
        <f>'Application Form'!AA18</f>
        <v>84 metres</v>
      </c>
      <c r="BF18" s="9" t="str">
        <f>'Application Form'!AB18</f>
        <v>56.2 km</v>
      </c>
      <c r="BG18" s="9" t="str">
        <f>'Application Form'!AC18</f>
        <v>759 metres</v>
      </c>
      <c r="BH18" s="9" t="str">
        <f>'Application Form'!AD18</f>
        <v>27.03 km</v>
      </c>
      <c r="BI18" s="13" t="str">
        <f>'Application Form'!AH18</f>
        <v>https://drive.google.com/file/d/12VAiDzr3Ch27Hp5oqqDVIR2zdnFvKwlK/view?usp=drive_link</v>
      </c>
      <c r="BJ18" s="18" t="str">
        <f>HYPERLINK("https://drive.google.com/open?id=15fCB3Zooopb7ukWaEeZ3Q_cBXMNvCtbd","20. Garie Bevan Report SK23 7EN.pdf")</f>
        <v>20. Garie Bevan Report SK23 7EN.pdf</v>
      </c>
      <c r="BK18" s="60" t="s">
        <v>1633</v>
      </c>
      <c r="BL18" s="61" t="str">
        <f>HYPERLINK("https://drive.google.com/open?id=17p-Y5HrN5cAbfHhfUanTEbjQOCFo30o3cmFYJLeKFoc","20 Garie Bevan Report Doc SK23 7EN")</f>
        <v>20 Garie Bevan Report Doc SK23 7EN</v>
      </c>
      <c r="BM18" s="60" t="s">
        <v>1634</v>
      </c>
      <c r="BN18" s="62"/>
      <c r="BO18" s="62"/>
      <c r="BP18" s="62"/>
      <c r="BQ18" s="62"/>
      <c r="BR18" s="62"/>
      <c r="BS18" s="62"/>
      <c r="BT18" s="62"/>
      <c r="BU18" s="62"/>
      <c r="BV18" s="3"/>
      <c r="BZ18" s="4"/>
      <c r="CA18" s="4"/>
    </row>
    <row r="19" spans="1:79" x14ac:dyDescent="0.2">
      <c r="A19" s="9">
        <f>'Application Form'!B19</f>
        <v>21</v>
      </c>
      <c r="B19" s="9">
        <f>'Application Form'!C19</f>
        <v>0</v>
      </c>
      <c r="C19" s="9" t="str">
        <f>'Application Form'!E19</f>
        <v>City of Bradford Metropolitan</v>
      </c>
      <c r="D19" s="9">
        <f>'Application Form'!D19</f>
        <v>0</v>
      </c>
      <c r="E19" s="9" t="s">
        <v>1462</v>
      </c>
      <c r="F19" s="51">
        <f>'Financial Summary (BNG)'!D19</f>
        <v>49</v>
      </c>
      <c r="G19" s="9" t="str">
        <f>'Phone Call (MkIII)'!G19</f>
        <v>From family</v>
      </c>
      <c r="H19" s="9" t="str">
        <f>'Phone Call (MkIII)'!H19</f>
        <v>Been in Lisa's family for a long time, they just got the land back 12 months ago from a sitting tenant</v>
      </c>
      <c r="I19" s="9" t="str">
        <f>'Phone Call (MkIII)'!I19</f>
        <v>Currently not used for anything</v>
      </c>
      <c r="J19" s="9">
        <f>'Phone Call (MkIII)'!J19</f>
        <v>0</v>
      </c>
      <c r="K19" s="9">
        <f>'Phone Call (MkIII)'!K19</f>
        <v>0</v>
      </c>
      <c r="L19" s="9" t="str">
        <f>'Phone Call (MkIII)'!N:N</f>
        <v>Financial Gain and ecological benefit</v>
      </c>
      <c r="M19" s="9">
        <f>'Phone Call (MkIII)'!O19</f>
        <v>0</v>
      </c>
      <c r="N19" s="9">
        <f>'Phone Call (MkIII)'!P19</f>
        <v>0</v>
      </c>
      <c r="O19" s="4" t="str">
        <f>'Report Form'!G22</f>
        <v>BNG (Biodiversity Net Gain)</v>
      </c>
      <c r="P19" s="9" t="str">
        <f>'Financial Summary (BNG)'!C19</f>
        <v>Biofarm</v>
      </c>
      <c r="Q19" s="9" t="str">
        <f>'Report Form'!J22</f>
        <v xml:space="preserve">The original application has been broken into 6 individual plots to provide a tiered approach. A tiered approach protects the landowner and makes sure that portions are only being uplifted when required by a developer. However, Biofarm's main concern about this application is more that there's a large gap between certain plots in the land and that local planning authorities do not look as favourable if the units are not obtained all in one place. 
Bradford as a local planning authority is exciting enough and area characteristics, the units could be viable to sell in multiple planning areas. The National Character Area is Southern Pennines which spans over 1197 square kilometres, so plenty of area of development to take place. </v>
      </c>
      <c r="R19" s="9" t="str">
        <f>'Report Form'!L22</f>
        <v>Enhancement of all parcels to ‘good’ condition upland acid grassland to facilitate an eventual transition to upland heathland</v>
      </c>
      <c r="S19" s="9" t="str">
        <f>'Report Form'!M22</f>
        <v>24-month Option Agreement between Biofarm and Landowner to exclusively lease the land and sell BNG habitat units on the demise. Option to extend for a further 12 months on the sale of 21 habitat units.</v>
      </c>
      <c r="T19" s="9" t="str">
        <f>'Report Form'!N22</f>
        <v>Biofarm responsible for delivery of Habitat Units, Habitat Management and BNG Monitoring for the full 33-year period</v>
      </c>
      <c r="U19" s="9" t="str">
        <f>'Report Form'!O22</f>
        <v>To permit access for management and monitoring of the site by Biofarm and/or their contractors in accordance with the agreed strategy for delivery of the target habitat.</v>
      </c>
      <c r="V19" s="9" t="str">
        <f>'Report Form'!Q22</f>
        <v>Acid Grassland 
Lowland dry acid grassland is found in pastoral landscapes in the warm, dry southern lowlands on acidic, often sandy, soils.
Upland Heathland 
Upland heathland is characterised by the presence of dwarf shrubs covering at least 25% of an area on mineral soils or thin peat less that 0.5m deep.</v>
      </c>
      <c r="W19" s="9">
        <f>'Report Form'!I22</f>
        <v>33</v>
      </c>
      <c r="X19" s="10">
        <f>'Financial Summary (BNG)'!H19</f>
        <v>2781000</v>
      </c>
      <c r="Y19" s="10">
        <f>'Financial Summary (BNG)'!M19</f>
        <v>1664050</v>
      </c>
      <c r="Z19" s="10">
        <f>'Financial Summary (BNG)'!Q19</f>
        <v>1062170</v>
      </c>
      <c r="AA19" s="10">
        <f>'Financial Summary (BNG)'!F19</f>
        <v>2060000</v>
      </c>
      <c r="AB19" s="10">
        <f>'Financial Summary (BNG)'!G19</f>
        <v>721000</v>
      </c>
      <c r="AC19" s="10">
        <f>'Financial Summary (BNG)'!H19</f>
        <v>2781000</v>
      </c>
      <c r="AD19" s="10">
        <f>'Financial Summary (BNG)'!I19</f>
        <v>412000</v>
      </c>
      <c r="AE19" s="10">
        <f>'Financial Summary (BNG)'!J19</f>
        <v>139050</v>
      </c>
      <c r="AF19" s="10">
        <f>'Financial Summary (BNG)'!K19</f>
        <v>721000</v>
      </c>
      <c r="AG19" s="10">
        <f>'Financial Summary (BNG)'!L19</f>
        <v>392000</v>
      </c>
      <c r="AH19" s="10">
        <f>'Financial Summary (BNG)'!M19</f>
        <v>1664050</v>
      </c>
      <c r="AI19" s="10">
        <f>'Financial Summary (BNG)'!N19</f>
        <v>1116950</v>
      </c>
      <c r="AJ19" s="10">
        <f>'Financial Summary (BNG)'!O19</f>
        <v>446780</v>
      </c>
      <c r="AK19" s="10">
        <f>'Financial Summary (BNG)'!P19</f>
        <v>670170</v>
      </c>
      <c r="AL19" s="10">
        <f>'Financial Summary (BNG)'!Q19</f>
        <v>1062170</v>
      </c>
      <c r="AM19" s="10">
        <f>'Financial Summary (BNG)'!R19</f>
        <v>8935.6</v>
      </c>
      <c r="AN19" s="9">
        <f>'Financial Summary (BNG)'!S19</f>
        <v>0</v>
      </c>
      <c r="AO19" s="9">
        <f>'Application Form'!K19</f>
        <v>4</v>
      </c>
      <c r="AP19" s="9" t="str">
        <f>'Application Form'!L19</f>
        <v>Slowly permeable seasonally wet acid loamy and clayey soils</v>
      </c>
      <c r="AQ19" s="9" t="str">
        <f>'Application Form'!M19</f>
        <v>Grassland with some arable and forestry</v>
      </c>
      <c r="AR19" s="9" t="str">
        <f>'Application Form'!N19</f>
        <v>No</v>
      </c>
      <c r="AS19" s="9" t="str">
        <f>'Application Form'!O19</f>
        <v>No</v>
      </c>
      <c r="AT19" s="9" t="str">
        <f>'Application Form'!P19</f>
        <v>Yes</v>
      </c>
      <c r="AU19" s="9" t="str">
        <f>'Application Form'!Q19</f>
        <v>0 km</v>
      </c>
      <c r="AV19" s="9" t="str">
        <f>'Application Form'!R19</f>
        <v>N/A</v>
      </c>
      <c r="AW19" s="9" t="str">
        <f>'Application Form'!S19</f>
        <v>N/A</v>
      </c>
      <c r="AX19" s="9" t="str">
        <f>'Application Form'!T19</f>
        <v>18 metres</v>
      </c>
      <c r="AY19" s="9" t="str">
        <f>'Application Form'!U19</f>
        <v>430 metres</v>
      </c>
      <c r="AZ19" s="9" t="str">
        <f>'Application Form'!V19</f>
        <v>438 metres</v>
      </c>
      <c r="BA19" s="9" t="str">
        <f>'Application Form'!W19</f>
        <v>Yes</v>
      </c>
      <c r="BB19" s="9" t="str">
        <f>'Application Form'!X19</f>
        <v>43 metres</v>
      </c>
      <c r="BC19" s="9" t="str">
        <f>'Application Form'!Y19</f>
        <v>84 metres</v>
      </c>
      <c r="BD19" s="9" t="str">
        <f>'Application Form'!Z19</f>
        <v>10.9 km</v>
      </c>
      <c r="BE19" s="9" t="str">
        <f>'Application Form'!AA19</f>
        <v>8.64 km</v>
      </c>
      <c r="BF19" s="9" t="str">
        <f>'Application Form'!AB19</f>
        <v>8.14 km</v>
      </c>
      <c r="BG19" s="9" t="str">
        <f>'Application Form'!AC19</f>
        <v>3.13 km</v>
      </c>
      <c r="BH19" s="9" t="str">
        <f>'Application Form'!AD19</f>
        <v>10.7 km</v>
      </c>
      <c r="BI19" s="13" t="str">
        <f>'Application Form'!AH19</f>
        <v>https://drive.google.com/file/d/17fpddWWVcR4o2A_QfJB8NtHfXKVngPrL/view?usp=drive_link</v>
      </c>
      <c r="BJ19" s="18" t="str">
        <f>HYPERLINK("https://drive.google.com/open?id=1o0DvNIdWOyRQR4yJY8yDqa9xO5NQa5DHQPdI6TTuyUY","21. Lisa Sunderland Report BD20 8UG")</f>
        <v>21. Lisa Sunderland Report BD20 8UG</v>
      </c>
      <c r="BK19" s="60" t="s">
        <v>1635</v>
      </c>
      <c r="BL19" s="61" t="str">
        <f>HYPERLINK("https://drive.google.com/open?id=1EsaO-ou60aSAXB_BZ_6i4UW3_U1ozuMvkZjAOefY3V4","21 Lisa Sunderland Report Doc BD20 8UG")</f>
        <v>21 Lisa Sunderland Report Doc BD20 8UG</v>
      </c>
      <c r="BM19" s="60" t="s">
        <v>1636</v>
      </c>
      <c r="BN19" s="62"/>
      <c r="BO19" s="62"/>
      <c r="BP19" s="62"/>
      <c r="BQ19" s="62"/>
      <c r="BR19" s="62"/>
      <c r="BS19" s="62"/>
      <c r="BT19" s="62"/>
      <c r="BU19" s="62"/>
      <c r="BV19" s="3"/>
      <c r="BZ19" s="4"/>
      <c r="CA19" s="4"/>
    </row>
    <row r="20" spans="1:79" x14ac:dyDescent="0.2">
      <c r="A20" s="9">
        <f>'Application Form'!B20</f>
        <v>22</v>
      </c>
      <c r="B20" s="9">
        <f>'Application Form'!C20</f>
        <v>0</v>
      </c>
      <c r="C20" s="9" t="str">
        <f>'Application Form'!E20</f>
        <v>Sheffield City</v>
      </c>
      <c r="D20" s="9">
        <f>'Application Form'!D20</f>
        <v>0</v>
      </c>
      <c r="E20" s="9" t="s">
        <v>1637</v>
      </c>
      <c r="F20" s="51">
        <f>'Financial Summary (BNG)'!D20</f>
        <v>20</v>
      </c>
      <c r="G20" s="9" t="str">
        <f>'Phone Call (MkIII)'!G20</f>
        <v>Inheritance</v>
      </c>
      <c r="H20" s="9" t="str">
        <f>'Phone Call (MkIII)'!H20</f>
        <v>Earlier this year</v>
      </c>
      <c r="I20" s="9" t="str">
        <f>'Phone Call (MkIII)'!I20</f>
        <v>Greenland, part-time dairy</v>
      </c>
      <c r="J20" s="9">
        <f>'Phone Call (MkIII)'!J20</f>
        <v>0</v>
      </c>
      <c r="K20" s="9">
        <f>'Phone Call (MkIII)'!K20</f>
        <v>0</v>
      </c>
      <c r="L20" s="9" t="str">
        <f>'Phone Call (MkIII)'!N:N</f>
        <v>Financial Gain</v>
      </c>
      <c r="M20" s="9">
        <f>'Phone Call (MkIII)'!O20</f>
        <v>0</v>
      </c>
      <c r="N20" s="9">
        <f>'Phone Call (MkIII)'!P20</f>
        <v>0</v>
      </c>
      <c r="O20" s="4" t="str">
        <f>'Report Form'!G22</f>
        <v>BNG (Biodiversity Net Gain)</v>
      </c>
      <c r="P20" s="9" t="str">
        <f>'Financial Summary (BNG)'!C20</f>
        <v>CTF</v>
      </c>
      <c r="Q20" s="9" t="str">
        <f>'Report Form'!J22</f>
        <v xml:space="preserve">The original application has been broken into 6 individual plots to provide a tiered approach. A tiered approach protects the landowner and makes sure that portions are only being uplifted when required by a developer. However, Biofarm's main concern about this application is more that there's a large gap between certain plots in the land and that local planning authorities do not look as favourable if the units are not obtained all in one place. 
Bradford as a local planning authority is exciting enough and area characteristics, the units could be viable to sell in multiple planning areas. The National Character Area is Southern Pennines which spans over 1197 square kilometres, so plenty of area of development to take place. </v>
      </c>
      <c r="R20" s="9" t="str">
        <f>'Report Form'!L22</f>
        <v>Enhancement of all parcels to ‘good’ condition upland acid grassland to facilitate an eventual transition to upland heathland</v>
      </c>
      <c r="S20" s="9" t="str">
        <f>'Report Form'!M22</f>
        <v>24-month Option Agreement between Biofarm and Landowner to exclusively lease the land and sell BNG habitat units on the demise. Option to extend for a further 12 months on the sale of 21 habitat units.</v>
      </c>
      <c r="T20" s="9" t="str">
        <f>'Report Form'!N22</f>
        <v>Biofarm responsible for delivery of Habitat Units, Habitat Management and BNG Monitoring for the full 33-year period</v>
      </c>
      <c r="U20" s="9" t="str">
        <f>'Report Form'!O22</f>
        <v>To permit access for management and monitoring of the site by Biofarm and/or their contractors in accordance with the agreed strategy for delivery of the target habitat.</v>
      </c>
      <c r="V20" s="9" t="str">
        <f>'Report Form'!Q22</f>
        <v>Acid Grassland 
Lowland dry acid grassland is found in pastoral landscapes in the warm, dry southern lowlands on acidic, often sandy, soils.
Upland Heathland 
Upland heathland is characterised by the presence of dwarf shrubs covering at least 25% of an area on mineral soils or thin peat less that 0.5m deep.</v>
      </c>
      <c r="W20" s="9">
        <f>'Report Form'!I22</f>
        <v>33</v>
      </c>
      <c r="X20" s="10">
        <f>'Financial Summary (BNG)'!H20</f>
        <v>1215000</v>
      </c>
      <c r="Y20" s="10">
        <f>'Financial Summary (BNG)'!M20</f>
        <v>586125</v>
      </c>
      <c r="Z20" s="10">
        <f>'Financial Summary (BNG)'!Q20</f>
        <v>788875</v>
      </c>
      <c r="AA20" s="10">
        <f>'Financial Summary (BNG)'!F20</f>
        <v>900000</v>
      </c>
      <c r="AB20" s="10">
        <f>'Financial Summary (BNG)'!G20</f>
        <v>315000</v>
      </c>
      <c r="AC20" s="10">
        <f>'Financial Summary (BNG)'!H20</f>
        <v>1215000</v>
      </c>
      <c r="AD20" s="10">
        <f>'Financial Summary (BNG)'!I20</f>
        <v>180000</v>
      </c>
      <c r="AE20" s="10">
        <f>'Financial Summary (BNG)'!J20</f>
        <v>91125</v>
      </c>
      <c r="AF20" s="10">
        <f>'Financial Summary (BNG)'!K20</f>
        <v>315000</v>
      </c>
      <c r="AG20" s="10">
        <f>'Financial Summary (BNG)'!L20</f>
        <v>160000</v>
      </c>
      <c r="AH20" s="10">
        <f>'Financial Summary (BNG)'!M20</f>
        <v>586125</v>
      </c>
      <c r="AI20" s="10">
        <f>'Financial Summary (BNG)'!N20</f>
        <v>628875</v>
      </c>
      <c r="AJ20" s="10">
        <f>'Financial Summary (BNG)'!O20</f>
        <v>0</v>
      </c>
      <c r="AK20" s="10">
        <f>'Financial Summary (BNG)'!P20</f>
        <v>628875</v>
      </c>
      <c r="AL20" s="10">
        <f>'Financial Summary (BNG)'!Q20</f>
        <v>788875</v>
      </c>
      <c r="AM20" s="10">
        <f>'Financial Summary (BNG)'!R20</f>
        <v>62887.5</v>
      </c>
      <c r="AN20" s="10">
        <f>'Financial Summary (BNG)'!S20</f>
        <v>565987.5</v>
      </c>
      <c r="AO20" s="9">
        <f>'Application Form'!K20</f>
        <v>4</v>
      </c>
      <c r="AP20" s="9" t="str">
        <f>'Application Form'!L20</f>
        <v>Freely draining slightly acid loamy soils</v>
      </c>
      <c r="AQ20" s="9" t="str">
        <f>'Application Form'!M20</f>
        <v>Arable and grassland</v>
      </c>
      <c r="AR20" s="9" t="str">
        <f>'Application Form'!N20</f>
        <v>No</v>
      </c>
      <c r="AS20" s="9" t="str">
        <f>'Application Form'!O20</f>
        <v>No</v>
      </c>
      <c r="AT20" s="9" t="str">
        <f>'Application Form'!P20</f>
        <v>Yes</v>
      </c>
      <c r="AU20" s="9" t="str">
        <f>'Application Form'!Q20</f>
        <v>2.65 km</v>
      </c>
      <c r="AV20" s="9" t="str">
        <f>'Application Form'!R20</f>
        <v>N/A</v>
      </c>
      <c r="AW20" s="9" t="str">
        <f>'Application Form'!S20</f>
        <v>N/A</v>
      </c>
      <c r="AX20" s="9" t="str">
        <f>'Application Form'!T20</f>
        <v>852 metres</v>
      </c>
      <c r="AY20" s="9" t="str">
        <f>'Application Form'!U20</f>
        <v>818 metres</v>
      </c>
      <c r="AZ20" s="9" t="str">
        <f>'Application Form'!V20</f>
        <v>818 metres</v>
      </c>
      <c r="BA20" s="9" t="str">
        <f>'Application Form'!W20</f>
        <v>Yes</v>
      </c>
      <c r="BB20" s="9" t="str">
        <f>'Application Form'!X20</f>
        <v>0 km</v>
      </c>
      <c r="BC20" s="9" t="str">
        <f>'Application Form'!Y20</f>
        <v>502 metres</v>
      </c>
      <c r="BD20" s="9" t="str">
        <f>'Application Form'!Z20</f>
        <v>16.1 km</v>
      </c>
      <c r="BE20" s="9" t="str">
        <f>'Application Form'!AA20</f>
        <v>5 metres</v>
      </c>
      <c r="BF20" s="9" t="str">
        <f>'Application Form'!AB20</f>
        <v>57.3 km</v>
      </c>
      <c r="BG20" s="9" t="str">
        <f>'Application Form'!AC20</f>
        <v>296 metres</v>
      </c>
      <c r="BH20" s="9" t="str">
        <f>'Application Form'!AD20</f>
        <v>52.3 km</v>
      </c>
      <c r="BI20" s="13" t="str">
        <f>'Application Form'!AH20</f>
        <v>https://drive.google.com/file/d/1xpOi_uJ0nH3YmU01NfjwBkm_Z1y7zztt/view?usp=sharing</v>
      </c>
      <c r="BJ20" s="18" t="str">
        <f>HYPERLINK("https://drive.google.com/open?id=1O63yivQKXf2F0D32Az6RbtGziQ3WYtATAOzW9Ow_cR4","22. Patrick Gray Report S6 6GT")</f>
        <v>22. Patrick Gray Report S6 6GT</v>
      </c>
      <c r="BK20" s="60" t="s">
        <v>1638</v>
      </c>
      <c r="BL20" s="61" t="str">
        <f>HYPERLINK("https://drive.google.com/open?id=1upD9v9RF1ar7Cbstzfso0PjzhAmHTxWf4OQrh9KCxG4","22 Patrick Gray Report Doc S6 6GT")</f>
        <v>22 Patrick Gray Report Doc S6 6GT</v>
      </c>
      <c r="BM20" s="60" t="s">
        <v>1639</v>
      </c>
      <c r="BN20" s="62"/>
      <c r="BO20" s="62"/>
      <c r="BP20" s="62"/>
      <c r="BQ20" s="62"/>
      <c r="BR20" s="62"/>
      <c r="BS20" s="62"/>
      <c r="BT20" s="62"/>
      <c r="BU20" s="62"/>
      <c r="BV20" s="3"/>
    </row>
    <row r="21" spans="1:79" x14ac:dyDescent="0.2">
      <c r="A21" s="9">
        <f>'Application Form'!B21</f>
        <v>23</v>
      </c>
      <c r="B21" s="9">
        <f>'Application Form'!C21</f>
        <v>0</v>
      </c>
      <c r="C21" s="9" t="str">
        <f>'Application Form'!E21</f>
        <v>Hyndburn</v>
      </c>
      <c r="D21" s="9">
        <f>'Application Form'!D21</f>
        <v>0</v>
      </c>
      <c r="E21" s="9" t="str">
        <f>'Report Form'!E23</f>
        <v>William Nicholls</v>
      </c>
      <c r="F21" s="51">
        <f>'Financial Summary (BNG)'!D21</f>
        <v>0</v>
      </c>
      <c r="G21" s="9" t="str">
        <f>'Phone Call (MkIII)'!G21</f>
        <v>Purchased, from the Co-Op</v>
      </c>
      <c r="H21" s="9">
        <f>'Phone Call (MkIII)'!H21</f>
        <v>2018</v>
      </c>
      <c r="I21" s="9" t="str">
        <f>'Phone Call (MkIII)'!I21</f>
        <v>Grazing livestock (Sheep)</v>
      </c>
      <c r="J21" s="9">
        <f>'Phone Call (MkIII)'!J21</f>
        <v>0</v>
      </c>
      <c r="K21" s="9">
        <f>'Phone Call (MkIII)'!K21</f>
        <v>0</v>
      </c>
      <c r="L21" s="9" t="str">
        <f>'Phone Call (MkIII)'!N:N</f>
        <v>Environmental</v>
      </c>
      <c r="M21" s="9">
        <f>'Phone Call (MkIII)'!O21</f>
        <v>0</v>
      </c>
      <c r="N21" s="9">
        <f>'Phone Call (MkIII)'!P21</f>
        <v>0</v>
      </c>
      <c r="O21" s="4" t="str">
        <f>'Report Form'!G23</f>
        <v>BNG (Biodiversity Net Gain)</v>
      </c>
      <c r="P21" s="9" t="str">
        <f>'Financial Summary (BNG)'!C21</f>
        <v>Biofarm</v>
      </c>
      <c r="Q21" s="9">
        <f>'Report Form'!J23</f>
        <v>0</v>
      </c>
      <c r="R21" s="9" t="str">
        <f>'Report Form'!L23</f>
        <v>Enhancement of ‘moderate’ condition modified grassland to ‘good’ condition upland acid grassland. Creation of approximately 2 hectares of ‘good’ condition mixed scrub incorporating local species such as hazel, ash and gorse into the planting scheme.</v>
      </c>
      <c r="S21" s="9" t="str">
        <f>'Report Form'!M23</f>
        <v>24-month Option Agreement between Biofarm and Landowner to exclusively lease the land and sell BNG habitat units on the demise. Option to extend for a further 12 months on the sale of 9 habitat units.</v>
      </c>
      <c r="T21" s="9" t="str">
        <f>'Report Form'!N23</f>
        <v>Biofarm to manage delivery of habitat units</v>
      </c>
      <c r="U21" s="9" t="str">
        <f>'Report Form'!O23</f>
        <v>To permit access for management and monitoring of the site by Biofarm and/or their contractors in accordance with the agreed strategy for delivery of the target habitat.</v>
      </c>
      <c r="V21" s="9">
        <f>'Report Form'!Q23</f>
        <v>0</v>
      </c>
      <c r="W21" s="9">
        <f>'Report Form'!I23</f>
        <v>30</v>
      </c>
      <c r="X21" s="10">
        <f>'Financial Summary (BNG)'!H21</f>
        <v>0</v>
      </c>
      <c r="Y21" s="10">
        <f>'Financial Summary (BNG)'!M21</f>
        <v>0</v>
      </c>
      <c r="Z21" s="10">
        <f>'Financial Summary (BNG)'!Q21</f>
        <v>0</v>
      </c>
      <c r="AA21" s="10">
        <f>'Financial Summary (BNG)'!F21</f>
        <v>0</v>
      </c>
      <c r="AB21" s="10">
        <f>'Financial Summary (BNG)'!G21</f>
        <v>0</v>
      </c>
      <c r="AC21" s="10">
        <f>'Financial Summary (BNG)'!H21</f>
        <v>0</v>
      </c>
      <c r="AD21" s="10">
        <f>'Financial Summary (BNG)'!I21</f>
        <v>0</v>
      </c>
      <c r="AE21" s="10">
        <f>'Financial Summary (BNG)'!J21</f>
        <v>0</v>
      </c>
      <c r="AF21" s="10">
        <f>'Financial Summary (BNG)'!K21</f>
        <v>0</v>
      </c>
      <c r="AG21" s="10">
        <f>'Financial Summary (BNG)'!L21</f>
        <v>0</v>
      </c>
      <c r="AH21" s="10">
        <f>'Financial Summary (BNG)'!M21</f>
        <v>0</v>
      </c>
      <c r="AI21" s="10">
        <f>'Financial Summary (BNG)'!N21</f>
        <v>0</v>
      </c>
      <c r="AJ21" s="10">
        <f>'Financial Summary (BNG)'!O21</f>
        <v>0</v>
      </c>
      <c r="AK21" s="10">
        <f>'Financial Summary (BNG)'!P21</f>
        <v>0</v>
      </c>
      <c r="AL21" s="10">
        <f>'Financial Summary (BNG)'!Q21</f>
        <v>0</v>
      </c>
      <c r="AM21" s="10">
        <f>'Financial Summary (BNG)'!R21</f>
        <v>0</v>
      </c>
      <c r="AN21" s="9">
        <f>'Financial Summary (BNG)'!S21</f>
        <v>0</v>
      </c>
      <c r="AO21" s="9">
        <f>'Application Form'!K21</f>
        <v>4</v>
      </c>
      <c r="AP21" s="9" t="str">
        <f>'Application Form'!L21</f>
        <v>Slowly permeable wet very acid upland soils with a peaty surface</v>
      </c>
      <c r="AQ21" s="9" t="str">
        <f>'Application Form'!M21</f>
        <v>Moorland rough grazing and forestry</v>
      </c>
      <c r="AR21" s="9" t="str">
        <f>'Application Form'!N21</f>
        <v>No</v>
      </c>
      <c r="AS21" s="9" t="str">
        <f>'Application Form'!O21</f>
        <v>No</v>
      </c>
      <c r="AT21" s="9" t="str">
        <f>'Application Form'!P21</f>
        <v>Yes</v>
      </c>
      <c r="AU21" s="9" t="str">
        <f>'Application Form'!Q21</f>
        <v>0 km</v>
      </c>
      <c r="AV21" s="9" t="str">
        <f>'Application Form'!R21</f>
        <v>N/A</v>
      </c>
      <c r="AW21" s="9" t="str">
        <f>'Application Form'!S21</f>
        <v>N/A</v>
      </c>
      <c r="AX21" s="9" t="str">
        <f>'Application Form'!T21</f>
        <v>2.14 km</v>
      </c>
      <c r="AY21" s="9" t="str">
        <f>'Application Form'!U21</f>
        <v>431 metres</v>
      </c>
      <c r="AZ21" s="9" t="str">
        <f>'Application Form'!V21</f>
        <v>429 metres</v>
      </c>
      <c r="BA21" s="9" t="str">
        <f>'Application Form'!W21</f>
        <v>Yes</v>
      </c>
      <c r="BB21" s="9" t="str">
        <f>'Application Form'!X21</f>
        <v>3 Metres</v>
      </c>
      <c r="BC21" s="9" t="str">
        <f>'Application Form'!Y21</f>
        <v>37 metres</v>
      </c>
      <c r="BD21" s="9" t="str">
        <f>'Application Form'!Z21</f>
        <v>1.01 km</v>
      </c>
      <c r="BE21" s="9" t="str">
        <f>'Application Form'!AA21</f>
        <v>31.67 km</v>
      </c>
      <c r="BF21" s="9" t="str">
        <f>'Application Form'!AB21</f>
        <v>7.82 km</v>
      </c>
      <c r="BG21" s="9" t="str">
        <f>'Application Form'!AC21</f>
        <v>3.07 km</v>
      </c>
      <c r="BH21" s="9" t="str">
        <f>'Application Form'!AD21</f>
        <v>33.02 km</v>
      </c>
      <c r="BI21" s="13" t="str">
        <f>'Application Form'!AH21</f>
        <v>https://drive.google.com/file/d/1uUVyZSyc1mEvw9_gFi80MyE5aRL_cJyI/view?usp=sharing</v>
      </c>
      <c r="BJ21" s="18" t="str">
        <f>HYPERLINK("https://drive.google.com/open?id=1pzjjag0w2BLSrudDffBIktHsVdnLeZcM","23. Andrew Hurn Report BB5 4AB.pdf")</f>
        <v>23. Andrew Hurn Report BB5 4AB.pdf</v>
      </c>
      <c r="BK21" s="60" t="s">
        <v>1640</v>
      </c>
      <c r="BL21" s="62"/>
      <c r="BM21" s="62"/>
      <c r="BN21" s="62"/>
      <c r="BO21" s="62"/>
      <c r="BP21" s="62"/>
      <c r="BQ21" s="62"/>
      <c r="BR21" s="62"/>
      <c r="BS21" s="62"/>
      <c r="BT21" s="62"/>
      <c r="BU21" s="62"/>
      <c r="BV21" s="3"/>
      <c r="BZ21" s="4"/>
      <c r="CA21" s="4"/>
    </row>
    <row r="22" spans="1:79" x14ac:dyDescent="0.2">
      <c r="A22" s="9">
        <f>'Application Form'!B22</f>
        <v>24</v>
      </c>
      <c r="B22" s="9">
        <f>'Application Form'!C22</f>
        <v>0</v>
      </c>
      <c r="C22" s="9" t="str">
        <f>'Application Form'!E22</f>
        <v>Sheffield City</v>
      </c>
      <c r="D22" s="9">
        <f>'Application Form'!D22</f>
        <v>0</v>
      </c>
      <c r="E22" s="9">
        <f>'Report Form'!E25</f>
        <v>0</v>
      </c>
      <c r="F22" s="51">
        <f>'Financial Summary (BNG)'!D22</f>
        <v>0</v>
      </c>
      <c r="G22" s="9" t="str">
        <f>'Phone Call (MkIII)'!G22</f>
        <v xml:space="preserve">Inheritance </v>
      </c>
      <c r="H22" s="9" t="str">
        <f>'Phone Call (MkIII)'!H22</f>
        <v>Been in the family for 65 years</v>
      </c>
      <c r="I22" s="9" t="str">
        <f>'Phone Call (MkIII)'!I22</f>
        <v xml:space="preserve">Ex Dairy, looking to sell off the land </v>
      </c>
      <c r="J22" s="9">
        <f>'Phone Call (MkIII)'!J22</f>
        <v>0</v>
      </c>
      <c r="K22" s="9">
        <f>'Phone Call (MkIII)'!K22</f>
        <v>0</v>
      </c>
      <c r="L22" s="9" t="str">
        <f>'Phone Call (MkIII)'!N:N</f>
        <v xml:space="preserve">Dairy not making money </v>
      </c>
      <c r="M22" s="9">
        <f>'Phone Call (MkIII)'!O22</f>
        <v>0</v>
      </c>
      <c r="N22" s="9">
        <f>'Phone Call (MkIII)'!P22</f>
        <v>0</v>
      </c>
      <c r="O22" s="4">
        <f>'Report Form'!G25</f>
        <v>0</v>
      </c>
      <c r="P22" s="9" t="str">
        <f>'Financial Summary (BNG)'!C22</f>
        <v>CTF</v>
      </c>
      <c r="Q22" s="9">
        <f>'Report Form'!J25</f>
        <v>0</v>
      </c>
      <c r="R22" s="9">
        <f>'Report Form'!L25</f>
        <v>0</v>
      </c>
      <c r="S22" s="9">
        <f>'Report Form'!M25</f>
        <v>0</v>
      </c>
      <c r="T22" s="9">
        <f>'Report Form'!N25</f>
        <v>0</v>
      </c>
      <c r="U22" s="9">
        <f>'Report Form'!O25</f>
        <v>0</v>
      </c>
      <c r="V22" s="9">
        <f>'Report Form'!Q25</f>
        <v>0</v>
      </c>
      <c r="W22" s="9">
        <f>'Report Form'!I25</f>
        <v>0</v>
      </c>
      <c r="X22" s="10">
        <f>'Financial Summary (BNG)'!H22</f>
        <v>0</v>
      </c>
      <c r="Y22" s="10">
        <f>'Financial Summary (BNG)'!M22</f>
        <v>0</v>
      </c>
      <c r="Z22" s="10">
        <f>'Financial Summary (BNG)'!Q22</f>
        <v>0</v>
      </c>
      <c r="AA22" s="10">
        <f>'Financial Summary (BNG)'!F22</f>
        <v>0</v>
      </c>
      <c r="AB22" s="10">
        <f>'Financial Summary (BNG)'!G22</f>
        <v>0</v>
      </c>
      <c r="AC22" s="10">
        <f>'Financial Summary (BNG)'!H22</f>
        <v>0</v>
      </c>
      <c r="AD22" s="10">
        <f>'Financial Summary (BNG)'!I22</f>
        <v>0</v>
      </c>
      <c r="AE22" s="10">
        <f>'Financial Summary (BNG)'!J22</f>
        <v>0</v>
      </c>
      <c r="AF22" s="10">
        <f>'Financial Summary (BNG)'!K22</f>
        <v>0</v>
      </c>
      <c r="AG22" s="10">
        <f>'Financial Summary (BNG)'!L22</f>
        <v>0</v>
      </c>
      <c r="AH22" s="10">
        <f>'Financial Summary (BNG)'!M22</f>
        <v>0</v>
      </c>
      <c r="AI22" s="10">
        <f>'Financial Summary (BNG)'!N22</f>
        <v>0</v>
      </c>
      <c r="AJ22" s="10">
        <f>'Financial Summary (BNG)'!O22</f>
        <v>0</v>
      </c>
      <c r="AK22" s="10">
        <f>'Financial Summary (BNG)'!P22</f>
        <v>0</v>
      </c>
      <c r="AL22" s="10">
        <f>'Financial Summary (BNG)'!Q22</f>
        <v>0</v>
      </c>
      <c r="AM22" s="10">
        <f>'Financial Summary (BNG)'!R22</f>
        <v>0</v>
      </c>
      <c r="AN22" s="10">
        <f>'Financial Summary (BNG)'!S22</f>
        <v>0</v>
      </c>
      <c r="AO22" s="9" t="str">
        <f>'Application Form'!K22</f>
        <v>3 /4</v>
      </c>
      <c r="AP22" s="9" t="str">
        <f>'Application Form'!L22</f>
        <v>Freely draining slightly acid loamy soils</v>
      </c>
      <c r="AQ22" s="9" t="str">
        <f>'Application Form'!M22</f>
        <v>Pasture</v>
      </c>
      <c r="AR22" s="9" t="str">
        <f>'Application Form'!N22</f>
        <v>No</v>
      </c>
      <c r="AS22" s="9" t="str">
        <f>'Application Form'!O22</f>
        <v>No</v>
      </c>
      <c r="AT22" s="9" t="str">
        <f>'Application Form'!P22</f>
        <v>No</v>
      </c>
      <c r="AU22" s="9" t="str">
        <f>'Application Form'!Q22</f>
        <v>0 km</v>
      </c>
      <c r="AV22" s="9" t="str">
        <f>'Application Form'!R22</f>
        <v>N/A</v>
      </c>
      <c r="AW22" s="9" t="str">
        <f>'Application Form'!S22</f>
        <v>N/A</v>
      </c>
      <c r="AX22" s="9" t="str">
        <f>'Application Form'!T22</f>
        <v>427 metres</v>
      </c>
      <c r="AY22" s="9" t="str">
        <f>'Application Form'!U22</f>
        <v>379 metres</v>
      </c>
      <c r="AZ22" s="9" t="str">
        <f>'Application Form'!V22</f>
        <v>380 metres</v>
      </c>
      <c r="BA22" s="9" t="str">
        <f>'Application Form'!W22</f>
        <v>0 metres</v>
      </c>
      <c r="BB22" s="9" t="str">
        <f>'Application Form'!X22</f>
        <v>0 metres</v>
      </c>
      <c r="BC22" s="9" t="str">
        <f>'Application Form'!Y22</f>
        <v>164 metres</v>
      </c>
      <c r="BD22" s="9" t="str">
        <f>'Application Form'!Z22</f>
        <v>16.4 km</v>
      </c>
      <c r="BE22" s="9" t="str">
        <f>'Application Form'!AA22</f>
        <v>159 metres</v>
      </c>
      <c r="BF22" s="9" t="str">
        <f>'Application Form'!AB22</f>
        <v>56.7 km</v>
      </c>
      <c r="BG22" s="9" t="str">
        <f>'Application Form'!AC22</f>
        <v>852 metres</v>
      </c>
      <c r="BH22" s="9" t="str">
        <f>'Application Form'!AD22</f>
        <v>76.91 km</v>
      </c>
      <c r="BI22" s="13" t="str">
        <f>'Application Form'!AH22</f>
        <v>https://drive.google.com/file/d/1z3_1YzVOvQ5oQKNwAhfQ8uJbxvRhY6CR/view?usp=sharing</v>
      </c>
      <c r="BK22" s="62"/>
      <c r="BL22" s="61" t="str">
        <f>HYPERLINK("https://drive.google.com/open?id=1LuDvfY1Xavod-wnilZY5Wbf3xQ_9VkFj6SnZjqFUAcQ","24 Robert Gray Report Doc S6 6HG")</f>
        <v>24 Robert Gray Report Doc S6 6HG</v>
      </c>
      <c r="BM22" s="60" t="s">
        <v>1641</v>
      </c>
      <c r="BN22" s="62"/>
      <c r="BO22" s="62"/>
      <c r="BP22" s="62"/>
      <c r="BQ22" s="62"/>
      <c r="BR22" s="62"/>
      <c r="BS22" s="62"/>
      <c r="BT22" s="62"/>
      <c r="BU22" s="62"/>
      <c r="BV22" s="3"/>
      <c r="BZ22" s="4"/>
      <c r="CA22" s="4"/>
    </row>
    <row r="23" spans="1:79" x14ac:dyDescent="0.2">
      <c r="A23" s="9">
        <f>'Application Form'!B23</f>
        <v>25</v>
      </c>
      <c r="B23" s="9">
        <f>'Application Form'!C23</f>
        <v>0</v>
      </c>
      <c r="C23" s="9" t="str">
        <f>'Application Form'!E23</f>
        <v>Teignbridge</v>
      </c>
      <c r="D23" s="9">
        <f>'Application Form'!D23</f>
        <v>0</v>
      </c>
      <c r="E23" s="9" t="str">
        <f>'Report Form'!E26</f>
        <v>Dan Bumford</v>
      </c>
      <c r="F23" s="51">
        <f>'Financial Summary (BNG)'!D23</f>
        <v>27.77</v>
      </c>
      <c r="G23" s="9" t="str">
        <f>'Phone Call (MkIII)'!G23</f>
        <v>Purchased in 2007</v>
      </c>
      <c r="H23" s="9">
        <f>'Phone Call (MkIII)'!H23</f>
        <v>2007</v>
      </c>
      <c r="I23" s="9" t="str">
        <f>'Phone Call (MkIII)'!I23</f>
        <v xml:space="preserve">The land is currently being used as pasture ground. </v>
      </c>
      <c r="J23" s="9">
        <f>'Phone Call (MkIII)'!J23</f>
        <v>0</v>
      </c>
      <c r="K23" s="9">
        <f>'Phone Call (MkIII)'!K23</f>
        <v>0</v>
      </c>
      <c r="L23" s="9" t="str">
        <f>'Phone Call (MkIII)'!N:N</f>
        <v xml:space="preserve">Financial benefit. </v>
      </c>
      <c r="M23" s="9">
        <f>'Phone Call (MkIII)'!O23</f>
        <v>0</v>
      </c>
      <c r="N23" s="9">
        <f>'Phone Call (MkIII)'!P23</f>
        <v>0</v>
      </c>
      <c r="O23" s="4" t="str">
        <f>'Report Form'!G26</f>
        <v>BNG (Biodiversity Net Gain)</v>
      </c>
      <c r="P23" s="9" t="str">
        <f>'Financial Summary (BNG)'!C23</f>
        <v>Biofarm</v>
      </c>
      <c r="Q23" s="9" t="str">
        <f>'Report Form'!J26</f>
        <v>The desk review calculated approximately 76 available habitat units on the 27.7 acres submitted. This can go up and down and should be taken as an estimation at this stage. 
Devon County Council is a mid-tabled Local Planning Authority in regards to Biodiversity net Gain. This means that although these units may not be the most desirable place for units, they're far more attractive that lower tabled planning authorities. In addition, we're currently awaiting confirmation, but it may be likely that these units could be sold to development within Cornwall, which is ranked in the top 20 LPA'S at current. 
If you'd like to know more about how Devon County Council are preparing for BNG - then follow the link below or type it into the address bar of your internet browser:
https://www.devon.gov.uk/environment/wp-content/uploads/sites/112/2022/02/Final-Draft-Devon-Net-Gain-guidance-Feb-2022.pdf</v>
      </c>
      <c r="R23" s="9" t="str">
        <f>'Report Form'!L26</f>
        <v>This strategy involves the restoration of very highly distinctive grassland and woodland habitat on ex-pasture. To achieve this, we propose enhancement of ‘moderate’ condition modified grassland to ‘good’ condition MG5 lowland meadow on half the site. 
This would include sewing species such as common knapweed (Centaurea nigra), crested dog’s tail (Cynosurus cristatus) and yellow rattle (Rhinanthus minor), ideally sourced from local seed banks, the nearest site being 5.6km to the west. On the remaining area, we propose creation of ‘good’ condition scrub, incorporating native species to complement riparian habitat around Am Brook and woodland found in Orley Common.
Management strategies may include hay cropping in the late summer/early autumn to encourage wildflower establishment, as well as low intensity grazing by
cattle or ponies. The latter would maintain successional scrub habitat, whilst preventing wildflowers being outcompeted by fast growing grasses and herbs.</v>
      </c>
      <c r="S23" s="9">
        <f>'Report Form'!M26</f>
        <v>0</v>
      </c>
      <c r="T23" s="9" t="str">
        <f>'Report Form'!N26</f>
        <v>Biofarm to manage the delivery of habitat units.</v>
      </c>
      <c r="U23" s="9" t="str">
        <f>'Report Form'!O26</f>
        <v>Permit access for management and monitoring of the site. As well as contractors in accordance with the agreed strategy for delivery of the target habitats.</v>
      </c>
      <c r="V23" s="9">
        <f>'Report Form'!Q26</f>
        <v>0</v>
      </c>
      <c r="W23" s="9">
        <f>'Report Form'!I26</f>
        <v>33</v>
      </c>
      <c r="X23" s="10">
        <f>'Financial Summary (BNG)'!H23</f>
        <v>2052000</v>
      </c>
      <c r="Y23" s="10">
        <f>'Financial Summary (BNG)'!M23</f>
        <v>1160760</v>
      </c>
      <c r="Z23" s="10">
        <f>'Financial Summary (BNG)'!Q23</f>
        <v>756904</v>
      </c>
      <c r="AA23" s="10">
        <f>'Financial Summary (BNG)'!F23</f>
        <v>1520000</v>
      </c>
      <c r="AB23" s="10">
        <f>'Financial Summary (BNG)'!G23</f>
        <v>532000</v>
      </c>
      <c r="AC23" s="10">
        <f>'Financial Summary (BNG)'!H23</f>
        <v>2052000</v>
      </c>
      <c r="AD23" s="10">
        <f>'Financial Summary (BNG)'!I23</f>
        <v>304000</v>
      </c>
      <c r="AE23" s="10">
        <f>'Financial Summary (BNG)'!J23</f>
        <v>102600</v>
      </c>
      <c r="AF23" s="10">
        <f>'Financial Summary (BNG)'!K23</f>
        <v>532000</v>
      </c>
      <c r="AG23" s="10">
        <f>'Financial Summary (BNG)'!L23</f>
        <v>222160</v>
      </c>
      <c r="AH23" s="10">
        <f>'Financial Summary (BNG)'!M23</f>
        <v>1160760</v>
      </c>
      <c r="AI23" s="10">
        <f>'Financial Summary (BNG)'!N23</f>
        <v>891240</v>
      </c>
      <c r="AJ23" s="10">
        <f>'Financial Summary (BNG)'!O23</f>
        <v>356496</v>
      </c>
      <c r="AK23" s="10">
        <f>'Financial Summary (BNG)'!P23</f>
        <v>534744</v>
      </c>
      <c r="AL23" s="10">
        <f>'Financial Summary (BNG)'!Q23</f>
        <v>756904</v>
      </c>
      <c r="AM23" s="10">
        <f>'Financial Summary (BNG)'!R23</f>
        <v>7129.92</v>
      </c>
      <c r="AN23" s="9">
        <f>'Financial Summary (BNG)'!S23</f>
        <v>0</v>
      </c>
      <c r="AO23" s="9" t="str">
        <f>'Application Form'!K23</f>
        <v>3 / 4</v>
      </c>
      <c r="AP23" s="9" t="str">
        <f>'Application Form'!L23</f>
        <v>Freely draining slightly acid but base-rich soils / Freely draining slightly acid loamy soils</v>
      </c>
      <c r="AQ23" s="9" t="str">
        <f>'Application Form'!M23</f>
        <v>Mixed</v>
      </c>
      <c r="AR23" s="9" t="str">
        <f>'Application Form'!N23</f>
        <v>No</v>
      </c>
      <c r="AS23" s="9" t="str">
        <f>'Application Form'!O23</f>
        <v>No</v>
      </c>
      <c r="AT23" s="9" t="str">
        <f>'Application Form'!P23</f>
        <v>No</v>
      </c>
      <c r="AU23" s="9" t="str">
        <f>'Application Form'!Q23</f>
        <v>1.54 km</v>
      </c>
      <c r="AV23" s="9" t="str">
        <f>'Application Form'!R23</f>
        <v>N/A</v>
      </c>
      <c r="AW23" s="9" t="str">
        <f>'Application Form'!S23</f>
        <v>N/A</v>
      </c>
      <c r="AX23" s="9" t="str">
        <f>'Application Form'!T23</f>
        <v>682 metres</v>
      </c>
      <c r="AY23" s="9" t="str">
        <f>'Application Form'!U23</f>
        <v>0 metres</v>
      </c>
      <c r="AZ23" s="9" t="str">
        <f>'Application Form'!V23</f>
        <v>0metres</v>
      </c>
      <c r="BA23" s="9" t="str">
        <f>'Application Form'!W23</f>
        <v>107 km</v>
      </c>
      <c r="BB23" s="9" t="str">
        <f>'Application Form'!X23</f>
        <v>434 metres</v>
      </c>
      <c r="BC23" s="9" t="str">
        <f>'Application Form'!Y23</f>
        <v>18 metres</v>
      </c>
      <c r="BD23" s="9" t="str">
        <f>'Application Form'!Z23</f>
        <v>5.30 km</v>
      </c>
      <c r="BE23" s="9" t="str">
        <f>'Application Form'!AA23</f>
        <v>6.69 km</v>
      </c>
      <c r="BF23" s="9" t="str">
        <f>'Application Form'!AB23</f>
        <v>5.68 km</v>
      </c>
      <c r="BG23" s="9" t="str">
        <f>'Application Form'!AC23</f>
        <v>7.53 km</v>
      </c>
      <c r="BH23" s="9" t="str">
        <f>'Application Form'!AD23</f>
        <v>21.87 km</v>
      </c>
      <c r="BI23" s="13" t="str">
        <f>'Application Form'!AH23</f>
        <v>https://drive.google.com/file/d/1h_3dUMkiOra38V0UEh75UiMK21ba6Lk8/view?usp=drive_link</v>
      </c>
      <c r="BJ23" s="18" t="str">
        <f>HYPERLINK("https://drive.google.com/open?id=1TkOM8Sptb3ZJqofI5DfBQvOequZFxOhu","25. Matthew Gammin Report TQ12 5UP.pdf")</f>
        <v>25. Matthew Gammin Report TQ12 5UP.pdf</v>
      </c>
      <c r="BK23" s="60" t="s">
        <v>1642</v>
      </c>
      <c r="BL23" s="62"/>
      <c r="BM23" s="62"/>
      <c r="BN23" s="62"/>
      <c r="BO23" s="62"/>
      <c r="BP23" s="62"/>
      <c r="BQ23" s="62"/>
      <c r="BR23" s="62"/>
      <c r="BS23" s="62"/>
      <c r="BT23" s="62"/>
      <c r="BU23" s="62"/>
      <c r="BV23" s="3"/>
      <c r="BW23" s="4"/>
      <c r="BX23" s="4"/>
      <c r="BZ23" s="4"/>
      <c r="CA23" s="4"/>
    </row>
    <row r="24" spans="1:79" x14ac:dyDescent="0.2">
      <c r="A24" s="9">
        <f>'Application Form'!B24</f>
        <v>26</v>
      </c>
      <c r="B24" s="9">
        <f>'Application Form'!C24</f>
        <v>0</v>
      </c>
      <c r="C24" s="9" t="str">
        <f>'Application Form'!E24</f>
        <v>Barnsley Metropolitan</v>
      </c>
      <c r="D24" s="9">
        <f>'Application Form'!D24</f>
        <v>0</v>
      </c>
      <c r="E24" s="9">
        <f>'Report Form'!E27</f>
        <v>0</v>
      </c>
      <c r="F24" s="51">
        <f>'Financial Summary (BNG)'!D24</f>
        <v>0</v>
      </c>
      <c r="G24" s="9">
        <f>'Phone Call (MkIII)'!G24</f>
        <v>0</v>
      </c>
      <c r="H24" s="9">
        <f>'Phone Call (MkIII)'!H24</f>
        <v>0</v>
      </c>
      <c r="I24" s="9">
        <f>'Phone Call (MkIII)'!I24</f>
        <v>0</v>
      </c>
      <c r="J24" s="9">
        <f>'Phone Call (MkIII)'!J24</f>
        <v>0</v>
      </c>
      <c r="K24" s="9">
        <f>'Phone Call (MkIII)'!K24</f>
        <v>0</v>
      </c>
      <c r="L24" s="9">
        <f>'Phone Call (MkIII)'!N:N</f>
        <v>0</v>
      </c>
      <c r="M24" s="9">
        <f>'Phone Call (MkIII)'!O24</f>
        <v>0</v>
      </c>
      <c r="N24" s="9">
        <f>'Phone Call (MkIII)'!P24</f>
        <v>0</v>
      </c>
      <c r="O24" s="4">
        <f>'Report Form'!G27</f>
        <v>0</v>
      </c>
      <c r="P24" s="9" t="str">
        <f>'Financial Summary (BNG)'!C24</f>
        <v>CTF</v>
      </c>
      <c r="Q24" s="9">
        <f>'Report Form'!J27</f>
        <v>0</v>
      </c>
      <c r="R24" s="9">
        <f>'Report Form'!L27</f>
        <v>0</v>
      </c>
      <c r="S24" s="9">
        <f>'Report Form'!M27</f>
        <v>0</v>
      </c>
      <c r="T24" s="9">
        <f>'Report Form'!N27</f>
        <v>0</v>
      </c>
      <c r="U24" s="9">
        <f>'Report Form'!O27</f>
        <v>0</v>
      </c>
      <c r="V24" s="9">
        <f>'Report Form'!Q27</f>
        <v>0</v>
      </c>
      <c r="W24" s="9">
        <f>'Report Form'!I27</f>
        <v>0</v>
      </c>
      <c r="X24" s="10">
        <f>'Financial Summary (BNG)'!H24</f>
        <v>0</v>
      </c>
      <c r="Y24" s="10">
        <f>'Financial Summary (BNG)'!M24</f>
        <v>0</v>
      </c>
      <c r="Z24" s="10">
        <f>'Financial Summary (BNG)'!Q24</f>
        <v>0</v>
      </c>
      <c r="AA24" s="10">
        <f>'Financial Summary (BNG)'!F24</f>
        <v>0</v>
      </c>
      <c r="AB24" s="10">
        <f>'Financial Summary (BNG)'!G24</f>
        <v>0</v>
      </c>
      <c r="AC24" s="10">
        <f>'Financial Summary (BNG)'!H24</f>
        <v>0</v>
      </c>
      <c r="AD24" s="10">
        <f>'Financial Summary (BNG)'!I24</f>
        <v>0</v>
      </c>
      <c r="AE24" s="10">
        <f>'Financial Summary (BNG)'!J24</f>
        <v>0</v>
      </c>
      <c r="AF24" s="10">
        <f>'Financial Summary (BNG)'!K24</f>
        <v>0</v>
      </c>
      <c r="AG24" s="10">
        <f>'Financial Summary (BNG)'!L24</f>
        <v>0</v>
      </c>
      <c r="AH24" s="10">
        <f>'Financial Summary (BNG)'!M24</f>
        <v>0</v>
      </c>
      <c r="AI24" s="10">
        <f>'Financial Summary (BNG)'!N24</f>
        <v>0</v>
      </c>
      <c r="AJ24" s="10">
        <f>'Financial Summary (BNG)'!O24</f>
        <v>0</v>
      </c>
      <c r="AK24" s="10">
        <f>'Financial Summary (BNG)'!P24</f>
        <v>0</v>
      </c>
      <c r="AL24" s="10">
        <f>'Financial Summary (BNG)'!Q24</f>
        <v>0</v>
      </c>
      <c r="AM24" s="10">
        <f>'Financial Summary (BNG)'!R24</f>
        <v>0</v>
      </c>
      <c r="AN24" s="10">
        <f>'Financial Summary (BNG)'!S24</f>
        <v>0</v>
      </c>
      <c r="AO24" s="9">
        <f>'Application Form'!K24</f>
        <v>5</v>
      </c>
      <c r="AP24" s="9" t="str">
        <f>'Application Form'!L24</f>
        <v>Slowly permeable wet very acid upland soils with a peaty surface</v>
      </c>
      <c r="AQ24" s="9" t="str">
        <f>'Application Form'!M24</f>
        <v>Moorland rough grazing and forestry</v>
      </c>
      <c r="AR24" s="9" t="str">
        <f>'Application Form'!N24</f>
        <v>No - brownfield site on other site of road with planning permission pending</v>
      </c>
      <c r="AS24" s="9" t="str">
        <f>'Application Form'!O24</f>
        <v>Yes</v>
      </c>
      <c r="AT24" s="9" t="str">
        <f>'Application Form'!P24</f>
        <v>Yes</v>
      </c>
      <c r="AU24" s="9" t="str">
        <f>'Application Form'!Q24</f>
        <v>&gt;1 km</v>
      </c>
      <c r="AV24" s="9" t="str">
        <f>'Application Form'!R24</f>
        <v>N/A</v>
      </c>
      <c r="AW24" s="9" t="str">
        <f>'Application Form'!S24</f>
        <v>N/A</v>
      </c>
      <c r="AX24" s="9" t="str">
        <f>'Application Form'!T24</f>
        <v>1.68 km</v>
      </c>
      <c r="AY24" s="9" t="str">
        <f>'Application Form'!U24</f>
        <v>511 metres</v>
      </c>
      <c r="AZ24" s="9" t="str">
        <f>'Application Form'!V24</f>
        <v>511 metres</v>
      </c>
      <c r="BA24" s="9" t="str">
        <f>'Application Form'!W24</f>
        <v>0 metres</v>
      </c>
      <c r="BB24" s="9" t="str">
        <f>'Application Form'!X24</f>
        <v>0 metres</v>
      </c>
      <c r="BC24" s="9" t="str">
        <f>'Application Form'!Y24</f>
        <v>81 metres</v>
      </c>
      <c r="BD24" s="9" t="str">
        <f>'Application Form'!Z24</f>
        <v>17.27 km</v>
      </c>
      <c r="BE24" s="9" t="str">
        <f>'Application Form'!AA24</f>
        <v>1.86 km</v>
      </c>
      <c r="BF24" s="9" t="str">
        <f>'Application Form'!AB24</f>
        <v>40.58 km</v>
      </c>
      <c r="BG24" s="9" t="str">
        <f>'Application Form'!AC24</f>
        <v>3.45 km</v>
      </c>
      <c r="BH24" s="9" t="str">
        <f>'Application Form'!AD24</f>
        <v>49.07 km</v>
      </c>
      <c r="BI24" s="13" t="str">
        <f>'Application Form'!AH24</f>
        <v>https://drive.google.com/file/d/1mp8AxDNv6qVtRJWXj11Hft27CacSztEF/view?usp=drive_link</v>
      </c>
      <c r="BK24" s="62"/>
      <c r="BL24" s="61" t="str">
        <f>HYPERLINK("https://drive.google.com/open?id=15yOyyp3coWhap09b4qGjh2-fTFRMI55DBbiQ7MA9aNI","26 Joanne Smith Report Doc S36 4HE")</f>
        <v>26 Joanne Smith Report Doc S36 4HE</v>
      </c>
      <c r="BM24" s="60" t="s">
        <v>1643</v>
      </c>
      <c r="BN24" s="62"/>
      <c r="BO24" s="62"/>
      <c r="BP24" s="62"/>
      <c r="BQ24" s="62"/>
      <c r="BR24" s="62"/>
      <c r="BS24" s="62"/>
      <c r="BT24" s="62"/>
      <c r="BU24" s="62"/>
      <c r="BV24" s="3"/>
      <c r="BZ24" s="4"/>
      <c r="CA24" s="4"/>
    </row>
    <row r="25" spans="1:79" x14ac:dyDescent="0.2">
      <c r="A25" s="9">
        <f>'Application Form'!B25</f>
        <v>27</v>
      </c>
      <c r="B25" s="9">
        <f>'Application Form'!C25</f>
        <v>0</v>
      </c>
      <c r="C25" s="9" t="str">
        <f>'Application Form'!E25</f>
        <v>Cornwall</v>
      </c>
      <c r="D25" s="9">
        <f>'Application Form'!D25</f>
        <v>0</v>
      </c>
      <c r="E25" s="9" t="str">
        <f>'Report Form'!E28</f>
        <v>William Nicholls</v>
      </c>
      <c r="F25" s="51">
        <f>'Financial Summary (BNG)'!D25</f>
        <v>53.08</v>
      </c>
      <c r="G25" s="9" t="str">
        <f>'Phone Call (MkIII)'!G25</f>
        <v>Mixture of purchase and inheritance</v>
      </c>
      <c r="H25" s="9" t="str">
        <f>'Phone Call (MkIII)'!H25</f>
        <v>Ranges from 40 years to the last few</v>
      </c>
      <c r="I25" s="9" t="str">
        <f>'Phone Call (MkIII)'!I25</f>
        <v>Working farm</v>
      </c>
      <c r="J25" s="9">
        <f>'Phone Call (MkIII)'!J25</f>
        <v>0</v>
      </c>
      <c r="K25" s="9">
        <f>'Phone Call (MkIII)'!K25</f>
        <v>0</v>
      </c>
      <c r="L25" s="9" t="str">
        <f>'Phone Call (MkIII)'!N:N</f>
        <v>N/A</v>
      </c>
      <c r="M25" s="9">
        <f>'Phone Call (MkIII)'!O25</f>
        <v>0</v>
      </c>
      <c r="N25" s="9">
        <f>'Phone Call (MkIII)'!P25</f>
        <v>0</v>
      </c>
      <c r="O25" s="4" t="str">
        <f>'Report Form'!G28</f>
        <v>BNG (Biodiversity Net Gain)</v>
      </c>
      <c r="P25" s="9" t="str">
        <f>'Financial Summary (BNG)'!C25</f>
        <v>Biofarm</v>
      </c>
      <c r="Q25" s="9" t="str">
        <f>'Report Form'!J28</f>
        <v xml:space="preserve">This plot of land is in a highly desirable LPA (Local Planning Authority) and, as such, would mean that the units are likely to sell quickly or in their entirety. However, it should be noted that this is a new market with no certainties when predicting unit sales. 
This is a fascinating financial proposition and could have the potential for further uplift throughout the lease. The average habitat unit per acre is typically 1.2; however, the ecologists believe you can get 3.1 for this section of land.
IHT (Inheritance Tax) should always be discussed with an accredited accountant or financial advisor before committing to BNG. However, after speaking with several specialists, if the 'maintenance plan' is within the classification of grazing or regenerative farming (etc.), then IHT would not affect the land as it is still used for agriculture/pasture. This can be discussed in more detail with the project partners, who will have a plan to help mitigate this. </v>
      </c>
      <c r="R25" s="9" t="str">
        <f>'Report Form'!L28</f>
        <v>Given the seemingly slightly acidic but base-rich soils present on site, we propose enhancement of around 50% of the site, classified as ‘moderate’ condition modified grassland, to ‘good’ condition lowland meadow. We accompany this with implementation of ‘good’ condition mixed scrub on the remaining 50% of the site, as well as a one-hectare pond or pond complex to add to habitat heterogeneity.</v>
      </c>
      <c r="S25" s="9" t="str">
        <f>'Report Form'!M28</f>
        <v>24-month Option Agreement between Biofarm and Landowner to exclusively lease the land and sell BNG habitat units on the demise. Option to extend for a further 12 months on the sale of 33 habitat units.</v>
      </c>
      <c r="T25" s="9" t="str">
        <f>'Report Form'!N28</f>
        <v>Biofarm responsible for delivery of Habitat Units, Habitat Management and BNG Monitoring for the full 33-year period</v>
      </c>
      <c r="U25" s="9" t="str">
        <f>'Report Form'!O28</f>
        <v>To permit access for management and monitoring of the site by Biofarm and/or their contractors in accordance with the agreed strategy for delivery of the target habitat.</v>
      </c>
      <c r="V25" s="9">
        <f>'Report Form'!Q28</f>
        <v>0</v>
      </c>
      <c r="W25" s="9" t="str">
        <f>'Report Form'!I28</f>
        <v>33 Years</v>
      </c>
      <c r="X25" s="10">
        <f>'Financial Summary (BNG)'!H25</f>
        <v>4482000</v>
      </c>
      <c r="Y25" s="10">
        <f>'Financial Summary (BNG)'!M25</f>
        <v>2474740</v>
      </c>
      <c r="Z25" s="10">
        <f>'Financial Summary (BNG)'!Q25</f>
        <v>1628996</v>
      </c>
      <c r="AA25" s="10">
        <f>'Financial Summary (BNG)'!F25</f>
        <v>3320000</v>
      </c>
      <c r="AB25" s="10">
        <f>'Financial Summary (BNG)'!G25</f>
        <v>1162000</v>
      </c>
      <c r="AC25" s="10">
        <f>'Financial Summary (BNG)'!H25</f>
        <v>4482000</v>
      </c>
      <c r="AD25" s="10">
        <f>'Financial Summary (BNG)'!I25</f>
        <v>664000</v>
      </c>
      <c r="AE25" s="10">
        <f>'Financial Summary (BNG)'!J25</f>
        <v>224100</v>
      </c>
      <c r="AF25" s="10">
        <f>'Financial Summary (BNG)'!K25</f>
        <v>1162000</v>
      </c>
      <c r="AG25" s="10">
        <f>'Financial Summary (BNG)'!L25</f>
        <v>424640</v>
      </c>
      <c r="AH25" s="10">
        <f>'Financial Summary (BNG)'!M25</f>
        <v>2474740</v>
      </c>
      <c r="AI25" s="10">
        <f>'Financial Summary (BNG)'!N25</f>
        <v>2007260</v>
      </c>
      <c r="AJ25" s="10">
        <f>'Financial Summary (BNG)'!O25</f>
        <v>802904</v>
      </c>
      <c r="AK25" s="10">
        <f>'Financial Summary (BNG)'!P25</f>
        <v>1204356</v>
      </c>
      <c r="AL25" s="10">
        <f>'Financial Summary (BNG)'!Q25</f>
        <v>1628996</v>
      </c>
      <c r="AM25" s="10">
        <f>'Financial Summary (BNG)'!R25</f>
        <v>16058.08</v>
      </c>
      <c r="AN25" s="9">
        <f>'Financial Summary (BNG)'!S25</f>
        <v>0</v>
      </c>
      <c r="AO25" s="9">
        <f>'Application Form'!K25</f>
        <v>4</v>
      </c>
      <c r="AP25" s="9" t="str">
        <f>'Application Form'!L25</f>
        <v>Freely draining slightly acid but base-rich soils</v>
      </c>
      <c r="AQ25" s="9" t="str">
        <f>'Application Form'!M25</f>
        <v>Arable and grassland</v>
      </c>
      <c r="AR25" s="9" t="str">
        <f>'Application Form'!N25</f>
        <v>No</v>
      </c>
      <c r="AS25" s="9" t="str">
        <f>'Application Form'!O25</f>
        <v>Water running at very top of land</v>
      </c>
      <c r="AT25" s="9" t="str">
        <f>'Application Form'!P25</f>
        <v>Yes</v>
      </c>
      <c r="AU25" s="9" t="str">
        <f>'Application Form'!Q25</f>
        <v>100 metres</v>
      </c>
      <c r="AV25" s="9" t="str">
        <f>'Application Form'!R25</f>
        <v>N/A</v>
      </c>
      <c r="AW25" s="9" t="str">
        <f>'Application Form'!S25</f>
        <v>N/A</v>
      </c>
      <c r="AX25" s="9" t="str">
        <f>'Application Form'!T25</f>
        <v>2.80 km</v>
      </c>
      <c r="AY25" s="9" t="str">
        <f>'Application Form'!U25</f>
        <v>0 metres</v>
      </c>
      <c r="AZ25" s="9" t="str">
        <f>'Application Form'!V25</f>
        <v>0 metres</v>
      </c>
      <c r="BA25" s="9" t="str">
        <f>'Application Form'!W25</f>
        <v>147.56 km</v>
      </c>
      <c r="BB25" s="9" t="str">
        <f>'Application Form'!X25</f>
        <v>1 metres</v>
      </c>
      <c r="BC25" s="9" t="str">
        <f>'Application Form'!Y25</f>
        <v>39 metres</v>
      </c>
      <c r="BD25" s="9" t="str">
        <f>'Application Form'!Z25</f>
        <v>17.18 km</v>
      </c>
      <c r="BE25" s="9" t="str">
        <f>'Application Form'!AA25</f>
        <v>24.58 km</v>
      </c>
      <c r="BF25" s="9" t="str">
        <f>'Application Form'!AB25</f>
        <v>0 metres</v>
      </c>
      <c r="BG25" s="9" t="str">
        <f>'Application Form'!AC25</f>
        <v>1.33 km</v>
      </c>
      <c r="BH25" s="9" t="str">
        <f>'Application Form'!AD25</f>
        <v>75.47 km</v>
      </c>
      <c r="BI25" s="13" t="str">
        <f>'Application Form'!AH25</f>
        <v>https://drive.google.com/file/d/1joaHRLMn0yhyzKydntr1SoUcRmHCkIjW/view?usp=sharing</v>
      </c>
      <c r="BJ25" s="18" t="str">
        <f>HYPERLINK("https://drive.google.com/open?id=1fpEnCX28AdxWxIVVQGlNwz9Pn6bG96dR","27. Andrew A Smith Report PL15 7TG.pdf")</f>
        <v>27. Andrew A Smith Report PL15 7TG.pdf</v>
      </c>
      <c r="BK25" s="60" t="s">
        <v>1644</v>
      </c>
      <c r="BL25" s="62"/>
      <c r="BM25" s="62"/>
      <c r="BN25" s="62"/>
      <c r="BO25" s="62"/>
      <c r="BP25" s="62"/>
      <c r="BQ25" s="62"/>
      <c r="BR25" s="62"/>
      <c r="BS25" s="62"/>
      <c r="BT25" s="62"/>
      <c r="BU25" s="62"/>
      <c r="BV25" s="3"/>
      <c r="BW25" s="4"/>
      <c r="BX25" s="4"/>
      <c r="CA25" s="4"/>
    </row>
    <row r="26" spans="1:79" x14ac:dyDescent="0.2">
      <c r="A26" s="9">
        <f>'Application Form'!B26</f>
        <v>28</v>
      </c>
      <c r="B26" s="9">
        <f>'Application Form'!C26</f>
        <v>0</v>
      </c>
      <c r="C26" s="9" t="str">
        <f>'Application Form'!E26</f>
        <v>South Hams Distric Council</v>
      </c>
      <c r="D26" s="9">
        <f>'Application Form'!D26</f>
        <v>0</v>
      </c>
      <c r="E26" s="9" t="str">
        <f>'Report Form'!E29</f>
        <v>William Nicholls</v>
      </c>
      <c r="F26" s="51">
        <f>'Financial Summary (BNG)'!D26</f>
        <v>7</v>
      </c>
      <c r="G26" s="9" t="str">
        <f>'Phone Call (MkIII)'!G26</f>
        <v>Purchased</v>
      </c>
      <c r="H26" s="9" t="str">
        <f>'Phone Call (MkIII)'!H26</f>
        <v>July / August 2023</v>
      </c>
      <c r="I26" s="9" t="str">
        <f>'Phone Call (MkIII)'!I26</f>
        <v>Grazing / Pasture Sheep</v>
      </c>
      <c r="J26" s="9">
        <f>'Phone Call (MkIII)'!J26</f>
        <v>0</v>
      </c>
      <c r="K26" s="9">
        <f>'Phone Call (MkIII)'!K26</f>
        <v>0</v>
      </c>
      <c r="L26" s="9" t="str">
        <f>'Phone Call (MkIII)'!N:N</f>
        <v xml:space="preserve">A very keen wildlife enthusiast, a chemist by trade has retired from that profession and is now running a smallholding. </v>
      </c>
      <c r="M26" s="9">
        <f>'Phone Call (MkIII)'!O26</f>
        <v>0</v>
      </c>
      <c r="N26" s="9">
        <f>'Phone Call (MkIII)'!P26</f>
        <v>0</v>
      </c>
      <c r="O26" s="4" t="str">
        <f>'Report Form'!G29</f>
        <v>BNG (Biodiversity Net Gain)</v>
      </c>
      <c r="P26" s="9" t="str">
        <f>'Financial Summary (BNG)'!C26</f>
        <v>CTF</v>
      </c>
      <c r="Q26" s="9" t="str">
        <f>'Report Form'!J29</f>
        <v xml:space="preserve">The 7 acres proposed could potentially uplift seven habitat units. The land is a blank canvas in terms of potential strategies. Improvement of the grassland would be the most basic proposal but would depend on how intensively the grass was fertilised previously and whether it was regularly ploughed and resown. 
The South Hams District is an optimistic Local Planning Authority regarding legislative implementation. However, due to the size of the project, the units will be part of the small-scale BNG plan. This will be mandatory from mid-April. 
</v>
      </c>
      <c r="R26" s="9" t="str">
        <f>'Report Form'!L29</f>
        <v xml:space="preserve">Enhancement of grassland condition to "good". However, there are opportunities to create habitats of lowland meadows, floodplain meadows and purple moor grass pastures. 
The pond looks to be in good 'biodiversity' condition. The hedgerows could also be enhanced, generating a significant BNG uplift. </v>
      </c>
      <c r="S26" s="9">
        <f>'Report Form'!M29</f>
        <v>0</v>
      </c>
      <c r="T26" s="9" t="str">
        <f>'Report Form'!N29</f>
        <v>An agreed specialist/project partner will be responsible for the delivery of the project and the long-term management/maintenance.  (33 years)</v>
      </c>
      <c r="U26" s="9" t="str">
        <f>'Report Form'!O29</f>
        <v>To permit access to the site for the necessary parties managing and monitoring the habitat units.</v>
      </c>
      <c r="V26" s="9" t="str">
        <f>'Report Form'!Q29</f>
        <v xml:space="preserve">Lowland Acidic Grassland 
Lowland Calcareous Grassland 
Misc Neutral Grassland </v>
      </c>
      <c r="W26" s="9" t="str">
        <f>'Report Form'!I29</f>
        <v>33 Years</v>
      </c>
      <c r="X26" s="10">
        <f>'Financial Summary (BNG)'!H26</f>
        <v>189000</v>
      </c>
      <c r="Y26" s="10">
        <f>'Financial Summary (BNG)'!M26</f>
        <v>91175</v>
      </c>
      <c r="Z26" s="10">
        <f>'Financial Summary (BNG)'!Q26</f>
        <v>153825</v>
      </c>
      <c r="AA26" s="10">
        <f>'Financial Summary (BNG)'!F26</f>
        <v>140000</v>
      </c>
      <c r="AB26" s="10">
        <f>'Financial Summary (BNG)'!G26</f>
        <v>49000</v>
      </c>
      <c r="AC26" s="10">
        <f>'Financial Summary (BNG)'!H26</f>
        <v>189000</v>
      </c>
      <c r="AD26" s="10">
        <f>'Financial Summary (BNG)'!I26</f>
        <v>28000</v>
      </c>
      <c r="AE26" s="10">
        <f>'Financial Summary (BNG)'!J26</f>
        <v>14175</v>
      </c>
      <c r="AF26" s="10">
        <f>'Financial Summary (BNG)'!K26</f>
        <v>49000</v>
      </c>
      <c r="AG26" s="10">
        <f>'Financial Summary (BNG)'!L26</f>
        <v>56000</v>
      </c>
      <c r="AH26" s="10">
        <f>'Financial Summary (BNG)'!M26</f>
        <v>91175</v>
      </c>
      <c r="AI26" s="10">
        <f>'Financial Summary (BNG)'!N26</f>
        <v>97825</v>
      </c>
      <c r="AJ26" s="10">
        <f>'Financial Summary (BNG)'!O26</f>
        <v>0</v>
      </c>
      <c r="AK26" s="10">
        <f>'Financial Summary (BNG)'!P26</f>
        <v>97825</v>
      </c>
      <c r="AL26" s="10">
        <f>'Financial Summary (BNG)'!Q26</f>
        <v>153825</v>
      </c>
      <c r="AM26" s="10">
        <f>'Financial Summary (BNG)'!R26</f>
        <v>9782.5</v>
      </c>
      <c r="AN26" s="10">
        <f>'Financial Summary (BNG)'!S26</f>
        <v>88042.5</v>
      </c>
      <c r="AO26" s="9">
        <f>'Application Form'!K26</f>
        <v>3</v>
      </c>
      <c r="AP26" s="9" t="str">
        <f>'Application Form'!L26</f>
        <v>Freely draining floodplain soils &amp; Freely draining slightly acid but base-rich soils</v>
      </c>
      <c r="AQ26" s="9" t="str">
        <f>'Application Form'!M26</f>
        <v>Arable and grassland</v>
      </c>
      <c r="AR26" s="9" t="str">
        <f>'Application Form'!N26</f>
        <v>No</v>
      </c>
      <c r="AS26" s="9" t="str">
        <f>'Application Form'!O26</f>
        <v>Yes</v>
      </c>
      <c r="AT26" s="9" t="str">
        <f>'Application Form'!P26</f>
        <v>No</v>
      </c>
      <c r="AU26" s="9" t="str">
        <f>'Application Form'!Q26</f>
        <v>1.21 km</v>
      </c>
      <c r="AV26" s="9" t="str">
        <f>'Application Form'!R26</f>
        <v>N/A</v>
      </c>
      <c r="AW26" s="9" t="str">
        <f>'Application Form'!S26</f>
        <v>N/A</v>
      </c>
      <c r="AX26" s="9" t="str">
        <f>'Application Form'!T26</f>
        <v>423 metres</v>
      </c>
      <c r="AY26" s="9" t="str">
        <f>'Application Form'!U26</f>
        <v>0 metres</v>
      </c>
      <c r="AZ26" s="9" t="str">
        <f>'Application Form'!V26</f>
        <v>0 metres</v>
      </c>
      <c r="BA26" s="9" t="str">
        <f>'Application Form'!W26</f>
        <v>128 km</v>
      </c>
      <c r="BB26" s="9" t="str">
        <f>'Application Form'!X26</f>
        <v>156 metres</v>
      </c>
      <c r="BC26" s="9" t="str">
        <f>'Application Form'!Y26</f>
        <v>67 metres</v>
      </c>
      <c r="BD26" s="9" t="str">
        <f>'Application Form'!Z26</f>
        <v>7.3 km</v>
      </c>
      <c r="BE26" s="9" t="str">
        <f>'Application Form'!AA26</f>
        <v>2.53 km</v>
      </c>
      <c r="BF26" s="9" t="str">
        <f>'Application Form'!AB26</f>
        <v>2.26 km</v>
      </c>
      <c r="BG26" s="9" t="str">
        <f>'Application Form'!AC26</f>
        <v>2.31 km</v>
      </c>
      <c r="BH26" s="9" t="str">
        <f>'Application Form'!AD26</f>
        <v>44.3 km</v>
      </c>
      <c r="BI26" s="13" t="str">
        <f>'Application Form'!AH26</f>
        <v>https://drive.google.com/file/d/1j0ji8CaayivMpfHFya8UECbfRNKhGv1A/view?usp=drive_link</v>
      </c>
      <c r="BJ26" s="18" t="str">
        <f>HYPERLINK("https://drive.google.com/open?id=1URURZwXLm19KzxdTQHcpu_wHerBqqFRe2g2T2oW_OHw","28. Mike Burgess Report PL21 0LB")</f>
        <v>28. Mike Burgess Report PL21 0LB</v>
      </c>
      <c r="BK26" s="60" t="s">
        <v>1645</v>
      </c>
      <c r="BL26" s="61" t="str">
        <f>HYPERLINK("https://drive.google.com/open?id=1hm0nZhdqMbMabuA5feiQlmQqrmxBF_8Xnp2ksuWhiV8","28 Mike Burgess Report Doc PL21 0LB")</f>
        <v>28 Mike Burgess Report Doc PL21 0LB</v>
      </c>
      <c r="BM26" s="60" t="s">
        <v>1646</v>
      </c>
      <c r="BN26" s="62"/>
      <c r="BO26" s="62"/>
      <c r="BP26" s="62"/>
      <c r="BQ26" s="62"/>
      <c r="BR26" s="62"/>
      <c r="BS26" s="62"/>
      <c r="BT26" s="62"/>
      <c r="BU26" s="62"/>
      <c r="BV26" s="3"/>
      <c r="CA26" s="4"/>
    </row>
    <row r="27" spans="1:79" x14ac:dyDescent="0.2">
      <c r="A27" s="9">
        <f>'Application Form'!B27</f>
        <v>29</v>
      </c>
      <c r="B27" s="9">
        <f>'Application Form'!C27</f>
        <v>0</v>
      </c>
      <c r="C27" s="9" t="str">
        <f>'Application Form'!E27</f>
        <v>North Yorkshire</v>
      </c>
      <c r="D27" s="9">
        <f>'Application Form'!D27</f>
        <v>0</v>
      </c>
      <c r="E27" s="9" t="str">
        <f>'Report Form'!E30</f>
        <v>Dan Bumford</v>
      </c>
      <c r="F27" s="51">
        <f>'Financial Summary (BNG)'!D27</f>
        <v>36</v>
      </c>
      <c r="G27" s="9" t="str">
        <f>'Phone Call (MkIII)'!G27</f>
        <v>N/A</v>
      </c>
      <c r="H27" s="9" t="str">
        <f>'Phone Call (MkIII)'!H27</f>
        <v>N/A</v>
      </c>
      <c r="I27" s="9" t="str">
        <f>'Phone Call (MkIII)'!I27</f>
        <v>Pasture</v>
      </c>
      <c r="J27" s="9">
        <f>'Phone Call (MkIII)'!J27</f>
        <v>0</v>
      </c>
      <c r="K27" s="9">
        <f>'Phone Call (MkIII)'!K27</f>
        <v>0</v>
      </c>
      <c r="L27" s="9">
        <f>'Phone Call (MkIII)'!N:N</f>
        <v>0</v>
      </c>
      <c r="M27" s="9">
        <f>'Phone Call (MkIII)'!O27</f>
        <v>0</v>
      </c>
      <c r="N27" s="9">
        <f>'Phone Call (MkIII)'!P27</f>
        <v>0</v>
      </c>
      <c r="O27" s="4" t="str">
        <f>'Report Form'!G30</f>
        <v>BNG (Biodiversity Net Gain)</v>
      </c>
      <c r="P27" s="9" t="str">
        <f>'Financial Summary (BNG)'!C27</f>
        <v>Biofarm</v>
      </c>
      <c r="Q27" s="9" t="str">
        <f>'Report Form'!J30</f>
        <v>The proposed site shows promise for good saleability of habitat units and can be 'packaged' to large-scale developers. Given the land's natural capital and area characteristics, the units could be viable to sell quickly and in their entirety. 
Being in North Yorkshire, there is a good potential for the units to sell quickly. The North Yorkshire Local Planning Authority is doing very well in implementation. However, I would be more excited by the possibility of connecting with additional Yorkshire authorities. This could be due to the ecological similarities each Yorkshire LPA has.  
Your average habitat unit per acre is 1.6; the national average is less than 1.6. This shows promise for the land and that ecologically, there should be limited issues with implementation and development. 
This project is a single payment and will be paid out once the developers approve the strategy. We strongly advise and encourage you to seek legal and financial advice before signing any agreements.</v>
      </c>
      <c r="R27" s="9" t="str">
        <f>'Report Form'!L30</f>
        <v>Enhancement of 50% of the site to ‘moderate’ condition other lowland acidic grassland. The remaining area to be converted to ‘good’ condition mixed scrub.
Option Agreement</v>
      </c>
      <c r="S27" s="9" t="str">
        <f>'Report Form'!M30</f>
        <v>24-month Option Agreement between Biofarm and Landowner to exclusively lease the land and sell BNG habitat units on the demise. Option to extend for a further 12 months on the sale of 12 habitat units.</v>
      </c>
      <c r="T27" s="9" t="str">
        <f>'Report Form'!N30</f>
        <v>Biofarm responsible for delivery of Habitat Units, Habitat Management and BNG Monitoring for the full 33-year period.</v>
      </c>
      <c r="U27" s="9" t="str">
        <f>'Report Form'!O30</f>
        <v>To permit access for management and monitoring of the site by Biofarm and/or their contractors in accordance with the agreed strategy for delivery of the target habitat.</v>
      </c>
      <c r="V27" s="9" t="str">
        <f>'Report Form'!Q30</f>
        <v>Acidic grassland:- Diverse grasslands which occur on a range of lime-deficient soils that have been derived from acidic bedrock or from superficial deposits, such as sands and gravels.
Mixed scrub:- Dense vegetation characterised by a mixture of low-growing, typically woody species.</v>
      </c>
      <c r="W27" s="9">
        <f>'Report Form'!I30</f>
        <v>33</v>
      </c>
      <c r="X27" s="10">
        <f>'Financial Summary (BNG)'!H27</f>
        <v>1566000</v>
      </c>
      <c r="Y27" s="10">
        <f>'Financial Summary (BNG)'!M27</f>
        <v>1004300</v>
      </c>
      <c r="Z27" s="10">
        <f>'Financial Summary (BNG)'!Q27</f>
        <v>625020</v>
      </c>
      <c r="AA27" s="10">
        <f>'Financial Summary (BNG)'!F27</f>
        <v>1160000</v>
      </c>
      <c r="AB27" s="10">
        <f>'Financial Summary (BNG)'!G27</f>
        <v>406000</v>
      </c>
      <c r="AC27" s="10">
        <f>'Financial Summary (BNG)'!H27</f>
        <v>1566000</v>
      </c>
      <c r="AD27" s="10">
        <f>'Financial Summary (BNG)'!I27</f>
        <v>232000</v>
      </c>
      <c r="AE27" s="10">
        <f>'Financial Summary (BNG)'!J27</f>
        <v>78300</v>
      </c>
      <c r="AF27" s="10">
        <f>'Financial Summary (BNG)'!K27</f>
        <v>406000</v>
      </c>
      <c r="AG27" s="10">
        <f>'Financial Summary (BNG)'!L27</f>
        <v>288000</v>
      </c>
      <c r="AH27" s="10">
        <f>'Financial Summary (BNG)'!M27</f>
        <v>1004300</v>
      </c>
      <c r="AI27" s="10">
        <f>'Financial Summary (BNG)'!N27</f>
        <v>561700</v>
      </c>
      <c r="AJ27" s="10">
        <f>'Financial Summary (BNG)'!O27</f>
        <v>224680</v>
      </c>
      <c r="AK27" s="10">
        <f>'Financial Summary (BNG)'!P27</f>
        <v>337020</v>
      </c>
      <c r="AL27" s="10">
        <f>'Financial Summary (BNG)'!Q27</f>
        <v>625020</v>
      </c>
      <c r="AM27" s="10">
        <f>'Financial Summary (BNG)'!R27</f>
        <v>4493.6000000000004</v>
      </c>
      <c r="AN27" s="9">
        <f>'Financial Summary (BNG)'!S27</f>
        <v>0</v>
      </c>
      <c r="AO27" s="9">
        <f>'Application Form'!K27</f>
        <v>5</v>
      </c>
      <c r="AP27" s="9" t="str">
        <f>'Application Form'!L27</f>
        <v>Slowly permeable seasonally wet acid loamy and clayey soils</v>
      </c>
      <c r="AQ27" s="9" t="str">
        <f>'Application Form'!M27</f>
        <v>Grassland with some arable and forestry</v>
      </c>
      <c r="AR27" s="9" t="str">
        <f>'Application Form'!N27</f>
        <v>No</v>
      </c>
      <c r="AS27" s="9" t="str">
        <f>'Application Form'!O27</f>
        <v>Yes</v>
      </c>
      <c r="AT27" s="9" t="str">
        <f>'Application Form'!P27</f>
        <v>Yes</v>
      </c>
      <c r="AU27" s="9" t="str">
        <f>'Application Form'!Q27</f>
        <v>1.8km</v>
      </c>
      <c r="AV27" s="9" t="str">
        <f>'Application Form'!R27</f>
        <v>N/A</v>
      </c>
      <c r="AW27" s="9" t="str">
        <f>'Application Form'!S27</f>
        <v>N/A</v>
      </c>
      <c r="AX27" s="9" t="str">
        <f>'Application Form'!T27</f>
        <v>0 metres</v>
      </c>
      <c r="AY27" s="9" t="str">
        <f>'Application Form'!U27</f>
        <v>0 metres</v>
      </c>
      <c r="AZ27" s="9" t="str">
        <f>'Application Form'!V27</f>
        <v>0 metres</v>
      </c>
      <c r="BA27" s="9" t="str">
        <f>'Application Form'!W27</f>
        <v>22.07km</v>
      </c>
      <c r="BB27" s="9" t="str">
        <f>'Application Form'!X27</f>
        <v>1.17km</v>
      </c>
      <c r="BC27" s="9" t="str">
        <f>'Application Form'!Y27</f>
        <v>417 metres</v>
      </c>
      <c r="BD27" s="9" t="str">
        <f>'Application Form'!Z27</f>
        <v>9.77 km</v>
      </c>
      <c r="BE27" s="9" t="str">
        <f>'Application Form'!AA27</f>
        <v>4.92 km</v>
      </c>
      <c r="BF27" s="9" t="str">
        <f>'Application Form'!AB27</f>
        <v>0 metres</v>
      </c>
      <c r="BG27" s="9" t="str">
        <f>'Application Form'!AC27</f>
        <v>1.79 km</v>
      </c>
      <c r="BH27" s="9" t="str">
        <f>'Application Form'!AD27</f>
        <v>17.35 km</v>
      </c>
      <c r="BI27" s="13" t="str">
        <f>'Application Form'!AH27</f>
        <v>https://drive.google.com/file/d/1bMLkeXMAiX13Djg1XwgMDyAW2fAdafgR/view?usp=sharing</v>
      </c>
      <c r="BJ27" s="18" t="str">
        <f>HYPERLINK("https://drive.google.com/open?id=1p7h6ev1H0Qt7uQCQVRVbGabnWx_xWHB0H7t-ICwa0JE","29. Jack Wallbank Report LA2 8EU")</f>
        <v>29. Jack Wallbank Report LA2 8EU</v>
      </c>
      <c r="BK27" s="60" t="s">
        <v>1647</v>
      </c>
      <c r="BL27" s="61" t="str">
        <f>HYPERLINK("https://drive.google.com/open?id=1D1qZaJTYZlsZQ3F19U8ICeBaO4PQrQZ3CEJUu-2rUls","29 Jack Wallbank Report Doc LA2 8EU")</f>
        <v>29 Jack Wallbank Report Doc LA2 8EU</v>
      </c>
      <c r="BM27" s="60" t="s">
        <v>1648</v>
      </c>
      <c r="BN27" s="62"/>
      <c r="BO27" s="62"/>
      <c r="BP27" s="62"/>
      <c r="BQ27" s="62"/>
      <c r="BR27" s="62"/>
      <c r="BS27" s="62"/>
      <c r="BT27" s="62"/>
      <c r="BU27" s="62"/>
      <c r="BV27" s="3"/>
      <c r="CA27" s="4"/>
    </row>
    <row r="28" spans="1:79" x14ac:dyDescent="0.2">
      <c r="A28" s="9">
        <f>'Application Form'!B28</f>
        <v>30</v>
      </c>
      <c r="B28" s="9">
        <f>'Application Form'!C28</f>
        <v>0</v>
      </c>
      <c r="C28" s="9" t="str">
        <f>'Application Form'!E28</f>
        <v>Cornwall</v>
      </c>
      <c r="D28" s="9">
        <f>'Application Form'!D28</f>
        <v>0</v>
      </c>
      <c r="E28" s="9" t="str">
        <f>'Report Form'!E31</f>
        <v>William Nicholls</v>
      </c>
      <c r="F28" s="51">
        <f>'Financial Summary (BNG)'!D28</f>
        <v>64</v>
      </c>
      <c r="G28" s="9" t="str">
        <f>'Phone Call (MkIII)'!G28</f>
        <v xml:space="preserve">Inheritance </v>
      </c>
      <c r="H28" s="9" t="str">
        <f>'Phone Call (MkIII)'!H28</f>
        <v xml:space="preserve">6th Generation </v>
      </c>
      <c r="I28" s="9" t="str">
        <f>'Phone Call (MkIII)'!I28</f>
        <v xml:space="preserve">Beef and Sheep </v>
      </c>
      <c r="J28" s="9">
        <f>'Phone Call (MkIII)'!J28</f>
        <v>0</v>
      </c>
      <c r="K28" s="9">
        <f>'Phone Call (MkIII)'!K28</f>
        <v>0</v>
      </c>
      <c r="L28" s="9" t="str">
        <f>'Phone Call (MkIII)'!N:N</f>
        <v xml:space="preserve">This is a family decision and will need to consult family before proceeding </v>
      </c>
      <c r="M28" s="9">
        <f>'Phone Call (MkIII)'!O28</f>
        <v>0</v>
      </c>
      <c r="N28" s="9">
        <f>'Phone Call (MkIII)'!P28</f>
        <v>0</v>
      </c>
      <c r="O28" s="4" t="str">
        <f>'Report Form'!G31</f>
        <v>BNG (Biodiversity Net Gain)</v>
      </c>
      <c r="P28" s="9" t="str">
        <f>'Financial Summary (BNG)'!C28</f>
        <v>Biofarm</v>
      </c>
      <c r="Q28" s="9" t="str">
        <f>'Report Form'!J31</f>
        <v>The project partner Biofarm has reduced the initial 193 acres to 64 acres; this ensures easier saleability of habitat units, as this can be 'packaged' to large-scale developers. This ties up less land in the short term. 
Being in Cornwall, there is a higher potential for the units to sell quickly and in their entirety. The Cornwall Local Planning Authority is seen as the national leader in BNG and is already showing signs of solid implementation. 
Your average habitat unit per acre is 2.71; the national average is less than 1.6. This shows how ideal your land is for BNG uplift.
Inheritance Tax:- with all these things, we strongly recommend you seek legal and financial advice before committing to signing any agreements. However, I have it on good authority that if the farm is still used for pasture as part of the maintenance strategy, this would be classed under regenerative farming and should not impact the Inheritance Tax for Agricultural Relief.</v>
      </c>
      <c r="R28" s="9" t="str">
        <f>'Report Form'!L31</f>
        <v>Enhancement of roughly 50% of the site to ‘good’ condition lowland meadow, with the remaining area being converted
to ‘good’ condition mixed scrub, incorporating species from the local area.</v>
      </c>
      <c r="S28" s="9" t="str">
        <f>'Report Form'!M31</f>
        <v>24-month Option Agreement between Biofarm and Landowner to exclusively lease the land and sell BNG habitat units on the demise. Option to extend for a further 12 months on the sale of 35 habitat units.</v>
      </c>
      <c r="T28" s="9" t="str">
        <f>'Report Form'!N31</f>
        <v>Biofarm responsible for delivery of Habitat Units, Habitat Management and BNG Monitoring for the full 33-year period</v>
      </c>
      <c r="U28" s="9" t="str">
        <f>'Report Form'!O31</f>
        <v>To permit access for management and monitoring of the site by Biofarm and/or their contractors in accordance with the agreed strategy for delivery of the target habitat.</v>
      </c>
      <c r="V28" s="9" t="str">
        <f>'Report Form'!Q31</f>
        <v xml:space="preserve">Lowland Meadow - A neutral grassland occurring at lower elevations
Mixed Scrub - Dense vegetation characterised by a mixture of low-growing, typically woody species. </v>
      </c>
      <c r="W28" s="9" t="str">
        <f>'Report Form'!I31</f>
        <v>33 Years</v>
      </c>
      <c r="X28" s="10">
        <f>'Financial Summary (BNG)'!H28</f>
        <v>4698000</v>
      </c>
      <c r="Y28" s="10">
        <f>'Financial Summary (BNG)'!M28</f>
        <v>2660900</v>
      </c>
      <c r="Z28" s="10">
        <f>'Financial Summary (BNG)'!Q28</f>
        <v>1734260</v>
      </c>
      <c r="AA28" s="10">
        <f>'Financial Summary (BNG)'!F28</f>
        <v>3480000</v>
      </c>
      <c r="AB28" s="10">
        <f>'Financial Summary (BNG)'!G28</f>
        <v>1218000</v>
      </c>
      <c r="AC28" s="10">
        <f>'Financial Summary (BNG)'!H28</f>
        <v>4698000</v>
      </c>
      <c r="AD28" s="10">
        <f>'Financial Summary (BNG)'!I28</f>
        <v>696000</v>
      </c>
      <c r="AE28" s="10">
        <f>'Financial Summary (BNG)'!J28</f>
        <v>234900</v>
      </c>
      <c r="AF28" s="10">
        <f>'Financial Summary (BNG)'!K28</f>
        <v>1218000</v>
      </c>
      <c r="AG28" s="10">
        <f>'Financial Summary (BNG)'!L28</f>
        <v>512000</v>
      </c>
      <c r="AH28" s="10">
        <f>'Financial Summary (BNG)'!M28</f>
        <v>2660900</v>
      </c>
      <c r="AI28" s="10">
        <f>'Financial Summary (BNG)'!N28</f>
        <v>2037100</v>
      </c>
      <c r="AJ28" s="10">
        <f>'Financial Summary (BNG)'!O28</f>
        <v>814840</v>
      </c>
      <c r="AK28" s="10">
        <f>'Financial Summary (BNG)'!P28</f>
        <v>1222260</v>
      </c>
      <c r="AL28" s="10">
        <f>'Financial Summary (BNG)'!Q28</f>
        <v>1734260</v>
      </c>
      <c r="AM28" s="10">
        <f>'Financial Summary (BNG)'!R28</f>
        <v>16296.800000000001</v>
      </c>
      <c r="AN28" s="9">
        <f>'Financial Summary (BNG)'!S28</f>
        <v>0</v>
      </c>
      <c r="AO28" s="9">
        <f>'Application Form'!K28</f>
        <v>3</v>
      </c>
      <c r="AP28" s="9" t="str">
        <f>'Application Form'!L28</f>
        <v>Freely draining slightly acid loamy soils</v>
      </c>
      <c r="AQ28" s="9" t="str">
        <f>'Application Form'!M28</f>
        <v>Arable and grassland</v>
      </c>
      <c r="AR28" s="9" t="str">
        <f>'Application Form'!N28</f>
        <v>No</v>
      </c>
      <c r="AS28" s="9" t="str">
        <f>'Application Form'!O28</f>
        <v>Yes</v>
      </c>
      <c r="AT28" s="9" t="str">
        <f>'Application Form'!P28</f>
        <v>Yes</v>
      </c>
      <c r="AU28" s="9" t="str">
        <f>'Application Form'!Q28</f>
        <v>1.3km</v>
      </c>
      <c r="AV28" s="9" t="str">
        <f>'Application Form'!R28</f>
        <v>N/A</v>
      </c>
      <c r="AW28" s="9" t="str">
        <f>'Application Form'!S28</f>
        <v>N/A</v>
      </c>
      <c r="AX28" s="9" t="str">
        <f>'Application Form'!T28</f>
        <v>0 metres</v>
      </c>
      <c r="AY28" s="9" t="str">
        <f>'Application Form'!U28</f>
        <v>0 metres</v>
      </c>
      <c r="AZ28" s="9" t="str">
        <f>'Application Form'!V28</f>
        <v>0 metres</v>
      </c>
      <c r="BA28" s="9" t="str">
        <f>'Application Form'!W28</f>
        <v>5.79 km</v>
      </c>
      <c r="BB28" s="9" t="str">
        <f>'Application Form'!X28</f>
        <v>0 metres</v>
      </c>
      <c r="BC28" s="9" t="str">
        <f>'Application Form'!Y28</f>
        <v>0 metres</v>
      </c>
      <c r="BD28" s="9" t="str">
        <f>'Application Form'!Z28</f>
        <v>10.62 km</v>
      </c>
      <c r="BE28" s="9" t="str">
        <f>'Application Form'!AA28</f>
        <v>13.06 km</v>
      </c>
      <c r="BF28" s="9" t="str">
        <f>'Application Form'!AB28</f>
        <v>5.79 km</v>
      </c>
      <c r="BG28" s="9" t="str">
        <f>'Application Form'!AC28</f>
        <v>1.80 km</v>
      </c>
      <c r="BH28" s="9" t="str">
        <f>'Application Form'!AD28</f>
        <v>64.29 km</v>
      </c>
      <c r="BI28" s="13" t="str">
        <f>'Application Form'!AH28</f>
        <v>https://drive.google.com/file/d/1S2FSmGP6QhFYHjDQk0KHEwsdmDOId-30/view?usp=sharing</v>
      </c>
      <c r="BJ28" s="18" t="str">
        <f>HYPERLINK("https://drive.google.com/open?id=1dKWp0fZkKsz22pGANR3D5YoWaZIquEKck0yv6prQNY8","30. James Broad Report PL15 9SP")</f>
        <v>30. James Broad Report PL15 9SP</v>
      </c>
      <c r="BK28" s="60" t="s">
        <v>1649</v>
      </c>
      <c r="BL28" s="62"/>
      <c r="BM28" s="62"/>
      <c r="BN28" s="62"/>
      <c r="BO28" s="62"/>
      <c r="BP28" s="62"/>
      <c r="BQ28" s="62"/>
      <c r="BR28" s="62"/>
      <c r="BS28" s="62"/>
      <c r="BT28" s="62"/>
      <c r="BU28" s="62"/>
      <c r="BV28" s="3"/>
      <c r="CA28" s="4"/>
    </row>
    <row r="29" spans="1:79" x14ac:dyDescent="0.2">
      <c r="A29" s="9">
        <f>'Application Form'!B29</f>
        <v>31</v>
      </c>
      <c r="B29" s="9">
        <f>'Application Form'!C29</f>
        <v>0</v>
      </c>
      <c r="C29" s="9" t="str">
        <f>'Application Form'!E29</f>
        <v>Leeds City Council</v>
      </c>
      <c r="D29" s="9">
        <f>'Application Form'!D29</f>
        <v>0</v>
      </c>
      <c r="E29" s="9">
        <f>'Report Form'!E32</f>
        <v>0</v>
      </c>
      <c r="F29" s="51">
        <f>'Financial Summary (BNG)'!D29</f>
        <v>0</v>
      </c>
      <c r="G29" s="9">
        <f>'Phone Call (MkIII)'!G29</f>
        <v>0</v>
      </c>
      <c r="H29" s="9">
        <f>'Phone Call (MkIII)'!H29</f>
        <v>0</v>
      </c>
      <c r="I29" s="9">
        <f>'Phone Call (MkIII)'!I29</f>
        <v>0</v>
      </c>
      <c r="J29" s="9">
        <f>'Phone Call (MkIII)'!J29</f>
        <v>0</v>
      </c>
      <c r="K29" s="9">
        <f>'Phone Call (MkIII)'!K29</f>
        <v>0</v>
      </c>
      <c r="L29" s="9">
        <f>'Phone Call (MkIII)'!N:N</f>
        <v>0</v>
      </c>
      <c r="M29" s="9">
        <f>'Phone Call (MkIII)'!O29</f>
        <v>0</v>
      </c>
      <c r="N29" s="9">
        <f>'Phone Call (MkIII)'!P29</f>
        <v>0</v>
      </c>
      <c r="O29" s="4">
        <f>'Report Form'!G32</f>
        <v>0</v>
      </c>
      <c r="P29" s="9" t="str">
        <f>'Financial Summary (BNG)'!C29</f>
        <v>CTF</v>
      </c>
      <c r="Q29" s="9">
        <f>'Report Form'!J32</f>
        <v>0</v>
      </c>
      <c r="R29" s="9">
        <f>'Report Form'!L32</f>
        <v>0</v>
      </c>
      <c r="S29" s="9">
        <f>'Report Form'!M32</f>
        <v>0</v>
      </c>
      <c r="T29" s="9">
        <f>'Report Form'!N32</f>
        <v>0</v>
      </c>
      <c r="U29" s="9">
        <f>'Report Form'!O32</f>
        <v>0</v>
      </c>
      <c r="V29" s="9">
        <f>'Report Form'!Q32</f>
        <v>0</v>
      </c>
      <c r="W29" s="9">
        <f>'Report Form'!I32</f>
        <v>0</v>
      </c>
      <c r="X29" s="10">
        <f>'Financial Summary (BNG)'!H29</f>
        <v>0</v>
      </c>
      <c r="Y29" s="10">
        <f>'Financial Summary (BNG)'!M29</f>
        <v>0</v>
      </c>
      <c r="Z29" s="10">
        <f>'Financial Summary (BNG)'!Q29</f>
        <v>0</v>
      </c>
      <c r="AA29" s="10">
        <f>'Financial Summary (BNG)'!F29</f>
        <v>0</v>
      </c>
      <c r="AB29" s="10">
        <f>'Financial Summary (BNG)'!G29</f>
        <v>0</v>
      </c>
      <c r="AC29" s="10">
        <f>'Financial Summary (BNG)'!H29</f>
        <v>0</v>
      </c>
      <c r="AD29" s="10">
        <f>'Financial Summary (BNG)'!I29</f>
        <v>0</v>
      </c>
      <c r="AE29" s="10">
        <f>'Financial Summary (BNG)'!J29</f>
        <v>0</v>
      </c>
      <c r="AF29" s="10">
        <f>'Financial Summary (BNG)'!K29</f>
        <v>0</v>
      </c>
      <c r="AG29" s="10">
        <f>'Financial Summary (BNG)'!L29</f>
        <v>0</v>
      </c>
      <c r="AH29" s="10">
        <f>'Financial Summary (BNG)'!M29</f>
        <v>0</v>
      </c>
      <c r="AI29" s="10">
        <f>'Financial Summary (BNG)'!N29</f>
        <v>0</v>
      </c>
      <c r="AJ29" s="10">
        <f>'Financial Summary (BNG)'!O29</f>
        <v>0</v>
      </c>
      <c r="AK29" s="10">
        <f>'Financial Summary (BNG)'!P29</f>
        <v>0</v>
      </c>
      <c r="AL29" s="10">
        <f>'Financial Summary (BNG)'!Q29</f>
        <v>0</v>
      </c>
      <c r="AM29" s="10">
        <f>'Financial Summary (BNG)'!R29</f>
        <v>0</v>
      </c>
      <c r="AN29" s="10">
        <f>'Financial Summary (BNG)'!S29</f>
        <v>0</v>
      </c>
      <c r="AO29" s="9" t="str">
        <f>'Application Form'!K29</f>
        <v>Urban</v>
      </c>
      <c r="AP29" s="9" t="str">
        <f>'Application Form'!L29</f>
        <v>Slowly permeable seasonally wet acid loamy and clayey soils</v>
      </c>
      <c r="AQ29" s="9" t="str">
        <f>'Application Form'!M29</f>
        <v>Grassland with some arable and forestry</v>
      </c>
      <c r="AR29" s="9" t="str">
        <f>'Application Form'!N29</f>
        <v>Urban</v>
      </c>
      <c r="AS29" s="9" t="str">
        <f>'Application Form'!O29</f>
        <v>No</v>
      </c>
      <c r="AT29" s="9" t="str">
        <f>'Application Form'!P29</f>
        <v>Yes</v>
      </c>
      <c r="AU29" s="9">
        <f>'Application Form'!Q29</f>
        <v>0</v>
      </c>
      <c r="AV29" s="9" t="str">
        <f>'Application Form'!R29</f>
        <v>N/A</v>
      </c>
      <c r="AW29" s="9" t="str">
        <f>'Application Form'!S29</f>
        <v>N/A</v>
      </c>
      <c r="AX29" s="9" t="str">
        <f>'Application Form'!T29</f>
        <v>1.7 km</v>
      </c>
      <c r="AY29" s="9" t="str">
        <f>'Application Form'!U29</f>
        <v>0 metres</v>
      </c>
      <c r="AZ29" s="9" t="str">
        <f>'Application Form'!V29</f>
        <v>0 metres</v>
      </c>
      <c r="BA29" s="9" t="str">
        <f>'Application Form'!W29</f>
        <v>1.2 km</v>
      </c>
      <c r="BB29" s="9" t="str">
        <f>'Application Form'!X29</f>
        <v>0 metres</v>
      </c>
      <c r="BC29" s="9" t="str">
        <f>'Application Form'!Y29</f>
        <v>163 metres</v>
      </c>
      <c r="BD29" s="9" t="str">
        <f>'Application Form'!Z29</f>
        <v>1.7 km</v>
      </c>
      <c r="BE29" s="9" t="str">
        <f>'Application Form'!AA29</f>
        <v>24.4 km</v>
      </c>
      <c r="BF29" s="9" t="str">
        <f>'Application Form'!AB29</f>
        <v>12.7 km</v>
      </c>
      <c r="BG29" s="9" t="str">
        <f>'Application Form'!AC29</f>
        <v>1.03 km</v>
      </c>
      <c r="BH29" s="9" t="str">
        <f>'Application Form'!AD29</f>
        <v>41 km</v>
      </c>
      <c r="BI29" s="13" t="str">
        <f>'Application Form'!AH29</f>
        <v>https://drive.google.com/file/d/1VX3rann5Zkz_0CzUONDgvPclqaKiLUsr/view?usp=sharing</v>
      </c>
      <c r="BK29" s="62"/>
      <c r="BL29" s="61" t="str">
        <f>HYPERLINK("https://drive.google.com/open?id=1wnQX-u_yN2fpNn-tHe5jcA1bti-hP5eAsPmfz_fAZdM","31 Junaid Tariq Report Doc LS7 2DX")</f>
        <v>31 Junaid Tariq Report Doc LS7 2DX</v>
      </c>
      <c r="BM29" s="60" t="s">
        <v>1650</v>
      </c>
      <c r="BN29" s="62"/>
      <c r="BO29" s="62"/>
      <c r="BP29" s="62"/>
      <c r="BQ29" s="62"/>
      <c r="BR29" s="62"/>
      <c r="BS29" s="62"/>
      <c r="BT29" s="62"/>
      <c r="BU29" s="62"/>
      <c r="BV29" s="3"/>
      <c r="CA29" s="4"/>
    </row>
    <row r="30" spans="1:79" x14ac:dyDescent="0.2">
      <c r="A30" s="9">
        <f>'Application Form'!B30</f>
        <v>32</v>
      </c>
      <c r="B30" s="9">
        <f>'Application Form'!C30</f>
        <v>0</v>
      </c>
      <c r="C30" s="9" t="str">
        <f>'Application Form'!E30</f>
        <v>Wealden</v>
      </c>
      <c r="D30" s="9">
        <f>'Application Form'!D30</f>
        <v>0</v>
      </c>
      <c r="E30" s="9" t="str">
        <f>'Report Form'!E33</f>
        <v>William Nicholls</v>
      </c>
      <c r="F30" s="51">
        <f>'Financial Summary (BNG)'!D30</f>
        <v>17</v>
      </c>
      <c r="G30" s="9" t="str">
        <f>'Phone Call (MkIII)'!G30</f>
        <v>Purchased</v>
      </c>
      <c r="H30" s="9" t="str">
        <f>'Phone Call (MkIII)'!H30</f>
        <v>Feb / March 2023</v>
      </c>
      <c r="I30" s="9" t="str">
        <f>'Phone Call (MkIII)'!I30</f>
        <v xml:space="preserve">Light Grazing </v>
      </c>
      <c r="J30" s="9">
        <f>'Phone Call (MkIII)'!J30</f>
        <v>0</v>
      </c>
      <c r="K30" s="9">
        <f>'Phone Call (MkIII)'!K30</f>
        <v>0</v>
      </c>
      <c r="L30" s="9">
        <f>'Phone Call (MkIII)'!N:N</f>
        <v>0</v>
      </c>
      <c r="M30" s="9">
        <f>'Phone Call (MkIII)'!O30</f>
        <v>0</v>
      </c>
      <c r="N30" s="9">
        <f>'Phone Call (MkIII)'!P30</f>
        <v>0</v>
      </c>
      <c r="O30" s="4" t="str">
        <f>'Report Form'!G33</f>
        <v>BNG (Biodiversity Net Gain)</v>
      </c>
      <c r="P30" s="9" t="str">
        <f>'Financial Summary (BNG)'!C30</f>
        <v>Biofarm</v>
      </c>
      <c r="Q30" s="9" t="str">
        <f>'Report Form'!J33</f>
        <v xml:space="preserve">The lot proposed by the project partners has come in at 17 acres rather than the initially submitted 28.55 acres. As discussed on the call, this is a fascinating LPA; the project partners believe the units will sell quickly and in their entirety. 
If there is an option to extend the size of this plot, I believe this could prove more lucrative, given the project partners excitement for this LPA.  </v>
      </c>
      <c r="R30" s="9" t="str">
        <f>'Report Form'!L33</f>
        <v>The pasture was classified as ‘fairly poor’ condition in parcel 1 due to more intensive mutton grazing and ‘moderate’ condition in the remainder of the site, represented as parcel 2. Enhancement of modified grassland to ‘good’ condition lowland meadow and mixed scrub.</v>
      </c>
      <c r="S30" s="9" t="str">
        <f>'Report Form'!M33</f>
        <v>24-month Option Agreement between Biofarm and Landowner to exclusively lease the land and sell BNG habitat units on the demise. Option to extend for a further 12 months on the sale of 9 habitat units.</v>
      </c>
      <c r="T30" s="9" t="str">
        <f>'Report Form'!N33</f>
        <v>Biofarm responsible for delivery of Habitat Units, Habitat Management and BNG Monitoring for the full 33-year period</v>
      </c>
      <c r="U30" s="9" t="str">
        <f>'Report Form'!O33</f>
        <v>To permit access for management and monitoring of the site by Biofarm and/or their contractors in accordance with the agreed strategy for delivery of the target habitat.</v>
      </c>
      <c r="V30" s="9">
        <f>'Report Form'!Q33</f>
        <v>0</v>
      </c>
      <c r="W30" s="9">
        <f>'Report Form'!I33</f>
        <v>33</v>
      </c>
      <c r="X30" s="10">
        <f>'Financial Summary (BNG)'!H30</f>
        <v>1188000</v>
      </c>
      <c r="Y30" s="10">
        <f>'Financial Summary (BNG)'!M30</f>
        <v>679400</v>
      </c>
      <c r="Z30" s="10">
        <f>'Financial Summary (BNG)'!Q30</f>
        <v>441160</v>
      </c>
      <c r="AA30" s="10">
        <f>'Financial Summary (BNG)'!F30</f>
        <v>880000</v>
      </c>
      <c r="AB30" s="10">
        <f>'Financial Summary (BNG)'!G30</f>
        <v>308000</v>
      </c>
      <c r="AC30" s="10">
        <f>'Financial Summary (BNG)'!H30</f>
        <v>1188000</v>
      </c>
      <c r="AD30" s="10">
        <f>'Financial Summary (BNG)'!I30</f>
        <v>176000</v>
      </c>
      <c r="AE30" s="10">
        <f>'Financial Summary (BNG)'!J30</f>
        <v>59400</v>
      </c>
      <c r="AF30" s="10">
        <f>'Financial Summary (BNG)'!K30</f>
        <v>308000</v>
      </c>
      <c r="AG30" s="10">
        <f>'Financial Summary (BNG)'!L30</f>
        <v>136000</v>
      </c>
      <c r="AH30" s="10">
        <f>'Financial Summary (BNG)'!M30</f>
        <v>679400</v>
      </c>
      <c r="AI30" s="10">
        <f>'Financial Summary (BNG)'!N30</f>
        <v>508600</v>
      </c>
      <c r="AJ30" s="10">
        <f>'Financial Summary (BNG)'!O30</f>
        <v>203440</v>
      </c>
      <c r="AK30" s="10">
        <f>'Financial Summary (BNG)'!P30</f>
        <v>305160</v>
      </c>
      <c r="AL30" s="10">
        <f>'Financial Summary (BNG)'!Q30</f>
        <v>441160</v>
      </c>
      <c r="AM30" s="10">
        <f>'Financial Summary (BNG)'!R30</f>
        <v>4068.8</v>
      </c>
      <c r="AN30" s="9">
        <f>'Financial Summary (BNG)'!S30</f>
        <v>0</v>
      </c>
      <c r="AO30" s="9">
        <f>'Application Form'!K30</f>
        <v>3</v>
      </c>
      <c r="AP30" s="9" t="str">
        <f>'Application Form'!L30</f>
        <v>Slightly acid loamy and clayey soils with impeded drainage</v>
      </c>
      <c r="AQ30" s="9" t="str">
        <f>'Application Form'!M30</f>
        <v>Arable and grassland</v>
      </c>
      <c r="AR30" s="9" t="str">
        <f>'Application Form'!N30</f>
        <v>No</v>
      </c>
      <c r="AS30" s="9" t="str">
        <f>'Application Form'!O30</f>
        <v>Stream running ~100m above land</v>
      </c>
      <c r="AT30" s="9" t="str">
        <f>'Application Form'!P30</f>
        <v>Yes</v>
      </c>
      <c r="AU30" s="9" t="str">
        <f>'Application Form'!Q30</f>
        <v>1.46km</v>
      </c>
      <c r="AV30" s="9" t="str">
        <f>'Application Form'!R30</f>
        <v>N/A</v>
      </c>
      <c r="AW30" s="9" t="str">
        <f>'Application Form'!S30</f>
        <v>N/A</v>
      </c>
      <c r="AX30" s="9" t="str">
        <f>'Application Form'!T30</f>
        <v xml:space="preserve"> 0 metres</v>
      </c>
      <c r="AY30" s="9" t="str">
        <f>'Application Form'!U30</f>
        <v>527 metres</v>
      </c>
      <c r="AZ30" s="9" t="str">
        <f>'Application Form'!V30</f>
        <v>527 metres</v>
      </c>
      <c r="BA30" s="9" t="str">
        <f>'Application Form'!W30</f>
        <v>12.93 km</v>
      </c>
      <c r="BB30" s="9" t="str">
        <f>'Application Form'!X30</f>
        <v>1 metres</v>
      </c>
      <c r="BC30" s="9" t="str">
        <f>'Application Form'!Y30</f>
        <v>280 metres</v>
      </c>
      <c r="BD30" s="9" t="str">
        <f>'Application Form'!Z30</f>
        <v>16.58 km</v>
      </c>
      <c r="BE30" s="9" t="str">
        <f>'Application Form'!AA30</f>
        <v>11.93 km</v>
      </c>
      <c r="BF30" s="9" t="str">
        <f>'Application Form'!AB30</f>
        <v xml:space="preserve"> 0 metres</v>
      </c>
      <c r="BG30" s="9" t="str">
        <f>'Application Form'!AC30</f>
        <v>1.26 km</v>
      </c>
      <c r="BH30" s="9" t="str">
        <f>'Application Form'!AD30</f>
        <v>28.99 km</v>
      </c>
      <c r="BI30" s="13" t="str">
        <f>'Application Form'!AH30</f>
        <v>https://drive.google.com/file/d/1DAZELIcscBjigR0yFnAd5o9wEATzMKo0/view?usp=sharing</v>
      </c>
      <c r="BJ30" s="18" t="str">
        <f>HYPERLINK("https://drive.google.com/open?id=1NsM2qVaUP6ypMidmvR8EuYU6eIKfMplHuceyqB6QC_E","32. Huw Williams Report TN22 3YB")</f>
        <v>32. Huw Williams Report TN22 3YB</v>
      </c>
      <c r="BK30" s="60" t="s">
        <v>1651</v>
      </c>
      <c r="BL30" s="61" t="str">
        <f>HYPERLINK("https://drive.google.com/open?id=1Ez019OLvdy96Sj0XHo5wzLjumcIitm3Tm0Fr02vgQQA","32 Huw Williams Report Doc TN22 3YB")</f>
        <v>32 Huw Williams Report Doc TN22 3YB</v>
      </c>
      <c r="BM30" s="60" t="s">
        <v>1652</v>
      </c>
      <c r="BN30" s="62"/>
      <c r="BO30" s="62"/>
      <c r="BP30" s="62"/>
      <c r="BQ30" s="62"/>
      <c r="BR30" s="62"/>
      <c r="BS30" s="62"/>
      <c r="BT30" s="62"/>
      <c r="BU30" s="62"/>
      <c r="BV30" s="3"/>
      <c r="BW30" s="4"/>
      <c r="BX30" s="4"/>
      <c r="CA30" s="4"/>
    </row>
    <row r="31" spans="1:79" x14ac:dyDescent="0.2">
      <c r="A31" s="9">
        <f>'Application Form'!B31</f>
        <v>33</v>
      </c>
      <c r="B31" s="9">
        <f>'Application Form'!C31</f>
        <v>0</v>
      </c>
      <c r="C31" s="9" t="str">
        <f>'Application Form'!E31</f>
        <v>Dartmoor National Park</v>
      </c>
      <c r="D31" s="9">
        <f>'Application Form'!D31</f>
        <v>0</v>
      </c>
      <c r="E31" s="9">
        <f>'Report Form'!E34</f>
        <v>0</v>
      </c>
      <c r="F31" s="51">
        <f>'Financial Summary (BNG)'!D31</f>
        <v>0</v>
      </c>
      <c r="G31" s="9">
        <f>'Phone Call (MkIII)'!G31</f>
        <v>0</v>
      </c>
      <c r="H31" s="9">
        <f>'Phone Call (MkIII)'!H31</f>
        <v>0</v>
      </c>
      <c r="I31" s="9">
        <f>'Phone Call (MkIII)'!I31</f>
        <v>0</v>
      </c>
      <c r="J31" s="9">
        <f>'Phone Call (MkIII)'!J31</f>
        <v>0</v>
      </c>
      <c r="K31" s="9">
        <f>'Phone Call (MkIII)'!K31</f>
        <v>0</v>
      </c>
      <c r="L31" s="9">
        <f>'Phone Call (MkIII)'!N:N</f>
        <v>0</v>
      </c>
      <c r="M31" s="9">
        <f>'Phone Call (MkIII)'!O31</f>
        <v>0</v>
      </c>
      <c r="N31" s="9">
        <f>'Phone Call (MkIII)'!P31</f>
        <v>0</v>
      </c>
      <c r="O31" s="4">
        <f>'Report Form'!G34</f>
        <v>0</v>
      </c>
      <c r="P31" s="9" t="str">
        <f>'Financial Summary (BNG)'!C31</f>
        <v>CTF</v>
      </c>
      <c r="Q31" s="9">
        <f>'Report Form'!J34</f>
        <v>0</v>
      </c>
      <c r="R31" s="9">
        <f>'Report Form'!L34</f>
        <v>0</v>
      </c>
      <c r="S31" s="9">
        <f>'Report Form'!M34</f>
        <v>0</v>
      </c>
      <c r="T31" s="9">
        <f>'Report Form'!N34</f>
        <v>0</v>
      </c>
      <c r="U31" s="9">
        <f>'Report Form'!O34</f>
        <v>0</v>
      </c>
      <c r="V31" s="9">
        <f>'Report Form'!Q34</f>
        <v>0</v>
      </c>
      <c r="W31" s="9">
        <f>'Report Form'!I34</f>
        <v>0</v>
      </c>
      <c r="X31" s="10">
        <f>'Financial Summary (BNG)'!H31</f>
        <v>0</v>
      </c>
      <c r="Y31" s="10">
        <f>'Financial Summary (BNG)'!M31</f>
        <v>0</v>
      </c>
      <c r="Z31" s="10">
        <f>'Financial Summary (BNG)'!Q31</f>
        <v>0</v>
      </c>
      <c r="AA31" s="10">
        <f>'Financial Summary (BNG)'!F31</f>
        <v>0</v>
      </c>
      <c r="AB31" s="10">
        <f>'Financial Summary (BNG)'!G31</f>
        <v>0</v>
      </c>
      <c r="AC31" s="10">
        <f>'Financial Summary (BNG)'!H31</f>
        <v>0</v>
      </c>
      <c r="AD31" s="10">
        <f>'Financial Summary (BNG)'!I31</f>
        <v>0</v>
      </c>
      <c r="AE31" s="10">
        <f>'Financial Summary (BNG)'!J31</f>
        <v>0</v>
      </c>
      <c r="AF31" s="10">
        <f>'Financial Summary (BNG)'!K31</f>
        <v>0</v>
      </c>
      <c r="AG31" s="10">
        <f>'Financial Summary (BNG)'!L31</f>
        <v>0</v>
      </c>
      <c r="AH31" s="10">
        <f>'Financial Summary (BNG)'!M31</f>
        <v>0</v>
      </c>
      <c r="AI31" s="10">
        <f>'Financial Summary (BNG)'!N31</f>
        <v>0</v>
      </c>
      <c r="AJ31" s="10">
        <f>'Financial Summary (BNG)'!O31</f>
        <v>0</v>
      </c>
      <c r="AK31" s="10">
        <f>'Financial Summary (BNG)'!P31</f>
        <v>0</v>
      </c>
      <c r="AL31" s="10">
        <f>'Financial Summary (BNG)'!Q31</f>
        <v>0</v>
      </c>
      <c r="AM31" s="10">
        <f>'Financial Summary (BNG)'!R31</f>
        <v>0</v>
      </c>
      <c r="AN31" s="10">
        <f>'Financial Summary (BNG)'!S31</f>
        <v>0</v>
      </c>
      <c r="AO31" s="9">
        <f>'Application Form'!K31</f>
        <v>3</v>
      </c>
      <c r="AP31" s="9" t="str">
        <f>'Application Form'!L31</f>
        <v>Freely draining acid loamy soils over rock</v>
      </c>
      <c r="AQ31" s="9" t="str">
        <f>'Application Form'!M31</f>
        <v>Grassland and rough grazing</v>
      </c>
      <c r="AR31" s="9" t="str">
        <f>'Application Form'!N31</f>
        <v>No</v>
      </c>
      <c r="AS31" s="9" t="str">
        <f>'Application Form'!O31</f>
        <v>Yes</v>
      </c>
      <c r="AT31" s="9" t="str">
        <f>'Application Form'!P31</f>
        <v>Yes</v>
      </c>
      <c r="AU31" s="9" t="str">
        <f>'Application Form'!Q31</f>
        <v>1.56 km</v>
      </c>
      <c r="AV31" s="9" t="str">
        <f>'Application Form'!R31</f>
        <v>N/A</v>
      </c>
      <c r="AW31" s="9" t="str">
        <f>'Application Form'!S31</f>
        <v>N/A</v>
      </c>
      <c r="AX31" s="9" t="str">
        <f>'Application Form'!T31</f>
        <v>0 metres</v>
      </c>
      <c r="AY31" s="9" t="str">
        <f>'Application Form'!U31</f>
        <v>0 metres</v>
      </c>
      <c r="AZ31" s="9" t="str">
        <f>'Application Form'!V31</f>
        <v>0 metres</v>
      </c>
      <c r="BA31" s="9" t="str">
        <f>'Application Form'!W31</f>
        <v>117.45km</v>
      </c>
      <c r="BB31" s="9" t="str">
        <f>'Application Form'!X31</f>
        <v>0 metres</v>
      </c>
      <c r="BC31" s="9" t="str">
        <f>'Application Form'!Y31</f>
        <v>297 metres</v>
      </c>
      <c r="BD31" s="9" t="str">
        <f>'Application Form'!Z31</f>
        <v>10.90 km</v>
      </c>
      <c r="BE31" s="9" t="str">
        <f>'Application Form'!AA31</f>
        <v>0 metres</v>
      </c>
      <c r="BF31" s="9" t="str">
        <f>'Application Form'!AB31</f>
        <v>9.44 km</v>
      </c>
      <c r="BG31" s="9" t="str">
        <f>'Application Form'!AC31</f>
        <v>0 metres</v>
      </c>
      <c r="BH31" s="9" t="str">
        <f>'Application Form'!AD31</f>
        <v>30.22 km</v>
      </c>
      <c r="BI31" s="13" t="str">
        <f>'Application Form'!AH31</f>
        <v>https://drive.google.com/file/d/1ydb9xdsuW4Kg0auMcVfC4wTziXcyUUFf/view?usp=drive_link</v>
      </c>
      <c r="BK31" s="62"/>
      <c r="BL31" s="61" t="str">
        <f>HYPERLINK("https://drive.google.com/open?id=1yrwwt_Dm2OnuDSKcPAKtzlg6W_BlZmuZpqlMhf4y2bI","33 Oliver Lambeth Report Doc TQ11 0HP")</f>
        <v>33 Oliver Lambeth Report Doc TQ11 0HP</v>
      </c>
      <c r="BM31" s="60" t="s">
        <v>1653</v>
      </c>
      <c r="BN31" s="62"/>
      <c r="BO31" s="62"/>
      <c r="BP31" s="62"/>
      <c r="BQ31" s="62"/>
      <c r="BR31" s="62"/>
      <c r="BS31" s="62"/>
      <c r="BT31" s="62"/>
      <c r="BU31" s="62"/>
      <c r="BV31" s="3"/>
      <c r="CA31" s="4"/>
    </row>
    <row r="32" spans="1:79" x14ac:dyDescent="0.2">
      <c r="A32" s="9">
        <f>'Application Form'!B32</f>
        <v>34</v>
      </c>
      <c r="B32" s="9">
        <f>'Application Form'!C32</f>
        <v>0</v>
      </c>
      <c r="C32" s="9" t="str">
        <f>'Application Form'!E32</f>
        <v>Bromsgrove District Council</v>
      </c>
      <c r="D32" s="9">
        <f>'Application Form'!D32</f>
        <v>0</v>
      </c>
      <c r="E32" s="9">
        <f>'Report Form'!E35</f>
        <v>0</v>
      </c>
      <c r="F32" s="51">
        <f>'Financial Summary (BNG)'!D32</f>
        <v>0</v>
      </c>
      <c r="G32" s="9" t="str">
        <f>'Phone Call (MkIII)'!G32</f>
        <v>Purchased</v>
      </c>
      <c r="H32" s="9">
        <f>'Phone Call (MkIII)'!H32</f>
        <v>2020</v>
      </c>
      <c r="I32" s="9" t="str">
        <f>'Phone Call (MkIII)'!I32</f>
        <v>Nothing</v>
      </c>
      <c r="J32" s="9">
        <f>'Phone Call (MkIII)'!J32</f>
        <v>0</v>
      </c>
      <c r="K32" s="9">
        <f>'Phone Call (MkIII)'!K32</f>
        <v>0</v>
      </c>
      <c r="L32" s="9">
        <f>'Phone Call (MkIII)'!N:N</f>
        <v>0</v>
      </c>
      <c r="M32" s="9">
        <f>'Phone Call (MkIII)'!O32</f>
        <v>0</v>
      </c>
      <c r="N32" s="9">
        <f>'Phone Call (MkIII)'!P32</f>
        <v>0</v>
      </c>
      <c r="O32" s="4">
        <f>'Report Form'!G35</f>
        <v>0</v>
      </c>
      <c r="P32" s="9" t="str">
        <f>'Financial Summary (BNG)'!C32</f>
        <v>CTF</v>
      </c>
      <c r="Q32" s="9">
        <f>'Report Form'!J35</f>
        <v>0</v>
      </c>
      <c r="R32" s="9">
        <f>'Report Form'!L35</f>
        <v>0</v>
      </c>
      <c r="S32" s="9">
        <f>'Report Form'!M35</f>
        <v>0</v>
      </c>
      <c r="T32" s="9">
        <f>'Report Form'!N35</f>
        <v>0</v>
      </c>
      <c r="U32" s="9">
        <f>'Report Form'!O35</f>
        <v>0</v>
      </c>
      <c r="V32" s="9">
        <f>'Report Form'!Q35</f>
        <v>0</v>
      </c>
      <c r="W32" s="9">
        <f>'Report Form'!I35</f>
        <v>0</v>
      </c>
      <c r="X32" s="10">
        <f>'Financial Summary (BNG)'!H32</f>
        <v>0</v>
      </c>
      <c r="Y32" s="10">
        <f>'Financial Summary (BNG)'!M32</f>
        <v>0</v>
      </c>
      <c r="Z32" s="10">
        <f>'Financial Summary (BNG)'!Q32</f>
        <v>0</v>
      </c>
      <c r="AA32" s="10">
        <f>'Financial Summary (BNG)'!F32</f>
        <v>0</v>
      </c>
      <c r="AB32" s="10">
        <f>'Financial Summary (BNG)'!G32</f>
        <v>0</v>
      </c>
      <c r="AC32" s="10">
        <f>'Financial Summary (BNG)'!H32</f>
        <v>0</v>
      </c>
      <c r="AD32" s="10">
        <f>'Financial Summary (BNG)'!I32</f>
        <v>0</v>
      </c>
      <c r="AE32" s="10">
        <f>'Financial Summary (BNG)'!J32</f>
        <v>0</v>
      </c>
      <c r="AF32" s="10">
        <f>'Financial Summary (BNG)'!K32</f>
        <v>0</v>
      </c>
      <c r="AG32" s="10">
        <f>'Financial Summary (BNG)'!L32</f>
        <v>0</v>
      </c>
      <c r="AH32" s="10">
        <f>'Financial Summary (BNG)'!M32</f>
        <v>0</v>
      </c>
      <c r="AI32" s="10">
        <f>'Financial Summary (BNG)'!N32</f>
        <v>0</v>
      </c>
      <c r="AJ32" s="10">
        <f>'Financial Summary (BNG)'!O32</f>
        <v>0</v>
      </c>
      <c r="AK32" s="10">
        <f>'Financial Summary (BNG)'!P32</f>
        <v>0</v>
      </c>
      <c r="AL32" s="10">
        <f>'Financial Summary (BNG)'!Q32</f>
        <v>0</v>
      </c>
      <c r="AM32" s="10">
        <f>'Financial Summary (BNG)'!R32</f>
        <v>0</v>
      </c>
      <c r="AN32" s="10">
        <f>'Financial Summary (BNG)'!S32</f>
        <v>0</v>
      </c>
      <c r="AO32" s="9">
        <f>'Application Form'!K32</f>
        <v>4</v>
      </c>
      <c r="AP32" s="9" t="str">
        <f>'Application Form'!L32</f>
        <v>Freely draining slightly acid loamy soils</v>
      </c>
      <c r="AQ32" s="9" t="str">
        <f>'Application Form'!M32</f>
        <v>Arable and grassland</v>
      </c>
      <c r="AR32" s="9" t="str">
        <f>'Application Form'!N32</f>
        <v>No</v>
      </c>
      <c r="AS32" s="9" t="str">
        <f>'Application Form'!O32</f>
        <v>No</v>
      </c>
      <c r="AT32" s="9" t="str">
        <f>'Application Form'!P32</f>
        <v>Yes</v>
      </c>
      <c r="AU32" s="9" t="str">
        <f>'Application Form'!Q32</f>
        <v>4.23 km</v>
      </c>
      <c r="AV32" s="9" t="str">
        <f>'Application Form'!R32</f>
        <v>N/A</v>
      </c>
      <c r="AW32" s="9" t="str">
        <f>'Application Form'!S32</f>
        <v>N/A</v>
      </c>
      <c r="AX32" s="9" t="str">
        <f>'Application Form'!T32</f>
        <v>1.7 km</v>
      </c>
      <c r="AY32" s="9" t="str">
        <f>'Application Form'!U32</f>
        <v>0 metres</v>
      </c>
      <c r="AZ32" s="9" t="str">
        <f>'Application Form'!V32</f>
        <v>0 metres</v>
      </c>
      <c r="BA32" s="9" t="str">
        <f>'Application Form'!W32</f>
        <v>1.23 km</v>
      </c>
      <c r="BB32" s="9" t="str">
        <f>'Application Form'!X32</f>
        <v>0 metres</v>
      </c>
      <c r="BC32" s="9" t="str">
        <f>'Application Form'!Y32</f>
        <v>163 metres</v>
      </c>
      <c r="BD32" s="9" t="str">
        <f>'Application Form'!Z32</f>
        <v>34.4 km</v>
      </c>
      <c r="BE32" s="9" t="str">
        <f>'Application Form'!AA32</f>
        <v>24.4 km</v>
      </c>
      <c r="BF32" s="9" t="str">
        <f>'Application Form'!AB32</f>
        <v>12.7 km</v>
      </c>
      <c r="BG32" s="9" t="str">
        <f>'Application Form'!AC32</f>
        <v>3.03 km</v>
      </c>
      <c r="BH32" s="9" t="str">
        <f>'Application Form'!AD32</f>
        <v>52 km</v>
      </c>
      <c r="BI32" s="13" t="str">
        <f>'Application Form'!AH32</f>
        <v>https://drive.google.com/file/d/1dDAI7JHREcH-7b8-xmXy5iwc7ZQiVzse/view?usp=drive_link</v>
      </c>
      <c r="BK32" s="62"/>
      <c r="BL32" s="61" t="str">
        <f>HYPERLINK("https://drive.google.com/open?id=1KvioBlbVSn44pAPD2mN_ZO7j2oZ3stqOYi3rr6flSOQ","34 Aaron Anslow Report Doc B62 0EU")</f>
        <v>34 Aaron Anslow Report Doc B62 0EU</v>
      </c>
      <c r="BM32" s="60" t="s">
        <v>1654</v>
      </c>
      <c r="BN32" s="62"/>
      <c r="BO32" s="62"/>
      <c r="BP32" s="62"/>
      <c r="BQ32" s="62"/>
      <c r="BR32" s="62"/>
      <c r="BS32" s="62"/>
      <c r="BT32" s="62"/>
      <c r="BU32" s="62"/>
      <c r="BV32" s="3"/>
      <c r="CA32" s="4"/>
    </row>
    <row r="33" spans="1:79" x14ac:dyDescent="0.2">
      <c r="A33" s="9">
        <f>'Application Form'!B33</f>
        <v>35</v>
      </c>
      <c r="B33" s="9">
        <f>'Application Form'!C33</f>
        <v>0</v>
      </c>
      <c r="C33" s="9" t="str">
        <f>'Application Form'!E33</f>
        <v>Lake District</v>
      </c>
      <c r="D33" s="9">
        <f>'Application Form'!D33</f>
        <v>0</v>
      </c>
      <c r="E33" s="9">
        <f>'Report Form'!E36</f>
        <v>0</v>
      </c>
      <c r="F33" s="51">
        <f>'Financial Summary (BNG)'!D33</f>
        <v>0</v>
      </c>
      <c r="G33" s="9" t="str">
        <f>'Phone Call (MkIII)'!G33</f>
        <v>Purchase</v>
      </c>
      <c r="H33" s="9" t="str">
        <f>'Phone Call (MkIII)'!H33</f>
        <v>December 2022</v>
      </c>
      <c r="I33" s="9" t="str">
        <f>'Phone Call (MkIII)'!I33</f>
        <v xml:space="preserve">Nothing </v>
      </c>
      <c r="J33" s="9">
        <f>'Phone Call (MkIII)'!J33</f>
        <v>0</v>
      </c>
      <c r="K33" s="9">
        <f>'Phone Call (MkIII)'!K33</f>
        <v>0</v>
      </c>
      <c r="L33" s="9">
        <f>'Phone Call (MkIII)'!N:N</f>
        <v>0</v>
      </c>
      <c r="M33" s="9">
        <f>'Phone Call (MkIII)'!O33</f>
        <v>0</v>
      </c>
      <c r="N33" s="9">
        <f>'Phone Call (MkIII)'!P33</f>
        <v>0</v>
      </c>
      <c r="O33" s="4">
        <f>'Report Form'!G36</f>
        <v>0</v>
      </c>
      <c r="P33" s="9" t="str">
        <f>'Financial Summary (BNG)'!C33</f>
        <v>CTF</v>
      </c>
      <c r="Q33" s="9">
        <f>'Report Form'!J36</f>
        <v>0</v>
      </c>
      <c r="R33" s="9">
        <f>'Report Form'!L36</f>
        <v>0</v>
      </c>
      <c r="S33" s="9">
        <f>'Report Form'!M36</f>
        <v>0</v>
      </c>
      <c r="T33" s="9">
        <f>'Report Form'!N36</f>
        <v>0</v>
      </c>
      <c r="U33" s="9">
        <f>'Report Form'!O36</f>
        <v>0</v>
      </c>
      <c r="V33" s="9">
        <f>'Report Form'!Q36</f>
        <v>0</v>
      </c>
      <c r="W33" s="9">
        <f>'Report Form'!I36</f>
        <v>0</v>
      </c>
      <c r="X33" s="10">
        <f>'Financial Summary (BNG)'!H33</f>
        <v>0</v>
      </c>
      <c r="Y33" s="10">
        <f>'Financial Summary (BNG)'!M33</f>
        <v>0</v>
      </c>
      <c r="Z33" s="10">
        <f>'Financial Summary (BNG)'!Q33</f>
        <v>0</v>
      </c>
      <c r="AA33" s="10">
        <f>'Financial Summary (BNG)'!F33</f>
        <v>0</v>
      </c>
      <c r="AB33" s="10">
        <f>'Financial Summary (BNG)'!G33</f>
        <v>0</v>
      </c>
      <c r="AC33" s="10">
        <f>'Financial Summary (BNG)'!H33</f>
        <v>0</v>
      </c>
      <c r="AD33" s="10">
        <f>'Financial Summary (BNG)'!I33</f>
        <v>0</v>
      </c>
      <c r="AE33" s="10">
        <f>'Financial Summary (BNG)'!J33</f>
        <v>0</v>
      </c>
      <c r="AF33" s="10">
        <f>'Financial Summary (BNG)'!K33</f>
        <v>0</v>
      </c>
      <c r="AG33" s="10">
        <f>'Financial Summary (BNG)'!L33</f>
        <v>0</v>
      </c>
      <c r="AH33" s="10">
        <f>'Financial Summary (BNG)'!M33</f>
        <v>0</v>
      </c>
      <c r="AI33" s="10">
        <f>'Financial Summary (BNG)'!N33</f>
        <v>0</v>
      </c>
      <c r="AJ33" s="10">
        <f>'Financial Summary (BNG)'!O33</f>
        <v>0</v>
      </c>
      <c r="AK33" s="10">
        <f>'Financial Summary (BNG)'!P33</f>
        <v>0</v>
      </c>
      <c r="AL33" s="10">
        <f>'Financial Summary (BNG)'!Q33</f>
        <v>0</v>
      </c>
      <c r="AM33" s="10">
        <f>'Financial Summary (BNG)'!R33</f>
        <v>0</v>
      </c>
      <c r="AN33" s="10">
        <f>'Financial Summary (BNG)'!S33</f>
        <v>0</v>
      </c>
      <c r="AO33" s="9">
        <f>'Application Form'!K33</f>
        <v>4</v>
      </c>
      <c r="AP33" s="9" t="str">
        <f>'Application Form'!L33</f>
        <v>Freely draining slightly acid loamy soils</v>
      </c>
      <c r="AQ33" s="9" t="str">
        <f>'Application Form'!M33</f>
        <v>Arable and grassland</v>
      </c>
      <c r="AR33" s="9" t="str">
        <f>'Application Form'!N33</f>
        <v>No</v>
      </c>
      <c r="AS33" s="9" t="str">
        <f>'Application Form'!O33</f>
        <v>Yes</v>
      </c>
      <c r="AT33" s="9" t="str">
        <f>'Application Form'!P33</f>
        <v>Yes</v>
      </c>
      <c r="AU33" s="9" t="str">
        <f>'Application Form'!Q33</f>
        <v>640 metres</v>
      </c>
      <c r="AV33" s="9" t="str">
        <f>'Application Form'!R33</f>
        <v>N/A</v>
      </c>
      <c r="AW33" s="9" t="str">
        <f>'Application Form'!S33</f>
        <v>N/A</v>
      </c>
      <c r="AX33" s="9" t="str">
        <f>'Application Form'!T33</f>
        <v>2 metres</v>
      </c>
      <c r="AY33" s="9" t="str">
        <f>'Application Form'!U33</f>
        <v>287 metres</v>
      </c>
      <c r="AZ33" s="9" t="str">
        <f>'Application Form'!V33</f>
        <v>287 metres</v>
      </c>
      <c r="BA33" s="9" t="str">
        <f>'Application Form'!W33</f>
        <v>13.95 km</v>
      </c>
      <c r="BB33" s="9" t="str">
        <f>'Application Form'!X33</f>
        <v>0 metres</v>
      </c>
      <c r="BC33" s="9" t="str">
        <f>'Application Form'!Y33</f>
        <v>0 metres</v>
      </c>
      <c r="BD33" s="9" t="str">
        <f>'Application Form'!Z33</f>
        <v>7.10 km</v>
      </c>
      <c r="BE33" s="9" t="str">
        <f>'Application Form'!AA33</f>
        <v>0 metres</v>
      </c>
      <c r="BF33" s="9" t="str">
        <f>'Application Form'!AB33</f>
        <v>13.95 km</v>
      </c>
      <c r="BG33" s="9" t="str">
        <f>'Application Form'!AC33</f>
        <v>238 metres</v>
      </c>
      <c r="BH33" s="9" t="str">
        <f>'Application Form'!AD33</f>
        <v>9.20 km</v>
      </c>
      <c r="BI33" s="13" t="str">
        <f>'Application Form'!AH33</f>
        <v>https://drive.google.com/file/d/10jiu2y6WG5xiAgf3pHWR3yvfdJoOR0A4/view?usp=drive_link</v>
      </c>
      <c r="BK33" s="62"/>
      <c r="BL33" s="61" t="str">
        <f>HYPERLINK("https://drive.google.com/open?id=1w2XTR85s53ceoK-LHpqGHPbfNhLR0L019XmMUOJtdxE","35 Adam Chapman Report Doc LA8 9HU")</f>
        <v>35 Adam Chapman Report Doc LA8 9HU</v>
      </c>
      <c r="BM33" s="60" t="s">
        <v>1655</v>
      </c>
      <c r="BN33" s="62"/>
      <c r="BO33" s="62"/>
      <c r="BP33" s="62"/>
      <c r="BQ33" s="62"/>
      <c r="BR33" s="62"/>
      <c r="BS33" s="62"/>
      <c r="BT33" s="62"/>
      <c r="BU33" s="62"/>
      <c r="BV33" s="3"/>
      <c r="CA33" s="4"/>
    </row>
    <row r="34" spans="1:79" x14ac:dyDescent="0.2">
      <c r="A34" s="9">
        <f>'Application Form'!B34</f>
        <v>36</v>
      </c>
      <c r="B34" s="9">
        <f>'Application Form'!C34</f>
        <v>0</v>
      </c>
      <c r="C34" s="9" t="str">
        <f>'Application Form'!E34</f>
        <v>Torridge</v>
      </c>
      <c r="D34" s="9">
        <f>'Application Form'!D34</f>
        <v>0</v>
      </c>
      <c r="E34" s="9" t="str">
        <f>'Report Form'!E37</f>
        <v>William Nicholls &amp; Hal Brotherton Ratcliffe</v>
      </c>
      <c r="F34" s="51">
        <f>'Financial Summary (BNG)'!D34</f>
        <v>62</v>
      </c>
      <c r="G34" s="9" t="str">
        <f>'Phone Call (MkIII)'!G34</f>
        <v xml:space="preserve">Bought </v>
      </c>
      <c r="H34" s="9">
        <f>'Phone Call (MkIII)'!H34</f>
        <v>2018</v>
      </c>
      <c r="I34" s="9" t="str">
        <f>'Phone Call (MkIII)'!I34</f>
        <v xml:space="preserve">Grazing </v>
      </c>
      <c r="J34" s="9">
        <f>'Phone Call (MkIII)'!J34</f>
        <v>0</v>
      </c>
      <c r="K34" s="9">
        <f>'Phone Call (MkIII)'!K34</f>
        <v>0</v>
      </c>
      <c r="L34" s="9" t="str">
        <f>'Phone Call (MkIII)'!N:N</f>
        <v xml:space="preserve">Wants to have both the single payment and the yearly payment, he is also interested in solar and battery storage if possible </v>
      </c>
      <c r="M34" s="9">
        <f>'Phone Call (MkIII)'!O34</f>
        <v>0</v>
      </c>
      <c r="N34" s="9">
        <f>'Phone Call (MkIII)'!P34</f>
        <v>0</v>
      </c>
      <c r="O34" s="4" t="str">
        <f>'Report Form'!G37</f>
        <v>BNG (Biodiversity Net Gain)</v>
      </c>
      <c r="P34" s="9" t="str">
        <f>'Financial Summary (BNG)'!C34</f>
        <v>Biofarm</v>
      </c>
      <c r="Q34" s="9" t="str">
        <f>'Report Form'!J37</f>
        <v xml:space="preserve">The project partner Biofarm has reduced the initial 243 acres to 62 acres; this ensures easier saleability of habitat units, as this can be 'packaged' to large-scale developers. This ties up less land in the short term. 
Being in Devon, there is a good potential for the units to sell quickly. The Torridge Local Planning Authority is seen doing more than most in implementation. In truth, this could be one of the other reasons why a reduction was given to the initial acres submitted. 
Your average habitat unit per acre is 2.54; the national average is less than 1.6. This shows how ideal your land is for BNG uplift.
This project is a single payment and will be paid out once the developers approve the strategy. We strongly advise and encourage you to seek legal and financial advice before signing any agreements. </v>
      </c>
      <c r="R34" s="9" t="str">
        <f>'Report Form'!L37</f>
        <v>Enhancement of modified grassland to 50/50 ‘good’ condition lowland meadow and mixed scrub.</v>
      </c>
      <c r="S34" s="9" t="str">
        <f>'Report Form'!M37</f>
        <v>24-month Option Agreement between Biofarm and Landowner to exclusively lease the land and sell BNG habitat units on the demise. Option to extend for a further 12 months on the sale of 32 habitat units.</v>
      </c>
      <c r="T34" s="9" t="str">
        <f>'Report Form'!N37</f>
        <v>Biofarm responsible for delivery of Habitat Units, Habitat Management and BNG Monitoring for the full 33-year period</v>
      </c>
      <c r="U34" s="9" t="str">
        <f>'Report Form'!O37</f>
        <v>To permit access for management and monitoring of the site by Biofarm and/or their contractors in accordance with the agreed strategy for delivery of the target habitat.</v>
      </c>
      <c r="V34" s="9" t="str">
        <f>'Report Form'!Q37</f>
        <v xml:space="preserve">Lowland Meadow - A neutral grassland occurring at lower elevations
Mixed Scrub - Dense vegetation characterised by a mixture of low-growing, typically woody species. </v>
      </c>
      <c r="W34" s="9" t="str">
        <f>'Report Form'!I37</f>
        <v>33 Years</v>
      </c>
      <c r="X34" s="10">
        <f>'Financial Summary (BNG)'!H34</f>
        <v>4266000</v>
      </c>
      <c r="Y34" s="10">
        <f>'Financial Summary (BNG)'!M34</f>
        <v>2447300</v>
      </c>
      <c r="Z34" s="10">
        <f>'Financial Summary (BNG)'!Q34</f>
        <v>1587220</v>
      </c>
      <c r="AA34" s="10">
        <f>'Financial Summary (BNG)'!F34</f>
        <v>3160000</v>
      </c>
      <c r="AB34" s="10">
        <f>'Financial Summary (BNG)'!G34</f>
        <v>1106000</v>
      </c>
      <c r="AC34" s="10">
        <f>'Financial Summary (BNG)'!H34</f>
        <v>4266000</v>
      </c>
      <c r="AD34" s="10">
        <f>'Financial Summary (BNG)'!I34</f>
        <v>632000</v>
      </c>
      <c r="AE34" s="10">
        <f>'Financial Summary (BNG)'!J34</f>
        <v>213300</v>
      </c>
      <c r="AF34" s="10">
        <f>'Financial Summary (BNG)'!K34</f>
        <v>1106000</v>
      </c>
      <c r="AG34" s="10">
        <f>'Financial Summary (BNG)'!L34</f>
        <v>496000</v>
      </c>
      <c r="AH34" s="10">
        <f>'Financial Summary (BNG)'!M34</f>
        <v>2447300</v>
      </c>
      <c r="AI34" s="10">
        <f>'Financial Summary (BNG)'!N34</f>
        <v>1818700</v>
      </c>
      <c r="AJ34" s="10">
        <f>'Financial Summary (BNG)'!O34</f>
        <v>727480</v>
      </c>
      <c r="AK34" s="10">
        <f>'Financial Summary (BNG)'!P34</f>
        <v>1091220</v>
      </c>
      <c r="AL34" s="10">
        <f>'Financial Summary (BNG)'!Q34</f>
        <v>1587220</v>
      </c>
      <c r="AM34" s="10">
        <f>'Financial Summary (BNG)'!R34</f>
        <v>14549.6</v>
      </c>
      <c r="AN34" s="9">
        <f>'Financial Summary (BNG)'!S34</f>
        <v>0</v>
      </c>
      <c r="AO34" s="9" t="str">
        <f>'Application Form'!K34</f>
        <v>3-4</v>
      </c>
      <c r="AP34" s="9" t="str">
        <f>'Application Form'!L34</f>
        <v>Freely draining slightly acid loamy soils</v>
      </c>
      <c r="AQ34" s="9" t="str">
        <f>'Application Form'!M34</f>
        <v>Arable and grassland</v>
      </c>
      <c r="AR34" s="9" t="str">
        <f>'Application Form'!N34</f>
        <v>No</v>
      </c>
      <c r="AS34" s="9" t="str">
        <f>'Application Form'!O34</f>
        <v>Yes</v>
      </c>
      <c r="AT34" s="9" t="str">
        <f>'Application Form'!P34</f>
        <v>Yes</v>
      </c>
      <c r="AU34" s="9" t="str">
        <f>'Application Form'!Q34</f>
        <v>2.04 km</v>
      </c>
      <c r="AV34" s="9" t="str">
        <f>'Application Form'!R34</f>
        <v>N/A</v>
      </c>
      <c r="AW34" s="9" t="str">
        <f>'Application Form'!S34</f>
        <v>N/A</v>
      </c>
      <c r="AX34" s="9" t="str">
        <f>'Application Form'!T34</f>
        <v>2.94 km</v>
      </c>
      <c r="AY34" s="9" t="str">
        <f>'Application Form'!U34</f>
        <v>0 metres</v>
      </c>
      <c r="AZ34" s="9" t="str">
        <f>'Application Form'!V34</f>
        <v>0 metres</v>
      </c>
      <c r="BA34" s="9" t="str">
        <f>'Application Form'!W34</f>
        <v>129.18 m</v>
      </c>
      <c r="BB34" s="9" t="str">
        <f>'Application Form'!X34</f>
        <v>1.46 km</v>
      </c>
      <c r="BC34" s="9" t="str">
        <f>'Application Form'!Y34</f>
        <v>686 metres</v>
      </c>
      <c r="BD34" s="9" t="str">
        <f>'Application Form'!Z34</f>
        <v>7.42 km</v>
      </c>
      <c r="BE34" s="9" t="str">
        <f>'Application Form'!AA34</f>
        <v>27.60 km</v>
      </c>
      <c r="BF34" s="9" t="str">
        <f>'Application Form'!AB34</f>
        <v>7.32 km</v>
      </c>
      <c r="BG34" s="9" t="str">
        <f>'Application Form'!AC34</f>
        <v>1.27 km</v>
      </c>
      <c r="BH34" s="9" t="str">
        <f>'Application Form'!AD34</f>
        <v>73.82 km</v>
      </c>
      <c r="BI34" s="13" t="str">
        <f>'Application Form'!AH34</f>
        <v>https://drive.google.com/file/d/14V4d8qcQrXAQdiebY7Y55WgF31vsGFyE/view?usp=drive_link</v>
      </c>
      <c r="BJ34" s="18" t="str">
        <f>HYPERLINK("https://drive.google.com/open?id=115IQUGytf5xiDvdGwGy57tKrbbUWuFIbn359aMh1Ou0","36. Steve Walker Report EX22 7EL")</f>
        <v>36. Steve Walker Report EX22 7EL</v>
      </c>
      <c r="BK34" s="60" t="s">
        <v>1656</v>
      </c>
      <c r="BL34" s="62"/>
      <c r="BM34" s="62"/>
      <c r="BN34" s="62"/>
      <c r="BO34" s="62"/>
      <c r="BP34" s="62"/>
      <c r="BQ34" s="62"/>
      <c r="BR34" s="62"/>
      <c r="BS34" s="62"/>
      <c r="BT34" s="62"/>
      <c r="BU34" s="62"/>
      <c r="BV34" s="3"/>
      <c r="BW34" s="4"/>
      <c r="BX34" s="4"/>
      <c r="CA34" s="4"/>
    </row>
    <row r="35" spans="1:79" x14ac:dyDescent="0.2">
      <c r="A35" s="9">
        <f>'Application Form'!B35</f>
        <v>37</v>
      </c>
      <c r="B35" s="9">
        <f>'Application Form'!C35</f>
        <v>0</v>
      </c>
      <c r="C35" s="9" t="str">
        <f>'Application Form'!E35</f>
        <v>North Yorkshire</v>
      </c>
      <c r="D35" s="9">
        <f>'Application Form'!D35</f>
        <v>0</v>
      </c>
      <c r="E35" s="9">
        <f>'Report Form'!E38</f>
        <v>0</v>
      </c>
      <c r="F35" s="51">
        <f>'Financial Summary (BNG)'!D35</f>
        <v>0</v>
      </c>
      <c r="G35" s="9">
        <f>'Phone Call (MkIII)'!G35</f>
        <v>0</v>
      </c>
      <c r="H35" s="9">
        <f>'Phone Call (MkIII)'!H35</f>
        <v>0</v>
      </c>
      <c r="I35" s="9">
        <f>'Phone Call (MkIII)'!I35</f>
        <v>0</v>
      </c>
      <c r="J35" s="9">
        <f>'Phone Call (MkIII)'!J35</f>
        <v>0</v>
      </c>
      <c r="K35" s="9">
        <f>'Phone Call (MkIII)'!K35</f>
        <v>0</v>
      </c>
      <c r="L35" s="9">
        <f>'Phone Call (MkIII)'!N:N</f>
        <v>0</v>
      </c>
      <c r="M35" s="9">
        <f>'Phone Call (MkIII)'!O35</f>
        <v>0</v>
      </c>
      <c r="N35" s="9">
        <f>'Phone Call (MkIII)'!P35</f>
        <v>0</v>
      </c>
      <c r="O35" s="4">
        <f>'Report Form'!G38</f>
        <v>0</v>
      </c>
      <c r="P35" s="9" t="str">
        <f>'Financial Summary (BNG)'!C35</f>
        <v>CTF</v>
      </c>
      <c r="Q35" s="9">
        <f>'Report Form'!J38</f>
        <v>0</v>
      </c>
      <c r="R35" s="9">
        <f>'Report Form'!L38</f>
        <v>0</v>
      </c>
      <c r="S35" s="9">
        <f>'Report Form'!M38</f>
        <v>0</v>
      </c>
      <c r="T35" s="9">
        <f>'Report Form'!N38</f>
        <v>0</v>
      </c>
      <c r="U35" s="9">
        <f>'Report Form'!O38</f>
        <v>0</v>
      </c>
      <c r="V35" s="9">
        <f>'Report Form'!Q38</f>
        <v>0</v>
      </c>
      <c r="W35" s="9">
        <f>'Report Form'!I38</f>
        <v>0</v>
      </c>
      <c r="X35" s="10">
        <f>'Financial Summary (BNG)'!H35</f>
        <v>0</v>
      </c>
      <c r="Y35" s="10">
        <f>'Financial Summary (BNG)'!M35</f>
        <v>0</v>
      </c>
      <c r="Z35" s="10">
        <f>'Financial Summary (BNG)'!Q35</f>
        <v>0</v>
      </c>
      <c r="AA35" s="10">
        <f>'Financial Summary (BNG)'!F35</f>
        <v>0</v>
      </c>
      <c r="AB35" s="10">
        <f>'Financial Summary (BNG)'!G35</f>
        <v>0</v>
      </c>
      <c r="AC35" s="10">
        <f>'Financial Summary (BNG)'!H35</f>
        <v>0</v>
      </c>
      <c r="AD35" s="10">
        <f>'Financial Summary (BNG)'!I35</f>
        <v>0</v>
      </c>
      <c r="AE35" s="10">
        <f>'Financial Summary (BNG)'!J35</f>
        <v>0</v>
      </c>
      <c r="AF35" s="10">
        <f>'Financial Summary (BNG)'!K35</f>
        <v>0</v>
      </c>
      <c r="AG35" s="10">
        <f>'Financial Summary (BNG)'!L35</f>
        <v>0</v>
      </c>
      <c r="AH35" s="10">
        <f>'Financial Summary (BNG)'!M35</f>
        <v>0</v>
      </c>
      <c r="AI35" s="10">
        <f>'Financial Summary (BNG)'!N35</f>
        <v>0</v>
      </c>
      <c r="AJ35" s="10">
        <f>'Financial Summary (BNG)'!O35</f>
        <v>0</v>
      </c>
      <c r="AK35" s="10">
        <f>'Financial Summary (BNG)'!P35</f>
        <v>0</v>
      </c>
      <c r="AL35" s="10">
        <f>'Financial Summary (BNG)'!Q35</f>
        <v>0</v>
      </c>
      <c r="AM35" s="10">
        <f>'Financial Summary (BNG)'!R35</f>
        <v>0</v>
      </c>
      <c r="AN35" s="10">
        <f>'Financial Summary (BNG)'!S35</f>
        <v>0</v>
      </c>
      <c r="AO35" s="9">
        <f>'Application Form'!K35</f>
        <v>3</v>
      </c>
      <c r="AP35" s="9" t="str">
        <f>'Application Form'!L35</f>
        <v>Slowly permeable seasonally wet slightly acid but base-rich loamy and clayey soils</v>
      </c>
      <c r="AQ35" s="9" t="str">
        <f>'Application Form'!M35</f>
        <v>Grassland and arable some woodland</v>
      </c>
      <c r="AR35" s="9" t="str">
        <f>'Application Form'!N35</f>
        <v>No</v>
      </c>
      <c r="AS35" s="9" t="str">
        <f>'Application Form'!O35</f>
        <v>No</v>
      </c>
      <c r="AT35" s="9" t="str">
        <f>'Application Form'!P35</f>
        <v>Yes</v>
      </c>
      <c r="AU35" s="9" t="str">
        <f>'Application Form'!Q35</f>
        <v>500 metres</v>
      </c>
      <c r="AV35" s="9" t="str">
        <f>'Application Form'!R35</f>
        <v>N/A</v>
      </c>
      <c r="AW35" s="9" t="str">
        <f>'Application Form'!S35</f>
        <v>N/A</v>
      </c>
      <c r="AX35" s="9" t="str">
        <f>'Application Form'!T35</f>
        <v>728 metres</v>
      </c>
      <c r="AY35" s="9" t="str">
        <f>'Application Form'!U35</f>
        <v>0 metres</v>
      </c>
      <c r="AZ35" s="9" t="str">
        <f>'Application Form'!V35</f>
        <v>0 metres</v>
      </c>
      <c r="BA35" s="9" t="str">
        <f>'Application Form'!W35</f>
        <v>6.01 km</v>
      </c>
      <c r="BB35" s="9" t="str">
        <f>'Application Form'!X35</f>
        <v>0 metres</v>
      </c>
      <c r="BC35" s="9" t="str">
        <f>'Application Form'!Y35</f>
        <v>112 metres</v>
      </c>
      <c r="BD35" s="9" t="str">
        <f>'Application Form'!Z35</f>
        <v>27.14 km</v>
      </c>
      <c r="BE35" s="9" t="str">
        <f>'Application Form'!AA35</f>
        <v>17.96 km</v>
      </c>
      <c r="BF35" s="9" t="str">
        <f>'Application Form'!AB35</f>
        <v>6.90 km</v>
      </c>
      <c r="BG35" s="9" t="str">
        <f>'Application Form'!AC35</f>
        <v>733 metres</v>
      </c>
      <c r="BH35" s="9" t="str">
        <f>'Application Form'!AD35</f>
        <v>38.47 km</v>
      </c>
      <c r="BI35" s="13" t="str">
        <f>'Application Form'!AH35</f>
        <v>https://drive.google.com/file/d/1B0oqxDCAUX3oP5-XqokPAAdZNEBFx_sF/view?usp=drive_link</v>
      </c>
      <c r="BK35" s="62"/>
      <c r="BL35" s="61" t="str">
        <f>HYPERLINK("https://drive.google.com/open?id=1z1ZtAf0v8XDHvS9NheJPphoN9fWw_6trp5zasJIJZbA","37 Gordon Sadler Report Doc YO51 9LS")</f>
        <v>37 Gordon Sadler Report Doc YO51 9LS</v>
      </c>
      <c r="BM35" s="60" t="s">
        <v>1657</v>
      </c>
      <c r="BN35" s="62"/>
      <c r="BO35" s="62"/>
      <c r="BP35" s="62"/>
      <c r="BQ35" s="62"/>
      <c r="BR35" s="62"/>
      <c r="BS35" s="62"/>
      <c r="BT35" s="62"/>
      <c r="BU35" s="62"/>
      <c r="BV35" s="3"/>
      <c r="CA35" s="4"/>
    </row>
    <row r="36" spans="1:79" x14ac:dyDescent="0.2">
      <c r="A36" s="9">
        <f>'Application Form'!B36</f>
        <v>38</v>
      </c>
      <c r="B36" s="9">
        <f>'Application Form'!C36</f>
        <v>0</v>
      </c>
      <c r="C36" s="9" t="str">
        <f>'Application Form'!E36</f>
        <v>Herefordshire</v>
      </c>
      <c r="D36" s="9">
        <f>'Application Form'!D36</f>
        <v>0</v>
      </c>
      <c r="E36" s="9">
        <f>'Report Form'!E39</f>
        <v>0</v>
      </c>
      <c r="F36" s="51">
        <f>'Financial Summary (BNG)'!D36</f>
        <v>0</v>
      </c>
      <c r="G36" s="9">
        <f>'Phone Call (MkIII)'!G36</f>
        <v>0</v>
      </c>
      <c r="H36" s="9">
        <f>'Phone Call (MkIII)'!H36</f>
        <v>0</v>
      </c>
      <c r="I36" s="9">
        <f>'Phone Call (MkIII)'!I36</f>
        <v>0</v>
      </c>
      <c r="J36" s="9">
        <f>'Phone Call (MkIII)'!J36</f>
        <v>0</v>
      </c>
      <c r="K36" s="9">
        <f>'Phone Call (MkIII)'!K36</f>
        <v>0</v>
      </c>
      <c r="L36" s="9">
        <f>'Phone Call (MkIII)'!N:N</f>
        <v>0</v>
      </c>
      <c r="M36" s="9">
        <f>'Phone Call (MkIII)'!O36</f>
        <v>0</v>
      </c>
      <c r="N36" s="9">
        <f>'Phone Call (MkIII)'!P36</f>
        <v>0</v>
      </c>
      <c r="O36" s="4">
        <f>'Report Form'!G39</f>
        <v>0</v>
      </c>
      <c r="P36" s="9" t="str">
        <f>'Financial Summary (BNG)'!C36</f>
        <v>CTF</v>
      </c>
      <c r="Q36" s="9">
        <f>'Report Form'!J39</f>
        <v>0</v>
      </c>
      <c r="R36" s="9">
        <f>'Report Form'!L39</f>
        <v>0</v>
      </c>
      <c r="S36" s="9">
        <f>'Report Form'!M39</f>
        <v>0</v>
      </c>
      <c r="T36" s="9">
        <f>'Report Form'!N39</f>
        <v>0</v>
      </c>
      <c r="U36" s="9">
        <f>'Report Form'!O39</f>
        <v>0</v>
      </c>
      <c r="V36" s="9">
        <f>'Report Form'!Q39</f>
        <v>0</v>
      </c>
      <c r="W36" s="9">
        <f>'Report Form'!I39</f>
        <v>0</v>
      </c>
      <c r="X36" s="10">
        <f>'Financial Summary (BNG)'!H36</f>
        <v>0</v>
      </c>
      <c r="Y36" s="10">
        <f>'Financial Summary (BNG)'!M36</f>
        <v>0</v>
      </c>
      <c r="Z36" s="10">
        <f>'Financial Summary (BNG)'!Q36</f>
        <v>0</v>
      </c>
      <c r="AA36" s="10">
        <f>'Financial Summary (BNG)'!F36</f>
        <v>0</v>
      </c>
      <c r="AB36" s="10">
        <f>'Financial Summary (BNG)'!G36</f>
        <v>0</v>
      </c>
      <c r="AC36" s="10">
        <f>'Financial Summary (BNG)'!H36</f>
        <v>0</v>
      </c>
      <c r="AD36" s="10">
        <f>'Financial Summary (BNG)'!I36</f>
        <v>0</v>
      </c>
      <c r="AE36" s="10">
        <f>'Financial Summary (BNG)'!J36</f>
        <v>0</v>
      </c>
      <c r="AF36" s="10">
        <f>'Financial Summary (BNG)'!K36</f>
        <v>0</v>
      </c>
      <c r="AG36" s="10">
        <f>'Financial Summary (BNG)'!L36</f>
        <v>0</v>
      </c>
      <c r="AH36" s="10">
        <f>'Financial Summary (BNG)'!M36</f>
        <v>0</v>
      </c>
      <c r="AI36" s="10">
        <f>'Financial Summary (BNG)'!N36</f>
        <v>0</v>
      </c>
      <c r="AJ36" s="10">
        <f>'Financial Summary (BNG)'!O36</f>
        <v>0</v>
      </c>
      <c r="AK36" s="10">
        <f>'Financial Summary (BNG)'!P36</f>
        <v>0</v>
      </c>
      <c r="AL36" s="10">
        <f>'Financial Summary (BNG)'!Q36</f>
        <v>0</v>
      </c>
      <c r="AM36" s="10">
        <f>'Financial Summary (BNG)'!R36</f>
        <v>0</v>
      </c>
      <c r="AN36" s="10">
        <f>'Financial Summary (BNG)'!S36</f>
        <v>0</v>
      </c>
      <c r="AO36" s="9">
        <f>'Application Form'!K36</f>
        <v>4</v>
      </c>
      <c r="AP36" s="9" t="str">
        <f>'Application Form'!L36</f>
        <v>Slightly acid loamy and clayey soils with impeded drainage</v>
      </c>
      <c r="AQ36" s="9" t="str">
        <f>'Application Form'!M36</f>
        <v>Arable and grassland</v>
      </c>
      <c r="AR36" s="9" t="str">
        <f>'Application Form'!N36</f>
        <v>No</v>
      </c>
      <c r="AS36" s="9" t="str">
        <f>'Application Form'!O36</f>
        <v>No</v>
      </c>
      <c r="AT36" s="9" t="str">
        <f>'Application Form'!P36</f>
        <v>No</v>
      </c>
      <c r="AU36" s="9" t="str">
        <f>'Application Form'!Q36</f>
        <v>20.84 km</v>
      </c>
      <c r="AV36" s="9" t="str">
        <f>'Application Form'!R36</f>
        <v>N/A</v>
      </c>
      <c r="AW36" s="9" t="str">
        <f>'Application Form'!S36</f>
        <v>N/A</v>
      </c>
      <c r="AX36" s="9" t="str">
        <f>'Application Form'!T36</f>
        <v>0 metres</v>
      </c>
      <c r="AY36" s="9" t="str">
        <f>'Application Form'!U36</f>
        <v>821 metres</v>
      </c>
      <c r="AZ36" s="9" t="str">
        <f>'Application Form'!V36</f>
        <v>824 metres</v>
      </c>
      <c r="BA36" s="9" t="str">
        <f>'Application Form'!W36</f>
        <v xml:space="preserve">56.8 km </v>
      </c>
      <c r="BB36" s="9" t="str">
        <f>'Application Form'!X36</f>
        <v>0 metres</v>
      </c>
      <c r="BC36" s="9" t="str">
        <f>'Application Form'!Y36</f>
        <v>126 metres</v>
      </c>
      <c r="BD36" s="9" t="str">
        <f>'Application Form'!Z36</f>
        <v>783 metres</v>
      </c>
      <c r="BE36" s="9" t="str">
        <f>'Application Form'!AA36</f>
        <v>5.31 km</v>
      </c>
      <c r="BF36" s="9" t="str">
        <f>'Application Form'!AB36</f>
        <v>26 km</v>
      </c>
      <c r="BG36" s="9" t="str">
        <f>'Application Form'!AC36</f>
        <v>2.15 km</v>
      </c>
      <c r="BH36" s="9" t="str">
        <f>'Application Form'!AD36</f>
        <v>62.25 km</v>
      </c>
      <c r="BI36" s="13" t="str">
        <f>'Application Form'!AH36</f>
        <v>https://drive.google.com/file/d/1D8Bui6T3om_3bjRdKxetwXZI-YScO8aD/view?usp=drive_link</v>
      </c>
      <c r="BK36" s="62"/>
      <c r="BL36" s="61" t="str">
        <f>HYPERLINK("https://drive.google.com/open?id=1GbVs3nlvDeh3fZ5aBz85wTfQPujs2ypoSACz4hy0wPA","38 David Jones  Report Doc HR3 6AF")</f>
        <v>38 David Jones  Report Doc HR3 6AF</v>
      </c>
      <c r="BM36" s="60" t="s">
        <v>1658</v>
      </c>
      <c r="BN36" s="62"/>
      <c r="BO36" s="62"/>
      <c r="BP36" s="62"/>
      <c r="BQ36" s="62"/>
      <c r="BR36" s="62"/>
      <c r="BS36" s="62"/>
      <c r="BT36" s="62"/>
      <c r="BU36" s="62"/>
      <c r="BV36" s="3"/>
      <c r="CA36" s="4"/>
    </row>
    <row r="37" spans="1:79" x14ac:dyDescent="0.2">
      <c r="A37" s="9">
        <f>'Application Form'!B37</f>
        <v>39</v>
      </c>
      <c r="B37" s="9">
        <f>'Application Form'!C37</f>
        <v>0</v>
      </c>
      <c r="C37" s="9" t="str">
        <f>'Application Form'!E37</f>
        <v>North York Moors National Park</v>
      </c>
      <c r="D37" s="9">
        <f>'Application Form'!D37</f>
        <v>0</v>
      </c>
      <c r="E37" s="9">
        <f>'Report Form'!E40</f>
        <v>0</v>
      </c>
      <c r="F37" s="51">
        <f>'Financial Summary (BNG)'!D37</f>
        <v>0</v>
      </c>
      <c r="G37" s="9">
        <f>'Phone Call (MkIII)'!G37</f>
        <v>0</v>
      </c>
      <c r="H37" s="9">
        <f>'Phone Call (MkIII)'!H37</f>
        <v>0</v>
      </c>
      <c r="I37" s="9">
        <f>'Phone Call (MkIII)'!I37</f>
        <v>0</v>
      </c>
      <c r="J37" s="9">
        <f>'Phone Call (MkIII)'!J37</f>
        <v>0</v>
      </c>
      <c r="K37" s="9">
        <f>'Phone Call (MkIII)'!K37</f>
        <v>0</v>
      </c>
      <c r="L37" s="9">
        <f>'Phone Call (MkIII)'!N:N</f>
        <v>0</v>
      </c>
      <c r="M37" s="9">
        <f>'Phone Call (MkIII)'!O37</f>
        <v>0</v>
      </c>
      <c r="N37" s="9">
        <f>'Phone Call (MkIII)'!P37</f>
        <v>0</v>
      </c>
      <c r="O37" s="4">
        <f>'Report Form'!G40</f>
        <v>0</v>
      </c>
      <c r="P37" s="9" t="str">
        <f>'Financial Summary (BNG)'!C37</f>
        <v>CTF</v>
      </c>
      <c r="Q37" s="9">
        <f>'Report Form'!J40</f>
        <v>0</v>
      </c>
      <c r="R37" s="9">
        <f>'Report Form'!L40</f>
        <v>0</v>
      </c>
      <c r="S37" s="9">
        <f>'Report Form'!M40</f>
        <v>0</v>
      </c>
      <c r="T37" s="9">
        <f>'Report Form'!N40</f>
        <v>0</v>
      </c>
      <c r="U37" s="9">
        <f>'Report Form'!O40</f>
        <v>0</v>
      </c>
      <c r="V37" s="9">
        <f>'Report Form'!Q40</f>
        <v>0</v>
      </c>
      <c r="W37" s="9">
        <f>'Report Form'!I40</f>
        <v>0</v>
      </c>
      <c r="X37" s="10">
        <f>'Financial Summary (BNG)'!H37</f>
        <v>0</v>
      </c>
      <c r="Y37" s="10">
        <f>'Financial Summary (BNG)'!M37</f>
        <v>0</v>
      </c>
      <c r="Z37" s="10">
        <f>'Financial Summary (BNG)'!Q37</f>
        <v>0</v>
      </c>
      <c r="AA37" s="10">
        <f>'Financial Summary (BNG)'!F37</f>
        <v>0</v>
      </c>
      <c r="AB37" s="10">
        <f>'Financial Summary (BNG)'!G37</f>
        <v>0</v>
      </c>
      <c r="AC37" s="10">
        <f>'Financial Summary (BNG)'!H37</f>
        <v>0</v>
      </c>
      <c r="AD37" s="10">
        <f>'Financial Summary (BNG)'!I37</f>
        <v>0</v>
      </c>
      <c r="AE37" s="10">
        <f>'Financial Summary (BNG)'!J37</f>
        <v>0</v>
      </c>
      <c r="AF37" s="10">
        <f>'Financial Summary (BNG)'!K37</f>
        <v>0</v>
      </c>
      <c r="AG37" s="10">
        <f>'Financial Summary (BNG)'!L37</f>
        <v>0</v>
      </c>
      <c r="AH37" s="10">
        <f>'Financial Summary (BNG)'!M37</f>
        <v>0</v>
      </c>
      <c r="AI37" s="10">
        <f>'Financial Summary (BNG)'!N37</f>
        <v>0</v>
      </c>
      <c r="AJ37" s="10">
        <f>'Financial Summary (BNG)'!O37</f>
        <v>0</v>
      </c>
      <c r="AK37" s="10">
        <f>'Financial Summary (BNG)'!P37</f>
        <v>0</v>
      </c>
      <c r="AL37" s="10">
        <f>'Financial Summary (BNG)'!Q37</f>
        <v>0</v>
      </c>
      <c r="AM37" s="10">
        <f>'Financial Summary (BNG)'!R37</f>
        <v>0</v>
      </c>
      <c r="AN37" s="10">
        <f>'Financial Summary (BNG)'!S37</f>
        <v>0</v>
      </c>
      <c r="AO37" s="9">
        <f>'Application Form'!K37</f>
        <v>4</v>
      </c>
      <c r="AP37" s="9" t="str">
        <f>'Application Form'!L37</f>
        <v>Slowly permeable wet very acid upland soils with a peaty surface</v>
      </c>
      <c r="AQ37" s="9" t="str">
        <f>'Application Form'!M37</f>
        <v>Moorland rough grazing and forestry</v>
      </c>
      <c r="AR37" s="9" t="str">
        <f>'Application Form'!N37</f>
        <v>No</v>
      </c>
      <c r="AS37" s="9" t="str">
        <f>'Application Form'!O37</f>
        <v>Yes</v>
      </c>
      <c r="AT37" s="9" t="str">
        <f>'Application Form'!P37</f>
        <v>John Breckon Road on side of land, at least 8km to A171</v>
      </c>
      <c r="AU37" s="9" t="str">
        <f>'Application Form'!Q37</f>
        <v>1.18 km</v>
      </c>
      <c r="AV37" s="9" t="str">
        <f>'Application Form'!R37</f>
        <v>N/A</v>
      </c>
      <c r="AW37" s="9" t="str">
        <f>'Application Form'!S37</f>
        <v>N/A</v>
      </c>
      <c r="AX37" s="9" t="str">
        <f>'Application Form'!T37</f>
        <v>1.54 km</v>
      </c>
      <c r="AY37" s="9" t="str">
        <f>'Application Form'!U37</f>
        <v>425 metres</v>
      </c>
      <c r="AZ37" s="9" t="str">
        <f>'Application Form'!V37</f>
        <v>425 metres</v>
      </c>
      <c r="BA37" s="9" t="str">
        <f>'Application Form'!W37</f>
        <v>43.49 km</v>
      </c>
      <c r="BB37" s="9" t="str">
        <f>'Application Form'!X37</f>
        <v>0 metres</v>
      </c>
      <c r="BC37" s="9" t="str">
        <f>'Application Form'!Y37</f>
        <v>191 metres</v>
      </c>
      <c r="BD37" s="9" t="str">
        <f>'Application Form'!Z37</f>
        <v>10.47 km</v>
      </c>
      <c r="BE37" s="9" t="str">
        <f>'Application Form'!AA37</f>
        <v>0 metres</v>
      </c>
      <c r="BF37" s="9" t="str">
        <f>'Application Form'!AB37</f>
        <v>22.92 m</v>
      </c>
      <c r="BG37" s="9" t="str">
        <f>'Application Form'!AC37</f>
        <v>0 metres</v>
      </c>
      <c r="BH37" s="9" t="str">
        <f>'Application Form'!AD37</f>
        <v>22.01 km</v>
      </c>
      <c r="BI37" s="13" t="str">
        <f>'Application Form'!AH37</f>
        <v>https://drive.google.com/file/d/1vxs8TlxOAc9ieTAstVWZUVZR0Ko5K4JW/view?usp=drive_link</v>
      </c>
      <c r="BK37" s="62"/>
      <c r="BL37" s="62"/>
      <c r="BM37" s="62"/>
      <c r="BN37" s="62"/>
      <c r="BO37" s="62"/>
      <c r="BP37" s="62"/>
      <c r="BQ37" s="62"/>
      <c r="BR37" s="62"/>
      <c r="BS37" s="62"/>
      <c r="BT37" s="62"/>
      <c r="BU37" s="62"/>
      <c r="BV37" s="3"/>
      <c r="CA37" s="4"/>
    </row>
    <row r="38" spans="1:79" x14ac:dyDescent="0.2">
      <c r="A38" s="9">
        <f>'Application Form'!B38</f>
        <v>40</v>
      </c>
      <c r="B38" s="9">
        <f>'Application Form'!C38</f>
        <v>0</v>
      </c>
      <c r="C38" s="9" t="str">
        <f>'Application Form'!E38</f>
        <v>Somerset Council - West Team 2</v>
      </c>
      <c r="D38" s="9">
        <f>'Application Form'!D38</f>
        <v>0</v>
      </c>
      <c r="E38" s="9">
        <f>'Report Form'!E41</f>
        <v>0</v>
      </c>
      <c r="F38" s="51">
        <f>'Financial Summary (BNG)'!D38</f>
        <v>0</v>
      </c>
      <c r="G38" s="9" t="str">
        <f>'Phone Call (MkIII)'!G38</f>
        <v xml:space="preserve">Purchase </v>
      </c>
      <c r="H38" s="9">
        <f>'Phone Call (MkIII)'!H38</f>
        <v>2021</v>
      </c>
      <c r="I38" s="9" t="str">
        <f>'Phone Call (MkIII)'!I38</f>
        <v xml:space="preserve">Nothing - it is fenced off due to how wet it is. </v>
      </c>
      <c r="J38" s="9">
        <f>'Phone Call (MkIII)'!J38</f>
        <v>0</v>
      </c>
      <c r="K38" s="9">
        <f>'Phone Call (MkIII)'!K38</f>
        <v>0</v>
      </c>
      <c r="L38" s="9" t="str">
        <f>'Phone Call (MkIII)'!N:N</f>
        <v xml:space="preserve">The landowner has 13 acres in total, so will put forward both the 0.88 acres mentioned and the remainder of the farm to see if this has a massive different in the BNG uplift available. </v>
      </c>
      <c r="M38" s="9">
        <f>'Phone Call (MkIII)'!O38</f>
        <v>0</v>
      </c>
      <c r="N38" s="9">
        <f>'Phone Call (MkIII)'!P38</f>
        <v>0</v>
      </c>
      <c r="O38" s="4">
        <f>'Report Form'!G41</f>
        <v>0</v>
      </c>
      <c r="P38" s="9" t="str">
        <f>'Financial Summary (BNG)'!C38</f>
        <v>CTF</v>
      </c>
      <c r="Q38" s="9">
        <f>'Report Form'!J41</f>
        <v>0</v>
      </c>
      <c r="R38" s="9">
        <f>'Report Form'!L41</f>
        <v>0</v>
      </c>
      <c r="S38" s="9">
        <f>'Report Form'!M41</f>
        <v>0</v>
      </c>
      <c r="T38" s="9">
        <f>'Report Form'!N41</f>
        <v>0</v>
      </c>
      <c r="U38" s="9">
        <f>'Report Form'!O41</f>
        <v>0</v>
      </c>
      <c r="V38" s="9">
        <f>'Report Form'!Q41</f>
        <v>0</v>
      </c>
      <c r="W38" s="9">
        <f>'Report Form'!I41</f>
        <v>0</v>
      </c>
      <c r="X38" s="10">
        <f>'Financial Summary (BNG)'!H38</f>
        <v>0</v>
      </c>
      <c r="Y38" s="10">
        <f>'Financial Summary (BNG)'!M38</f>
        <v>0</v>
      </c>
      <c r="Z38" s="10">
        <f>'Financial Summary (BNG)'!Q38</f>
        <v>0</v>
      </c>
      <c r="AA38" s="10">
        <f>'Financial Summary (BNG)'!F38</f>
        <v>0</v>
      </c>
      <c r="AB38" s="10">
        <f>'Financial Summary (BNG)'!G38</f>
        <v>0</v>
      </c>
      <c r="AC38" s="10">
        <f>'Financial Summary (BNG)'!H38</f>
        <v>0</v>
      </c>
      <c r="AD38" s="10">
        <f>'Financial Summary (BNG)'!I38</f>
        <v>0</v>
      </c>
      <c r="AE38" s="10">
        <f>'Financial Summary (BNG)'!J38</f>
        <v>0</v>
      </c>
      <c r="AF38" s="10">
        <f>'Financial Summary (BNG)'!K38</f>
        <v>0</v>
      </c>
      <c r="AG38" s="10">
        <f>'Financial Summary (BNG)'!L38</f>
        <v>0</v>
      </c>
      <c r="AH38" s="10">
        <f>'Financial Summary (BNG)'!M38</f>
        <v>0</v>
      </c>
      <c r="AI38" s="10">
        <f>'Financial Summary (BNG)'!N38</f>
        <v>0</v>
      </c>
      <c r="AJ38" s="10">
        <f>'Financial Summary (BNG)'!O38</f>
        <v>0</v>
      </c>
      <c r="AK38" s="10">
        <f>'Financial Summary (BNG)'!P38</f>
        <v>0</v>
      </c>
      <c r="AL38" s="10">
        <f>'Financial Summary (BNG)'!Q38</f>
        <v>0</v>
      </c>
      <c r="AM38" s="10">
        <f>'Financial Summary (BNG)'!R38</f>
        <v>0</v>
      </c>
      <c r="AN38" s="10">
        <f>'Financial Summary (BNG)'!S38</f>
        <v>0</v>
      </c>
      <c r="AO38" s="9">
        <f>'Application Form'!K38</f>
        <v>4</v>
      </c>
      <c r="AP38" s="9" t="str">
        <f>'Application Form'!L38</f>
        <v>Very acid loamy upland soils with a wet peaty surface</v>
      </c>
      <c r="AQ38" s="9" t="str">
        <f>'Application Form'!M38</f>
        <v>Moorland rough grazing forestry and grassland</v>
      </c>
      <c r="AR38" s="9" t="str">
        <f>'Application Form'!N38</f>
        <v>No</v>
      </c>
      <c r="AS38" s="9" t="str">
        <f>'Application Form'!O38</f>
        <v>No</v>
      </c>
      <c r="AT38" s="9" t="str">
        <f>'Application Form'!P38</f>
        <v>No</v>
      </c>
      <c r="AU38" s="9" t="str">
        <f>'Application Form'!Q38</f>
        <v>1.25 km</v>
      </c>
      <c r="AV38" s="9" t="str">
        <f>'Application Form'!R38</f>
        <v>N/A</v>
      </c>
      <c r="AW38" s="9" t="str">
        <f>'Application Form'!S38</f>
        <v>N/A</v>
      </c>
      <c r="AX38" s="9" t="str">
        <f>'Application Form'!T38</f>
        <v>2.17 km</v>
      </c>
      <c r="AY38" s="9" t="str">
        <f>'Application Form'!U38</f>
        <v>0 metres</v>
      </c>
      <c r="AZ38" s="9" t="str">
        <f>'Application Form'!V38</f>
        <v>0 metres</v>
      </c>
      <c r="BA38" s="9" t="str">
        <f>'Application Form'!W38</f>
        <v>56.08 km</v>
      </c>
      <c r="BB38" s="9" t="str">
        <f>'Application Form'!X38</f>
        <v>4 metres</v>
      </c>
      <c r="BC38" s="9" t="str">
        <f>'Application Form'!Y38</f>
        <v>924 metres</v>
      </c>
      <c r="BD38" s="9" t="str">
        <f>'Application Form'!Z38</f>
        <v>12.36 km</v>
      </c>
      <c r="BE38" s="9" t="str">
        <f>'Application Form'!AA38</f>
        <v>22.36 km</v>
      </c>
      <c r="BF38" s="9" t="str">
        <f>'Application Form'!AB38</f>
        <v>0 metres</v>
      </c>
      <c r="BG38" s="9" t="str">
        <f>'Application Form'!AC38</f>
        <v>1.39 km</v>
      </c>
      <c r="BH38" s="9" t="str">
        <f>'Application Form'!AD38</f>
        <v>29.99 km</v>
      </c>
      <c r="BI38" s="13" t="str">
        <f>'Application Form'!AH38</f>
        <v>https://drive.google.com/file/d/1bX4WQQ0wzDqYy_uRGvXGKuyjRhCXn7e_/view?usp=drive_link</v>
      </c>
      <c r="BK38" s="62"/>
      <c r="BL38" s="62"/>
      <c r="BM38" s="62"/>
      <c r="BN38" s="62"/>
      <c r="BO38" s="62"/>
      <c r="BP38" s="62"/>
      <c r="BQ38" s="62"/>
      <c r="BR38" s="62"/>
      <c r="BS38" s="62"/>
      <c r="BT38" s="62"/>
      <c r="BU38" s="62"/>
      <c r="BV38" s="3"/>
      <c r="CA38" s="4"/>
    </row>
    <row r="39" spans="1:79" x14ac:dyDescent="0.2">
      <c r="A39" s="9">
        <f>'Application Form'!B39</f>
        <v>41</v>
      </c>
      <c r="B39" s="9">
        <f>'Application Form'!C39</f>
        <v>0</v>
      </c>
      <c r="C39" s="9" t="str">
        <f>'Application Form'!E39</f>
        <v xml:space="preserve">Mid Devon District Council </v>
      </c>
      <c r="D39" s="9">
        <f>'Application Form'!D39</f>
        <v>0</v>
      </c>
      <c r="E39" s="9" t="str">
        <f>'Report Form'!E42</f>
        <v>William Nicholls</v>
      </c>
      <c r="F39" s="51">
        <f>'Financial Summary (BNG)'!D39</f>
        <v>35</v>
      </c>
      <c r="G39" s="9" t="str">
        <f>'Phone Call (MkIII)'!G39</f>
        <v>Purchased</v>
      </c>
      <c r="H39" s="9">
        <f>'Phone Call (MkIII)'!H39</f>
        <v>2019</v>
      </c>
      <c r="I39" s="9" t="str">
        <f>'Phone Call (MkIII)'!I39</f>
        <v>Pasture</v>
      </c>
      <c r="J39" s="9">
        <f>'Phone Call (MkIII)'!J39</f>
        <v>0</v>
      </c>
      <c r="K39" s="9">
        <f>'Phone Call (MkIII)'!K39</f>
        <v>0</v>
      </c>
      <c r="L39" s="9">
        <f>'Phone Call (MkIII)'!N:N</f>
        <v>0</v>
      </c>
      <c r="M39" s="9">
        <f>'Phone Call (MkIII)'!O39</f>
        <v>0</v>
      </c>
      <c r="N39" s="9">
        <f>'Phone Call (MkIII)'!P39</f>
        <v>0</v>
      </c>
      <c r="O39" s="4" t="str">
        <f>'Report Form'!G42</f>
        <v>BNG (Biodiversity Net Gain)</v>
      </c>
      <c r="P39" s="9" t="str">
        <f>'Financial Summary (BNG)'!C39</f>
        <v>Biofarm</v>
      </c>
      <c r="Q39" s="9" t="str">
        <f>'Report Form'!J42</f>
        <v>The proposed site shows promise for good saleability of habitat units and can be 'packaged' to large-scale developers. Given the land's natural capital and area characteristics, the units could be viable to sell in multiple planning areas. 
Being in Devon, there is a good potential for the units to sell quickly. The Mid Devon District Local Planning Authority is doing very well in implementation. However, I would be more excited by the possibility of Cornwall being a potentially additional authority the project partner "Biofarm" could use. 
Your average habitat unit per acre is 2.65; the national average is less than 1.6. This shows how ideal your land is for BNG uplift.
This project is a single payment and will be paid out once the developers approve the strategy. We strongly advise and encourage you to seek legal and financial advice before signing any agreements.</v>
      </c>
      <c r="R39" s="9" t="str">
        <f>'Report Form'!L42</f>
        <v>Enhancement of modified grassland to 50/50 ‘good’ condition lowland meadow and mixed scrub.</v>
      </c>
      <c r="S39" s="9" t="str">
        <f>'Report Form'!M42</f>
        <v>24-month Option Agreement between Biofarm and Landowner to exclusively lease the land and sell BNG habitat units on the demise. Option to extend for a further 12 months on the sale of 19 habitat units.</v>
      </c>
      <c r="T39" s="9" t="str">
        <f>'Report Form'!N42</f>
        <v>Biofarm responsible for delivery of Habitat Units, Habitat Management and BNG Monitoring for the full 33-year period</v>
      </c>
      <c r="U39" s="9" t="str">
        <f>'Report Form'!O42</f>
        <v>To permit access for management and monitoring of the site by Biofarm and/or their contractors in accordance with the agreed strategy for delivery of the target habitat.</v>
      </c>
      <c r="V39" s="9" t="str">
        <f>'Report Form'!Q42</f>
        <v>Lowland Meadow - A neutral grassland occurring at lower elevations
Mixed Scrub - Dense vegetation characterised by a mixture of low-growing, typically woody species.</v>
      </c>
      <c r="W39" s="9" t="str">
        <f>'Report Form'!I42</f>
        <v>33 Years</v>
      </c>
      <c r="X39" s="10">
        <f>'Financial Summary (BNG)'!H39</f>
        <v>2511000</v>
      </c>
      <c r="Y39" s="10">
        <f>'Financial Summary (BNG)'!M39</f>
        <v>1428550</v>
      </c>
      <c r="Z39" s="10">
        <f>'Financial Summary (BNG)'!Q39</f>
        <v>929470</v>
      </c>
      <c r="AA39" s="10">
        <f>'Financial Summary (BNG)'!F39</f>
        <v>1860000</v>
      </c>
      <c r="AB39" s="10">
        <f>'Financial Summary (BNG)'!G39</f>
        <v>651000</v>
      </c>
      <c r="AC39" s="10">
        <f>'Financial Summary (BNG)'!H39</f>
        <v>2511000</v>
      </c>
      <c r="AD39" s="10">
        <f>'Financial Summary (BNG)'!I39</f>
        <v>372000</v>
      </c>
      <c r="AE39" s="10">
        <f>'Financial Summary (BNG)'!J39</f>
        <v>125550</v>
      </c>
      <c r="AF39" s="10">
        <f>'Financial Summary (BNG)'!K39</f>
        <v>651000</v>
      </c>
      <c r="AG39" s="10">
        <f>'Financial Summary (BNG)'!L39</f>
        <v>280000</v>
      </c>
      <c r="AH39" s="10">
        <f>'Financial Summary (BNG)'!M39</f>
        <v>1428550</v>
      </c>
      <c r="AI39" s="10">
        <f>'Financial Summary (BNG)'!N39</f>
        <v>1082450</v>
      </c>
      <c r="AJ39" s="10">
        <f>'Financial Summary (BNG)'!O39</f>
        <v>432980</v>
      </c>
      <c r="AK39" s="10">
        <f>'Financial Summary (BNG)'!P39</f>
        <v>649470</v>
      </c>
      <c r="AL39" s="10">
        <f>'Financial Summary (BNG)'!Q39</f>
        <v>929470</v>
      </c>
      <c r="AM39" s="10">
        <f>'Financial Summary (BNG)'!R39</f>
        <v>8659.6</v>
      </c>
      <c r="AN39" s="9">
        <f>'Financial Summary (BNG)'!S39</f>
        <v>0</v>
      </c>
      <c r="AO39" s="9" t="str">
        <f>'Application Form'!K39</f>
        <v>3 / 4</v>
      </c>
      <c r="AP39" s="9" t="str">
        <f>'Application Form'!L39</f>
        <v>Slowly permeable seasonally wet acid loamy and clayey soils</v>
      </c>
      <c r="AQ39" s="9" t="str">
        <f>'Application Form'!M39</f>
        <v>Grassland with some arable and forestry</v>
      </c>
      <c r="AR39" s="9" t="str">
        <f>'Application Form'!N39</f>
        <v>No</v>
      </c>
      <c r="AS39" s="9" t="str">
        <f>'Application Form'!O39</f>
        <v>No</v>
      </c>
      <c r="AT39" s="9" t="str">
        <f>'Application Form'!P39</f>
        <v>No</v>
      </c>
      <c r="AU39" s="9" t="str">
        <f>'Application Form'!Q39</f>
        <v>12.8 km</v>
      </c>
      <c r="AV39" s="9" t="str">
        <f>'Application Form'!R39</f>
        <v>N/A</v>
      </c>
      <c r="AW39" s="9" t="str">
        <f>'Application Form'!S39</f>
        <v>N/A</v>
      </c>
      <c r="AX39" s="9" t="str">
        <f>'Application Form'!T39</f>
        <v>463 metres</v>
      </c>
      <c r="AY39" s="9" t="str">
        <f>'Application Form'!U39</f>
        <v>622 metres</v>
      </c>
      <c r="AZ39" s="9" t="str">
        <f>'Application Form'!V39</f>
        <v>628 metres</v>
      </c>
      <c r="BA39" s="9" t="str">
        <f>'Application Form'!W39</f>
        <v>57.7 km</v>
      </c>
      <c r="BB39" s="9" t="str">
        <f>'Application Form'!X39</f>
        <v>507 metres</v>
      </c>
      <c r="BC39" s="9" t="str">
        <f>'Application Form'!Y39</f>
        <v>730 metres</v>
      </c>
      <c r="BD39" s="9" t="str">
        <f>'Application Form'!Z39</f>
        <v>2.91 km</v>
      </c>
      <c r="BE39" s="9" t="str">
        <f>'Application Form'!AA39</f>
        <v>5.21 km</v>
      </c>
      <c r="BF39" s="9" t="str">
        <f>'Application Form'!AB39</f>
        <v>10.6 km</v>
      </c>
      <c r="BG39" s="9" t="str">
        <f>'Application Form'!AC39</f>
        <v>5.33 km</v>
      </c>
      <c r="BH39" s="9" t="str">
        <f>'Application Form'!AD39</f>
        <v>24.6 km</v>
      </c>
      <c r="BI39" s="13" t="str">
        <f>'Application Form'!AH39</f>
        <v>https://drive.google.com/file/d/1KS85KwvKNoDN8gSw01BrAogMTEF6lVaT/view?usp=drive_link</v>
      </c>
      <c r="BJ39" s="18" t="str">
        <f>HYPERLINK("https://drive.google.com/open?id=1MYHYHnN08Pb4qSfKLVlaGVWgJ35JK2Bt3mAJ5G2rl0I","41. Dan Franklin Report EX16 7NY")</f>
        <v>41. Dan Franklin Report EX16 7NY</v>
      </c>
      <c r="BK39" s="60" t="s">
        <v>1659</v>
      </c>
      <c r="BL39" s="62"/>
      <c r="BM39" s="62"/>
      <c r="BN39" s="62"/>
      <c r="BO39" s="62"/>
      <c r="BP39" s="62"/>
      <c r="BQ39" s="62"/>
      <c r="BR39" s="62"/>
      <c r="BS39" s="62"/>
      <c r="BT39" s="62"/>
      <c r="BU39" s="62"/>
      <c r="BV39" s="3"/>
      <c r="BZ39" s="4"/>
      <c r="CA39" s="4"/>
    </row>
    <row r="40" spans="1:79" x14ac:dyDescent="0.2">
      <c r="A40" s="9">
        <f>'Application Form'!B40</f>
        <v>42</v>
      </c>
      <c r="B40" s="9">
        <f>'Application Form'!C40</f>
        <v>0</v>
      </c>
      <c r="C40" s="9" t="str">
        <f>'Application Form'!E40</f>
        <v>Pendle Borough</v>
      </c>
      <c r="D40" s="9">
        <f>'Application Form'!D40</f>
        <v>0</v>
      </c>
      <c r="E40" s="9" t="str">
        <f>'Report Form'!E43</f>
        <v>Hal Brotherton - Ratcliffe</v>
      </c>
      <c r="F40" s="51">
        <f>'Financial Summary (BNG)'!D40</f>
        <v>33</v>
      </c>
      <c r="G40" s="9" t="str">
        <f>'Phone Call (MkIII)'!G40</f>
        <v xml:space="preserve">Bought </v>
      </c>
      <c r="H40" s="9" t="str">
        <f>'Phone Call (MkIII)'!H40</f>
        <v xml:space="preserve">70 years ago in the family </v>
      </c>
      <c r="I40" s="9" t="str">
        <f>'Phone Call (MkIII)'!I40</f>
        <v xml:space="preserve">Light grazing </v>
      </c>
      <c r="J40" s="9">
        <f>'Phone Call (MkIII)'!J40</f>
        <v>0</v>
      </c>
      <c r="K40" s="9">
        <f>'Phone Call (MkIII)'!K40</f>
        <v>0</v>
      </c>
      <c r="L40" s="9">
        <f>'Phone Call (MkIII)'!N:N</f>
        <v>0</v>
      </c>
      <c r="M40" s="9">
        <f>'Phone Call (MkIII)'!O40</f>
        <v>0</v>
      </c>
      <c r="N40" s="9">
        <f>'Phone Call (MkIII)'!P40</f>
        <v>0</v>
      </c>
      <c r="O40" s="4" t="str">
        <f>'Report Form'!G43</f>
        <v>BNG (Biodiversity Net Gain)</v>
      </c>
      <c r="P40" s="9" t="str">
        <f>'Financial Summary (BNG)'!C40</f>
        <v>Biofarm</v>
      </c>
      <c r="Q40" s="9" t="str">
        <f>'Report Form'!J43</f>
        <v>The proposed site shows promise, with the per acreage totalling £15,719.09. However, due to the restoration of the land, the amount of habitat units is a little lower than we initially hoped for. However, given this being situated in an excellent local planning authority of Pendle Borough, the Project Partners (Biofarm) believe there is potential to sell the habitat units quickly. The additional land has given greater scope to the average habitat units per acre by 0.15. Thus increasing the overall by £178,230.
This project is a single payment and will be paid out once the developers approve the strategy. We strongly advise and encourage you to seek legal and financial advice before signing any agreements."</v>
      </c>
      <c r="R40" s="9" t="str">
        <f>'Report Form'!L43</f>
        <v>Enhancement of ‘poor’ condition upland acidic grassland to ‘fairly good’ condition upland heathland.</v>
      </c>
      <c r="S40" s="9" t="str">
        <f>'Report Form'!M43</f>
        <v>24-month Option Agreement between Biofarm and Landowner to exclusively lease the land and sell BNG habitat unit on the demise. Option to extend for a further 12 months on the sale of 6 habitat units.</v>
      </c>
      <c r="T40" s="9" t="str">
        <f>'Report Form'!N43</f>
        <v>Biofarm responsible for delivery of Habitat Units, Habitat Management and BNG Monitoring for the full 33-year period</v>
      </c>
      <c r="U40" s="9" t="str">
        <f>'Report Form'!O43</f>
        <v>To permit access for management and monitoring of the site by Biofarm and/or their contractors in accordance with the agreed strategy for delivery of the target habitat.</v>
      </c>
      <c r="V40" s="9" t="str">
        <f>'Report Form'!Q43</f>
        <v>Upland Heathland: Heathland vegetation that occurs widely on mineral soils and thin peats throughout the uplands and moorlands of the UK.
Acidic grassland: Diverse grasslands occur on a range of lime-deficient soils that have been derived from acidic bedrock or from superficial
deposits, such as sand and gravels.</v>
      </c>
      <c r="W40" s="9" t="str">
        <f>'Report Form'!I43</f>
        <v>33 Years</v>
      </c>
      <c r="X40" s="10">
        <f>'Financial Summary (BNG)'!H40</f>
        <v>1269000</v>
      </c>
      <c r="Y40" s="10">
        <f>'Financial Summary (BNG)'!M40</f>
        <v>844450</v>
      </c>
      <c r="Z40" s="10">
        <f>'Financial Summary (BNG)'!Q40</f>
        <v>518730</v>
      </c>
      <c r="AA40" s="10">
        <f>'Financial Summary (BNG)'!F40</f>
        <v>940000</v>
      </c>
      <c r="AB40" s="10">
        <f>'Financial Summary (BNG)'!G40</f>
        <v>329000</v>
      </c>
      <c r="AC40" s="10">
        <f>'Financial Summary (BNG)'!H40</f>
        <v>1269000</v>
      </c>
      <c r="AD40" s="10">
        <f>'Financial Summary (BNG)'!I40</f>
        <v>188000</v>
      </c>
      <c r="AE40" s="10">
        <f>'Financial Summary (BNG)'!J40</f>
        <v>63450</v>
      </c>
      <c r="AF40" s="10">
        <f>'Financial Summary (BNG)'!K40</f>
        <v>329000</v>
      </c>
      <c r="AG40" s="10">
        <f>'Financial Summary (BNG)'!L40</f>
        <v>264000</v>
      </c>
      <c r="AH40" s="10">
        <f>'Financial Summary (BNG)'!M40</f>
        <v>844450</v>
      </c>
      <c r="AI40" s="10">
        <f>'Financial Summary (BNG)'!N40</f>
        <v>424550</v>
      </c>
      <c r="AJ40" s="10">
        <f>'Financial Summary (BNG)'!O40</f>
        <v>169820</v>
      </c>
      <c r="AK40" s="10">
        <f>'Financial Summary (BNG)'!P40</f>
        <v>254730</v>
      </c>
      <c r="AL40" s="10">
        <f>'Financial Summary (BNG)'!Q40</f>
        <v>518730</v>
      </c>
      <c r="AM40" s="10">
        <f>'Financial Summary (BNG)'!R40</f>
        <v>3396.4</v>
      </c>
      <c r="AN40" s="9">
        <f>'Financial Summary (BNG)'!S40</f>
        <v>0</v>
      </c>
      <c r="AO40" s="9">
        <f>'Application Form'!K40</f>
        <v>4</v>
      </c>
      <c r="AP40" s="9" t="str">
        <f>'Application Form'!L40</f>
        <v>Freely draining slightly acid loamy soils</v>
      </c>
      <c r="AQ40" s="9" t="str">
        <f>'Application Form'!M40</f>
        <v>Arable and grassland</v>
      </c>
      <c r="AR40" s="9" t="str">
        <f>'Application Form'!N40</f>
        <v>No</v>
      </c>
      <c r="AS40" s="9" t="str">
        <f>'Application Form'!O40</f>
        <v>Yes</v>
      </c>
      <c r="AT40" s="9" t="str">
        <f>'Application Form'!P40</f>
        <v>Yes</v>
      </c>
      <c r="AU40" s="9" t="str">
        <f>'Application Form'!Q40</f>
        <v>1.39 km</v>
      </c>
      <c r="AV40" s="9" t="str">
        <f>'Application Form'!R40</f>
        <v>N/A</v>
      </c>
      <c r="AW40" s="9" t="str">
        <f>'Application Form'!S40</f>
        <v>N/A</v>
      </c>
      <c r="AX40" s="9" t="str">
        <f>'Application Form'!T40</f>
        <v>3.16 km</v>
      </c>
      <c r="AY40" s="9" t="str">
        <f>'Application Form'!U40</f>
        <v>1.15 km</v>
      </c>
      <c r="AZ40" s="9" t="str">
        <f>'Application Form'!V40</f>
        <v>1.15 km</v>
      </c>
      <c r="BA40" s="9" t="str">
        <f>'Application Form'!W40</f>
        <v>3.01 km</v>
      </c>
      <c r="BB40" s="9" t="str">
        <f>'Application Form'!X40</f>
        <v>0 metres</v>
      </c>
      <c r="BC40" s="9" t="str">
        <f>'Application Form'!Y40</f>
        <v>559 metres</v>
      </c>
      <c r="BD40" s="9" t="str">
        <f>'Application Form'!Z40</f>
        <v>3.91 km</v>
      </c>
      <c r="BE40" s="9" t="str">
        <f>'Application Form'!AA40</f>
        <v>10.93 km</v>
      </c>
      <c r="BF40" s="9" t="str">
        <f>'Application Form'!AB40</f>
        <v>2.84 km</v>
      </c>
      <c r="BG40" s="9" t="str">
        <f>'Application Form'!AC40</f>
        <v>7.54 km</v>
      </c>
      <c r="BH40" s="9" t="str">
        <f>'Application Form'!AD40</f>
        <v>19.61 km</v>
      </c>
      <c r="BI40" s="13" t="str">
        <f>'Application Form'!AH40</f>
        <v>https://drive.google.com/file/d/1WfxIw-yFjgvrqMlCRI2erZrROdqic_Xm/view?usp=drive_link</v>
      </c>
      <c r="BJ40" s="18" t="str">
        <f>HYPERLINK("https://drive.google.com/open?id=1UBSm8mOwNAj4K8ThuVleFoKZnHDBXkW6WoF8SV5taPw","42. John Kinder Report BB18 5SG")</f>
        <v>42. John Kinder Report BB18 5SG</v>
      </c>
      <c r="BK40" s="60" t="s">
        <v>1660</v>
      </c>
      <c r="BL40" s="62"/>
      <c r="BM40" s="62"/>
      <c r="BN40" s="62"/>
      <c r="BO40" s="62"/>
      <c r="BP40" s="62"/>
      <c r="BQ40" s="62"/>
      <c r="BR40" s="62"/>
      <c r="BS40" s="62"/>
      <c r="BT40" s="62"/>
      <c r="BU40" s="62"/>
      <c r="BV40" s="3"/>
      <c r="BZ40" s="4"/>
      <c r="CA40" s="4"/>
    </row>
    <row r="41" spans="1:79" x14ac:dyDescent="0.2">
      <c r="A41" s="9">
        <f>'Application Form'!B41</f>
        <v>43</v>
      </c>
      <c r="B41" s="9">
        <f>'Application Form'!C41</f>
        <v>0</v>
      </c>
      <c r="C41" s="9" t="str">
        <f>'Application Form'!E41</f>
        <v xml:space="preserve">Stroud District Council </v>
      </c>
      <c r="D41" s="9">
        <f>'Application Form'!D41</f>
        <v>0</v>
      </c>
      <c r="E41" s="9">
        <f>'Report Form'!E44</f>
        <v>0</v>
      </c>
      <c r="F41" s="51">
        <f>'Financial Summary (BNG)'!D41</f>
        <v>0</v>
      </c>
      <c r="G41" s="9" t="str">
        <f>'Phone Call (MkIII)'!G41</f>
        <v xml:space="preserve">Inherited from family. </v>
      </c>
      <c r="H41" s="9" t="str">
        <f>'Phone Call (MkIII)'!H41</f>
        <v xml:space="preserve">Legally, 2015 - However, it's been in the family for a generation. </v>
      </c>
      <c r="I41" s="9" t="str">
        <f>'Phone Call (MkIII)'!I41</f>
        <v xml:space="preserve">3 acres is woodland, but the rest is used for pasture land for sheep and cattle. </v>
      </c>
      <c r="J41" s="9">
        <f>'Phone Call (MkIII)'!J41</f>
        <v>0</v>
      </c>
      <c r="K41" s="9">
        <f>'Phone Call (MkIII)'!K41</f>
        <v>0</v>
      </c>
      <c r="L41" s="9" t="str">
        <f>'Phone Call (MkIII)'!N:N</f>
        <v xml:space="preserve">Mark would still like to use the land for grazing sheep and cattle. </v>
      </c>
      <c r="M41" s="9">
        <f>'Phone Call (MkIII)'!O41</f>
        <v>0</v>
      </c>
      <c r="N41" s="9">
        <f>'Phone Call (MkIII)'!P41</f>
        <v>0</v>
      </c>
      <c r="O41" s="4">
        <f>'Report Form'!G44</f>
        <v>0</v>
      </c>
      <c r="P41" s="9" t="str">
        <f>'Financial Summary (BNG)'!C41</f>
        <v>CTF</v>
      </c>
      <c r="Q41" s="9">
        <f>'Report Form'!J44</f>
        <v>0</v>
      </c>
      <c r="R41" s="9">
        <f>'Report Form'!L44</f>
        <v>0</v>
      </c>
      <c r="S41" s="9">
        <f>'Report Form'!M44</f>
        <v>0</v>
      </c>
      <c r="T41" s="9">
        <f>'Report Form'!N44</f>
        <v>0</v>
      </c>
      <c r="U41" s="9">
        <f>'Report Form'!O44</f>
        <v>0</v>
      </c>
      <c r="V41" s="9">
        <f>'Report Form'!Q44</f>
        <v>0</v>
      </c>
      <c r="W41" s="9">
        <f>'Report Form'!I44</f>
        <v>0</v>
      </c>
      <c r="X41" s="10">
        <f>'Financial Summary (BNG)'!H41</f>
        <v>0</v>
      </c>
      <c r="Y41" s="10">
        <f>'Financial Summary (BNG)'!M41</f>
        <v>0</v>
      </c>
      <c r="Z41" s="10">
        <f>'Financial Summary (BNG)'!Q41</f>
        <v>0</v>
      </c>
      <c r="AA41" s="10">
        <f>'Financial Summary (BNG)'!F41</f>
        <v>0</v>
      </c>
      <c r="AB41" s="10">
        <f>'Financial Summary (BNG)'!G41</f>
        <v>0</v>
      </c>
      <c r="AC41" s="10">
        <f>'Financial Summary (BNG)'!H41</f>
        <v>0</v>
      </c>
      <c r="AD41" s="10">
        <f>'Financial Summary (BNG)'!I41</f>
        <v>0</v>
      </c>
      <c r="AE41" s="10">
        <f>'Financial Summary (BNG)'!J41</f>
        <v>0</v>
      </c>
      <c r="AF41" s="10">
        <f>'Financial Summary (BNG)'!K41</f>
        <v>0</v>
      </c>
      <c r="AG41" s="10">
        <f>'Financial Summary (BNG)'!L41</f>
        <v>0</v>
      </c>
      <c r="AH41" s="10">
        <f>'Financial Summary (BNG)'!M41</f>
        <v>0</v>
      </c>
      <c r="AI41" s="10">
        <f>'Financial Summary (BNG)'!N41</f>
        <v>0</v>
      </c>
      <c r="AJ41" s="10">
        <f>'Financial Summary (BNG)'!O41</f>
        <v>0</v>
      </c>
      <c r="AK41" s="10">
        <f>'Financial Summary (BNG)'!P41</f>
        <v>0</v>
      </c>
      <c r="AL41" s="10">
        <f>'Financial Summary (BNG)'!Q41</f>
        <v>0</v>
      </c>
      <c r="AM41" s="10">
        <f>'Financial Summary (BNG)'!R41</f>
        <v>0</v>
      </c>
      <c r="AN41" s="10">
        <f>'Financial Summary (BNG)'!S41</f>
        <v>0</v>
      </c>
      <c r="AO41" s="9">
        <f>'Application Form'!K41</f>
        <v>3</v>
      </c>
      <c r="AP41" s="9" t="str">
        <f>'Application Form'!L41</f>
        <v>Slowly permeable seasonally wet slightly acid but base-rich loamy and clayey soils</v>
      </c>
      <c r="AQ41" s="9" t="str">
        <f>'Application Form'!M41</f>
        <v>Grassland and arable some woodland</v>
      </c>
      <c r="AR41" s="9" t="str">
        <f>'Application Form'!N41</f>
        <v>No</v>
      </c>
      <c r="AS41" s="9" t="str">
        <f>'Application Form'!O41</f>
        <v>Yes</v>
      </c>
      <c r="AT41" s="9" t="str">
        <f>'Application Form'!P41</f>
        <v>No</v>
      </c>
      <c r="AU41" s="9" t="str">
        <f>'Application Form'!Q41</f>
        <v>13.02 km</v>
      </c>
      <c r="AV41" s="9" t="str">
        <f>'Application Form'!R41</f>
        <v>N/A</v>
      </c>
      <c r="AW41" s="9" t="str">
        <f>'Application Form'!S41</f>
        <v>N/A</v>
      </c>
      <c r="AX41" s="9" t="str">
        <f>'Application Form'!T41</f>
        <v>576 metres</v>
      </c>
      <c r="AY41" s="9" t="str">
        <f>'Application Form'!U41</f>
        <v>511 metres</v>
      </c>
      <c r="AZ41" s="9" t="str">
        <f>'Application Form'!V41</f>
        <v>556 metres</v>
      </c>
      <c r="BA41" s="9" t="str">
        <f>'Application Form'!W41</f>
        <v>15.9 km</v>
      </c>
      <c r="BB41" s="9" t="str">
        <f>'Application Form'!X41</f>
        <v>0 metres</v>
      </c>
      <c r="BC41" s="9" t="str">
        <f>'Application Form'!Y41</f>
        <v>280 metres</v>
      </c>
      <c r="BD41" s="9" t="str">
        <f>'Application Form'!Z41</f>
        <v>8.06 km</v>
      </c>
      <c r="BE41" s="9" t="str">
        <f>'Application Form'!AA41</f>
        <v>39.4 km</v>
      </c>
      <c r="BF41" s="9" t="str">
        <f>'Application Form'!AB41</f>
        <v>7.51 km</v>
      </c>
      <c r="BG41" s="9" t="str">
        <f>'Application Form'!AC41</f>
        <v>984 metres</v>
      </c>
      <c r="BH41" s="9" t="str">
        <f>'Application Form'!AD41</f>
        <v>20 km</v>
      </c>
      <c r="BI41" s="13" t="str">
        <f>'Application Form'!AH41</f>
        <v>https://drive.google.com/file/d/14TImRG925iuWe6jQbNVnfmX_VNwFYViP/view?usp=drive_link</v>
      </c>
      <c r="BK41" s="62"/>
      <c r="BL41" s="62"/>
      <c r="BM41" s="62"/>
      <c r="BN41" s="62"/>
      <c r="BO41" s="62"/>
      <c r="BP41" s="62"/>
      <c r="BQ41" s="62"/>
      <c r="BR41" s="62"/>
      <c r="BS41" s="62"/>
      <c r="BT41" s="62"/>
      <c r="BU41" s="62"/>
      <c r="BV41" s="3"/>
      <c r="BZ41" s="4"/>
      <c r="CA41" s="4"/>
    </row>
    <row r="42" spans="1:79" x14ac:dyDescent="0.2">
      <c r="A42" s="9">
        <f>'Application Form'!B42</f>
        <v>44</v>
      </c>
      <c r="B42" s="9">
        <f>'Application Form'!C42</f>
        <v>0</v>
      </c>
      <c r="C42" s="9" t="str">
        <f>'Application Form'!E42</f>
        <v>Staffordshire Moorlands</v>
      </c>
      <c r="D42" s="9">
        <f>'Application Form'!D42</f>
        <v>0</v>
      </c>
      <c r="E42" s="9">
        <f>'Report Form'!E45</f>
        <v>0</v>
      </c>
      <c r="F42" s="51">
        <f>'Financial Summary (BNG)'!D42</f>
        <v>0</v>
      </c>
      <c r="G42" s="9">
        <f>'Phone Call (MkIII)'!G42</f>
        <v>0</v>
      </c>
      <c r="H42" s="9">
        <f>'Phone Call (MkIII)'!H42</f>
        <v>0</v>
      </c>
      <c r="I42" s="9">
        <f>'Phone Call (MkIII)'!I42</f>
        <v>0</v>
      </c>
      <c r="J42" s="9">
        <f>'Phone Call (MkIII)'!J42</f>
        <v>0</v>
      </c>
      <c r="K42" s="9">
        <f>'Phone Call (MkIII)'!K42</f>
        <v>0</v>
      </c>
      <c r="L42" s="9">
        <f>'Phone Call (MkIII)'!N:N</f>
        <v>0</v>
      </c>
      <c r="M42" s="9">
        <f>'Phone Call (MkIII)'!O42</f>
        <v>0</v>
      </c>
      <c r="N42" s="9">
        <f>'Phone Call (MkIII)'!P42</f>
        <v>0</v>
      </c>
      <c r="O42" s="4">
        <f>'Report Form'!G45</f>
        <v>0</v>
      </c>
      <c r="P42" s="9" t="str">
        <f>'Financial Summary (BNG)'!C42</f>
        <v>CTF</v>
      </c>
      <c r="Q42" s="9">
        <f>'Report Form'!J45</f>
        <v>0</v>
      </c>
      <c r="R42" s="9">
        <f>'Report Form'!L45</f>
        <v>0</v>
      </c>
      <c r="S42" s="9">
        <f>'Report Form'!M45</f>
        <v>0</v>
      </c>
      <c r="T42" s="9">
        <f>'Report Form'!N45</f>
        <v>0</v>
      </c>
      <c r="U42" s="9">
        <f>'Report Form'!O45</f>
        <v>0</v>
      </c>
      <c r="V42" s="9">
        <f>'Report Form'!Q45</f>
        <v>0</v>
      </c>
      <c r="W42" s="9">
        <f>'Report Form'!I45</f>
        <v>0</v>
      </c>
      <c r="X42" s="10">
        <f>'Financial Summary (BNG)'!H42</f>
        <v>0</v>
      </c>
      <c r="Y42" s="10">
        <f>'Financial Summary (BNG)'!M42</f>
        <v>0</v>
      </c>
      <c r="Z42" s="10">
        <f>'Financial Summary (BNG)'!Q42</f>
        <v>0</v>
      </c>
      <c r="AA42" s="10">
        <f>'Financial Summary (BNG)'!F42</f>
        <v>0</v>
      </c>
      <c r="AB42" s="10">
        <f>'Financial Summary (BNG)'!G42</f>
        <v>0</v>
      </c>
      <c r="AC42" s="10">
        <f>'Financial Summary (BNG)'!H42</f>
        <v>0</v>
      </c>
      <c r="AD42" s="10">
        <f>'Financial Summary (BNG)'!I42</f>
        <v>0</v>
      </c>
      <c r="AE42" s="10">
        <f>'Financial Summary (BNG)'!J42</f>
        <v>0</v>
      </c>
      <c r="AF42" s="10">
        <f>'Financial Summary (BNG)'!K42</f>
        <v>0</v>
      </c>
      <c r="AG42" s="10">
        <f>'Financial Summary (BNG)'!L42</f>
        <v>0</v>
      </c>
      <c r="AH42" s="10">
        <f>'Financial Summary (BNG)'!M42</f>
        <v>0</v>
      </c>
      <c r="AI42" s="10">
        <f>'Financial Summary (BNG)'!N42</f>
        <v>0</v>
      </c>
      <c r="AJ42" s="10">
        <f>'Financial Summary (BNG)'!O42</f>
        <v>0</v>
      </c>
      <c r="AK42" s="10">
        <f>'Financial Summary (BNG)'!P42</f>
        <v>0</v>
      </c>
      <c r="AL42" s="10">
        <f>'Financial Summary (BNG)'!Q42</f>
        <v>0</v>
      </c>
      <c r="AM42" s="10">
        <f>'Financial Summary (BNG)'!R42</f>
        <v>0</v>
      </c>
      <c r="AN42" s="10">
        <f>'Financial Summary (BNG)'!S42</f>
        <v>0</v>
      </c>
      <c r="AO42" s="9">
        <f>'Application Form'!K42</f>
        <v>4</v>
      </c>
      <c r="AP42" s="9" t="str">
        <f>'Application Form'!L42</f>
        <v>Slowly permeable wet very acid upland soils with a peaty surface</v>
      </c>
      <c r="AQ42" s="9" t="str">
        <f>'Application Form'!M42</f>
        <v>Moorland rough grazing and forestry</v>
      </c>
      <c r="AR42" s="9" t="str">
        <f>'Application Form'!N42</f>
        <v>No</v>
      </c>
      <c r="AS42" s="9" t="str">
        <f>'Application Form'!O42</f>
        <v>No</v>
      </c>
      <c r="AT42" s="9" t="str">
        <f>'Application Form'!P42</f>
        <v>Yes</v>
      </c>
      <c r="AU42" s="9" t="str">
        <f>'Application Form'!Q42</f>
        <v>2.43 km</v>
      </c>
      <c r="AV42" s="9" t="str">
        <f>'Application Form'!R42</f>
        <v>N/A</v>
      </c>
      <c r="AW42" s="9" t="str">
        <f>'Application Form'!S42</f>
        <v>N/A</v>
      </c>
      <c r="AX42" s="9" t="str">
        <f>'Application Form'!T42</f>
        <v>1.81 km</v>
      </c>
      <c r="AY42" s="9" t="str">
        <f>'Application Form'!U42</f>
        <v>1.39 km</v>
      </c>
      <c r="AZ42" s="9" t="str">
        <f>'Application Form'!V42</f>
        <v>1.39 km</v>
      </c>
      <c r="BA42" s="9" t="str">
        <f>'Application Form'!W42</f>
        <v>4.09 km</v>
      </c>
      <c r="BB42" s="9" t="str">
        <f>'Application Form'!X42</f>
        <v>0 metres</v>
      </c>
      <c r="BC42" s="9" t="str">
        <f>'Application Form'!Y42</f>
        <v>602 metres</v>
      </c>
      <c r="BD42" s="9" t="str">
        <f>'Application Form'!Z42</f>
        <v>4.38 km</v>
      </c>
      <c r="BE42" s="9" t="str">
        <f>'Application Form'!AA42</f>
        <v>1.79 km</v>
      </c>
      <c r="BF42" s="9" t="str">
        <f>'Application Form'!AB42</f>
        <v>28.91 km</v>
      </c>
      <c r="BG42" s="9" t="str">
        <f>'Application Form'!AC42</f>
        <v>1.62 km</v>
      </c>
      <c r="BH42" s="9" t="str">
        <f>'Application Form'!AD42</f>
        <v>34.29 km</v>
      </c>
      <c r="BI42" s="13" t="str">
        <f>'Application Form'!AH42</f>
        <v>https://drive.google.com/file/d/1hPcPEpNvRq4zsrmsVUlJJblNIppvd6XE/view?usp=drive_link</v>
      </c>
      <c r="BK42" s="62"/>
      <c r="BL42" s="62"/>
      <c r="BM42" s="62"/>
      <c r="BN42" s="62"/>
      <c r="BO42" s="62"/>
      <c r="BP42" s="62"/>
      <c r="BQ42" s="62"/>
      <c r="BR42" s="62"/>
      <c r="BS42" s="62"/>
      <c r="BT42" s="62"/>
      <c r="BU42" s="62"/>
      <c r="BV42" s="3"/>
      <c r="BZ42" s="4"/>
      <c r="CA42" s="4"/>
    </row>
    <row r="43" spans="1:79" x14ac:dyDescent="0.2">
      <c r="A43" s="9">
        <f>'Application Form'!B43</f>
        <v>45</v>
      </c>
      <c r="B43" s="9">
        <f>'Application Form'!C43</f>
        <v>0</v>
      </c>
      <c r="C43" s="9" t="str">
        <f>'Application Form'!E43</f>
        <v>Exmoor National Park</v>
      </c>
      <c r="D43" s="9">
        <f>'Application Form'!D43</f>
        <v>0</v>
      </c>
      <c r="E43" s="9">
        <f>'Report Form'!E46</f>
        <v>0</v>
      </c>
      <c r="F43" s="51">
        <f>'Financial Summary (BNG)'!D43</f>
        <v>0</v>
      </c>
      <c r="G43" s="9">
        <f>'Phone Call (MkIII)'!G43</f>
        <v>0</v>
      </c>
      <c r="H43" s="9">
        <f>'Phone Call (MkIII)'!H43</f>
        <v>0</v>
      </c>
      <c r="I43" s="9">
        <f>'Phone Call (MkIII)'!I43</f>
        <v>0</v>
      </c>
      <c r="J43" s="9">
        <f>'Phone Call (MkIII)'!J43</f>
        <v>0</v>
      </c>
      <c r="K43" s="9">
        <f>'Phone Call (MkIII)'!K43</f>
        <v>0</v>
      </c>
      <c r="L43" s="9">
        <f>'Phone Call (MkIII)'!N:N</f>
        <v>0</v>
      </c>
      <c r="M43" s="9">
        <f>'Phone Call (MkIII)'!O43</f>
        <v>0</v>
      </c>
      <c r="N43" s="9">
        <f>'Phone Call (MkIII)'!P43</f>
        <v>0</v>
      </c>
      <c r="O43" s="4">
        <f>'Report Form'!G46</f>
        <v>0</v>
      </c>
      <c r="P43" s="9" t="str">
        <f>'Financial Summary (BNG)'!C43</f>
        <v>CTF</v>
      </c>
      <c r="Q43" s="9">
        <f>'Report Form'!J46</f>
        <v>0</v>
      </c>
      <c r="R43" s="9">
        <f>'Report Form'!L46</f>
        <v>0</v>
      </c>
      <c r="S43" s="9">
        <f>'Report Form'!M46</f>
        <v>0</v>
      </c>
      <c r="T43" s="9">
        <f>'Report Form'!N46</f>
        <v>0</v>
      </c>
      <c r="U43" s="9">
        <f>'Report Form'!O46</f>
        <v>0</v>
      </c>
      <c r="V43" s="9">
        <f>'Report Form'!Q46</f>
        <v>0</v>
      </c>
      <c r="W43" s="9">
        <f>'Report Form'!I46</f>
        <v>0</v>
      </c>
      <c r="X43" s="10">
        <f>'Financial Summary (BNG)'!H43</f>
        <v>0</v>
      </c>
      <c r="Y43" s="10">
        <f>'Financial Summary (BNG)'!M43</f>
        <v>0</v>
      </c>
      <c r="Z43" s="10">
        <f>'Financial Summary (BNG)'!Q43</f>
        <v>0</v>
      </c>
      <c r="AA43" s="10">
        <f>'Financial Summary (BNG)'!F43</f>
        <v>0</v>
      </c>
      <c r="AB43" s="10">
        <f>'Financial Summary (BNG)'!G43</f>
        <v>0</v>
      </c>
      <c r="AC43" s="10">
        <f>'Financial Summary (BNG)'!H43</f>
        <v>0</v>
      </c>
      <c r="AD43" s="10">
        <f>'Financial Summary (BNG)'!I43</f>
        <v>0</v>
      </c>
      <c r="AE43" s="10">
        <f>'Financial Summary (BNG)'!J43</f>
        <v>0</v>
      </c>
      <c r="AF43" s="10">
        <f>'Financial Summary (BNG)'!K43</f>
        <v>0</v>
      </c>
      <c r="AG43" s="10">
        <f>'Financial Summary (BNG)'!L43</f>
        <v>0</v>
      </c>
      <c r="AH43" s="10">
        <f>'Financial Summary (BNG)'!M43</f>
        <v>0</v>
      </c>
      <c r="AI43" s="10">
        <f>'Financial Summary (BNG)'!N43</f>
        <v>0</v>
      </c>
      <c r="AJ43" s="10">
        <f>'Financial Summary (BNG)'!O43</f>
        <v>0</v>
      </c>
      <c r="AK43" s="10">
        <f>'Financial Summary (BNG)'!P43</f>
        <v>0</v>
      </c>
      <c r="AL43" s="10">
        <f>'Financial Summary (BNG)'!Q43</f>
        <v>0</v>
      </c>
      <c r="AM43" s="10">
        <f>'Financial Summary (BNG)'!R43</f>
        <v>0</v>
      </c>
      <c r="AN43" s="10">
        <f>'Financial Summary (BNG)'!S43</f>
        <v>0</v>
      </c>
      <c r="AO43" s="9">
        <f>'Application Form'!K43</f>
        <v>4</v>
      </c>
      <c r="AP43" s="9" t="str">
        <f>'Application Form'!L43</f>
        <v>Freely draining very acid sandy and loamy soils</v>
      </c>
      <c r="AQ43" s="9" t="str">
        <f>'Application Form'!M43</f>
        <v>Heath and forestry</v>
      </c>
      <c r="AR43" s="9" t="str">
        <f>'Application Form'!N43</f>
        <v>No</v>
      </c>
      <c r="AS43" s="9" t="str">
        <f>'Application Form'!O43</f>
        <v>Yes</v>
      </c>
      <c r="AT43" s="9" t="str">
        <f>'Application Form'!P43</f>
        <v>No</v>
      </c>
      <c r="AU43" s="9" t="str">
        <f>'Application Form'!Q43</f>
        <v>1.56 km</v>
      </c>
      <c r="AV43" s="9" t="str">
        <f>'Application Form'!R43</f>
        <v>N/A</v>
      </c>
      <c r="AW43" s="9" t="str">
        <f>'Application Form'!S43</f>
        <v>N/A</v>
      </c>
      <c r="AX43" s="9" t="str">
        <f>'Application Form'!T43</f>
        <v>16 metres</v>
      </c>
      <c r="AY43" s="9" t="str">
        <f>'Application Form'!U43</f>
        <v>0 metres</v>
      </c>
      <c r="AZ43" s="9" t="str">
        <f>'Application Form'!V43</f>
        <v>0 metres</v>
      </c>
      <c r="BA43" s="9" t="str">
        <f>'Application Form'!W43</f>
        <v>69.94 km</v>
      </c>
      <c r="BB43" s="9" t="str">
        <f>'Application Form'!X43</f>
        <v>15 metres</v>
      </c>
      <c r="BC43" s="9" t="str">
        <f>'Application Form'!Y43</f>
        <v>494 metres</v>
      </c>
      <c r="BD43" s="9" t="str">
        <f>'Application Form'!Z43</f>
        <v>8.69 km</v>
      </c>
      <c r="BE43" s="9" t="str">
        <f>'Application Form'!AA43</f>
        <v>0 metres</v>
      </c>
      <c r="BF43" s="9" t="str">
        <f>'Application Form'!AB43</f>
        <v>13.55 km</v>
      </c>
      <c r="BG43" s="9" t="str">
        <f>'Application Form'!AC43</f>
        <v>0 metres</v>
      </c>
      <c r="BH43" s="9" t="str">
        <f>'Application Form'!AD43</f>
        <v>64.60 km</v>
      </c>
      <c r="BI43" s="13" t="str">
        <f>'Application Form'!AH43</f>
        <v>https://drive.google.com/file/d/1oT2keODXW9oLqaevx-BgoNSzy94IHkOy/view?usp=sharing</v>
      </c>
      <c r="BK43" s="62"/>
      <c r="BL43" s="62"/>
      <c r="BM43" s="62"/>
      <c r="BN43" s="62"/>
      <c r="BO43" s="62"/>
      <c r="BP43" s="62"/>
      <c r="BQ43" s="62"/>
      <c r="BR43" s="62"/>
      <c r="BS43" s="62"/>
      <c r="BT43" s="62"/>
      <c r="BU43" s="62"/>
      <c r="BV43" s="3"/>
      <c r="BZ43" s="4"/>
      <c r="CA43" s="4"/>
    </row>
    <row r="44" spans="1:79" x14ac:dyDescent="0.2">
      <c r="A44" s="9">
        <f>'Application Form'!B44</f>
        <v>46</v>
      </c>
      <c r="B44" s="9">
        <f>'Application Form'!C44</f>
        <v>0</v>
      </c>
      <c r="C44" s="9" t="str">
        <f>'Application Form'!E44</f>
        <v>East Devon District Council</v>
      </c>
      <c r="D44" s="9">
        <f>'Application Form'!D44</f>
        <v>0</v>
      </c>
      <c r="E44" s="9">
        <f>'Report Form'!E47</f>
        <v>0</v>
      </c>
      <c r="F44" s="51">
        <f>'Financial Summary (BNG)'!D44</f>
        <v>0</v>
      </c>
      <c r="G44" s="9" t="str">
        <f>'Phone Call (MkIII)'!G44</f>
        <v>Purchase</v>
      </c>
      <c r="H44" s="9" t="str">
        <f>'Phone Call (MkIII)'!H44</f>
        <v xml:space="preserve">Bought in 2017. </v>
      </c>
      <c r="I44" s="9" t="str">
        <f>'Phone Call (MkIII)'!I44</f>
        <v xml:space="preserve">Occasional grazing for Dawn's horses. </v>
      </c>
      <c r="J44" s="9">
        <f>'Phone Call (MkIII)'!J44</f>
        <v>0</v>
      </c>
      <c r="K44" s="9">
        <f>'Phone Call (MkIII)'!K44</f>
        <v>0</v>
      </c>
      <c r="L44" s="9" t="str">
        <f>'Phone Call (MkIII)'!N:N</f>
        <v xml:space="preserve">Dawn would still like to ideally use this land for occasional grazing for her horses and doesn't want this land to opened and available to the public. Dawn's priority is organic farming and the safeguarding of her horses. </v>
      </c>
      <c r="M44" s="9">
        <f>'Phone Call (MkIII)'!O44</f>
        <v>0</v>
      </c>
      <c r="N44" s="9">
        <f>'Phone Call (MkIII)'!P44</f>
        <v>0</v>
      </c>
      <c r="O44" s="4">
        <f>'Report Form'!G47</f>
        <v>0</v>
      </c>
      <c r="P44" s="9" t="str">
        <f>'Financial Summary (BNG)'!C44</f>
        <v>CTF</v>
      </c>
      <c r="Q44" s="9">
        <f>'Report Form'!J47</f>
        <v>0</v>
      </c>
      <c r="R44" s="9">
        <f>'Report Form'!L47</f>
        <v>0</v>
      </c>
      <c r="S44" s="9">
        <f>'Report Form'!M47</f>
        <v>0</v>
      </c>
      <c r="T44" s="9">
        <f>'Report Form'!N47</f>
        <v>0</v>
      </c>
      <c r="U44" s="9">
        <f>'Report Form'!O47</f>
        <v>0</v>
      </c>
      <c r="V44" s="9">
        <f>'Report Form'!Q47</f>
        <v>0</v>
      </c>
      <c r="W44" s="9">
        <f>'Report Form'!I47</f>
        <v>0</v>
      </c>
      <c r="X44" s="10">
        <f>'Financial Summary (BNG)'!H44</f>
        <v>0</v>
      </c>
      <c r="Y44" s="10">
        <f>'Financial Summary (BNG)'!M44</f>
        <v>0</v>
      </c>
      <c r="Z44" s="10">
        <f>'Financial Summary (BNG)'!Q44</f>
        <v>0</v>
      </c>
      <c r="AA44" s="10">
        <f>'Financial Summary (BNG)'!F44</f>
        <v>0</v>
      </c>
      <c r="AB44" s="10">
        <f>'Financial Summary (BNG)'!G44</f>
        <v>0</v>
      </c>
      <c r="AC44" s="10">
        <f>'Financial Summary (BNG)'!H44</f>
        <v>0</v>
      </c>
      <c r="AD44" s="10">
        <f>'Financial Summary (BNG)'!I44</f>
        <v>0</v>
      </c>
      <c r="AE44" s="10">
        <f>'Financial Summary (BNG)'!J44</f>
        <v>0</v>
      </c>
      <c r="AF44" s="10">
        <f>'Financial Summary (BNG)'!K44</f>
        <v>0</v>
      </c>
      <c r="AG44" s="10">
        <f>'Financial Summary (BNG)'!L44</f>
        <v>0</v>
      </c>
      <c r="AH44" s="10">
        <f>'Financial Summary (BNG)'!M44</f>
        <v>0</v>
      </c>
      <c r="AI44" s="10">
        <f>'Financial Summary (BNG)'!N44</f>
        <v>0</v>
      </c>
      <c r="AJ44" s="10">
        <f>'Financial Summary (BNG)'!O44</f>
        <v>0</v>
      </c>
      <c r="AK44" s="10">
        <f>'Financial Summary (BNG)'!P44</f>
        <v>0</v>
      </c>
      <c r="AL44" s="10">
        <f>'Financial Summary (BNG)'!Q44</f>
        <v>0</v>
      </c>
      <c r="AM44" s="10">
        <f>'Financial Summary (BNG)'!R44</f>
        <v>0</v>
      </c>
      <c r="AN44" s="10">
        <f>'Financial Summary (BNG)'!S44</f>
        <v>0</v>
      </c>
      <c r="AO44" s="9">
        <f>'Application Form'!K44</f>
        <v>3</v>
      </c>
      <c r="AP44" s="9" t="str">
        <f>'Application Form'!L44</f>
        <v>Freely draining very acid sandy and loamy soils</v>
      </c>
      <c r="AQ44" s="9" t="str">
        <f>'Application Form'!M44</f>
        <v>Heath and forestry</v>
      </c>
      <c r="AR44" s="9" t="str">
        <f>'Application Form'!N44</f>
        <v>No</v>
      </c>
      <c r="AS44" s="9" t="str">
        <f>'Application Form'!O44</f>
        <v>No</v>
      </c>
      <c r="AT44" s="9" t="str">
        <f>'Application Form'!P44</f>
        <v>No</v>
      </c>
      <c r="AU44" s="9" t="str">
        <f>'Application Form'!Q44</f>
        <v>1.19 km</v>
      </c>
      <c r="AV44" s="9" t="str">
        <f>'Application Form'!R44</f>
        <v>N/A</v>
      </c>
      <c r="AW44" s="9" t="str">
        <f>'Application Form'!S44</f>
        <v>N/A</v>
      </c>
      <c r="AX44" s="9" t="str">
        <f>'Application Form'!T44</f>
        <v>852 metres</v>
      </c>
      <c r="AY44" s="9" t="str">
        <f>'Application Form'!U44</f>
        <v>0 metres</v>
      </c>
      <c r="AZ44" s="9" t="str">
        <f>'Application Form'!V44</f>
        <v>0 metres</v>
      </c>
      <c r="BA44" s="9" t="str">
        <f>'Application Form'!W44</f>
        <v>61.35 km</v>
      </c>
      <c r="BB44" s="9" t="str">
        <f>'Application Form'!X44</f>
        <v>5 metres</v>
      </c>
      <c r="BC44" s="9" t="str">
        <f>'Application Form'!Y44</f>
        <v>48 metres</v>
      </c>
      <c r="BD44" s="9" t="str">
        <f>'Application Form'!Z44</f>
        <v>8.53 km</v>
      </c>
      <c r="BE44" s="9" t="str">
        <f>'Application Form'!AA44</f>
        <v>33.10 km</v>
      </c>
      <c r="BF44" s="9" t="str">
        <f>'Application Form'!AB44</f>
        <v>0 metres</v>
      </c>
      <c r="BG44" s="9" t="str">
        <f>'Application Form'!AC44</f>
        <v>4.05 km</v>
      </c>
      <c r="BH44" s="9" t="str">
        <f>'Application Form'!AD44</f>
        <v>33.09 km</v>
      </c>
      <c r="BI44" s="13" t="str">
        <f>'Application Form'!AH44</f>
        <v>https://drive.google.com/file/d/1ysgrNodOejWDwk7k5pxnRqQSDL8NwOxM/view?usp=sharing</v>
      </c>
      <c r="BK44" s="62"/>
      <c r="BL44" s="62"/>
      <c r="BM44" s="62"/>
      <c r="BN44" s="62"/>
      <c r="BO44" s="62"/>
      <c r="BP44" s="62"/>
      <c r="BQ44" s="62"/>
      <c r="BR44" s="62"/>
      <c r="BS44" s="62"/>
      <c r="BT44" s="62"/>
      <c r="BU44" s="62"/>
      <c r="BV44" s="3"/>
      <c r="BZ44" s="4"/>
      <c r="CA44" s="4"/>
    </row>
    <row r="45" spans="1:79" x14ac:dyDescent="0.2">
      <c r="A45" s="9">
        <f>'Application Form'!B45</f>
        <v>47</v>
      </c>
      <c r="B45" s="9">
        <f>'Application Form'!C45</f>
        <v>0</v>
      </c>
      <c r="C45" s="9" t="str">
        <f>'Application Form'!E45</f>
        <v>Eastleigh Borough</v>
      </c>
      <c r="D45" s="9">
        <f>'Application Form'!D45</f>
        <v>0</v>
      </c>
      <c r="E45" s="9" t="str">
        <f>'Report Form'!E48</f>
        <v>William Nicholls</v>
      </c>
      <c r="F45" s="51">
        <f>'Financial Summary (BNG)'!D45</f>
        <v>66</v>
      </c>
      <c r="G45" s="9" t="str">
        <f>'Phone Call (MkIII)'!G45</f>
        <v>Purchased</v>
      </c>
      <c r="H45" s="9">
        <f>'Phone Call (MkIII)'!H45</f>
        <v>2017</v>
      </c>
      <c r="I45" s="9" t="str">
        <f>'Phone Call (MkIII)'!I45</f>
        <v>Nothing</v>
      </c>
      <c r="J45" s="9">
        <f>'Phone Call (MkIII)'!J45</f>
        <v>0</v>
      </c>
      <c r="K45" s="9">
        <f>'Phone Call (MkIII)'!K45</f>
        <v>0</v>
      </c>
      <c r="L45" s="9">
        <f>'Phone Call (MkIII)'!N:N</f>
        <v>0</v>
      </c>
      <c r="M45" s="9">
        <f>'Phone Call (MkIII)'!O45</f>
        <v>0</v>
      </c>
      <c r="N45" s="9">
        <f>'Phone Call (MkIII)'!P45</f>
        <v>0</v>
      </c>
      <c r="O45" s="4" t="str">
        <f>'Report Form'!G48</f>
        <v>BNG (Biodiversity Net Gain)</v>
      </c>
      <c r="P45" s="9" t="str">
        <f>'Financial Summary (BNG)'!C45</f>
        <v>Biofarm</v>
      </c>
      <c r="Q45" s="9" t="str">
        <f>'Report Form'!J48</f>
        <v xml:space="preserve">The project partner Biofarm has reduced the initial 100 acres to 66 acres; this ensures easier saleability of habitat units, as this can be 'packaged' to large-scale developers. This ties up less land in the short term. It also gives more defined boundaries to the areas of land that have been put forward as part of the strategy. 
Being in Hampshire, there is a good potential for the units to sell quickly. The Eastleigh Local Planning Authority and neighbouring councils look very positive for BNG. This is a fascinating plot for BNG and has great potential from an ecological and financial perspective. 
Your average habitat unit per acre is 2.9; the national average is less than 1.6. This shows how ideal your land is for BNG uplift.
This project is a single payment and will be paid out once the developers approve the strategy. We strongly advise and encourage you to seek legal and financial advice before signing any agreements.
There are concerns over an uplift clause on the land, which is activated at planning. I would get this checked over for legal advice first, as this could become a difficulty later. However, it might only be attached to conventional development, such as residential housing, the standard/typical overage given to an uplift. If this is the case, then BNG will not activate the uplift. 
</v>
      </c>
      <c r="R45" s="9" t="str">
        <f>'Report Form'!L48</f>
        <v>Enhancement of ‘moderate’ condition modified grassland in parcels 1 and 2 to ‘good’ condition lowland meadow. Conversion of arable to ‘good’ condition other neutral grassland. Enhancement of some areas from ‘poor’ condition floodplain to ‘good’ condition.</v>
      </c>
      <c r="S45" s="9" t="str">
        <f>'Report Form'!M48</f>
        <v>24-month Option Agreement between Biofarm and Landowner to exclusively lease the land and sell BNG habitat units on the demise. Option to extend for a further 12 months on the sale of 39 habitat units.</v>
      </c>
      <c r="T45" s="9" t="str">
        <f>'Report Form'!N48</f>
        <v>Biofarm responsible for delivery of Habitat Units, Habitat Management and BNG Monitoring for the full 33-year period</v>
      </c>
      <c r="U45" s="9" t="str">
        <f>'Report Form'!O48</f>
        <v>To permit access for management and monitoring of the site by Biofarm and/or their contractors in accordance with the agreed strategy for delivery of the target habitat.</v>
      </c>
      <c r="V45" s="9" t="str">
        <f>'Report Form'!Q48</f>
        <v>Lowland meadow: A neutral grassland occurring at lower elevations.
Floodplain: Dynamic habitats classified as periodically inundated pasture with ditches, hollows and scrapes that maintain the water levels.
Other neutral grassland: Sometimes referred to as semi-improved or mesotrophic, neutral grasslands are characterised by a diverse mix of wildflowers and
grasses.</v>
      </c>
      <c r="W45" s="9" t="str">
        <f>'Report Form'!I48</f>
        <v>33 Years</v>
      </c>
      <c r="X45" s="10">
        <f>'Financial Summary (BNG)'!H45</f>
        <v>5238000</v>
      </c>
      <c r="Y45" s="10">
        <f>'Financial Summary (BNG)'!M45</f>
        <v>2923900</v>
      </c>
      <c r="Z45" s="10">
        <f>'Financial Summary (BNG)'!Q45</f>
        <v>1916460</v>
      </c>
      <c r="AA45" s="10">
        <f>'Financial Summary (BNG)'!F45</f>
        <v>3880000</v>
      </c>
      <c r="AB45" s="10">
        <f>'Financial Summary (BNG)'!G45</f>
        <v>1358000</v>
      </c>
      <c r="AC45" s="10">
        <f>'Financial Summary (BNG)'!H45</f>
        <v>5238000</v>
      </c>
      <c r="AD45" s="10">
        <f>'Financial Summary (BNG)'!I45</f>
        <v>776000</v>
      </c>
      <c r="AE45" s="10">
        <f>'Financial Summary (BNG)'!J45</f>
        <v>261900</v>
      </c>
      <c r="AF45" s="10">
        <f>'Financial Summary (BNG)'!K45</f>
        <v>1358000</v>
      </c>
      <c r="AG45" s="10">
        <f>'Financial Summary (BNG)'!L45</f>
        <v>528000</v>
      </c>
      <c r="AH45" s="10">
        <f>'Financial Summary (BNG)'!M45</f>
        <v>2923900</v>
      </c>
      <c r="AI45" s="10">
        <f>'Financial Summary (BNG)'!N45</f>
        <v>2314100</v>
      </c>
      <c r="AJ45" s="10">
        <f>'Financial Summary (BNG)'!O45</f>
        <v>925640</v>
      </c>
      <c r="AK45" s="10">
        <f>'Financial Summary (BNG)'!P45</f>
        <v>1388460</v>
      </c>
      <c r="AL45" s="10">
        <f>'Financial Summary (BNG)'!Q45</f>
        <v>1916460</v>
      </c>
      <c r="AM45" s="10">
        <f>'Financial Summary (BNG)'!R45</f>
        <v>18512.8</v>
      </c>
      <c r="AN45" s="9">
        <f>'Financial Summary (BNG)'!S45</f>
        <v>0</v>
      </c>
      <c r="AO45" s="9">
        <f>'Application Form'!K45</f>
        <v>4</v>
      </c>
      <c r="AP45" s="9" t="str">
        <f>'Application Form'!L45</f>
        <v>Fen peat soils (Peaty)</v>
      </c>
      <c r="AQ45" s="9" t="str">
        <f>'Application Form'!M45</f>
        <v>Arable, woodland and horticulture</v>
      </c>
      <c r="AR45" s="9" t="str">
        <f>'Application Form'!N45</f>
        <v>No</v>
      </c>
      <c r="AS45" s="9" t="str">
        <f>'Application Form'!O45</f>
        <v>No</v>
      </c>
      <c r="AT45" s="9" t="str">
        <f>'Application Form'!P45</f>
        <v>No</v>
      </c>
      <c r="AU45" s="9">
        <f>'Application Form'!Q45</f>
        <v>0</v>
      </c>
      <c r="AV45" s="9" t="str">
        <f>'Application Form'!R45</f>
        <v>N/A</v>
      </c>
      <c r="AW45" s="9" t="str">
        <f>'Application Form'!S45</f>
        <v>N/A</v>
      </c>
      <c r="AX45" s="9" t="str">
        <f>'Application Form'!T45</f>
        <v>0 metres</v>
      </c>
      <c r="AY45" s="9" t="str">
        <f>'Application Form'!U45</f>
        <v>0 metres</v>
      </c>
      <c r="AZ45" s="9" t="str">
        <f>'Application Form'!V45</f>
        <v>0 metres</v>
      </c>
      <c r="BA45" s="9" t="str">
        <f>'Application Form'!W45</f>
        <v>27.4 km</v>
      </c>
      <c r="BB45" s="9" t="str">
        <f>'Application Form'!X45</f>
        <v>0 metres</v>
      </c>
      <c r="BC45" s="9" t="str">
        <f>'Application Form'!Y45</f>
        <v>30 metres</v>
      </c>
      <c r="BD45" s="9" t="str">
        <f>'Application Form'!Z45</f>
        <v>3.49 km</v>
      </c>
      <c r="BE45" s="9" t="str">
        <f>'Application Form'!AA45</f>
        <v>1.25 km</v>
      </c>
      <c r="BF45" s="9" t="str">
        <f>'Application Form'!AB45</f>
        <v>24 km</v>
      </c>
      <c r="BG45" s="9" t="str">
        <f>'Application Form'!AC45</f>
        <v>0 metres</v>
      </c>
      <c r="BH45" s="9" t="str">
        <f>'Application Form'!AD45</f>
        <v>9.49 km</v>
      </c>
      <c r="BI45" s="13" t="str">
        <f>'Application Form'!AH45</f>
        <v>https://drive.google.com/file/d/13IGNVX-0sFUvt_4CTlpMynK_FHNVL4gW/view?usp=drive_link</v>
      </c>
      <c r="BJ45" s="18" t="str">
        <f>HYPERLINK("https://drive.google.com/open?id=1TnXqpN6Zmi81nv9QILYEOKu779z5ctKvS80-3LTmugA","47. Steven Gregory Report SO50 6JB")</f>
        <v>47. Steven Gregory Report SO50 6JB</v>
      </c>
      <c r="BK45" s="60" t="s">
        <v>1661</v>
      </c>
      <c r="BL45" s="62"/>
      <c r="BM45" s="62"/>
      <c r="BN45" s="62"/>
      <c r="BO45" s="62"/>
      <c r="BP45" s="62"/>
      <c r="BQ45" s="62"/>
      <c r="BR45" s="62"/>
      <c r="BS45" s="62"/>
      <c r="BT45" s="62"/>
      <c r="BU45" s="62"/>
      <c r="BV45" s="3"/>
      <c r="BZ45" s="4"/>
      <c r="CA45" s="4"/>
    </row>
    <row r="46" spans="1:79" x14ac:dyDescent="0.2">
      <c r="A46" s="9">
        <f>'Application Form'!B46</f>
        <v>48</v>
      </c>
      <c r="B46" s="9">
        <f>'Application Form'!C46</f>
        <v>0</v>
      </c>
      <c r="C46" s="9" t="str">
        <f>'Application Form'!E46</f>
        <v>Winchester</v>
      </c>
      <c r="D46" s="9">
        <f>'Application Form'!D46</f>
        <v>0</v>
      </c>
      <c r="E46" s="9">
        <f>'Report Form'!E49</f>
        <v>0</v>
      </c>
      <c r="F46" s="51">
        <f>'Financial Summary (BNG)'!D46</f>
        <v>0</v>
      </c>
      <c r="G46" s="9">
        <f>'Phone Call (MkIII)'!G46</f>
        <v>0</v>
      </c>
      <c r="H46" s="9">
        <f>'Phone Call (MkIII)'!H46</f>
        <v>0</v>
      </c>
      <c r="I46" s="9">
        <f>'Phone Call (MkIII)'!I46</f>
        <v>0</v>
      </c>
      <c r="J46" s="9">
        <f>'Phone Call (MkIII)'!J46</f>
        <v>0</v>
      </c>
      <c r="K46" s="9">
        <f>'Phone Call (MkIII)'!K46</f>
        <v>0</v>
      </c>
      <c r="L46" s="9">
        <f>'Phone Call (MkIII)'!N:N</f>
        <v>0</v>
      </c>
      <c r="M46" s="9">
        <f>'Phone Call (MkIII)'!O46</f>
        <v>0</v>
      </c>
      <c r="N46" s="9">
        <f>'Phone Call (MkIII)'!P46</f>
        <v>0</v>
      </c>
      <c r="O46" s="4">
        <f>'Report Form'!G49</f>
        <v>0</v>
      </c>
      <c r="P46" s="9" t="str">
        <f>'Financial Summary (BNG)'!C46</f>
        <v>CTF</v>
      </c>
      <c r="Q46" s="9">
        <f>'Report Form'!J49</f>
        <v>0</v>
      </c>
      <c r="R46" s="9">
        <f>'Report Form'!L49</f>
        <v>0</v>
      </c>
      <c r="S46" s="9">
        <f>'Report Form'!M49</f>
        <v>0</v>
      </c>
      <c r="T46" s="9">
        <f>'Report Form'!N49</f>
        <v>0</v>
      </c>
      <c r="U46" s="9">
        <f>'Report Form'!O49</f>
        <v>0</v>
      </c>
      <c r="V46" s="9">
        <f>'Report Form'!Q49</f>
        <v>0</v>
      </c>
      <c r="W46" s="9">
        <f>'Report Form'!I49</f>
        <v>0</v>
      </c>
      <c r="X46" s="10">
        <f>'Financial Summary (BNG)'!H46</f>
        <v>0</v>
      </c>
      <c r="Y46" s="10">
        <f>'Financial Summary (BNG)'!M46</f>
        <v>0</v>
      </c>
      <c r="Z46" s="10">
        <f>'Financial Summary (BNG)'!Q46</f>
        <v>0</v>
      </c>
      <c r="AA46" s="10">
        <f>'Financial Summary (BNG)'!F46</f>
        <v>0</v>
      </c>
      <c r="AB46" s="10">
        <f>'Financial Summary (BNG)'!G46</f>
        <v>0</v>
      </c>
      <c r="AC46" s="10">
        <f>'Financial Summary (BNG)'!H46</f>
        <v>0</v>
      </c>
      <c r="AD46" s="10">
        <f>'Financial Summary (BNG)'!I46</f>
        <v>0</v>
      </c>
      <c r="AE46" s="10">
        <f>'Financial Summary (BNG)'!J46</f>
        <v>0</v>
      </c>
      <c r="AF46" s="10">
        <f>'Financial Summary (BNG)'!K46</f>
        <v>0</v>
      </c>
      <c r="AG46" s="10">
        <f>'Financial Summary (BNG)'!L46</f>
        <v>0</v>
      </c>
      <c r="AH46" s="10">
        <f>'Financial Summary (BNG)'!M46</f>
        <v>0</v>
      </c>
      <c r="AI46" s="10">
        <f>'Financial Summary (BNG)'!N46</f>
        <v>0</v>
      </c>
      <c r="AJ46" s="10">
        <f>'Financial Summary (BNG)'!O46</f>
        <v>0</v>
      </c>
      <c r="AK46" s="10">
        <f>'Financial Summary (BNG)'!P46</f>
        <v>0</v>
      </c>
      <c r="AL46" s="10">
        <f>'Financial Summary (BNG)'!Q46</f>
        <v>0</v>
      </c>
      <c r="AM46" s="10">
        <f>'Financial Summary (BNG)'!R46</f>
        <v>0</v>
      </c>
      <c r="AN46" s="10">
        <f>'Financial Summary (BNG)'!S46</f>
        <v>0</v>
      </c>
      <c r="AO46" s="9">
        <f>'Application Form'!K46</f>
        <v>4</v>
      </c>
      <c r="AP46" s="9" t="str">
        <f>'Application Form'!L46</f>
        <v>Slowly permeable seasonally wet slightly acid but base-rich loamy and clayey soils</v>
      </c>
      <c r="AQ46" s="9" t="str">
        <f>'Application Form'!M46</f>
        <v>Grassland and arable some woodland</v>
      </c>
      <c r="AR46" s="9" t="str">
        <f>'Application Form'!N46</f>
        <v>No</v>
      </c>
      <c r="AS46" s="9" t="str">
        <f>'Application Form'!O46</f>
        <v>Yes</v>
      </c>
      <c r="AT46" s="9" t="str">
        <f>'Application Form'!P46</f>
        <v>No</v>
      </c>
      <c r="AU46" s="9" t="str">
        <f>'Application Form'!Q46</f>
        <v>0 km</v>
      </c>
      <c r="AV46" s="9" t="str">
        <f>'Application Form'!R46</f>
        <v>N/A</v>
      </c>
      <c r="AW46" s="9" t="str">
        <f>'Application Form'!S46</f>
        <v>N/A</v>
      </c>
      <c r="AX46" s="9" t="str">
        <f>'Application Form'!T46</f>
        <v>298 metres</v>
      </c>
      <c r="AY46" s="9" t="str">
        <f>'Application Form'!U46</f>
        <v>84 metres</v>
      </c>
      <c r="AZ46" s="9" t="str">
        <f>'Application Form'!V46</f>
        <v>84 metres</v>
      </c>
      <c r="BA46" s="9" t="str">
        <f>'Application Form'!W46</f>
        <v>29.3 km</v>
      </c>
      <c r="BB46" s="9" t="str">
        <f>'Application Form'!X46</f>
        <v>0 metres</v>
      </c>
      <c r="BC46" s="9" t="str">
        <f>'Application Form'!Y46</f>
        <v>396 metres</v>
      </c>
      <c r="BD46" s="9" t="str">
        <f>'Application Form'!Z46</f>
        <v>559 metres</v>
      </c>
      <c r="BE46" s="9" t="str">
        <f>'Application Form'!AA46</f>
        <v>430 metres</v>
      </c>
      <c r="BF46" s="9" t="str">
        <f>'Application Form'!AB46</f>
        <v>20.5 km</v>
      </c>
      <c r="BG46" s="9" t="str">
        <f>'Application Form'!AC46</f>
        <v>1.74 km</v>
      </c>
      <c r="BH46" s="9" t="str">
        <f>'Application Form'!AD46</f>
        <v>12.3 km</v>
      </c>
      <c r="BI46" s="13" t="str">
        <f>'Application Form'!AH46</f>
        <v>https://drive.google.com/file/d/1ONXvlOrRUm8-O8LbNurcDZlKV2FldrDU/view?usp=drive_link</v>
      </c>
      <c r="BK46" s="62"/>
      <c r="BL46" s="62"/>
      <c r="BM46" s="62"/>
      <c r="BN46" s="62"/>
      <c r="BO46" s="62"/>
      <c r="BP46" s="62"/>
      <c r="BQ46" s="62"/>
      <c r="BR46" s="62"/>
      <c r="BS46" s="62"/>
      <c r="BT46" s="62"/>
      <c r="BU46" s="62"/>
      <c r="BV46" s="3"/>
      <c r="BZ46" s="4"/>
      <c r="CA46" s="4"/>
    </row>
    <row r="47" spans="1:79" x14ac:dyDescent="0.2">
      <c r="A47" s="9">
        <f>'Application Form'!B47</f>
        <v>49</v>
      </c>
      <c r="B47" s="9">
        <f>'Application Form'!C47</f>
        <v>0</v>
      </c>
      <c r="C47" s="9" t="str">
        <f>'Application Form'!E47</f>
        <v>Cheshire East</v>
      </c>
      <c r="D47" s="9">
        <f>'Application Form'!D47</f>
        <v>0</v>
      </c>
      <c r="E47" s="9" t="str">
        <f>'Report Form'!E50</f>
        <v>William Nicholls</v>
      </c>
      <c r="F47" s="51">
        <f>'Financial Summary (BNG)'!D47</f>
        <v>49</v>
      </c>
      <c r="G47" s="9" t="str">
        <f>'Phone Call (MkIII)'!G47</f>
        <v>Gifted</v>
      </c>
      <c r="H47" s="9" t="str">
        <f>'Phone Call (MkIII)'!H47</f>
        <v>Within the last five years</v>
      </c>
      <c r="I47" s="9" t="str">
        <f>'Phone Call (MkIII)'!I47</f>
        <v>General grazing and woodland</v>
      </c>
      <c r="J47" s="9">
        <f>'Phone Call (MkIII)'!J47</f>
        <v>0</v>
      </c>
      <c r="K47" s="9">
        <f>'Phone Call (MkIII)'!K47</f>
        <v>0</v>
      </c>
      <c r="L47" s="9" t="str">
        <f>'Phone Call (MkIII)'!N:N</f>
        <v xml:space="preserve">He is very interested in helping push BNG but has reservations over the woodland planted on the land. </v>
      </c>
      <c r="M47" s="9">
        <f>'Phone Call (MkIII)'!O47</f>
        <v>0</v>
      </c>
      <c r="N47" s="9">
        <f>'Phone Call (MkIII)'!P47</f>
        <v>0</v>
      </c>
      <c r="O47" s="4" t="str">
        <f>'Report Form'!G50</f>
        <v>BNG (Biodiversity Net Gain)</v>
      </c>
      <c r="P47" s="9" t="str">
        <f>'Financial Summary (BNG)'!C47</f>
        <v>Biofarm</v>
      </c>
      <c r="Q47" s="9" t="str">
        <f>'Report Form'!J50</f>
        <v>The proposed site shows promise for good saleability of habitat units and can be 'packaged' to large-scale developers. Given the land's natural capital and area characteristics, the units could be viable to sell in multiple planning areas.
Being in Cheshire, there is a good potential for the units to sell quickly. The Local Planning Authority is doing very well in implementation. However, I would be more excited by the area's development potential, with Cheshire and surrounding counties rapidly growing. 
On the land submitted, Biofarm has determined that there could be 77 habitat units available. This means your average habitat unit per acre is 1.5; there is some complexity to the land; however, it still allows significant uplift potential. 
This project is a single payment and will be paid out once the developers approve the strategy. We strongly advise and encourage you to seek legal and financial advice before signing any agreements.</v>
      </c>
      <c r="R47" s="9" t="str">
        <f>'Report Form'!L50</f>
        <v>Enhancement of deciduous woodland and lowland acid grassland from ‘moderate’ to ‘good’ condition. Enhancement of young woodland to ‘moderate’ condition.</v>
      </c>
      <c r="S47" s="9" t="str">
        <f>'Report Form'!M50</f>
        <v>24-month Option Agreement between Biofarm and Landowner to exclusively lease the land and sell BNG habitat units on the demise. Option to extend for a further 12 months on the sale of 15 habitat units.</v>
      </c>
      <c r="T47" s="9" t="str">
        <f>'Report Form'!N50</f>
        <v>Biofarm responsible for delivery of Habitat Units, Habitat Management and BNG Monitoring for the full 33-year period</v>
      </c>
      <c r="U47" s="9" t="str">
        <f>'Report Form'!O50</f>
        <v>To permit access for management and monitoring of the site by Biofarm and/or their contractors in accordance with the agreed strategy for delivery of the target habitat.</v>
      </c>
      <c r="V47" s="9" t="str">
        <f>'Report Form'!Q50</f>
        <v>Acidic grassland: Diverse grasslands occur on a range of lime-deficient soils that have been derived from acidic bedrock or superficial deposits, such as sands and gravels.
Woodland: Vegetation is dominated by trees that are above 5 metres in height when mature, which form a dense, although not always contiguous, canopy with coverage of over 25%.</v>
      </c>
      <c r="W47" s="9">
        <f>'Report Form'!I50</f>
        <v>33</v>
      </c>
      <c r="X47" s="10">
        <f>'Financial Summary (BNG)'!H47</f>
        <v>2079000</v>
      </c>
      <c r="Y47" s="10">
        <f>'Financial Summary (BNG)'!M47</f>
        <v>1342950</v>
      </c>
      <c r="Z47" s="10">
        <f>'Financial Summary (BNG)'!Q47</f>
        <v>833630</v>
      </c>
      <c r="AA47" s="10">
        <f>'Financial Summary (BNG)'!F47</f>
        <v>1540000</v>
      </c>
      <c r="AB47" s="10">
        <f>'Financial Summary (BNG)'!G47</f>
        <v>539000</v>
      </c>
      <c r="AC47" s="10">
        <f>'Financial Summary (BNG)'!H47</f>
        <v>2079000</v>
      </c>
      <c r="AD47" s="10">
        <f>'Financial Summary (BNG)'!I47</f>
        <v>308000</v>
      </c>
      <c r="AE47" s="10">
        <f>'Financial Summary (BNG)'!J47</f>
        <v>103950</v>
      </c>
      <c r="AF47" s="10">
        <f>'Financial Summary (BNG)'!K47</f>
        <v>539000</v>
      </c>
      <c r="AG47" s="10">
        <f>'Financial Summary (BNG)'!L47</f>
        <v>392000</v>
      </c>
      <c r="AH47" s="10">
        <f>'Financial Summary (BNG)'!M47</f>
        <v>1342950</v>
      </c>
      <c r="AI47" s="10">
        <f>'Financial Summary (BNG)'!N47</f>
        <v>736050</v>
      </c>
      <c r="AJ47" s="10">
        <f>'Financial Summary (BNG)'!O47</f>
        <v>294420</v>
      </c>
      <c r="AK47" s="10">
        <f>'Financial Summary (BNG)'!P47</f>
        <v>441630</v>
      </c>
      <c r="AL47" s="10">
        <f>'Financial Summary (BNG)'!Q47</f>
        <v>833630</v>
      </c>
      <c r="AM47" s="10">
        <f>'Financial Summary (BNG)'!R47</f>
        <v>5888.4000000000005</v>
      </c>
      <c r="AN47" s="9">
        <f>'Financial Summary (BNG)'!S47</f>
        <v>0</v>
      </c>
      <c r="AO47" s="9">
        <f>'Application Form'!K47</f>
        <v>4</v>
      </c>
      <c r="AP47" s="9" t="str">
        <f>'Application Form'!L47</f>
        <v>Slowly permeable seasonally wet slightly acid but base-rich loamy and clayey soils</v>
      </c>
      <c r="AQ47" s="9" t="str">
        <f>'Application Form'!M47</f>
        <v>Grassland and arable some scrubland</v>
      </c>
      <c r="AR47" s="9" t="str">
        <f>'Application Form'!N47</f>
        <v>Yes</v>
      </c>
      <c r="AS47" s="9" t="str">
        <f>'Application Form'!O47</f>
        <v>No</v>
      </c>
      <c r="AT47" s="9" t="str">
        <f>'Application Form'!P47</f>
        <v>No</v>
      </c>
      <c r="AU47" s="9" t="str">
        <f>'Application Form'!Q47</f>
        <v>7.34 km</v>
      </c>
      <c r="AV47" s="9" t="str">
        <f>'Application Form'!R47</f>
        <v>N/A</v>
      </c>
      <c r="AW47" s="9" t="str">
        <f>'Application Form'!S47</f>
        <v>N/A</v>
      </c>
      <c r="AX47" s="9" t="str">
        <f>'Application Form'!T47</f>
        <v>0 metres</v>
      </c>
      <c r="AY47" s="9" t="str">
        <f>'Application Form'!U47</f>
        <v>839 metres</v>
      </c>
      <c r="AZ47" s="9" t="str">
        <f>'Application Form'!V47</f>
        <v>839 metres</v>
      </c>
      <c r="BA47" s="9" t="str">
        <f>'Application Form'!W47</f>
        <v>1.73 km</v>
      </c>
      <c r="BB47" s="9" t="str">
        <f>'Application Form'!X47</f>
        <v>2 metres</v>
      </c>
      <c r="BC47" s="9" t="str">
        <f>'Application Form'!Y47</f>
        <v>267 metres</v>
      </c>
      <c r="BD47" s="9" t="str">
        <f>'Application Form'!Z47</f>
        <v>6.45 km</v>
      </c>
      <c r="BE47" s="9" t="str">
        <f>'Application Form'!AA47</f>
        <v>0 metres</v>
      </c>
      <c r="BF47" s="9" t="str">
        <f>'Application Form'!AB47</f>
        <v>42.4 km</v>
      </c>
      <c r="BG47" s="9" t="str">
        <f>'Application Form'!AC47</f>
        <v>3.12 km</v>
      </c>
      <c r="BH47" s="9" t="str">
        <f>'Application Form'!AD47</f>
        <v>35 km</v>
      </c>
      <c r="BI47" s="13" t="str">
        <f>'Application Form'!AH47</f>
        <v>https://drive.google.com/file/d/1YS1eAuvXb8V28B9C7jC9APgiMN36RQEc/view?usp=drive_link</v>
      </c>
      <c r="BJ47" s="18" t="str">
        <f>HYPERLINK("https://drive.google.com/open?id=1ijIfeNfEeUThDn-F_VPmVj5AMKJx8yIjTmsd4G913cs","49. Julian Alston Report SK11 0NZ")</f>
        <v>49. Julian Alston Report SK11 0NZ</v>
      </c>
      <c r="BK47" s="60" t="s">
        <v>1662</v>
      </c>
      <c r="BL47" s="62"/>
      <c r="BM47" s="62"/>
      <c r="BN47" s="62"/>
      <c r="BO47" s="62"/>
      <c r="BP47" s="62"/>
      <c r="BQ47" s="62"/>
      <c r="BR47" s="62"/>
      <c r="BS47" s="62"/>
      <c r="BT47" s="62"/>
      <c r="BU47" s="62"/>
      <c r="BV47" s="3"/>
      <c r="BZ47" s="4"/>
      <c r="CA47" s="4"/>
    </row>
    <row r="48" spans="1:79" x14ac:dyDescent="0.2">
      <c r="A48" s="9">
        <f>'Application Form'!B48</f>
        <v>50</v>
      </c>
      <c r="B48" s="9">
        <f>'Application Form'!C48</f>
        <v>0</v>
      </c>
      <c r="C48" s="9" t="str">
        <f>'Application Form'!E48</f>
        <v>Cumberland</v>
      </c>
      <c r="D48" s="9">
        <f>'Application Form'!D48</f>
        <v>0</v>
      </c>
      <c r="E48" s="9">
        <f>'Report Form'!E51</f>
        <v>0</v>
      </c>
      <c r="F48" s="51">
        <f>'Financial Summary (BNG)'!D48</f>
        <v>0</v>
      </c>
      <c r="G48" s="9" t="str">
        <f>'Phone Call (MkIII)'!G48</f>
        <v xml:space="preserve">Both by purchase. </v>
      </c>
      <c r="H48" s="9" t="str">
        <f>'Phone Call (MkIII)'!H48</f>
        <v xml:space="preserve">The majority of the land has been purchased back in the early 90's, with a small portion being purchased in 2014. </v>
      </c>
      <c r="I48" s="9" t="str">
        <f>'Phone Call (MkIII)'!I48</f>
        <v xml:space="preserve">The land is predominately being used for grazing. </v>
      </c>
      <c r="J48" s="9">
        <f>'Phone Call (MkIII)'!J48</f>
        <v>0</v>
      </c>
      <c r="K48" s="9">
        <f>'Phone Call (MkIII)'!K48</f>
        <v>0</v>
      </c>
      <c r="L48" s="9" t="str">
        <f>'Phone Call (MkIII)'!N:N</f>
        <v xml:space="preserve">There are a couple of bits to note:
1. A small portion of the land is in a couple of stewardship schemes around grassland and butterfly conservation. These end in 2024 and 2026, but more detail is needed if the landowner decides to go ahead and it may require a structured approach to move forward with the land that is not in the scheme (if this is an issue for the uplift). </v>
      </c>
      <c r="M48" s="9">
        <f>'Phone Call (MkIII)'!O48</f>
        <v>0</v>
      </c>
      <c r="N48" s="9">
        <f>'Phone Call (MkIII)'!P48</f>
        <v>0</v>
      </c>
      <c r="O48" s="4">
        <f>'Report Form'!G51</f>
        <v>0</v>
      </c>
      <c r="P48" s="9" t="str">
        <f>'Financial Summary (BNG)'!C48</f>
        <v>CTF</v>
      </c>
      <c r="Q48" s="9">
        <f>'Report Form'!J51</f>
        <v>0</v>
      </c>
      <c r="R48" s="9">
        <f>'Report Form'!L51</f>
        <v>0</v>
      </c>
      <c r="S48" s="9">
        <f>'Report Form'!M51</f>
        <v>0</v>
      </c>
      <c r="T48" s="9">
        <f>'Report Form'!N51</f>
        <v>0</v>
      </c>
      <c r="U48" s="9">
        <f>'Report Form'!O51</f>
        <v>0</v>
      </c>
      <c r="V48" s="9">
        <f>'Report Form'!Q51</f>
        <v>0</v>
      </c>
      <c r="W48" s="9">
        <f>'Report Form'!I51</f>
        <v>0</v>
      </c>
      <c r="X48" s="10">
        <f>'Financial Summary (BNG)'!H48</f>
        <v>0</v>
      </c>
      <c r="Y48" s="10">
        <f>'Financial Summary (BNG)'!M48</f>
        <v>0</v>
      </c>
      <c r="Z48" s="10">
        <f>'Financial Summary (BNG)'!Q48</f>
        <v>0</v>
      </c>
      <c r="AA48" s="10">
        <f>'Financial Summary (BNG)'!F48</f>
        <v>0</v>
      </c>
      <c r="AB48" s="10">
        <f>'Financial Summary (BNG)'!G48</f>
        <v>0</v>
      </c>
      <c r="AC48" s="10">
        <f>'Financial Summary (BNG)'!H48</f>
        <v>0</v>
      </c>
      <c r="AD48" s="10">
        <f>'Financial Summary (BNG)'!I48</f>
        <v>0</v>
      </c>
      <c r="AE48" s="10">
        <f>'Financial Summary (BNG)'!J48</f>
        <v>0</v>
      </c>
      <c r="AF48" s="10">
        <f>'Financial Summary (BNG)'!K48</f>
        <v>0</v>
      </c>
      <c r="AG48" s="10">
        <f>'Financial Summary (BNG)'!L48</f>
        <v>0</v>
      </c>
      <c r="AH48" s="10">
        <f>'Financial Summary (BNG)'!M48</f>
        <v>0</v>
      </c>
      <c r="AI48" s="10">
        <f>'Financial Summary (BNG)'!N48</f>
        <v>0</v>
      </c>
      <c r="AJ48" s="10">
        <f>'Financial Summary (BNG)'!O48</f>
        <v>0</v>
      </c>
      <c r="AK48" s="10">
        <f>'Financial Summary (BNG)'!P48</f>
        <v>0</v>
      </c>
      <c r="AL48" s="10">
        <f>'Financial Summary (BNG)'!Q48</f>
        <v>0</v>
      </c>
      <c r="AM48" s="10">
        <f>'Financial Summary (BNG)'!R48</f>
        <v>0</v>
      </c>
      <c r="AN48" s="10">
        <f>'Financial Summary (BNG)'!S48</f>
        <v>0</v>
      </c>
      <c r="AO48" s="9">
        <f>'Application Form'!K48</f>
        <v>3</v>
      </c>
      <c r="AP48" s="9" t="str">
        <f>'Application Form'!L48</f>
        <v>Slowly permeable seasonally wet slightly acid but base-rich loamy and clayey soils</v>
      </c>
      <c r="AQ48" s="9" t="str">
        <f>'Application Form'!M48</f>
        <v>Grassland and arable some woodland</v>
      </c>
      <c r="AR48" s="9" t="str">
        <f>'Application Form'!N48</f>
        <v>No</v>
      </c>
      <c r="AS48" s="9" t="str">
        <f>'Application Form'!O48</f>
        <v>No</v>
      </c>
      <c r="AT48" s="9" t="str">
        <f>'Application Form'!P48</f>
        <v>Yes</v>
      </c>
      <c r="AU48" s="9" t="str">
        <f>'Application Form'!Q48</f>
        <v>7.69 km</v>
      </c>
      <c r="AV48" s="9" t="str">
        <f>'Application Form'!R48</f>
        <v>N/A</v>
      </c>
      <c r="AW48" s="9" t="str">
        <f>'Application Form'!S48</f>
        <v>N/A</v>
      </c>
      <c r="AX48" s="9" t="str">
        <f>'Application Form'!T48</f>
        <v>860 metres</v>
      </c>
      <c r="AY48" s="9" t="str">
        <f>'Application Form'!U48</f>
        <v>812 metres</v>
      </c>
      <c r="AZ48" s="9" t="str">
        <f>'Application Form'!V48</f>
        <v>812 metres</v>
      </c>
      <c r="BA48" s="9" t="str">
        <f>'Application Form'!W48</f>
        <v>46.6 km</v>
      </c>
      <c r="BB48" s="9" t="str">
        <f>'Application Form'!X48</f>
        <v>820 metres</v>
      </c>
      <c r="BC48" s="9" t="str">
        <f>'Application Form'!Y48</f>
        <v>859 metres</v>
      </c>
      <c r="BD48" s="9" t="str">
        <f>'Application Form'!Z48</f>
        <v>9.25 km</v>
      </c>
      <c r="BE48" s="9" t="str">
        <f>'Application Form'!AA48</f>
        <v>11.8 km</v>
      </c>
      <c r="BF48" s="9" t="str">
        <f>'Application Form'!AB48</f>
        <v>11.8 km</v>
      </c>
      <c r="BG48" s="9" t="str">
        <f>'Application Form'!AC48</f>
        <v>4.15 km</v>
      </c>
      <c r="BH48" s="9" t="str">
        <f>'Application Form'!AD48</f>
        <v>15.6 km</v>
      </c>
      <c r="BI48" s="13" t="str">
        <f>'Application Form'!AH48</f>
        <v>https://drive.google.com/file/d/1aETCPNnXkeszbpKNcspUBygMoXDPsjEN/view?usp=drive_link</v>
      </c>
      <c r="BK48" s="62"/>
      <c r="BL48" s="62"/>
      <c r="BM48" s="62"/>
      <c r="BN48" s="62"/>
      <c r="BO48" s="62"/>
      <c r="BP48" s="62"/>
      <c r="BQ48" s="62"/>
      <c r="BR48" s="62"/>
      <c r="BS48" s="62"/>
      <c r="BT48" s="62"/>
      <c r="BU48" s="62"/>
      <c r="BV48" s="3"/>
      <c r="BZ48" s="4"/>
      <c r="CA48" s="4"/>
    </row>
    <row r="49" spans="1:79" x14ac:dyDescent="0.2">
      <c r="A49" s="9">
        <f>'Application Form'!B49</f>
        <v>50</v>
      </c>
      <c r="B49" s="9">
        <f>'Application Form'!C49</f>
        <v>0</v>
      </c>
      <c r="C49" s="9" t="str">
        <f>'Application Form'!E49</f>
        <v>Cumberland Council</v>
      </c>
      <c r="D49" s="9">
        <f>'Application Form'!D49</f>
        <v>0</v>
      </c>
      <c r="E49" s="9" t="str">
        <f>'Report Form'!E52</f>
        <v>Dan Bumford</v>
      </c>
      <c r="F49" s="51">
        <f>'Financial Summary (BNG)'!D49</f>
        <v>74</v>
      </c>
      <c r="G49" s="9" t="str">
        <f>'Phone Call (MkIII)'!G49</f>
        <v xml:space="preserve">Both by purchase. </v>
      </c>
      <c r="H49" s="9" t="str">
        <f>'Phone Call (MkIII)'!H49</f>
        <v xml:space="preserve">The majority of the land has been purchased back in the early 90's, with a small portion being purchased in 2014. </v>
      </c>
      <c r="I49" s="9" t="str">
        <f>'Phone Call (MkIII)'!I49</f>
        <v xml:space="preserve">The land is predominately being used for grazing. </v>
      </c>
      <c r="J49" s="9">
        <f>'Phone Call (MkIII)'!J49</f>
        <v>0</v>
      </c>
      <c r="K49" s="9">
        <f>'Phone Call (MkIII)'!K49</f>
        <v>0</v>
      </c>
      <c r="L49" s="9" t="str">
        <f>'Phone Call (MkIII)'!N:N</f>
        <v xml:space="preserve">There are a couple of bits to note:
1. A small portion of the land is in a couple of stewardship schemes around grassland and butterfly conservation. These end in 2024 and 2026, but more detail is needed if the landowner decides to go ahead and it may require a structured approach to move forward with the land that is not in the scheme (if this is an issue for the uplift). </v>
      </c>
      <c r="M49" s="9">
        <f>'Phone Call (MkIII)'!O49</f>
        <v>0</v>
      </c>
      <c r="N49" s="9">
        <f>'Phone Call (MkIII)'!P49</f>
        <v>0</v>
      </c>
      <c r="O49" s="4" t="str">
        <f>'Report Form'!G52</f>
        <v>BNG (Biodiversity Net Gain)</v>
      </c>
      <c r="P49" s="9" t="str">
        <f>'Financial Summary (BNG)'!C49</f>
        <v>Biofarm</v>
      </c>
      <c r="Q49" s="9" t="str">
        <f>'Report Form'!J52</f>
        <v xml:space="preserve">The original application has been broken into 5 individual plots to provide a tiered approach and has also been reduced from the 106 acres to 74. This is mainly due the local planning authority in which the land sits, Carlisle and the fact that there isn't as much development taking place and in other LPA'S. A tiered approach protects you and make sure that we're only uplifting portions that are required by a developer. 
However, given the land's natural capital and area characteristics, the units could be viable to sell in multiple planning areas. I would be very excited by the possibility of Northumberland being a potential additional authority the project partner "Biofarm" could use, giving a greater chance to sell the units swiftly and in their entirety.
On our post report call, we do need to discuss the sensitivity around the portions that belong to which landowner and how we move forward with this. </v>
      </c>
      <c r="R49" s="9" t="str">
        <f>'Report Form'!L52</f>
        <v>Enhancement of parcels 1 and 2 to 50/50 ‘good’ condition lowland meadow and mixed scrub. Conversion of parcels 3 and 4 to 50/50 ‘good’ condition other neutral grassland and mixed scrub. Enhancement of parcel 5 to ‘moderate’ condition lowland deciduous woodland.</v>
      </c>
      <c r="S49" s="9" t="str">
        <f>'Report Form'!M52</f>
        <v>24-month Option Agreement between Biofarm and Landowner to exclusively lease the land and sell BNG habitat units on the demise. Option to extend for a further 12 months on the sale of 34 habitat units.</v>
      </c>
      <c r="T49" s="9" t="str">
        <f>'Report Form'!N52</f>
        <v>Biofarm responsible for delivery of Habitat Units, Habitat Management and BNG Monitoring for the full 33-year period.</v>
      </c>
      <c r="U49" s="9" t="str">
        <f>'Report Form'!O52</f>
        <v>To permit access for management and monitoring of the site by Biofarm and/or their contractors in accordance with the agreed strategy for delivery of the target habitat.</v>
      </c>
      <c r="V49" s="9" t="str">
        <f>'Report Form'!Q52</f>
        <v>Other Neutral Grassland:
Sometimes referred to as semi-improved or mesotrophic, neutral grasslands are characterised by a diverse mix of wildflowers and grasses which grow on neutral soils.
Lowland Meadow:
Lowland meadows consist of unimproved neutral grassland which contains few higher plant species and a small cover of bushes.
Mixed Scrub:
Dense vegetation characterised by a mixture of low-growing, typically woody species. Scrub often occurs as an element of transitional zones and successional habitat at the edges of grasslands, forests and rivers.</v>
      </c>
      <c r="W49" s="9">
        <f>'Report Form'!I52</f>
        <v>33</v>
      </c>
      <c r="X49" s="10">
        <f>'Financial Summary (BNG)'!H49</f>
        <v>4617000</v>
      </c>
      <c r="Y49" s="10">
        <f>'Financial Summary (BNG)'!M49</f>
        <v>2703850</v>
      </c>
      <c r="Z49" s="10">
        <f>'Financial Summary (BNG)'!Q49</f>
        <v>1739890</v>
      </c>
      <c r="AA49" s="10">
        <f>'Financial Summary (BNG)'!F49</f>
        <v>3420000</v>
      </c>
      <c r="AB49" s="10">
        <f>'Financial Summary (BNG)'!G49</f>
        <v>1197000</v>
      </c>
      <c r="AC49" s="10">
        <f>'Financial Summary (BNG)'!H49</f>
        <v>4617000</v>
      </c>
      <c r="AD49" s="10">
        <f>'Financial Summary (BNG)'!I49</f>
        <v>684000</v>
      </c>
      <c r="AE49" s="10">
        <f>'Financial Summary (BNG)'!J49</f>
        <v>230850</v>
      </c>
      <c r="AF49" s="10">
        <f>'Financial Summary (BNG)'!K49</f>
        <v>1197000</v>
      </c>
      <c r="AG49" s="10">
        <f>'Financial Summary (BNG)'!L49</f>
        <v>592000</v>
      </c>
      <c r="AH49" s="10">
        <f>'Financial Summary (BNG)'!M49</f>
        <v>2703850</v>
      </c>
      <c r="AI49" s="10">
        <f>'Financial Summary (BNG)'!N49</f>
        <v>1913150</v>
      </c>
      <c r="AJ49" s="10">
        <f>'Financial Summary (BNG)'!O49</f>
        <v>765260</v>
      </c>
      <c r="AK49" s="10">
        <f>'Financial Summary (BNG)'!P49</f>
        <v>1147890</v>
      </c>
      <c r="AL49" s="10">
        <f>'Financial Summary (BNG)'!Q49</f>
        <v>1739890</v>
      </c>
      <c r="AM49" s="10">
        <f>'Financial Summary (BNG)'!R49</f>
        <v>15305.2</v>
      </c>
      <c r="AN49" s="9">
        <f>'Financial Summary (BNG)'!S49</f>
        <v>0</v>
      </c>
      <c r="AO49" s="9">
        <f>'Application Form'!K49</f>
        <v>3</v>
      </c>
      <c r="AP49" s="9" t="str">
        <f>'Application Form'!L49</f>
        <v>Slowly permeable seasonally wet slightly acid but base-rich loamy and clayey soils</v>
      </c>
      <c r="AQ49" s="9" t="str">
        <f>'Application Form'!M49</f>
        <v>Grassland and arable some woodland</v>
      </c>
      <c r="AR49" s="9" t="str">
        <f>'Application Form'!N49</f>
        <v>No</v>
      </c>
      <c r="AS49" s="9" t="str">
        <f>'Application Form'!O49</f>
        <v>No</v>
      </c>
      <c r="AT49" s="9" t="str">
        <f>'Application Form'!P49</f>
        <v>Yes</v>
      </c>
      <c r="AU49" s="9" t="str">
        <f>'Application Form'!Q49</f>
        <v>755.49 metres</v>
      </c>
      <c r="AV49" s="9" t="str">
        <f>'Application Form'!R49</f>
        <v>N/A</v>
      </c>
      <c r="AW49" s="9" t="str">
        <f>'Application Form'!S49</f>
        <v>N/A</v>
      </c>
      <c r="AX49" s="9" t="str">
        <f>'Application Form'!T49</f>
        <v>982 metres</v>
      </c>
      <c r="AY49" s="9" t="str">
        <f>'Application Form'!U49</f>
        <v>1.04 km</v>
      </c>
      <c r="AZ49" s="9" t="str">
        <f>'Application Form'!V49</f>
        <v>1.04 km</v>
      </c>
      <c r="BA49" s="9" t="str">
        <f>'Application Form'!W49</f>
        <v>46.36 km</v>
      </c>
      <c r="BB49" s="9" t="str">
        <f>'Application Form'!X49</f>
        <v>716 metres</v>
      </c>
      <c r="BC49" s="9" t="str">
        <f>'Application Form'!Y49</f>
        <v>561 metres</v>
      </c>
      <c r="BD49" s="9" t="str">
        <f>'Application Form'!Z49</f>
        <v>9.38 km</v>
      </c>
      <c r="BE49" s="9" t="str">
        <f>'Application Form'!AA49</f>
        <v>12.34 km</v>
      </c>
      <c r="BF49" s="9" t="str">
        <f>'Application Form'!AB49</f>
        <v>11.56 km</v>
      </c>
      <c r="BG49" s="9" t="str">
        <f>'Application Form'!AC49</f>
        <v>4.49 km</v>
      </c>
      <c r="BH49" s="9" t="str">
        <f>'Application Form'!AD49</f>
        <v>17.87 km</v>
      </c>
      <c r="BI49" s="13" t="str">
        <f>'Application Form'!AH49</f>
        <v>https://drive.google.com/file/d/1e_fJr7xFzuI47k48wmmiJ5LlCHkh0MXj/view?usp=drive_link</v>
      </c>
      <c r="BJ49" s="18" t="str">
        <f>HYPERLINK("https://drive.google.com/open?id=1EI4patzFAB2pdp_ZXwiXw-EeFTDtJF6bTCchq86MCXU","50. Matthew &amp; Mandy Bainbridge/Wilson Report CA4 0RP")</f>
        <v>50. Matthew &amp; Mandy Bainbridge/Wilson Report CA4 0RP</v>
      </c>
      <c r="BK49" s="60" t="s">
        <v>1663</v>
      </c>
      <c r="BL49" s="62"/>
      <c r="BM49" s="62"/>
      <c r="BN49" s="62"/>
      <c r="BO49" s="62"/>
      <c r="BP49" s="62"/>
      <c r="BQ49" s="62"/>
      <c r="BR49" s="62"/>
      <c r="BS49" s="62"/>
      <c r="BT49" s="62"/>
      <c r="BU49" s="62"/>
      <c r="BV49" s="3"/>
      <c r="BZ49" s="4"/>
      <c r="CA49" s="4"/>
    </row>
    <row r="50" spans="1:79" x14ac:dyDescent="0.2">
      <c r="A50" s="9">
        <f>'Application Form'!B50</f>
        <v>51</v>
      </c>
      <c r="B50" s="9">
        <f>'Application Form'!C50</f>
        <v>0</v>
      </c>
      <c r="C50" s="9" t="str">
        <f>'Application Form'!E50</f>
        <v>Teignbridge District Council</v>
      </c>
      <c r="D50" s="9">
        <f>'Application Form'!D50</f>
        <v>0</v>
      </c>
      <c r="E50" s="9" t="str">
        <f>'Report Form'!E53</f>
        <v>William Nicholls</v>
      </c>
      <c r="F50" s="51">
        <f>'Financial Summary (BNG)'!D50</f>
        <v>54</v>
      </c>
      <c r="G50" s="9" t="str">
        <f>'Phone Call (MkIII)'!G50</f>
        <v>Family Farm for nearly 100 years</v>
      </c>
      <c r="H50" s="9">
        <f>'Phone Call (MkIII)'!H50</f>
        <v>1926</v>
      </c>
      <c r="I50" s="9" t="str">
        <f>'Phone Call (MkIII)'!I50</f>
        <v>Permanent Pasture</v>
      </c>
      <c r="J50" s="9">
        <f>'Phone Call (MkIII)'!J50</f>
        <v>0</v>
      </c>
      <c r="K50" s="9">
        <f>'Phone Call (MkIII)'!K50</f>
        <v>0</v>
      </c>
      <c r="L50" s="9">
        <f>'Phone Call (MkIII)'!N:N</f>
        <v>0</v>
      </c>
      <c r="M50" s="9">
        <f>'Phone Call (MkIII)'!O50</f>
        <v>0</v>
      </c>
      <c r="N50" s="9">
        <f>'Phone Call (MkIII)'!P50</f>
        <v>0</v>
      </c>
      <c r="O50" s="4" t="str">
        <f>'Report Form'!G53</f>
        <v>BNG (Biodiversity Net Gain)</v>
      </c>
      <c r="P50" s="9" t="str">
        <f>'Financial Summary (BNG)'!C50</f>
        <v>Biofarm</v>
      </c>
      <c r="Q50" s="9" t="str">
        <f>'Report Form'!J53</f>
        <v xml:space="preserve">The project partner Biofarm has reduced the initial 83 acres to 54 acres; this ensures easier saleability of habitat units, as this can be 'packaged' to large-scale developers. This ties up less land in the short term. It also gives more accurate boundaries to the areas of land that have been put forward as part of the strategy. 
Being in Devon, there is a good potential for the units to sell quickly. The Teignbridge District Local Planning Authority does more than most in implementation. The land could also be partnered with Cornwall (LPA), making the sale of units easier to sell in their entirety. 
Your average habitat unit per acre is 2.16; the national average is less than 1.6. This shows how ideal your land is for BNG uplift.
This project is a single payment and will be paid out once the developers approve the strategy. We strongly advise and encourage you to seek legal and financial advice before signing any agreements. </v>
      </c>
      <c r="R50" s="9" t="str">
        <f>'Report Form'!L53</f>
        <v>Enhancement of 50% of the site from seemingly ‘moderate’ condition modified grassland to ‘good’ condition lowland meadow. The remaining area will be targeted for conversion to ‘good’ condition mixed scrub.</v>
      </c>
      <c r="S50" s="9" t="str">
        <f>'Report Form'!M53</f>
        <v>24-month Option Agreement between Biofarm and Landowner to exclusively lease the land and sell BNG habitat units on the demise. Option to extend for a further 12 months on the sale of 23 habitat units.</v>
      </c>
      <c r="T50" s="9" t="str">
        <f>'Report Form'!N53</f>
        <v>Biofarm responsible for delivery of Habitat Units, Habitat Management and BNG Monitoring for the full 33-year period</v>
      </c>
      <c r="U50" s="9" t="str">
        <f>'Report Form'!O53</f>
        <v>To permit access for management and monitoring of the site by Biofarm and/or their contractors in accordance with the agreed strategy for delivery of the target habitat.</v>
      </c>
      <c r="V50" s="9" t="str">
        <f>'Report Form'!Q53</f>
        <v>Lowland meadow: A neutral grassland occurring at lower elevations.
Mixed scrub: Dense vegetation characterised by a mixture of low-growing, typically woody species.</v>
      </c>
      <c r="W50" s="9">
        <f>'Report Form'!I53</f>
        <v>33</v>
      </c>
      <c r="X50" s="10">
        <f>'Financial Summary (BNG)'!H50</f>
        <v>3159000</v>
      </c>
      <c r="Y50" s="10">
        <f>'Financial Summary (BNG)'!M50</f>
        <v>1876950</v>
      </c>
      <c r="Z50" s="10">
        <f>'Financial Summary (BNG)'!Q50</f>
        <v>1201230</v>
      </c>
      <c r="AA50" s="10">
        <f>'Financial Summary (BNG)'!F50</f>
        <v>2340000</v>
      </c>
      <c r="AB50" s="10">
        <f>'Financial Summary (BNG)'!G50</f>
        <v>819000</v>
      </c>
      <c r="AC50" s="10">
        <f>'Financial Summary (BNG)'!H50</f>
        <v>3159000</v>
      </c>
      <c r="AD50" s="10">
        <f>'Financial Summary (BNG)'!I50</f>
        <v>468000</v>
      </c>
      <c r="AE50" s="10">
        <f>'Financial Summary (BNG)'!J50</f>
        <v>157950</v>
      </c>
      <c r="AF50" s="10">
        <f>'Financial Summary (BNG)'!K50</f>
        <v>819000</v>
      </c>
      <c r="AG50" s="10">
        <f>'Financial Summary (BNG)'!L50</f>
        <v>432000</v>
      </c>
      <c r="AH50" s="10">
        <f>'Financial Summary (BNG)'!M50</f>
        <v>1876950</v>
      </c>
      <c r="AI50" s="10">
        <f>'Financial Summary (BNG)'!N50</f>
        <v>1282050</v>
      </c>
      <c r="AJ50" s="10">
        <f>'Financial Summary (BNG)'!O50</f>
        <v>512820</v>
      </c>
      <c r="AK50" s="10">
        <f>'Financial Summary (BNG)'!P50</f>
        <v>769230</v>
      </c>
      <c r="AL50" s="10">
        <f>'Financial Summary (BNG)'!Q50</f>
        <v>1201230</v>
      </c>
      <c r="AM50" s="10">
        <f>'Financial Summary (BNG)'!R50</f>
        <v>10256.4</v>
      </c>
      <c r="AN50" s="9">
        <f>'Financial Summary (BNG)'!S50</f>
        <v>0</v>
      </c>
      <c r="AO50" s="9">
        <f>'Application Form'!K50</f>
        <v>3</v>
      </c>
      <c r="AP50" s="9" t="str">
        <f>'Application Form'!L50</f>
        <v>Loamy</v>
      </c>
      <c r="AQ50" s="9" t="str">
        <f>'Application Form'!M50</f>
        <v>Grassland and rough grazing</v>
      </c>
      <c r="AR50" s="9" t="str">
        <f>'Application Form'!N50</f>
        <v>No</v>
      </c>
      <c r="AS50" s="9" t="str">
        <f>'Application Form'!O50</f>
        <v>River Teign running west of plot</v>
      </c>
      <c r="AT50" s="9" t="str">
        <f>'Application Form'!P50</f>
        <v>Yes</v>
      </c>
      <c r="AU50" s="9" t="str">
        <f>'Application Form'!Q50</f>
        <v>&gt;100m</v>
      </c>
      <c r="AV50" s="9" t="str">
        <f>'Application Form'!R50</f>
        <v>N/A</v>
      </c>
      <c r="AW50" s="9" t="str">
        <f>'Application Form'!S50</f>
        <v>N/A</v>
      </c>
      <c r="AX50" s="9" t="str">
        <f>'Application Form'!T50</f>
        <v>0 metres</v>
      </c>
      <c r="AY50" s="9" t="str">
        <f>'Application Form'!U50</f>
        <v>0 metres</v>
      </c>
      <c r="AZ50" s="9" t="str">
        <f>'Application Form'!V50</f>
        <v>0 metres</v>
      </c>
      <c r="BA50" s="9" t="str">
        <f>'Application Form'!W50</f>
        <v>99.19 km</v>
      </c>
      <c r="BB50" s="9" t="str">
        <f>'Application Form'!X50</f>
        <v>0 metres</v>
      </c>
      <c r="BC50" s="9" t="str">
        <f>'Application Form'!Y50</f>
        <v>10 metres</v>
      </c>
      <c r="BD50" s="9" t="str">
        <f>'Application Form'!Z50</f>
        <v>6.55 km</v>
      </c>
      <c r="BE50" s="9" t="str">
        <f>'Application Form'!AA50</f>
        <v>11 metres</v>
      </c>
      <c r="BF50" s="9" t="str">
        <f>'Application Form'!AB50</f>
        <v>16.72 km</v>
      </c>
      <c r="BG50" s="9" t="str">
        <f>'Application Form'!AC50</f>
        <v>29 metres</v>
      </c>
      <c r="BH50" s="9" t="str">
        <f>'Application Form'!AD50</f>
        <v>14.36 km</v>
      </c>
      <c r="BI50" s="13" t="str">
        <f>'Application Form'!AH50</f>
        <v>https://drive.google.com/file/d/1L4C9vQOBFRJN4M_nQp2SfujHlmjmWeKA/view?usp=drive_link</v>
      </c>
      <c r="BJ50" s="18" t="str">
        <f>HYPERLINK("https://drive.google.com/open?id=1u3xFWikHSBvWWqqpXiozZuueHzEQurfVYPZV_opP7nY","51. Nick May Report EX6 7QL")</f>
        <v>51. Nick May Report EX6 7QL</v>
      </c>
      <c r="BK50" s="60" t="s">
        <v>1664</v>
      </c>
      <c r="BL50" s="62"/>
      <c r="BM50" s="62"/>
      <c r="BN50" s="62"/>
      <c r="BO50" s="62"/>
      <c r="BP50" s="62"/>
      <c r="BQ50" s="62"/>
      <c r="BR50" s="62"/>
      <c r="BS50" s="62"/>
      <c r="BT50" s="62"/>
      <c r="BU50" s="62"/>
      <c r="BV50" s="3"/>
      <c r="BZ50" s="4"/>
      <c r="CA50" s="4"/>
    </row>
    <row r="51" spans="1:79" x14ac:dyDescent="0.2">
      <c r="A51" s="9">
        <f>'Application Form'!B51</f>
        <v>52</v>
      </c>
      <c r="B51" s="9">
        <f>'Application Form'!C51</f>
        <v>0</v>
      </c>
      <c r="C51" s="9" t="str">
        <f>'Application Form'!E51</f>
        <v>Somerset Council - West Team 1</v>
      </c>
      <c r="D51" s="9">
        <f>'Application Form'!D51</f>
        <v>0</v>
      </c>
      <c r="E51" s="9" t="str">
        <f>'Report Form'!E54</f>
        <v>Dan Bumford</v>
      </c>
      <c r="F51" s="51">
        <f>'Financial Summary (BNG)'!D51</f>
        <v>19.78</v>
      </c>
      <c r="G51" s="9" t="str">
        <f>'Phone Call (MkIII)'!G51</f>
        <v xml:space="preserve">Through purchase. </v>
      </c>
      <c r="H51" s="9" t="str">
        <f>'Phone Call (MkIII)'!H51</f>
        <v xml:space="preserve">Both portions of land have been in the family for around 30 years. </v>
      </c>
      <c r="I51" s="9" t="str">
        <f>'Phone Call (MkIII)'!I51</f>
        <v xml:space="preserve">Pasture and yearly cutting. </v>
      </c>
      <c r="J51" s="9">
        <f>'Phone Call (MkIII)'!J51</f>
        <v>0</v>
      </c>
      <c r="K51" s="9">
        <f>'Phone Call (MkIII)'!K51</f>
        <v>0</v>
      </c>
      <c r="L51" s="9" t="str">
        <f>'Phone Call (MkIII)'!N:N</f>
        <v xml:space="preserve">Holly would still like to farm this land, hence the phased approach with two applications. </v>
      </c>
      <c r="M51" s="9">
        <f>'Phone Call (MkIII)'!O51</f>
        <v>0</v>
      </c>
      <c r="N51" s="9">
        <f>'Phone Call (MkIII)'!P51</f>
        <v>0</v>
      </c>
      <c r="O51" s="4" t="str">
        <f>'Report Form'!G54</f>
        <v>BNG (Biodiversity Net Gain)</v>
      </c>
      <c r="P51" s="9" t="str">
        <f>'Financial Summary (BNG)'!C51</f>
        <v>Biofarm</v>
      </c>
      <c r="Q51" s="9" t="str">
        <f>'Report Form'!J54</f>
        <v>Your average habitat unit per acre is 3.1; the national average is less than 1.6. This shows how ideal your land is for BNG uplift. 
The application submitted is within the Local Planning Authority of Somerset Council, who have been very proactive with Biodiversity Net Gain - you can read their draft guidance by copying the following link into your browser:
https://somersetcouncil.citizenspace.com/planning/bng-guidance-note/supporting_documents/Draft%20Somerset%20BNG%20Guidance%20Note%20Public%20Consultation.pdf
This project is a single payment and will be paid out once the developers approve the strategy. We strongly advise and encourage you to seek legal and financial advice before signing any agreements.</v>
      </c>
      <c r="R51" s="9" t="str">
        <f>'Report Form'!L54</f>
        <v>This strategy involves the restoration of highly biodiverse grassland and successional woodland habitat to contribute to the rich surrounding landscape. The current baseline exhibits seemingly ‘moderate’ condition modified grassland on slightly acidic but predominantly neutral soils. Given this, we propose enhancement of approximately two thirds of the site to ‘good’ condition lowland meadow.
The remaining area would be targeted for conversion to ‘good’ condition mixed scrub, incorporating local species into the planting scheme to replicate natural recolonization of native woodland in the area. In all, this strategy has significant ecological value in creating stepping-stone habitat and contributing towards local landscape recovery.</v>
      </c>
      <c r="S51" s="9" t="str">
        <f>'Report Form'!M54</f>
        <v>24-month Option Agreement between Biofarm and Landowner to exclusively lease the land and sell BNG habitat units on the demise. Option to extend for a further 12 months on the sale of 12 habitat units.</v>
      </c>
      <c r="T51" s="9" t="str">
        <f>'Report Form'!N54</f>
        <v>Biofarm responsible for delivery of Habitat Units, Habitat Management and BNG Monitoring for the full 33-year period.</v>
      </c>
      <c r="U51" s="9" t="str">
        <f>'Report Form'!O54</f>
        <v>To permit access for management and monitoring of the site by Biofarm and/or their
contractors in accordance with the agreed strategy for delivery of the target habitat.
Term Length: 33 Years</v>
      </c>
      <c r="V51" s="9" t="str">
        <f>'Report Form'!Q54</f>
        <v>Lowland Meadow - A neutral grassland occurring at lower elevations.
Mixed Scrub – Dense vegetation characterised by a mixture of low-growing, typically woody species.</v>
      </c>
      <c r="W51" s="9">
        <f>'Report Form'!I54</f>
        <v>33</v>
      </c>
      <c r="X51" s="10">
        <f>'Financial Summary (BNG)'!H51</f>
        <v>1674000</v>
      </c>
      <c r="Y51" s="10">
        <f>'Financial Summary (BNG)'!M51</f>
        <v>923940</v>
      </c>
      <c r="Z51" s="10">
        <f>'Financial Summary (BNG)'!Q51</f>
        <v>608276</v>
      </c>
      <c r="AA51" s="10">
        <f>'Financial Summary (BNG)'!F51</f>
        <v>1240000</v>
      </c>
      <c r="AB51" s="10">
        <f>'Financial Summary (BNG)'!G51</f>
        <v>434000</v>
      </c>
      <c r="AC51" s="10">
        <f>'Financial Summary (BNG)'!H51</f>
        <v>1674000</v>
      </c>
      <c r="AD51" s="10">
        <f>'Financial Summary (BNG)'!I51</f>
        <v>248000</v>
      </c>
      <c r="AE51" s="10">
        <f>'Financial Summary (BNG)'!J51</f>
        <v>83700</v>
      </c>
      <c r="AF51" s="10">
        <f>'Financial Summary (BNG)'!K51</f>
        <v>434000</v>
      </c>
      <c r="AG51" s="10">
        <f>'Financial Summary (BNG)'!L51</f>
        <v>158240</v>
      </c>
      <c r="AH51" s="10">
        <f>'Financial Summary (BNG)'!M51</f>
        <v>923940</v>
      </c>
      <c r="AI51" s="10">
        <f>'Financial Summary (BNG)'!N51</f>
        <v>750060</v>
      </c>
      <c r="AJ51" s="10">
        <f>'Financial Summary (BNG)'!O51</f>
        <v>300024</v>
      </c>
      <c r="AK51" s="10">
        <f>'Financial Summary (BNG)'!P51</f>
        <v>450036</v>
      </c>
      <c r="AL51" s="10">
        <f>'Financial Summary (BNG)'!Q51</f>
        <v>608276</v>
      </c>
      <c r="AM51" s="10">
        <f>'Financial Summary (BNG)'!R51</f>
        <v>6000.4800000000005</v>
      </c>
      <c r="AN51" s="9">
        <f>'Financial Summary (BNG)'!S51</f>
        <v>0</v>
      </c>
      <c r="AO51" s="9">
        <f>'Application Form'!K51</f>
        <v>3</v>
      </c>
      <c r="AP51" s="9" t="str">
        <f>'Application Form'!L51</f>
        <v>Freely draining acid loamy soils over rock</v>
      </c>
      <c r="AQ51" s="9" t="str">
        <f>'Application Form'!M51</f>
        <v>Grassland and rough grazing</v>
      </c>
      <c r="AR51" s="9" t="str">
        <f>'Application Form'!N51</f>
        <v>No</v>
      </c>
      <c r="AS51" s="9" t="str">
        <f>'Application Form'!O51</f>
        <v>Yes</v>
      </c>
      <c r="AT51" s="9" t="str">
        <f>'Application Form'!P51</f>
        <v>No</v>
      </c>
      <c r="AU51" s="9" t="str">
        <f>'Application Form'!Q51</f>
        <v>1.11 km</v>
      </c>
      <c r="AV51" s="9" t="str">
        <f>'Application Form'!R51</f>
        <v>N/A</v>
      </c>
      <c r="AW51" s="9" t="str">
        <f>'Application Form'!S51</f>
        <v>N/A</v>
      </c>
      <c r="AX51" s="9" t="str">
        <f>'Application Form'!T51</f>
        <v>694 metres</v>
      </c>
      <c r="AY51" s="9" t="str">
        <f>'Application Form'!U51</f>
        <v>924 metres</v>
      </c>
      <c r="AZ51" s="9" t="str">
        <f>'Application Form'!V51</f>
        <v>925 metres</v>
      </c>
      <c r="BA51" s="9" t="str">
        <f>'Application Form'!W51</f>
        <v>47.12 km</v>
      </c>
      <c r="BB51" s="9" t="str">
        <f>'Application Form'!X51</f>
        <v>1 metre</v>
      </c>
      <c r="BC51" s="9" t="str">
        <f>'Application Form'!Y51</f>
        <v>748 metres</v>
      </c>
      <c r="BD51" s="9" t="str">
        <f>'Application Form'!Z51</f>
        <v>15.10 km</v>
      </c>
      <c r="BE51" s="9" t="str">
        <f>'Application Form'!AA51</f>
        <v>11 metres</v>
      </c>
      <c r="BF51" s="9" t="str">
        <f>'Application Form'!AB51</f>
        <v>5.82 km</v>
      </c>
      <c r="BG51" s="9" t="str">
        <f>'Application Form'!AC51</f>
        <v>3.27 km</v>
      </c>
      <c r="BH51" s="9" t="str">
        <f>'Application Form'!AD51</f>
        <v>26.12 km</v>
      </c>
      <c r="BI51" s="13" t="str">
        <f>'Application Form'!AH51</f>
        <v>https://drive.google.com/file/d/1IbaDCa-oxt8KPZHpPI8vLyw4_dAm2rOF/view?usp=sharing</v>
      </c>
      <c r="BJ51" s="18" t="str">
        <f>HYPERLINK("https://drive.google.com/open?id=1XrXd4aK2__uyG6bE0HJr8KuWS16nB13whrpIv-Pn2e8","52. Holly Purdey Report TA4 3PX")</f>
        <v>52. Holly Purdey Report TA4 3PX</v>
      </c>
      <c r="BK51" s="60" t="s">
        <v>1665</v>
      </c>
      <c r="BL51" s="62"/>
      <c r="BM51" s="62"/>
      <c r="BN51" s="62"/>
      <c r="BO51" s="62"/>
      <c r="BP51" s="62"/>
      <c r="BQ51" s="62"/>
      <c r="BR51" s="62"/>
      <c r="BS51" s="62"/>
      <c r="BT51" s="62"/>
      <c r="BU51" s="62"/>
      <c r="BV51" s="3"/>
      <c r="BZ51" s="4"/>
      <c r="CA51" s="4"/>
    </row>
    <row r="52" spans="1:79" x14ac:dyDescent="0.2">
      <c r="A52" s="9">
        <f>'Application Form'!B52</f>
        <v>53</v>
      </c>
      <c r="B52" s="9">
        <f>'Application Form'!C52</f>
        <v>0</v>
      </c>
      <c r="C52" s="9" t="str">
        <f>'Application Form'!E52</f>
        <v>Somerset Council - West Team 2</v>
      </c>
      <c r="D52" s="9">
        <f>'Application Form'!D52</f>
        <v>0</v>
      </c>
      <c r="E52" s="9" t="str">
        <f>'Report Form'!E55</f>
        <v>Dan Bumford</v>
      </c>
      <c r="F52" s="51">
        <f>'Financial Summary (BNG)'!D52</f>
        <v>57</v>
      </c>
      <c r="G52" s="9" t="str">
        <f>'Phone Call (MkIII)'!G52</f>
        <v xml:space="preserve">Through purchase. </v>
      </c>
      <c r="H52" s="9" t="str">
        <f>'Phone Call (MkIII)'!H52</f>
        <v xml:space="preserve">Both portions of land have been in the family for around 30 years. </v>
      </c>
      <c r="I52" s="9" t="str">
        <f>'Phone Call (MkIII)'!I52</f>
        <v xml:space="preserve">Pasture and yearly cutting. </v>
      </c>
      <c r="J52" s="9">
        <f>'Phone Call (MkIII)'!J52</f>
        <v>0</v>
      </c>
      <c r="K52" s="9">
        <f>'Phone Call (MkIII)'!K52</f>
        <v>0</v>
      </c>
      <c r="L52" s="9" t="str">
        <f>'Phone Call (MkIII)'!N:N</f>
        <v xml:space="preserve">Holly would still like to farm this land, hence the phased approach with two applications. </v>
      </c>
      <c r="M52" s="9">
        <f>'Phone Call (MkIII)'!O52</f>
        <v>0</v>
      </c>
      <c r="N52" s="9">
        <f>'Phone Call (MkIII)'!P52</f>
        <v>0</v>
      </c>
      <c r="O52" s="4" t="str">
        <f>'Report Form'!G55</f>
        <v>BNG (Biodiversity Net Gain)</v>
      </c>
      <c r="P52" s="9" t="str">
        <f>'Financial Summary (BNG)'!C52</f>
        <v>Biofarm</v>
      </c>
      <c r="Q52" s="9" t="str">
        <f>'Report Form'!J55</f>
        <v>Your average habitat unit per acre is 3.57; the national average is less than 1.6. This shows how ideal your land is for BNG uplift.
The Local Planning Authority for this application is Exmoor National Park. You can do more reading on their definitions and approach to BNG by copying the below link into your web browser:
https://www.exmoor-nationalpark.gov.uk/__data/assets/pdf_file/0019/483400/Biodiversity-Net-Gain.pdf
This project is a single payment and will be paid out once the developers approve the strategy. We strongly advise and encourage you to seek legal and financial advice before signing any agreements.</v>
      </c>
      <c r="R52" s="9" t="str">
        <f>'Report Form'!L55</f>
        <v>This strategy involves the restoration of scrubland and ‘very high distinctiveness’ grassland to complement the rich habitat observed in the surrounding landscape. The current baseline predominantly comprises modified grassland classified as ‘poor’ condition due to the high grazing pressure.
The remaining area would be targeted for conversion to ‘good’ condition mixed scrub, incorporating local species into the planting scheme to replicate natural recolonization of native woodland in the area. In all, this strategy has significant ecological value in contributing towards local landscape and ecological network recovery.</v>
      </c>
      <c r="S52" s="9" t="str">
        <f>'Report Form'!M55</f>
        <v>24-month Option Agreement between Biofarm and Landowner to exclusively lease the land and sell BNG habitat units on the demise. Option to extend for a further 12 months on the sale of 40 habitat units.</v>
      </c>
      <c r="T52" s="9" t="str">
        <f>'Report Form'!N55</f>
        <v>Biofarm responsible for delivery of Habitat Units, Habitat Management and BNG Monitoring for the full 33-year period.</v>
      </c>
      <c r="U52" s="9" t="str">
        <f>'Report Form'!O55</f>
        <v>To permit access for management and monitoring of the site by Biofarm and/or their contractors in accordance with the agreed strategy for delivery of the target habitat.
Term Length: 33 Years</v>
      </c>
      <c r="V52" s="9" t="str">
        <f>'Report Form'!Q55</f>
        <v>Lowland Meadow - A neutral grassland occurring at lower elevations.
Mixed Scrub – Dense vegetation characterised by a mixture of low-growing, typically woody species.</v>
      </c>
      <c r="W52" s="9">
        <f>'Report Form'!I55</f>
        <v>33</v>
      </c>
      <c r="X52" s="10">
        <f>'Financial Summary (BNG)'!H52</f>
        <v>5508000</v>
      </c>
      <c r="Y52" s="10">
        <f>'Financial Summary (BNG)'!M52</f>
        <v>2975400</v>
      </c>
      <c r="Z52" s="10">
        <f>'Financial Summary (BNG)'!Q52</f>
        <v>1975560</v>
      </c>
      <c r="AA52" s="10">
        <f>'Financial Summary (BNG)'!F52</f>
        <v>4080000</v>
      </c>
      <c r="AB52" s="10">
        <f>'Financial Summary (BNG)'!G52</f>
        <v>1428000</v>
      </c>
      <c r="AC52" s="10">
        <f>'Financial Summary (BNG)'!H52</f>
        <v>5508000</v>
      </c>
      <c r="AD52" s="10">
        <f>'Financial Summary (BNG)'!I52</f>
        <v>816000</v>
      </c>
      <c r="AE52" s="10">
        <f>'Financial Summary (BNG)'!J52</f>
        <v>275400</v>
      </c>
      <c r="AF52" s="10">
        <f>'Financial Summary (BNG)'!K52</f>
        <v>1428000</v>
      </c>
      <c r="AG52" s="10">
        <f>'Financial Summary (BNG)'!L52</f>
        <v>456000</v>
      </c>
      <c r="AH52" s="10">
        <f>'Financial Summary (BNG)'!M52</f>
        <v>2975400</v>
      </c>
      <c r="AI52" s="10">
        <f>'Financial Summary (BNG)'!N52</f>
        <v>2532600</v>
      </c>
      <c r="AJ52" s="10">
        <f>'Financial Summary (BNG)'!O52</f>
        <v>1013040</v>
      </c>
      <c r="AK52" s="10">
        <f>'Financial Summary (BNG)'!P52</f>
        <v>1519560</v>
      </c>
      <c r="AL52" s="10">
        <f>'Financial Summary (BNG)'!Q52</f>
        <v>1975560</v>
      </c>
      <c r="AM52" s="10">
        <f>'Financial Summary (BNG)'!R52</f>
        <v>20260.8</v>
      </c>
      <c r="AN52" s="9">
        <f>'Financial Summary (BNG)'!S52</f>
        <v>0</v>
      </c>
      <c r="AO52" s="9">
        <f>'Application Form'!K52</f>
        <v>3</v>
      </c>
      <c r="AP52" s="9" t="str">
        <f>'Application Form'!L52</f>
        <v>Freely draining slightly acid loamy soils</v>
      </c>
      <c r="AQ52" s="9" t="str">
        <f>'Application Form'!M52</f>
        <v>Arable and grassland</v>
      </c>
      <c r="AR52" s="9" t="str">
        <f>'Application Form'!N52</f>
        <v>No</v>
      </c>
      <c r="AS52" s="9" t="str">
        <f>'Application Form'!O52</f>
        <v>Yes</v>
      </c>
      <c r="AT52" s="9" t="str">
        <f>'Application Form'!P52</f>
        <v>No</v>
      </c>
      <c r="AU52" s="9" t="str">
        <f>'Application Form'!Q52</f>
        <v>644.36 metres</v>
      </c>
      <c r="AV52" s="9" t="str">
        <f>'Application Form'!R52</f>
        <v>N/A</v>
      </c>
      <c r="AW52" s="9" t="str">
        <f>'Application Form'!S52</f>
        <v>N/A</v>
      </c>
      <c r="AX52" s="9" t="str">
        <f>'Application Form'!T52</f>
        <v>233 metres</v>
      </c>
      <c r="AY52" s="9" t="str">
        <f>'Application Form'!U52</f>
        <v>0 metres</v>
      </c>
      <c r="AZ52" s="9" t="str">
        <f>'Application Form'!V52</f>
        <v>0 metres</v>
      </c>
      <c r="BA52" s="9" t="str">
        <f>'Application Form'!W52</f>
        <v>46.61 km</v>
      </c>
      <c r="BB52" s="9" t="str">
        <f>'Application Form'!X52</f>
        <v>26 metres</v>
      </c>
      <c r="BC52" s="9" t="str">
        <f>'Application Form'!Y52</f>
        <v>43 metres</v>
      </c>
      <c r="BD52" s="9" t="str">
        <f>'Application Form'!Z52</f>
        <v>4.17 km</v>
      </c>
      <c r="BE52" s="9" t="str">
        <f>'Application Form'!AA52</f>
        <v>3.79 km</v>
      </c>
      <c r="BF52" s="9" t="str">
        <f>'Application Form'!AB52</f>
        <v>4.36 km</v>
      </c>
      <c r="BG52" s="9" t="str">
        <f>'Application Form'!AC52</f>
        <v>4.11 km</v>
      </c>
      <c r="BH52" s="9" t="str">
        <f>'Application Form'!AD52</f>
        <v>23.67 km</v>
      </c>
      <c r="BI52" s="13" t="str">
        <f>'Application Form'!AH52</f>
        <v>https://drive.google.com/file/d/1ezWtNUlMdK9gNR7icakwHa86WZGThZw6/view?usp=sharing</v>
      </c>
      <c r="BJ52" s="18" t="str">
        <f>HYPERLINK("https://drive.google.com/open?id=1o_d6XGdoAaQY8Iwcm87fTegN0fEtgc7rTVlVRexWTxQ","53. Holly Purdey Report TA4 3PN")</f>
        <v>53. Holly Purdey Report TA4 3PN</v>
      </c>
      <c r="BK52" s="60" t="s">
        <v>1666</v>
      </c>
      <c r="BL52" s="62"/>
      <c r="BM52" s="62"/>
      <c r="BN52" s="62"/>
      <c r="BO52" s="62"/>
      <c r="BP52" s="62"/>
      <c r="BQ52" s="62"/>
      <c r="BR52" s="62"/>
      <c r="BS52" s="62"/>
      <c r="BT52" s="62"/>
      <c r="BU52" s="62"/>
      <c r="BV52" s="3"/>
      <c r="BZ52" s="4"/>
      <c r="CA52" s="4"/>
    </row>
    <row r="53" spans="1:79" x14ac:dyDescent="0.2">
      <c r="A53" s="9">
        <f>'Application Form'!B53</f>
        <v>54</v>
      </c>
      <c r="B53" s="9">
        <f>'Application Form'!C53</f>
        <v>0</v>
      </c>
      <c r="C53" s="9" t="str">
        <f>'Application Form'!E53</f>
        <v>Herefordshire Council</v>
      </c>
      <c r="D53" s="9">
        <f>'Application Form'!D53</f>
        <v>0</v>
      </c>
      <c r="E53" s="9">
        <f>'Report Form'!E56</f>
        <v>0</v>
      </c>
      <c r="F53" s="51">
        <f>'Financial Summary (BNG)'!D53</f>
        <v>0</v>
      </c>
      <c r="G53" s="9" t="str">
        <f>'Phone Call (MkIII)'!G53</f>
        <v xml:space="preserve">Mixture of purchase and inheritance. </v>
      </c>
      <c r="H53" s="9" t="str">
        <f>'Phone Call (MkIII)'!H53</f>
        <v xml:space="preserve">2013 and 1943 (mix). </v>
      </c>
      <c r="I53" s="9" t="str">
        <f>'Phone Call (MkIII)'!I53</f>
        <v xml:space="preserve">Rough grazing and woodland. </v>
      </c>
      <c r="J53" s="9">
        <f>'Phone Call (MkIII)'!J53</f>
        <v>0</v>
      </c>
      <c r="K53" s="9">
        <f>'Phone Call (MkIII)'!K53</f>
        <v>0</v>
      </c>
      <c r="L53" s="9">
        <f>'Phone Call (MkIII)'!N:N</f>
        <v>0</v>
      </c>
      <c r="M53" s="9">
        <f>'Phone Call (MkIII)'!O53</f>
        <v>0</v>
      </c>
      <c r="N53" s="9">
        <f>'Phone Call (MkIII)'!P53</f>
        <v>0</v>
      </c>
      <c r="O53" s="4">
        <f>'Report Form'!G56</f>
        <v>0</v>
      </c>
      <c r="P53" s="9" t="str">
        <f>'Financial Summary (BNG)'!C53</f>
        <v>CTF</v>
      </c>
      <c r="Q53" s="9">
        <f>'Report Form'!J56</f>
        <v>0</v>
      </c>
      <c r="R53" s="9">
        <f>'Report Form'!L56</f>
        <v>0</v>
      </c>
      <c r="S53" s="9">
        <f>'Report Form'!M56</f>
        <v>0</v>
      </c>
      <c r="T53" s="9">
        <f>'Report Form'!N56</f>
        <v>0</v>
      </c>
      <c r="U53" s="9">
        <f>'Report Form'!O56</f>
        <v>0</v>
      </c>
      <c r="V53" s="9">
        <f>'Report Form'!Q56</f>
        <v>0</v>
      </c>
      <c r="W53" s="9">
        <f>'Report Form'!I56</f>
        <v>0</v>
      </c>
      <c r="X53" s="10">
        <f>'Financial Summary (BNG)'!H53</f>
        <v>0</v>
      </c>
      <c r="Y53" s="10">
        <f>'Financial Summary (BNG)'!M53</f>
        <v>0</v>
      </c>
      <c r="Z53" s="10">
        <f>'Financial Summary (BNG)'!Q53</f>
        <v>0</v>
      </c>
      <c r="AA53" s="10">
        <f>'Financial Summary (BNG)'!F53</f>
        <v>0</v>
      </c>
      <c r="AB53" s="10">
        <f>'Financial Summary (BNG)'!G53</f>
        <v>0</v>
      </c>
      <c r="AC53" s="10">
        <f>'Financial Summary (BNG)'!H53</f>
        <v>0</v>
      </c>
      <c r="AD53" s="10">
        <f>'Financial Summary (BNG)'!I53</f>
        <v>0</v>
      </c>
      <c r="AE53" s="10">
        <f>'Financial Summary (BNG)'!J53</f>
        <v>0</v>
      </c>
      <c r="AF53" s="10">
        <f>'Financial Summary (BNG)'!K53</f>
        <v>0</v>
      </c>
      <c r="AG53" s="10">
        <f>'Financial Summary (BNG)'!L53</f>
        <v>0</v>
      </c>
      <c r="AH53" s="10">
        <f>'Financial Summary (BNG)'!M53</f>
        <v>0</v>
      </c>
      <c r="AI53" s="10">
        <f>'Financial Summary (BNG)'!N53</f>
        <v>0</v>
      </c>
      <c r="AJ53" s="10">
        <f>'Financial Summary (BNG)'!O53</f>
        <v>0</v>
      </c>
      <c r="AK53" s="10">
        <f>'Financial Summary (BNG)'!P53</f>
        <v>0</v>
      </c>
      <c r="AL53" s="10">
        <f>'Financial Summary (BNG)'!Q53</f>
        <v>0</v>
      </c>
      <c r="AM53" s="10">
        <f>'Financial Summary (BNG)'!R53</f>
        <v>0</v>
      </c>
      <c r="AN53" s="10">
        <f>'Financial Summary (BNG)'!S53</f>
        <v>0</v>
      </c>
      <c r="AO53" s="9">
        <f>'Application Form'!K53</f>
        <v>4</v>
      </c>
      <c r="AP53" s="9" t="str">
        <f>'Application Form'!L53</f>
        <v>Freely draining slightly acid loamy soils</v>
      </c>
      <c r="AQ53" s="9" t="str">
        <f>'Application Form'!M53</f>
        <v>Arable and grassland</v>
      </c>
      <c r="AR53" s="9" t="str">
        <f>'Application Form'!N53</f>
        <v>No</v>
      </c>
      <c r="AS53" s="9" t="str">
        <f>'Application Form'!O53</f>
        <v>Yes</v>
      </c>
      <c r="AT53" s="9" t="str">
        <f>'Application Form'!P53</f>
        <v>No</v>
      </c>
      <c r="AU53" s="9" t="str">
        <f>'Application Form'!Q53</f>
        <v>697.47 metres</v>
      </c>
      <c r="AV53" s="9" t="str">
        <f>'Application Form'!R53</f>
        <v>N/A</v>
      </c>
      <c r="AW53" s="9" t="str">
        <f>'Application Form'!S53</f>
        <v>N/A</v>
      </c>
      <c r="AX53" s="9" t="str">
        <f>'Application Form'!T53</f>
        <v>173 metres</v>
      </c>
      <c r="AY53" s="9" t="str">
        <f>'Application Form'!U53</f>
        <v>673 metres</v>
      </c>
      <c r="AZ53" s="9" t="str">
        <f>'Application Form'!V53</f>
        <v>697 metres</v>
      </c>
      <c r="BA53" s="9" t="str">
        <f>'Application Form'!W53</f>
        <v>55.66 km</v>
      </c>
      <c r="BB53" s="9" t="str">
        <f>'Application Form'!X53</f>
        <v>296 metres</v>
      </c>
      <c r="BC53" s="9" t="str">
        <f>'Application Form'!Y53</f>
        <v>141 metres</v>
      </c>
      <c r="BD53" s="9" t="str">
        <f>'Application Form'!Z53</f>
        <v>6.01 km</v>
      </c>
      <c r="BE53" s="9" t="str">
        <f>'Application Form'!AA53</f>
        <v>10.04 km</v>
      </c>
      <c r="BF53" s="9" t="str">
        <f>'Application Form'!AB53</f>
        <v>20.10 km</v>
      </c>
      <c r="BG53" s="9" t="str">
        <f>'Application Form'!AC53</f>
        <v>1.41 km</v>
      </c>
      <c r="BH53" s="9" t="str">
        <f>'Application Form'!AD53</f>
        <v>71.91 km</v>
      </c>
      <c r="BI53" s="13" t="str">
        <f>'Application Form'!AH53</f>
        <v>https://drive.google.com/file/d/1BnSGf2HwC1pzjhXt17TOPnlfb15XYrLn/view?usp=drive_link</v>
      </c>
      <c r="BK53" s="62"/>
      <c r="BL53" s="62"/>
      <c r="BM53" s="62"/>
      <c r="BN53" s="62"/>
      <c r="BO53" s="62"/>
      <c r="BP53" s="62"/>
      <c r="BQ53" s="62"/>
      <c r="BR53" s="62"/>
      <c r="BS53" s="62"/>
      <c r="BT53" s="62"/>
      <c r="BU53" s="62"/>
      <c r="BV53" s="3"/>
      <c r="BZ53" s="4"/>
      <c r="CA53" s="4"/>
    </row>
    <row r="54" spans="1:79" x14ac:dyDescent="0.2">
      <c r="A54" s="9">
        <f>'Application Form'!B54</f>
        <v>55</v>
      </c>
      <c r="B54" s="9">
        <f>'Application Form'!C54</f>
        <v>0</v>
      </c>
      <c r="C54" s="9" t="str">
        <f>'Application Form'!E54</f>
        <v>Herefordshire</v>
      </c>
      <c r="D54" s="9">
        <f>'Application Form'!D54</f>
        <v>0</v>
      </c>
      <c r="E54" s="9">
        <f>'Report Form'!E57</f>
        <v>0</v>
      </c>
      <c r="F54" s="51">
        <f>'Financial Summary (BNG)'!D54</f>
        <v>0</v>
      </c>
      <c r="G54" s="9" t="str">
        <f>'Phone Call (MkIII)'!G54</f>
        <v xml:space="preserve">Mixture of purchase and inheritance. </v>
      </c>
      <c r="H54" s="9" t="str">
        <f>'Phone Call (MkIII)'!H54</f>
        <v>2014 and 1943 (mix).</v>
      </c>
      <c r="I54" s="9" t="str">
        <f>'Phone Call (MkIII)'!I54</f>
        <v xml:space="preserve">Rough grazing and woodland. </v>
      </c>
      <c r="J54" s="9">
        <f>'Phone Call (MkIII)'!J54</f>
        <v>0</v>
      </c>
      <c r="K54" s="9">
        <f>'Phone Call (MkIII)'!K54</f>
        <v>0</v>
      </c>
      <c r="L54" s="9">
        <f>'Phone Call (MkIII)'!N:N</f>
        <v>0</v>
      </c>
      <c r="M54" s="9">
        <f>'Phone Call (MkIII)'!O54</f>
        <v>0</v>
      </c>
      <c r="N54" s="9">
        <f>'Phone Call (MkIII)'!P54</f>
        <v>0</v>
      </c>
      <c r="O54" s="4">
        <f>'Report Form'!G57</f>
        <v>0</v>
      </c>
      <c r="P54" s="9" t="str">
        <f>'Financial Summary (BNG)'!C54</f>
        <v>CTF</v>
      </c>
      <c r="Q54" s="9">
        <f>'Report Form'!J57</f>
        <v>0</v>
      </c>
      <c r="R54" s="9">
        <f>'Report Form'!L57</f>
        <v>0</v>
      </c>
      <c r="S54" s="9">
        <f>'Report Form'!M57</f>
        <v>0</v>
      </c>
      <c r="T54" s="9">
        <f>'Report Form'!N57</f>
        <v>0</v>
      </c>
      <c r="U54" s="9">
        <f>'Report Form'!O57</f>
        <v>0</v>
      </c>
      <c r="V54" s="9">
        <f>'Report Form'!Q57</f>
        <v>0</v>
      </c>
      <c r="W54" s="9">
        <f>'Report Form'!I57</f>
        <v>0</v>
      </c>
      <c r="X54" s="10">
        <f>'Financial Summary (BNG)'!H54</f>
        <v>0</v>
      </c>
      <c r="Y54" s="10">
        <f>'Financial Summary (BNG)'!M54</f>
        <v>0</v>
      </c>
      <c r="Z54" s="10">
        <f>'Financial Summary (BNG)'!Q54</f>
        <v>0</v>
      </c>
      <c r="AA54" s="10">
        <f>'Financial Summary (BNG)'!F54</f>
        <v>0</v>
      </c>
      <c r="AB54" s="10">
        <f>'Financial Summary (BNG)'!G54</f>
        <v>0</v>
      </c>
      <c r="AC54" s="10">
        <f>'Financial Summary (BNG)'!H54</f>
        <v>0</v>
      </c>
      <c r="AD54" s="10">
        <f>'Financial Summary (BNG)'!I54</f>
        <v>0</v>
      </c>
      <c r="AE54" s="10">
        <f>'Financial Summary (BNG)'!J54</f>
        <v>0</v>
      </c>
      <c r="AF54" s="10">
        <f>'Financial Summary (BNG)'!K54</f>
        <v>0</v>
      </c>
      <c r="AG54" s="10">
        <f>'Financial Summary (BNG)'!L54</f>
        <v>0</v>
      </c>
      <c r="AH54" s="10">
        <f>'Financial Summary (BNG)'!M54</f>
        <v>0</v>
      </c>
      <c r="AI54" s="10">
        <f>'Financial Summary (BNG)'!N54</f>
        <v>0</v>
      </c>
      <c r="AJ54" s="10">
        <f>'Financial Summary (BNG)'!O54</f>
        <v>0</v>
      </c>
      <c r="AK54" s="10">
        <f>'Financial Summary (BNG)'!P54</f>
        <v>0</v>
      </c>
      <c r="AL54" s="10">
        <f>'Financial Summary (BNG)'!Q54</f>
        <v>0</v>
      </c>
      <c r="AM54" s="10">
        <f>'Financial Summary (BNG)'!R54</f>
        <v>0</v>
      </c>
      <c r="AN54" s="10">
        <f>'Financial Summary (BNG)'!S54</f>
        <v>0</v>
      </c>
      <c r="AO54" s="9" t="str">
        <f>'Application Form'!K54</f>
        <v>3-4</v>
      </c>
      <c r="AP54" s="9" t="str">
        <f>'Application Form'!L54</f>
        <v>Freely draining slightly acid loamy soils</v>
      </c>
      <c r="AQ54" s="9" t="str">
        <f>'Application Form'!M54</f>
        <v>Arable and grassland</v>
      </c>
      <c r="AR54" s="9" t="str">
        <f>'Application Form'!N54</f>
        <v>No</v>
      </c>
      <c r="AS54" s="9" t="str">
        <f>'Application Form'!O54</f>
        <v>Yes</v>
      </c>
      <c r="AT54" s="9" t="str">
        <f>'Application Form'!P54</f>
        <v>No</v>
      </c>
      <c r="AU54" s="9" t="str">
        <f>'Application Form'!Q54</f>
        <v>678.23 metres</v>
      </c>
      <c r="AV54" s="9" t="str">
        <f>'Application Form'!R54</f>
        <v>N/A</v>
      </c>
      <c r="AW54" s="9" t="str">
        <f>'Application Form'!S54</f>
        <v>N/A</v>
      </c>
      <c r="AX54" s="9" t="str">
        <f>'Application Form'!T54</f>
        <v>71 metres</v>
      </c>
      <c r="AY54" s="9" t="str">
        <f>'Application Form'!U54</f>
        <v>1.17 km</v>
      </c>
      <c r="AZ54" s="9" t="str">
        <f>'Application Form'!V54</f>
        <v>1.20 km</v>
      </c>
      <c r="BA54" s="9" t="str">
        <f>'Application Form'!W54</f>
        <v>55.39 km</v>
      </c>
      <c r="BB54" s="9" t="str">
        <f>'Application Form'!X54</f>
        <v>513 metres</v>
      </c>
      <c r="BC54" s="9" t="str">
        <f>'Application Form'!Y54</f>
        <v>102 metres</v>
      </c>
      <c r="BD54" s="9" t="str">
        <f>'Application Form'!Z54</f>
        <v>6.39 metres</v>
      </c>
      <c r="BE54" s="9" t="str">
        <f>'Application Form'!AA54</f>
        <v>10.13 km</v>
      </c>
      <c r="BF54" s="9" t="str">
        <f>'Application Form'!AB54</f>
        <v>20.37 km</v>
      </c>
      <c r="BG54" s="9" t="str">
        <f>'Application Form'!AC54</f>
        <v>1.22 km</v>
      </c>
      <c r="BH54" s="9" t="str">
        <f>'Application Form'!AD54</f>
        <v>72.04 km</v>
      </c>
      <c r="BI54" s="13" t="str">
        <f>'Application Form'!AH54</f>
        <v>https://drive.google.com/file/d/1pZjCnd3xpFL_PKYyndj9HFrlxYqkq0_i/view?usp=drive_link</v>
      </c>
      <c r="BK54" s="62"/>
      <c r="BL54" s="62"/>
      <c r="BM54" s="62"/>
      <c r="BN54" s="62"/>
      <c r="BO54" s="62"/>
      <c r="BP54" s="62"/>
      <c r="BQ54" s="62"/>
      <c r="BR54" s="62"/>
      <c r="BS54" s="62"/>
      <c r="BT54" s="62"/>
      <c r="BU54" s="62"/>
      <c r="BV54" s="3"/>
      <c r="BZ54" s="4"/>
      <c r="CA54" s="4"/>
    </row>
    <row r="55" spans="1:79" x14ac:dyDescent="0.2">
      <c r="A55" s="9">
        <f>'Application Form'!B55</f>
        <v>56</v>
      </c>
      <c r="B55" s="9">
        <f>'Application Form'!C55</f>
        <v>0</v>
      </c>
      <c r="C55" s="9" t="str">
        <f>'Application Form'!E55</f>
        <v>Test Valley Borough Council</v>
      </c>
      <c r="D55" s="9">
        <f>'Application Form'!D55</f>
        <v>0</v>
      </c>
      <c r="E55" s="9">
        <f>'Report Form'!E58</f>
        <v>0</v>
      </c>
      <c r="F55" s="51">
        <f>'Financial Summary (BNG)'!D55</f>
        <v>0</v>
      </c>
      <c r="G55" s="9">
        <f>'Phone Call (MkIII)'!G55</f>
        <v>0</v>
      </c>
      <c r="H55" s="9">
        <f>'Phone Call (MkIII)'!H55</f>
        <v>0</v>
      </c>
      <c r="I55" s="9">
        <f>'Phone Call (MkIII)'!I55</f>
        <v>0</v>
      </c>
      <c r="J55" s="9">
        <f>'Phone Call (MkIII)'!J55</f>
        <v>0</v>
      </c>
      <c r="K55" s="9">
        <f>'Phone Call (MkIII)'!K55</f>
        <v>0</v>
      </c>
      <c r="L55" s="9">
        <f>'Phone Call (MkIII)'!N:N</f>
        <v>0</v>
      </c>
      <c r="M55" s="9">
        <f>'Phone Call (MkIII)'!O55</f>
        <v>0</v>
      </c>
      <c r="N55" s="9">
        <f>'Phone Call (MkIII)'!P55</f>
        <v>0</v>
      </c>
      <c r="O55" s="4">
        <f>'Report Form'!G58</f>
        <v>0</v>
      </c>
      <c r="P55" s="9" t="str">
        <f>'Financial Summary (BNG)'!C55</f>
        <v>CTF</v>
      </c>
      <c r="Q55" s="9">
        <f>'Report Form'!J58</f>
        <v>0</v>
      </c>
      <c r="R55" s="9">
        <f>'Report Form'!L58</f>
        <v>0</v>
      </c>
      <c r="S55" s="9">
        <f>'Report Form'!M58</f>
        <v>0</v>
      </c>
      <c r="T55" s="9">
        <f>'Report Form'!N58</f>
        <v>0</v>
      </c>
      <c r="U55" s="9">
        <f>'Report Form'!O58</f>
        <v>0</v>
      </c>
      <c r="V55" s="9">
        <f>'Report Form'!Q58</f>
        <v>0</v>
      </c>
      <c r="W55" s="9">
        <f>'Report Form'!I58</f>
        <v>0</v>
      </c>
      <c r="X55" s="10">
        <f>'Financial Summary (BNG)'!H55</f>
        <v>0</v>
      </c>
      <c r="Y55" s="10">
        <f>'Financial Summary (BNG)'!M55</f>
        <v>0</v>
      </c>
      <c r="Z55" s="10">
        <f>'Financial Summary (BNG)'!Q55</f>
        <v>0</v>
      </c>
      <c r="AA55" s="10">
        <f>'Financial Summary (BNG)'!F55</f>
        <v>0</v>
      </c>
      <c r="AB55" s="10">
        <f>'Financial Summary (BNG)'!G55</f>
        <v>0</v>
      </c>
      <c r="AC55" s="10">
        <f>'Financial Summary (BNG)'!H55</f>
        <v>0</v>
      </c>
      <c r="AD55" s="10">
        <f>'Financial Summary (BNG)'!I55</f>
        <v>0</v>
      </c>
      <c r="AE55" s="10">
        <f>'Financial Summary (BNG)'!J55</f>
        <v>0</v>
      </c>
      <c r="AF55" s="10">
        <f>'Financial Summary (BNG)'!K55</f>
        <v>0</v>
      </c>
      <c r="AG55" s="10">
        <f>'Financial Summary (BNG)'!L55</f>
        <v>0</v>
      </c>
      <c r="AH55" s="10">
        <f>'Financial Summary (BNG)'!M55</f>
        <v>0</v>
      </c>
      <c r="AI55" s="10">
        <f>'Financial Summary (BNG)'!N55</f>
        <v>0</v>
      </c>
      <c r="AJ55" s="10">
        <f>'Financial Summary (BNG)'!O55</f>
        <v>0</v>
      </c>
      <c r="AK55" s="10">
        <f>'Financial Summary (BNG)'!P55</f>
        <v>0</v>
      </c>
      <c r="AL55" s="10">
        <f>'Financial Summary (BNG)'!Q55</f>
        <v>0</v>
      </c>
      <c r="AM55" s="10">
        <f>'Financial Summary (BNG)'!R55</f>
        <v>0</v>
      </c>
      <c r="AN55" s="10">
        <f>'Financial Summary (BNG)'!S55</f>
        <v>0</v>
      </c>
      <c r="AO55" s="9">
        <f>'Application Form'!K55</f>
        <v>3</v>
      </c>
      <c r="AP55" s="9" t="str">
        <f>'Application Form'!L55</f>
        <v>Shallow lime-rich soils over chalk or limestone</v>
      </c>
      <c r="AQ55" s="9" t="str">
        <f>'Application Form'!M55</f>
        <v>Arable and grassland</v>
      </c>
      <c r="AR55" s="9" t="str">
        <f>'Application Form'!N55</f>
        <v>No</v>
      </c>
      <c r="AS55" s="9" t="str">
        <f>'Application Form'!O55</f>
        <v>No</v>
      </c>
      <c r="AT55" s="9" t="str">
        <f>'Application Form'!P55</f>
        <v>No</v>
      </c>
      <c r="AU55" s="9" t="str">
        <f>'Application Form'!Q55</f>
        <v>419.16 metres</v>
      </c>
      <c r="AV55" s="9" t="str">
        <f>'Application Form'!R55</f>
        <v>N/A</v>
      </c>
      <c r="AW55" s="9" t="str">
        <f>'Application Form'!S55</f>
        <v>N/A</v>
      </c>
      <c r="AX55" s="9" t="str">
        <f>'Application Form'!T55</f>
        <v>606 metres</v>
      </c>
      <c r="AY55" s="9" t="str">
        <f>'Application Form'!U55</f>
        <v>0 metres</v>
      </c>
      <c r="AZ55" s="9" t="str">
        <f>'Application Form'!V55</f>
        <v>0 metres</v>
      </c>
      <c r="BA55" s="9" t="str">
        <f>'Application Form'!W55</f>
        <v>41.23 km</v>
      </c>
      <c r="BB55" s="9" t="str">
        <f>'Application Form'!X55</f>
        <v>30 metres</v>
      </c>
      <c r="BC55" s="9" t="str">
        <f>'Application Form'!Y55</f>
        <v>121 metres</v>
      </c>
      <c r="BD55" s="9" t="str">
        <f>'Application Form'!Z55</f>
        <v>7.12 km</v>
      </c>
      <c r="BE55" s="9" t="str">
        <f>'Application Form'!AA55</f>
        <v>25.90 km</v>
      </c>
      <c r="BF55" s="9" t="str">
        <f>'Application Form'!AB55</f>
        <v>0 metres</v>
      </c>
      <c r="BG55" s="9" t="str">
        <f>'Application Form'!AC55</f>
        <v>145 metres</v>
      </c>
      <c r="BH55" s="9" t="str">
        <f>'Application Form'!AD55</f>
        <v>45.68 km</v>
      </c>
      <c r="BI55" s="13" t="str">
        <f>'Application Form'!AH55</f>
        <v>https://drive.google.com/file/d/1tAlyhIGtFk7gjbrMl76gilBFz1jiKMi4/view?usp=drive_link</v>
      </c>
      <c r="BK55" s="62"/>
      <c r="BL55" s="62"/>
      <c r="BM55" s="62"/>
      <c r="BN55" s="62"/>
      <c r="BO55" s="62"/>
      <c r="BP55" s="62"/>
      <c r="BQ55" s="62"/>
      <c r="BR55" s="62"/>
      <c r="BS55" s="62"/>
      <c r="BT55" s="62"/>
      <c r="BU55" s="62"/>
      <c r="BV55" s="3"/>
      <c r="BZ55" s="4"/>
      <c r="CA55" s="4"/>
    </row>
    <row r="56" spans="1:79" x14ac:dyDescent="0.2">
      <c r="A56" s="9">
        <f>'Application Form'!B56</f>
        <v>57</v>
      </c>
      <c r="B56" s="9">
        <f>'Application Form'!C56</f>
        <v>0</v>
      </c>
      <c r="C56" s="9" t="str">
        <f>'Application Form'!E56</f>
        <v>North Devon</v>
      </c>
      <c r="D56" s="9">
        <f>'Application Form'!D56</f>
        <v>0</v>
      </c>
      <c r="E56" s="9">
        <f>'Report Form'!E59</f>
        <v>0</v>
      </c>
      <c r="F56" s="51">
        <f>'Financial Summary (BNG)'!D56</f>
        <v>0</v>
      </c>
      <c r="G56" s="9">
        <f>'Phone Call (MkIII)'!G56</f>
        <v>0</v>
      </c>
      <c r="H56" s="9">
        <f>'Phone Call (MkIII)'!H56</f>
        <v>0</v>
      </c>
      <c r="I56" s="9">
        <f>'Phone Call (MkIII)'!I56</f>
        <v>0</v>
      </c>
      <c r="J56" s="9">
        <f>'Phone Call (MkIII)'!J56</f>
        <v>0</v>
      </c>
      <c r="K56" s="9">
        <f>'Phone Call (MkIII)'!K56</f>
        <v>0</v>
      </c>
      <c r="L56" s="9">
        <f>'Phone Call (MkIII)'!N:N</f>
        <v>0</v>
      </c>
      <c r="M56" s="9">
        <f>'Phone Call (MkIII)'!O56</f>
        <v>0</v>
      </c>
      <c r="N56" s="9">
        <f>'Phone Call (MkIII)'!P56</f>
        <v>0</v>
      </c>
      <c r="O56" s="4">
        <f>'Report Form'!G59</f>
        <v>0</v>
      </c>
      <c r="P56" s="9" t="str">
        <f>'Financial Summary (BNG)'!C56</f>
        <v>CTF</v>
      </c>
      <c r="Q56" s="9">
        <f>'Report Form'!J59</f>
        <v>0</v>
      </c>
      <c r="R56" s="9">
        <f>'Report Form'!L59</f>
        <v>0</v>
      </c>
      <c r="S56" s="9">
        <f>'Report Form'!M59</f>
        <v>0</v>
      </c>
      <c r="T56" s="9">
        <f>'Report Form'!N59</f>
        <v>0</v>
      </c>
      <c r="U56" s="9">
        <f>'Report Form'!O59</f>
        <v>0</v>
      </c>
      <c r="V56" s="9">
        <f>'Report Form'!Q59</f>
        <v>0</v>
      </c>
      <c r="W56" s="9">
        <f>'Report Form'!I59</f>
        <v>0</v>
      </c>
      <c r="X56" s="10">
        <f>'Financial Summary (BNG)'!H56</f>
        <v>0</v>
      </c>
      <c r="Y56" s="10">
        <f>'Financial Summary (BNG)'!M56</f>
        <v>0</v>
      </c>
      <c r="Z56" s="10">
        <f>'Financial Summary (BNG)'!Q56</f>
        <v>0</v>
      </c>
      <c r="AA56" s="10">
        <f>'Financial Summary (BNG)'!F56</f>
        <v>0</v>
      </c>
      <c r="AB56" s="10">
        <f>'Financial Summary (BNG)'!G56</f>
        <v>0</v>
      </c>
      <c r="AC56" s="10">
        <f>'Financial Summary (BNG)'!H56</f>
        <v>0</v>
      </c>
      <c r="AD56" s="10">
        <f>'Financial Summary (BNG)'!I56</f>
        <v>0</v>
      </c>
      <c r="AE56" s="10">
        <f>'Financial Summary (BNG)'!J56</f>
        <v>0</v>
      </c>
      <c r="AF56" s="10">
        <f>'Financial Summary (BNG)'!K56</f>
        <v>0</v>
      </c>
      <c r="AG56" s="10">
        <f>'Financial Summary (BNG)'!L56</f>
        <v>0</v>
      </c>
      <c r="AH56" s="10">
        <f>'Financial Summary (BNG)'!M56</f>
        <v>0</v>
      </c>
      <c r="AI56" s="10">
        <f>'Financial Summary (BNG)'!N56</f>
        <v>0</v>
      </c>
      <c r="AJ56" s="10">
        <f>'Financial Summary (BNG)'!O56</f>
        <v>0</v>
      </c>
      <c r="AK56" s="10">
        <f>'Financial Summary (BNG)'!P56</f>
        <v>0</v>
      </c>
      <c r="AL56" s="10">
        <f>'Financial Summary (BNG)'!Q56</f>
        <v>0</v>
      </c>
      <c r="AM56" s="10">
        <f>'Financial Summary (BNG)'!R56</f>
        <v>0</v>
      </c>
      <c r="AN56" s="10">
        <f>'Financial Summary (BNG)'!S56</f>
        <v>0</v>
      </c>
      <c r="AO56" s="9">
        <f>'Application Form'!K56</f>
        <v>4</v>
      </c>
      <c r="AP56" s="9" t="str">
        <f>'Application Form'!L56</f>
        <v>Freely draining slightly acid loamy soils</v>
      </c>
      <c r="AQ56" s="9" t="str">
        <f>'Application Form'!M56</f>
        <v>Arable and grassland</v>
      </c>
      <c r="AR56" s="9" t="str">
        <f>'Application Form'!N56</f>
        <v>No</v>
      </c>
      <c r="AS56" s="9" t="str">
        <f>'Application Form'!O56</f>
        <v>Yes</v>
      </c>
      <c r="AT56" s="9" t="str">
        <f>'Application Form'!P56</f>
        <v>Yes</v>
      </c>
      <c r="AU56" s="9" t="str">
        <f>'Application Form'!Q56</f>
        <v>685.86 metres</v>
      </c>
      <c r="AV56" s="9" t="str">
        <f>'Application Form'!R56</f>
        <v>N/A</v>
      </c>
      <c r="AW56" s="9" t="str">
        <f>'Application Form'!S56</f>
        <v>N/A</v>
      </c>
      <c r="AX56" s="9" t="str">
        <f>'Application Form'!T56</f>
        <v>24 metres</v>
      </c>
      <c r="AY56" s="9" t="str">
        <f>'Application Form'!U56</f>
        <v>0 metres</v>
      </c>
      <c r="AZ56" s="9" t="str">
        <f>'Application Form'!V56</f>
        <v>0 metres</v>
      </c>
      <c r="BA56" s="9" t="str">
        <f>'Application Form'!W56</f>
        <v>98.83 km</v>
      </c>
      <c r="BB56" s="9" t="str">
        <f>'Application Form'!X56</f>
        <v>17 metres</v>
      </c>
      <c r="BC56" s="9" t="str">
        <f>'Application Form'!Y56</f>
        <v>930 metres</v>
      </c>
      <c r="BD56" s="9" t="str">
        <f>'Application Form'!Z56</f>
        <v>821 metres</v>
      </c>
      <c r="BE56" s="9" t="str">
        <f>'Application Form'!AA56</f>
        <v>16.94 km</v>
      </c>
      <c r="BF56" s="9" t="str">
        <f>'Application Form'!AB56</f>
        <v>4.14 km</v>
      </c>
      <c r="BG56" s="9" t="str">
        <f>'Application Form'!AC56</f>
        <v>1.89 km</v>
      </c>
      <c r="BH56" s="9" t="str">
        <f>'Application Form'!AD56</f>
        <v>90.86 km</v>
      </c>
      <c r="BI56" s="13" t="str">
        <f>'Application Form'!AH56</f>
        <v>https://drive.google.com/file/d/1ulVKql4SWK5T8m9U7VTvTrczfk3EeySZ/view?usp=drive_link</v>
      </c>
      <c r="BK56" s="62"/>
      <c r="BL56" s="62"/>
      <c r="BM56" s="62"/>
      <c r="BN56" s="62"/>
      <c r="BO56" s="62"/>
      <c r="BP56" s="62"/>
      <c r="BQ56" s="62"/>
      <c r="BR56" s="62"/>
      <c r="BS56" s="62"/>
      <c r="BT56" s="62"/>
      <c r="BU56" s="62"/>
      <c r="BV56" s="3"/>
      <c r="BZ56" s="4"/>
      <c r="CA56" s="4"/>
    </row>
    <row r="57" spans="1:79" x14ac:dyDescent="0.2">
      <c r="A57" s="9">
        <f>'Application Form'!B57</f>
        <v>58</v>
      </c>
      <c r="B57" s="9">
        <f>'Application Form'!C57</f>
        <v>0</v>
      </c>
      <c r="C57" s="9" t="str">
        <f>'Application Form'!E57</f>
        <v>North Devon</v>
      </c>
      <c r="D57" s="9">
        <f>'Application Form'!D57</f>
        <v>0</v>
      </c>
      <c r="E57" s="9">
        <f>'Report Form'!E60</f>
        <v>0</v>
      </c>
      <c r="F57" s="51">
        <f>'Financial Summary (BNG)'!D57</f>
        <v>0</v>
      </c>
      <c r="G57" s="9">
        <f>'Phone Call (MkIII)'!G57</f>
        <v>0</v>
      </c>
      <c r="H57" s="9">
        <f>'Phone Call (MkIII)'!H57</f>
        <v>0</v>
      </c>
      <c r="I57" s="9">
        <f>'Phone Call (MkIII)'!I57</f>
        <v>0</v>
      </c>
      <c r="J57" s="9">
        <f>'Phone Call (MkIII)'!J57</f>
        <v>0</v>
      </c>
      <c r="K57" s="9">
        <f>'Phone Call (MkIII)'!K57</f>
        <v>0</v>
      </c>
      <c r="L57" s="9">
        <f>'Phone Call (MkIII)'!N:N</f>
        <v>0</v>
      </c>
      <c r="M57" s="9">
        <f>'Phone Call (MkIII)'!O57</f>
        <v>0</v>
      </c>
      <c r="N57" s="9">
        <f>'Phone Call (MkIII)'!P57</f>
        <v>0</v>
      </c>
      <c r="O57" s="4">
        <f>'Report Form'!G60</f>
        <v>0</v>
      </c>
      <c r="P57" s="9" t="str">
        <f>'Financial Summary (BNG)'!C57</f>
        <v>CTF</v>
      </c>
      <c r="Q57" s="9">
        <f>'Report Form'!J60</f>
        <v>0</v>
      </c>
      <c r="R57" s="9">
        <f>'Report Form'!L60</f>
        <v>0</v>
      </c>
      <c r="S57" s="9">
        <f>'Report Form'!M60</f>
        <v>0</v>
      </c>
      <c r="T57" s="9">
        <f>'Report Form'!N60</f>
        <v>0</v>
      </c>
      <c r="U57" s="9">
        <f>'Report Form'!O60</f>
        <v>0</v>
      </c>
      <c r="V57" s="9">
        <f>'Report Form'!Q60</f>
        <v>0</v>
      </c>
      <c r="W57" s="9">
        <f>'Report Form'!I60</f>
        <v>0</v>
      </c>
      <c r="X57" s="10">
        <f>'Financial Summary (BNG)'!H57</f>
        <v>0</v>
      </c>
      <c r="Y57" s="10">
        <f>'Financial Summary (BNG)'!M57</f>
        <v>0</v>
      </c>
      <c r="Z57" s="10">
        <f>'Financial Summary (BNG)'!Q57</f>
        <v>0</v>
      </c>
      <c r="AA57" s="10">
        <f>'Financial Summary (BNG)'!F57</f>
        <v>0</v>
      </c>
      <c r="AB57" s="10">
        <f>'Financial Summary (BNG)'!G57</f>
        <v>0</v>
      </c>
      <c r="AC57" s="10">
        <f>'Financial Summary (BNG)'!H57</f>
        <v>0</v>
      </c>
      <c r="AD57" s="10">
        <f>'Financial Summary (BNG)'!I57</f>
        <v>0</v>
      </c>
      <c r="AE57" s="10">
        <f>'Financial Summary (BNG)'!J57</f>
        <v>0</v>
      </c>
      <c r="AF57" s="10">
        <f>'Financial Summary (BNG)'!K57</f>
        <v>0</v>
      </c>
      <c r="AG57" s="10">
        <f>'Financial Summary (BNG)'!L57</f>
        <v>0</v>
      </c>
      <c r="AH57" s="10">
        <f>'Financial Summary (BNG)'!M57</f>
        <v>0</v>
      </c>
      <c r="AI57" s="10">
        <f>'Financial Summary (BNG)'!N57</f>
        <v>0</v>
      </c>
      <c r="AJ57" s="10">
        <f>'Financial Summary (BNG)'!O57</f>
        <v>0</v>
      </c>
      <c r="AK57" s="10">
        <f>'Financial Summary (BNG)'!P57</f>
        <v>0</v>
      </c>
      <c r="AL57" s="10">
        <f>'Financial Summary (BNG)'!Q57</f>
        <v>0</v>
      </c>
      <c r="AM57" s="10">
        <f>'Financial Summary (BNG)'!R57</f>
        <v>0</v>
      </c>
      <c r="AN57" s="10">
        <f>'Financial Summary (BNG)'!S57</f>
        <v>0</v>
      </c>
      <c r="AO57" s="9">
        <f>'Application Form'!K57</f>
        <v>3</v>
      </c>
      <c r="AP57" s="9" t="str">
        <f>'Application Form'!L57</f>
        <v>Slowly permeable seasonally wet acid loamy and clayey soils</v>
      </c>
      <c r="AQ57" s="9" t="str">
        <f>'Application Form'!M57</f>
        <v>Grassland with some arable and forestry</v>
      </c>
      <c r="AR57" s="9" t="str">
        <f>'Application Form'!N57</f>
        <v>No</v>
      </c>
      <c r="AS57" s="9" t="str">
        <f>'Application Form'!O57</f>
        <v>Yes</v>
      </c>
      <c r="AT57" s="9" t="str">
        <f>'Application Form'!P57</f>
        <v>Yes</v>
      </c>
      <c r="AU57" s="9" t="str">
        <f>'Application Form'!Q57</f>
        <v>493.95 metres</v>
      </c>
      <c r="AV57" s="9" t="str">
        <f>'Application Form'!R57</f>
        <v>N/A</v>
      </c>
      <c r="AW57" s="9" t="str">
        <f>'Application Form'!S57</f>
        <v>N/A</v>
      </c>
      <c r="AX57" s="9" t="str">
        <f>'Application Form'!T57</f>
        <v>394 metres</v>
      </c>
      <c r="AY57" s="9" t="str">
        <f>'Application Form'!U57</f>
        <v>0 metres</v>
      </c>
      <c r="AZ57" s="9" t="str">
        <f>'Application Form'!V57</f>
        <v>0 metres</v>
      </c>
      <c r="BA57" s="9" t="str">
        <f>'Application Form'!W57</f>
        <v>99.33 km</v>
      </c>
      <c r="BB57" s="9" t="str">
        <f>'Application Form'!X57</f>
        <v>0 metres</v>
      </c>
      <c r="BC57" s="9" t="str">
        <f>'Application Form'!Y57</f>
        <v>485 metres</v>
      </c>
      <c r="BD57" s="9" t="str">
        <f>'Application Form'!Z57</f>
        <v>1.11 km</v>
      </c>
      <c r="BE57" s="9" t="str">
        <f>'Application Form'!AA57</f>
        <v>17.33 km</v>
      </c>
      <c r="BF57" s="9" t="str">
        <f>'Application Form'!AB57</f>
        <v>3.54 km</v>
      </c>
      <c r="BG57" s="9" t="str">
        <f>'Application Form'!AC57</f>
        <v>1.79 km</v>
      </c>
      <c r="BH57" s="9" t="str">
        <f>'Application Form'!AD57</f>
        <v>90.36 km</v>
      </c>
      <c r="BI57" s="13" t="str">
        <f>'Application Form'!AH57</f>
        <v>https://drive.google.com/file/d/1I4-1hYUpf7plEWLz3QOLSc7IUjn5TiMn/view?usp=drive_link</v>
      </c>
      <c r="BK57" s="62"/>
      <c r="BL57" s="62"/>
      <c r="BM57" s="62"/>
      <c r="BN57" s="62"/>
      <c r="BO57" s="62"/>
      <c r="BP57" s="62"/>
      <c r="BQ57" s="62"/>
      <c r="BR57" s="62"/>
      <c r="BS57" s="62"/>
      <c r="BT57" s="62"/>
      <c r="BU57" s="62"/>
      <c r="BV57" s="3"/>
      <c r="BZ57" s="4"/>
      <c r="CA57" s="4"/>
    </row>
    <row r="58" spans="1:79" x14ac:dyDescent="0.2">
      <c r="A58" s="9">
        <f>'Application Form'!B58</f>
        <v>59</v>
      </c>
      <c r="B58" s="9">
        <f>'Application Form'!C58</f>
        <v>0</v>
      </c>
      <c r="C58" s="9" t="str">
        <f>'Application Form'!E58</f>
        <v>Great Yarmouth Borough Council</v>
      </c>
      <c r="D58" s="9">
        <f>'Application Form'!D58</f>
        <v>0</v>
      </c>
      <c r="E58" s="9" t="str">
        <f>'Report Form'!E61</f>
        <v>William Nicholls</v>
      </c>
      <c r="F58" s="51">
        <f>'Financial Summary (BNG)'!D58</f>
        <v>74</v>
      </c>
      <c r="G58" s="9" t="str">
        <f>'Phone Call (MkIII)'!G58</f>
        <v>Generational Family Farm</v>
      </c>
      <c r="H58" s="9" t="str">
        <f>'Phone Call (MkIII)'!H58</f>
        <v>100 Years +</v>
      </c>
      <c r="I58" s="9" t="str">
        <f>'Phone Call (MkIII)'!I58</f>
        <v>Grazing (Predominantly horse)</v>
      </c>
      <c r="J58" s="9">
        <f>'Phone Call (MkIII)'!J58</f>
        <v>0</v>
      </c>
      <c r="K58" s="9">
        <f>'Phone Call (MkIII)'!K58</f>
        <v>0</v>
      </c>
      <c r="L58" s="9" t="str">
        <f>'Phone Call (MkIII)'!N:N</f>
        <v xml:space="preserve">The land has been up for sale, with little to no interest </v>
      </c>
      <c r="M58" s="9">
        <f>'Phone Call (MkIII)'!O58</f>
        <v>0</v>
      </c>
      <c r="N58" s="9">
        <f>'Phone Call (MkIII)'!P58</f>
        <v>0</v>
      </c>
      <c r="O58" s="4" t="str">
        <f>'Report Form'!G61</f>
        <v>BNG (Biodiversity Net Gain)</v>
      </c>
      <c r="P58" s="9" t="str">
        <f>'Financial Summary (BNG)'!C58</f>
        <v>Biofarm</v>
      </c>
      <c r="Q58" s="9" t="str">
        <f>'Report Form'!J61</f>
        <v xml:space="preserve">The project partner Biofarm has reduced the initial 81 to 74 acres; this ensures easier saleability of habitat units, as this can be 'packaged' to large-scale developers. This ties up less land in the short term. It also gives more defined boundaries to the areas of land that have been put forward as part of the strategy. 
Being in Great Yarmouth, there is a good potential for the units to sell quickly. The Local Planning Authority and neighbouring councils within Norfolk look very positive for BNG. This is a fascinating plot for BNG and has great potential from an ecological and financial perspective. 
This project is a single payment and will be paid out once the developers approve the strategy. We strongly advise and encourage you to seek legal and financial advice before signing any agreements.
</v>
      </c>
      <c r="R58" s="9" t="str">
        <f>'Report Form'!L61</f>
        <v>Enhancement to ‘good’ condition coastal and floodplain grazing marsh.</v>
      </c>
      <c r="S58" s="9" t="str">
        <f>'Report Form'!M61</f>
        <v>24-month Option Agreement between Biofarm and Landowner to exclusively lease the land and sell BNG habitat units on the demise. Option to extend for a further 12 months on the sale of 23 habitat units.</v>
      </c>
      <c r="T58" s="9" t="str">
        <f>'Report Form'!N61</f>
        <v>Biofarm responsible for delivery of Habitat Units, Habitat Management and BNG Monitoring for the full 33-year period</v>
      </c>
      <c r="U58" s="9" t="str">
        <f>'Report Form'!O61</f>
        <v>To permit access for management and monitoring of the site by Biofarm and/or their contractors in accordance with the agreed strategy for delivery of the target habitat.</v>
      </c>
      <c r="V58" s="9" t="str">
        <f>'Report Form'!Q61</f>
        <v>Coastal and floodplain grazing marsh:- Dynamic habitats classified as periodically inundated pasture with ditches, hollows and scrapes that maintain the water levels.</v>
      </c>
      <c r="W58" s="9">
        <f>'Report Form'!I61</f>
        <v>33</v>
      </c>
      <c r="X58" s="10">
        <f>'Financial Summary (BNG)'!H58</f>
        <v>3105000</v>
      </c>
      <c r="Y58" s="10">
        <f>'Financial Summary (BNG)'!M58</f>
        <v>2012250</v>
      </c>
      <c r="Z58" s="10">
        <f>'Financial Summary (BNG)'!Q58</f>
        <v>1247650</v>
      </c>
      <c r="AA58" s="10">
        <f>'Financial Summary (BNG)'!F58</f>
        <v>2300000</v>
      </c>
      <c r="AB58" s="10">
        <f>'Financial Summary (BNG)'!G58</f>
        <v>805000</v>
      </c>
      <c r="AC58" s="10">
        <f>'Financial Summary (BNG)'!H58</f>
        <v>3105000</v>
      </c>
      <c r="AD58" s="10">
        <f>'Financial Summary (BNG)'!I58</f>
        <v>460000</v>
      </c>
      <c r="AE58" s="10">
        <f>'Financial Summary (BNG)'!J58</f>
        <v>155250</v>
      </c>
      <c r="AF58" s="10">
        <f>'Financial Summary (BNG)'!K58</f>
        <v>805000</v>
      </c>
      <c r="AG58" s="10">
        <f>'Financial Summary (BNG)'!L58</f>
        <v>592000</v>
      </c>
      <c r="AH58" s="10">
        <f>'Financial Summary (BNG)'!M58</f>
        <v>2012250</v>
      </c>
      <c r="AI58" s="10">
        <f>'Financial Summary (BNG)'!N58</f>
        <v>1092750</v>
      </c>
      <c r="AJ58" s="10">
        <f>'Financial Summary (BNG)'!O58</f>
        <v>437100</v>
      </c>
      <c r="AK58" s="10">
        <f>'Financial Summary (BNG)'!P58</f>
        <v>655650</v>
      </c>
      <c r="AL58" s="10">
        <f>'Financial Summary (BNG)'!Q58</f>
        <v>1247650</v>
      </c>
      <c r="AM58" s="10">
        <f>'Financial Summary (BNG)'!R58</f>
        <v>8742</v>
      </c>
      <c r="AN58" s="9">
        <f>'Financial Summary (BNG)'!S58</f>
        <v>0</v>
      </c>
      <c r="AO58" s="9">
        <f>'Application Form'!K58</f>
        <v>3</v>
      </c>
      <c r="AP58" s="9" t="str">
        <f>'Application Form'!L58</f>
        <v>Loamy and clayey soils of coastal flats with naturally high groundwater</v>
      </c>
      <c r="AQ58" s="9" t="str">
        <f>'Application Form'!M58</f>
        <v>Arable some grassland</v>
      </c>
      <c r="AR58" s="9" t="str">
        <f>'Application Form'!N58</f>
        <v>No</v>
      </c>
      <c r="AS58" s="9" t="str">
        <f>'Application Form'!O58</f>
        <v>Yes</v>
      </c>
      <c r="AT58" s="9" t="str">
        <f>'Application Form'!P58</f>
        <v>Yes</v>
      </c>
      <c r="AU58" s="9" t="str">
        <f>'Application Form'!Q58</f>
        <v>1.4 km</v>
      </c>
      <c r="AV58" s="9" t="str">
        <f>'Application Form'!R58</f>
        <v>N/A</v>
      </c>
      <c r="AW58" s="9" t="str">
        <f>'Application Form'!S58</f>
        <v>N/A</v>
      </c>
      <c r="AX58" s="9" t="str">
        <f>'Application Form'!T58</f>
        <v>9.79 km</v>
      </c>
      <c r="AY58" s="9" t="str">
        <f>'Application Form'!U58</f>
        <v>0 metres</v>
      </c>
      <c r="AZ58" s="9" t="str">
        <f>'Application Form'!V58</f>
        <v>0 metres</v>
      </c>
      <c r="BA58" s="9" t="str">
        <f>'Application Form'!W58</f>
        <v>102.41 km</v>
      </c>
      <c r="BB58" s="9" t="str">
        <f>'Application Form'!X58</f>
        <v>0 metres</v>
      </c>
      <c r="BC58" s="9" t="str">
        <f>'Application Form'!Y58</f>
        <v>586 metres</v>
      </c>
      <c r="BD58" s="9" t="str">
        <f>'Application Form'!Z58</f>
        <v>14 metres</v>
      </c>
      <c r="BE58" s="9" t="str">
        <f>'Application Form'!AA58</f>
        <v>0 metres</v>
      </c>
      <c r="BF58" s="9" t="str">
        <f>'Application Form'!AB58</f>
        <v>10.65 km</v>
      </c>
      <c r="BG58" s="9" t="str">
        <f>'Application Form'!AC58</f>
        <v>12 metres</v>
      </c>
      <c r="BH58" s="9" t="str">
        <f>'Application Form'!AD58</f>
        <v>5.59 km</v>
      </c>
      <c r="BI58" s="13" t="str">
        <f>'Application Form'!AH58</f>
        <v>https://drive.google.com/file/d/1PU29onSstX2mtKTLAQL0eHF5yKxwKObD/view?usp=drive_link</v>
      </c>
      <c r="BJ58" s="18" t="str">
        <f>HYPERLINK("https://drive.google.com/open?id=1dOqLIWcP9VtidwRngKEVB5n1sOAiMlJgMPp3i4a-rr8","59. Joe Gladden Report NR30 1SJ")</f>
        <v>59. Joe Gladden Report NR30 1SJ</v>
      </c>
      <c r="BK58" s="60" t="s">
        <v>1667</v>
      </c>
      <c r="BL58" s="62"/>
      <c r="BM58" s="62"/>
      <c r="BN58" s="62"/>
      <c r="BO58" s="62"/>
      <c r="BP58" s="62"/>
      <c r="BQ58" s="62"/>
      <c r="BR58" s="62"/>
      <c r="BS58" s="62"/>
      <c r="BT58" s="62"/>
      <c r="BU58" s="62"/>
      <c r="BV58" s="3"/>
      <c r="BZ58" s="4"/>
      <c r="CA58" s="4"/>
    </row>
    <row r="59" spans="1:79" x14ac:dyDescent="0.2">
      <c r="A59" s="9">
        <f>'Application Form'!B59</f>
        <v>60</v>
      </c>
      <c r="B59" s="9">
        <f>'Application Form'!C59</f>
        <v>0</v>
      </c>
      <c r="C59" s="9" t="str">
        <f>'Application Form'!E59</f>
        <v>Somerset Planning - South Team</v>
      </c>
      <c r="D59" s="9">
        <f>'Application Form'!D59</f>
        <v>0</v>
      </c>
      <c r="E59" s="9" t="str">
        <f>'Report Form'!E62</f>
        <v>William Nicholls</v>
      </c>
      <c r="F59" s="51">
        <f>'Financial Summary (BNG)'!D59</f>
        <v>11</v>
      </c>
      <c r="G59" s="9" t="str">
        <f>'Phone Call (MkIII)'!G59</f>
        <v>Generational Farm</v>
      </c>
      <c r="H59" s="9" t="str">
        <f>'Phone Call (MkIII)'!H59</f>
        <v>50 + Years</v>
      </c>
      <c r="I59" s="9" t="str">
        <f>'Phone Call (MkIII)'!I59</f>
        <v>Predominantly Pasture with some mixture</v>
      </c>
      <c r="J59" s="9">
        <f>'Phone Call (MkIII)'!J59</f>
        <v>0</v>
      </c>
      <c r="K59" s="9">
        <f>'Phone Call (MkIII)'!K59</f>
        <v>0</v>
      </c>
      <c r="L59" s="9" t="str">
        <f>'Phone Call (MkIII)'!N:N</f>
        <v>Very clued up</v>
      </c>
      <c r="M59" s="9">
        <f>'Phone Call (MkIII)'!O59</f>
        <v>0</v>
      </c>
      <c r="N59" s="9">
        <f>'Phone Call (MkIII)'!P59</f>
        <v>0</v>
      </c>
      <c r="O59" s="4" t="str">
        <f>'Report Form'!G62</f>
        <v>BNG (Biodiversity Net Gain)</v>
      </c>
      <c r="P59" s="9" t="str">
        <f>'Financial Summary (BNG)'!C59</f>
        <v>Biofarm</v>
      </c>
      <c r="Q59" s="9" t="str">
        <f>'Report Form'!J62</f>
        <v xml:space="preserve">The project partner Biofarm typically takes land sizes of 20 acres plus; however, given the land's potential and local planning authority, they were very keen to develop a desktop plan. 
Being in Somerset (South), there is a good potential for the units to sell quickly. The Somerset Local Planning Authority and neighbouring councils look very positive for BNG. This is a fascinating plot for BNG, and if there was a possibility to extend the submitted size, I have very little doubt this could be attached to a large-scale development and be even more lucrative for you.  
Your average habitat unit per acre is 3; the national average is less than 1.6. This shows how ideal your land is for BNG uplift.
This project is a single payment and will be paid out once the developers approve the strategy. We strongly advise and encourage you to seek legal and financial advice before signing any agreements.
</v>
      </c>
      <c r="R59" s="9" t="str">
        <f>'Report Form'!L62</f>
        <v>The two northern parcels would be targeted for enhancement to ‘good’ condition MG8 lowland meadow. 
The parcel to the south, along with the westerly plot, would be targeted for conversion to ‘good’ condition other neutral grassland and mixed scrub.</v>
      </c>
      <c r="S59" s="9" t="str">
        <f>'Report Form'!M62</f>
        <v>24-month Option Agreement between Biofarm and Landowner to exclusively lease the land and sell BNG habitat units on the demise. Option to extend for a further 12 months on the sale of 7 habitat units.</v>
      </c>
      <c r="T59" s="9" t="str">
        <f>'Report Form'!N62</f>
        <v>Biofarm responsible for delivery of Habitat Units, Habitat Management and BNG Monitoring for the full 33-year period</v>
      </c>
      <c r="U59" s="9" t="str">
        <f>'Report Form'!O62</f>
        <v>To permit access for management and monitoring of the site by Biofarm and/or their contractors in accordance with the agreed strategy for delivery of the target habitat.</v>
      </c>
      <c r="V59" s="9" t="str">
        <f>'Report Form'!Q62</f>
        <v>Other neutral grassland:- Sometimes referred to as semi-improved or mesotrophic, neutral grasslands are characterised by a diverse mix of wildflowers and grasses which grow on neutral soils.
Lowland meadow:- A neutral grassland occurring at lower elevations.
Mixed scrub:- Dense vegetation characterised by a mixture of low-growing, typically woody species.</v>
      </c>
      <c r="W59" s="9">
        <f>'Report Form'!I62</f>
        <v>33</v>
      </c>
      <c r="X59" s="10">
        <f>'Financial Summary (BNG)'!H59</f>
        <v>891000</v>
      </c>
      <c r="Y59" s="10">
        <f>'Financial Summary (BNG)'!M59</f>
        <v>495550</v>
      </c>
      <c r="Z59" s="10">
        <f>'Financial Summary (BNG)'!Q59</f>
        <v>325270</v>
      </c>
      <c r="AA59" s="10">
        <f>'Financial Summary (BNG)'!F59</f>
        <v>660000</v>
      </c>
      <c r="AB59" s="10">
        <f>'Financial Summary (BNG)'!G59</f>
        <v>231000</v>
      </c>
      <c r="AC59" s="10">
        <f>'Financial Summary (BNG)'!H59</f>
        <v>891000</v>
      </c>
      <c r="AD59" s="10">
        <f>'Financial Summary (BNG)'!I59</f>
        <v>132000</v>
      </c>
      <c r="AE59" s="10">
        <f>'Financial Summary (BNG)'!J59</f>
        <v>44550</v>
      </c>
      <c r="AF59" s="10">
        <f>'Financial Summary (BNG)'!K59</f>
        <v>231000</v>
      </c>
      <c r="AG59" s="10">
        <f>'Financial Summary (BNG)'!L59</f>
        <v>88000</v>
      </c>
      <c r="AH59" s="10">
        <f>'Financial Summary (BNG)'!M59</f>
        <v>495550</v>
      </c>
      <c r="AI59" s="10">
        <f>'Financial Summary (BNG)'!N59</f>
        <v>395450</v>
      </c>
      <c r="AJ59" s="10">
        <f>'Financial Summary (BNG)'!O59</f>
        <v>158180</v>
      </c>
      <c r="AK59" s="10">
        <f>'Financial Summary (BNG)'!P59</f>
        <v>237270</v>
      </c>
      <c r="AL59" s="10">
        <f>'Financial Summary (BNG)'!Q59</f>
        <v>325270</v>
      </c>
      <c r="AM59" s="10">
        <f>'Financial Summary (BNG)'!R59</f>
        <v>3163.6</v>
      </c>
      <c r="AN59" s="9">
        <f>'Financial Summary (BNG)'!S59</f>
        <v>0</v>
      </c>
      <c r="AO59" s="9">
        <f>'Application Form'!K59</f>
        <v>3</v>
      </c>
      <c r="AP59" s="9" t="str">
        <f>'Application Form'!L59</f>
        <v>Loamy and clayey floodplain soils with naturally high groundwater</v>
      </c>
      <c r="AQ59" s="9" t="str">
        <f>'Application Form'!M59</f>
        <v>Grassland some arable</v>
      </c>
      <c r="AR59" s="9" t="str">
        <f>'Application Form'!N59</f>
        <v>No</v>
      </c>
      <c r="AS59" s="9" t="str">
        <f>'Application Form'!O59</f>
        <v>Yes</v>
      </c>
      <c r="AT59" s="9" t="str">
        <f>'Application Form'!P59</f>
        <v>Yes</v>
      </c>
      <c r="AU59" s="9" t="str">
        <f>'Application Form'!Q59</f>
        <v>1.45 km</v>
      </c>
      <c r="AV59" s="9" t="str">
        <f>'Application Form'!R59</f>
        <v>N/A</v>
      </c>
      <c r="AW59" s="9" t="str">
        <f>'Application Form'!S59</f>
        <v>N/A</v>
      </c>
      <c r="AX59" s="9" t="str">
        <f>'Application Form'!T59</f>
        <v>522 metres</v>
      </c>
      <c r="AY59" s="9" t="str">
        <f>'Application Form'!U59</f>
        <v>0 metres</v>
      </c>
      <c r="AZ59" s="9" t="str">
        <f>'Application Form'!V59</f>
        <v>0m etres</v>
      </c>
      <c r="BA59" s="9" t="str">
        <f>'Application Form'!W59</f>
        <v>31.67 km</v>
      </c>
      <c r="BB59" s="9" t="str">
        <f>'Application Form'!X59</f>
        <v>0 metres</v>
      </c>
      <c r="BC59" s="9" t="str">
        <f>'Application Form'!Y59</f>
        <v>0 metres</v>
      </c>
      <c r="BD59" s="9" t="str">
        <f>'Application Form'!Z59</f>
        <v>3.85 km</v>
      </c>
      <c r="BE59" s="9" t="str">
        <f>'Application Form'!AA59</f>
        <v>28.98 km</v>
      </c>
      <c r="BF59" s="9" t="str">
        <f>'Application Form'!AB59</f>
        <v>11.31 km</v>
      </c>
      <c r="BG59" s="9" t="str">
        <f>'Application Form'!AC59</f>
        <v>286 metres</v>
      </c>
      <c r="BH59" s="9" t="str">
        <f>'Application Form'!AD59</f>
        <v>4.56 km</v>
      </c>
      <c r="BI59" s="13" t="str">
        <f>'Application Form'!AH59</f>
        <v>https://drive.google.com/file/d/1o4-suQ2n9Tn4_fGGhbOySW_YnOeVRJ8b/view?usp=drive_link</v>
      </c>
      <c r="BJ59" s="18" t="str">
        <f>HYPERLINK("https://drive.google.com/open?id=1-UKlaU7LHWIdRB4Dd_GAJMtG4TJcYLJiKpzJ98Za9oc","60. George Maltby Report TA10 0QT")</f>
        <v>60. George Maltby Report TA10 0QT</v>
      </c>
      <c r="BK59" s="60" t="s">
        <v>1668</v>
      </c>
      <c r="BL59" s="62"/>
      <c r="BM59" s="62"/>
      <c r="BN59" s="62"/>
      <c r="BO59" s="62"/>
      <c r="BP59" s="62"/>
      <c r="BQ59" s="62"/>
      <c r="BR59" s="62"/>
      <c r="BS59" s="62"/>
      <c r="BT59" s="62"/>
      <c r="BU59" s="62"/>
      <c r="BV59" s="3"/>
      <c r="BZ59" s="4"/>
      <c r="CA59" s="4"/>
    </row>
    <row r="60" spans="1:79" x14ac:dyDescent="0.2">
      <c r="A60" s="9">
        <f>'Application Form'!B60</f>
        <v>61</v>
      </c>
      <c r="B60" s="9">
        <f>'Application Form'!C60</f>
        <v>0</v>
      </c>
      <c r="C60" s="9" t="str">
        <f>'Application Form'!E60</f>
        <v>Lake District National Park</v>
      </c>
      <c r="D60" s="9">
        <f>'Application Form'!D60</f>
        <v>0</v>
      </c>
      <c r="E60" s="9">
        <f>'Report Form'!E63</f>
        <v>0</v>
      </c>
      <c r="F60" s="51">
        <f>'Financial Summary (BNG)'!D60</f>
        <v>0</v>
      </c>
      <c r="G60" s="9" t="str">
        <f>'Phone Call (MkIII)'!G60</f>
        <v>Purchase</v>
      </c>
      <c r="H60" s="9" t="str">
        <f>'Phone Call (MkIII)'!H60</f>
        <v>December 2022</v>
      </c>
      <c r="I60" s="9" t="str">
        <f>'Phone Call (MkIII)'!I60</f>
        <v xml:space="preserve">Nothing </v>
      </c>
      <c r="J60" s="9">
        <f>'Phone Call (MkIII)'!J60</f>
        <v>0</v>
      </c>
      <c r="K60" s="9">
        <f>'Phone Call (MkIII)'!K60</f>
        <v>0</v>
      </c>
      <c r="L60" s="9">
        <f>'Phone Call (MkIII)'!N:N</f>
        <v>0</v>
      </c>
      <c r="M60" s="9">
        <f>'Phone Call (MkIII)'!O60</f>
        <v>0</v>
      </c>
      <c r="N60" s="9">
        <f>'Phone Call (MkIII)'!P60</f>
        <v>0</v>
      </c>
      <c r="O60" s="4">
        <f>'Report Form'!G63</f>
        <v>0</v>
      </c>
      <c r="P60" s="9" t="str">
        <f>'Financial Summary (BNG)'!C60</f>
        <v>CTF</v>
      </c>
      <c r="Q60" s="9">
        <f>'Report Form'!J63</f>
        <v>0</v>
      </c>
      <c r="R60" s="9">
        <f>'Report Form'!L63</f>
        <v>0</v>
      </c>
      <c r="S60" s="9">
        <f>'Report Form'!M63</f>
        <v>0</v>
      </c>
      <c r="T60" s="9">
        <f>'Report Form'!N63</f>
        <v>0</v>
      </c>
      <c r="U60" s="9">
        <f>'Report Form'!O63</f>
        <v>0</v>
      </c>
      <c r="V60" s="9">
        <f>'Report Form'!Q63</f>
        <v>0</v>
      </c>
      <c r="W60" s="9">
        <f>'Report Form'!I63</f>
        <v>0</v>
      </c>
      <c r="X60" s="10">
        <f>'Financial Summary (BNG)'!H60</f>
        <v>0</v>
      </c>
      <c r="Y60" s="10">
        <f>'Financial Summary (BNG)'!M60</f>
        <v>0</v>
      </c>
      <c r="Z60" s="10">
        <f>'Financial Summary (BNG)'!Q60</f>
        <v>0</v>
      </c>
      <c r="AA60" s="10">
        <f>'Financial Summary (BNG)'!F60</f>
        <v>0</v>
      </c>
      <c r="AB60" s="10">
        <f>'Financial Summary (BNG)'!G60</f>
        <v>0</v>
      </c>
      <c r="AC60" s="10">
        <f>'Financial Summary (BNG)'!H60</f>
        <v>0</v>
      </c>
      <c r="AD60" s="10">
        <f>'Financial Summary (BNG)'!I60</f>
        <v>0</v>
      </c>
      <c r="AE60" s="10">
        <f>'Financial Summary (BNG)'!J60</f>
        <v>0</v>
      </c>
      <c r="AF60" s="10">
        <f>'Financial Summary (BNG)'!K60</f>
        <v>0</v>
      </c>
      <c r="AG60" s="10">
        <f>'Financial Summary (BNG)'!L60</f>
        <v>0</v>
      </c>
      <c r="AH60" s="10">
        <f>'Financial Summary (BNG)'!M60</f>
        <v>0</v>
      </c>
      <c r="AI60" s="10">
        <f>'Financial Summary (BNG)'!N60</f>
        <v>0</v>
      </c>
      <c r="AJ60" s="10">
        <f>'Financial Summary (BNG)'!O60</f>
        <v>0</v>
      </c>
      <c r="AK60" s="10">
        <f>'Financial Summary (BNG)'!P60</f>
        <v>0</v>
      </c>
      <c r="AL60" s="10">
        <f>'Financial Summary (BNG)'!Q60</f>
        <v>0</v>
      </c>
      <c r="AM60" s="10">
        <f>'Financial Summary (BNG)'!R60</f>
        <v>0</v>
      </c>
      <c r="AN60" s="10">
        <f>'Financial Summary (BNG)'!S60</f>
        <v>0</v>
      </c>
      <c r="AO60" s="9">
        <f>'Application Form'!K60</f>
        <v>4</v>
      </c>
      <c r="AP60" s="9" t="str">
        <f>'Application Form'!L60</f>
        <v>Freely draining slightly acid loamy soils</v>
      </c>
      <c r="AQ60" s="9" t="str">
        <f>'Application Form'!M60</f>
        <v>Arable and grassland</v>
      </c>
      <c r="AR60" s="9" t="str">
        <f>'Application Form'!N60</f>
        <v>No</v>
      </c>
      <c r="AS60" s="9" t="str">
        <f>'Application Form'!O60</f>
        <v>Yes</v>
      </c>
      <c r="AT60" s="9" t="str">
        <f>'Application Form'!P60</f>
        <v>No</v>
      </c>
      <c r="AU60" s="9" t="str">
        <f>'Application Form'!Q60</f>
        <v>880.04 metres</v>
      </c>
      <c r="AV60" s="9" t="str">
        <f>'Application Form'!R60</f>
        <v>N/A</v>
      </c>
      <c r="AW60" s="9" t="str">
        <f>'Application Form'!S60</f>
        <v>N/A</v>
      </c>
      <c r="AX60" s="9" t="str">
        <f>'Application Form'!T60</f>
        <v>24 metres</v>
      </c>
      <c r="AY60" s="9" t="str">
        <f>'Application Form'!U60</f>
        <v>357 metres</v>
      </c>
      <c r="AZ60" s="9" t="str">
        <f>'Application Form'!V60</f>
        <v>357 metres</v>
      </c>
      <c r="BA60" s="9" t="str">
        <f>'Application Form'!W60</f>
        <v>23.85 km</v>
      </c>
      <c r="BB60" s="9" t="str">
        <f>'Application Form'!X60</f>
        <v>182 metres</v>
      </c>
      <c r="BC60" s="9" t="str">
        <f>'Application Form'!Y60</f>
        <v>410 metres</v>
      </c>
      <c r="BD60" s="9" t="str">
        <f>'Application Form'!Z60</f>
        <v>6.74 km</v>
      </c>
      <c r="BE60" s="9" t="str">
        <f>'Application Form'!AA60</f>
        <v>0 metres</v>
      </c>
      <c r="BF60" s="9" t="str">
        <f>'Application Form'!AB60</f>
        <v>13.64 km</v>
      </c>
      <c r="BG60" s="9" t="str">
        <f>'Application Form'!AC60</f>
        <v>578 metres</v>
      </c>
      <c r="BH60" s="9" t="str">
        <f>'Application Form'!AD60</f>
        <v>12.23 km</v>
      </c>
      <c r="BI60" s="13" t="str">
        <f>'Application Form'!AH60</f>
        <v>https://drive.google.com/file/d/1bzqNzizsQGnWekC3NW4zugXvU626YP0K/view?usp=drive_link</v>
      </c>
      <c r="BK60" s="62"/>
      <c r="BL60" s="62"/>
      <c r="BM60" s="62"/>
      <c r="BN60" s="62"/>
      <c r="BO60" s="62"/>
      <c r="BP60" s="62"/>
      <c r="BQ60" s="62"/>
      <c r="BR60" s="62"/>
      <c r="BS60" s="62"/>
      <c r="BT60" s="62"/>
      <c r="BU60" s="62"/>
      <c r="BV60" s="3"/>
      <c r="BZ60" s="4"/>
      <c r="CA60" s="4"/>
    </row>
    <row r="61" spans="1:79" x14ac:dyDescent="0.2">
      <c r="A61" s="9">
        <f>'Application Form'!B61</f>
        <v>62</v>
      </c>
      <c r="B61" s="9">
        <f>'Application Form'!C61</f>
        <v>0</v>
      </c>
      <c r="C61" s="9" t="str">
        <f>'Application Form'!E61</f>
        <v>Ribble Valley Borough Council</v>
      </c>
      <c r="D61" s="9">
        <f>'Application Form'!D61</f>
        <v>0</v>
      </c>
      <c r="E61" s="9" t="str">
        <f>'Report Form'!E64</f>
        <v>Dan Bumford</v>
      </c>
      <c r="F61" s="51">
        <f>'Financial Summary (BNG)'!D61</f>
        <v>33</v>
      </c>
      <c r="G61" s="9" t="str">
        <f>'Phone Call (MkIII)'!G61</f>
        <v xml:space="preserve">Purchased a few months ago. </v>
      </c>
      <c r="H61" s="9" t="str">
        <f>'Phone Call (MkIII)'!H61</f>
        <v xml:space="preserve">Purchased a few months ago. </v>
      </c>
      <c r="I61" s="9" t="str">
        <f>'Phone Call (MkIII)'!I61</f>
        <v xml:space="preserve">Currently not used for anything - the plan is to graze it, but this enquiry will determine this. </v>
      </c>
      <c r="J61" s="9">
        <f>'Phone Call (MkIII)'!J61</f>
        <v>0</v>
      </c>
      <c r="K61" s="9">
        <f>'Phone Call (MkIII)'!K61</f>
        <v>0</v>
      </c>
      <c r="L61" s="9" t="str">
        <f>'Phone Call (MkIII)'!N:N</f>
        <v>N/A</v>
      </c>
      <c r="M61" s="9">
        <f>'Phone Call (MkIII)'!O61</f>
        <v>0</v>
      </c>
      <c r="N61" s="9">
        <f>'Phone Call (MkIII)'!P61</f>
        <v>0</v>
      </c>
      <c r="O61" s="4" t="str">
        <f>'Report Form'!G64</f>
        <v>BNG (Biodiversity Net Gain)</v>
      </c>
      <c r="P61" s="9" t="str">
        <f>'Financial Summary (BNG)'!C61</f>
        <v>Biofarm</v>
      </c>
      <c r="Q61" s="9" t="str">
        <f>'Report Form'!J64</f>
        <v xml:space="preserve">The average unit return in the UK is around 1.6 habitats per acre, with this application producing a slightly lower yield of around 1.2. This is due to the land being in an Area of Outstanding Natural Beauty when the baseline is naturally much higher, with the land already being quite biodiverse. With this being said, the returns are still higher than the agricultural land value and still may be worth considering.
The Local Planning Authority this land is located in is Ribble Valley, which is in a National Character Area of Bowland Fringe and Pendle Hill. This area spans over around 750 square kilometres and will enhance the likelihood of the units being sold.  
The likelihood and viability of the project can be discussed with Biofarm on the post report call, should you wish to take this application further forward. </v>
      </c>
      <c r="R61" s="9" t="str">
        <f>'Report Form'!L64</f>
        <v>Enhancement of parcel 1 to ‘good’ condition upland heathland. Enhancement of parcel 2 to ‘good’ condition broadleaved woodland.</v>
      </c>
      <c r="S61" s="9" t="str">
        <f>'Report Form'!M64</f>
        <v>24-month Option Agreement between Biofarm and Landowner to exclusively lease the land and sell BNG habitat units on the demise. Option to extend for a further 12 months on the sale of 8 habitat units.</v>
      </c>
      <c r="T61" s="9" t="str">
        <f>'Report Form'!N64</f>
        <v>Biofarm responsible for delivery of Habitat Units, Habitat Management and BNG Monitoring for the full 33-year period</v>
      </c>
      <c r="U61" s="9" t="str">
        <f>'Report Form'!O64</f>
        <v>To permit access for management and monitoring of the site by Biofarm and/or their contractors in accordance with the agreed strategy for delivery of the target habitat.</v>
      </c>
      <c r="V61" s="9" t="str">
        <f>'Report Form'!Q64</f>
        <v>Relict upland heathland classified as ‘poor’ condition in parcel 1.
‘Moderate’ condition broadleaved woodland in parcel 2.</v>
      </c>
      <c r="W61" s="9">
        <f>'Report Form'!I64</f>
        <v>33</v>
      </c>
      <c r="X61" s="10">
        <f>'Financial Summary (BNG)'!H61</f>
        <v>1026000</v>
      </c>
      <c r="Y61" s="10">
        <f>'Financial Summary (BNG)'!M61</f>
        <v>733300</v>
      </c>
      <c r="Z61" s="10">
        <f>'Financial Summary (BNG)'!Q61</f>
        <v>439620</v>
      </c>
      <c r="AA61" s="10">
        <f>'Financial Summary (BNG)'!F61</f>
        <v>760000</v>
      </c>
      <c r="AB61" s="10">
        <f>'Financial Summary (BNG)'!G61</f>
        <v>266000</v>
      </c>
      <c r="AC61" s="10">
        <f>'Financial Summary (BNG)'!H61</f>
        <v>1026000</v>
      </c>
      <c r="AD61" s="10">
        <f>'Financial Summary (BNG)'!I61</f>
        <v>152000</v>
      </c>
      <c r="AE61" s="10">
        <f>'Financial Summary (BNG)'!J61</f>
        <v>51300</v>
      </c>
      <c r="AF61" s="10">
        <f>'Financial Summary (BNG)'!K61</f>
        <v>266000</v>
      </c>
      <c r="AG61" s="10">
        <f>'Financial Summary (BNG)'!L61</f>
        <v>264000</v>
      </c>
      <c r="AH61" s="10">
        <f>'Financial Summary (BNG)'!M61</f>
        <v>733300</v>
      </c>
      <c r="AI61" s="10">
        <f>'Financial Summary (BNG)'!N61</f>
        <v>292700</v>
      </c>
      <c r="AJ61" s="10">
        <f>'Financial Summary (BNG)'!O61</f>
        <v>117080</v>
      </c>
      <c r="AK61" s="10">
        <f>'Financial Summary (BNG)'!P61</f>
        <v>175620</v>
      </c>
      <c r="AL61" s="10">
        <f>'Financial Summary (BNG)'!Q61</f>
        <v>439620</v>
      </c>
      <c r="AM61" s="10">
        <f>'Financial Summary (BNG)'!R61</f>
        <v>2341.6</v>
      </c>
      <c r="AN61" s="9">
        <f>'Financial Summary (BNG)'!S61</f>
        <v>0</v>
      </c>
      <c r="AO61" s="9" t="str">
        <f>'Application Form'!K61</f>
        <v>Grade 4</v>
      </c>
      <c r="AP61" s="9" t="str">
        <f>'Application Form'!L61</f>
        <v>Peaty or humose loamy</v>
      </c>
      <c r="AQ61" s="9" t="str">
        <f>'Application Form'!M61</f>
        <v>Moorland rough grazing and forestry</v>
      </c>
      <c r="AR61" s="9" t="str">
        <f>'Application Form'!N61</f>
        <v>No</v>
      </c>
      <c r="AS61" s="9" t="str">
        <f>'Application Form'!O61</f>
        <v>Yes</v>
      </c>
      <c r="AT61" s="9" t="str">
        <f>'Application Form'!P61</f>
        <v>No</v>
      </c>
      <c r="AU61" s="9" t="str">
        <f>'Application Form'!Q61</f>
        <v>2.95 km</v>
      </c>
      <c r="AV61" s="9" t="str">
        <f>'Application Form'!R61</f>
        <v>N/A</v>
      </c>
      <c r="AW61" s="9" t="str">
        <f>'Application Form'!S61</f>
        <v>N/A</v>
      </c>
      <c r="AX61" s="9" t="str">
        <f>'Application Form'!T61</f>
        <v>1.1 KM</v>
      </c>
      <c r="AY61" s="9" t="str">
        <f>'Application Form'!U61</f>
        <v>N/A - In Floodzone 1</v>
      </c>
      <c r="AZ61" s="9" t="str">
        <f>'Application Form'!V61</f>
        <v>N/A - In Floodzone 1</v>
      </c>
      <c r="BA61" s="9" t="str">
        <f>'Application Form'!W61</f>
        <v xml:space="preserve">11.1 KM </v>
      </c>
      <c r="BB61" s="9" t="str">
        <f>'Application Form'!X61</f>
        <v xml:space="preserve">0 Metres </v>
      </c>
      <c r="BC61" s="9" t="str">
        <f>'Application Form'!Y61</f>
        <v>0.5 KM</v>
      </c>
      <c r="BD61" s="9" t="str">
        <f>'Application Form'!Z61</f>
        <v>4.2 KM</v>
      </c>
      <c r="BE61" s="9" t="str">
        <f>'Application Form'!AA61</f>
        <v>14 KM</v>
      </c>
      <c r="BF61" s="9" t="str">
        <f>'Application Form'!AB61</f>
        <v>0 Metres</v>
      </c>
      <c r="BG61" s="9" t="str">
        <f>'Application Form'!AC61</f>
        <v>2.6 KM</v>
      </c>
      <c r="BH61" s="9" t="str">
        <f>'Application Form'!AD61</f>
        <v>27 KM</v>
      </c>
      <c r="BI61" s="13" t="str">
        <f>'Application Form'!AH61</f>
        <v>https://drive.google.com/file/d/1ds_Xb4HRT0tWE6Q6O5PTsaK6e_v9ShvB/view?usp=sharing</v>
      </c>
      <c r="BJ61" s="18" t="str">
        <f>HYPERLINK("https://drive.google.com/open?id=1PeYrYkOfQnHndBWxmM00beTIPRhHRLOzocb_3n6UlKg","62. Paul Howarth Report BB7 3AA")</f>
        <v>62. Paul Howarth Report BB7 3AA</v>
      </c>
      <c r="BK61" s="60" t="s">
        <v>1669</v>
      </c>
      <c r="BL61" s="62"/>
      <c r="BM61" s="62"/>
      <c r="BN61" s="62"/>
      <c r="BO61" s="62"/>
      <c r="BP61" s="62"/>
      <c r="BQ61" s="62"/>
      <c r="BR61" s="62"/>
      <c r="BS61" s="62"/>
      <c r="BT61" s="62"/>
      <c r="BU61" s="62"/>
      <c r="BV61" s="3"/>
      <c r="BZ61" s="4"/>
      <c r="CA61" s="4"/>
    </row>
    <row r="62" spans="1:79" x14ac:dyDescent="0.2">
      <c r="A62" s="9">
        <f>'Application Form'!B62</f>
        <v>63</v>
      </c>
      <c r="B62" s="9">
        <f>'Application Form'!C62</f>
        <v>0</v>
      </c>
      <c r="C62" s="9" t="str">
        <f>'Application Form'!E62</f>
        <v>North Yorkshire</v>
      </c>
      <c r="D62" s="9">
        <f>'Application Form'!D62</f>
        <v>0</v>
      </c>
      <c r="E62" s="9">
        <f>'Report Form'!E66</f>
        <v>0</v>
      </c>
      <c r="F62" s="51">
        <f>'Financial Summary (BNG)'!D63</f>
        <v>0</v>
      </c>
      <c r="G62" s="9">
        <f>'Phone Call (MkIII)'!G62</f>
        <v>0</v>
      </c>
      <c r="H62" s="9">
        <f>'Phone Call (MkIII)'!H62</f>
        <v>0</v>
      </c>
      <c r="I62" s="9">
        <f>'Phone Call (MkIII)'!I62</f>
        <v>0</v>
      </c>
      <c r="J62" s="9">
        <f>'Phone Call (MkIII)'!J62</f>
        <v>0</v>
      </c>
      <c r="K62" s="9">
        <f>'Phone Call (MkIII)'!K62</f>
        <v>0</v>
      </c>
      <c r="L62" s="9">
        <f>'Phone Call (MkIII)'!N:N</f>
        <v>0</v>
      </c>
      <c r="M62" s="9">
        <f>'Phone Call (MkIII)'!O62</f>
        <v>0</v>
      </c>
      <c r="N62" s="9">
        <f>'Phone Call (MkIII)'!P62</f>
        <v>0</v>
      </c>
      <c r="O62" s="4">
        <f>'Report Form'!G66</f>
        <v>0</v>
      </c>
      <c r="P62" s="9" t="str">
        <f>'Financial Summary (BNG)'!C63</f>
        <v>CTF</v>
      </c>
      <c r="Q62" s="9">
        <f>'Report Form'!J66</f>
        <v>0</v>
      </c>
      <c r="R62" s="9">
        <f>'Report Form'!L66</f>
        <v>0</v>
      </c>
      <c r="S62" s="9">
        <f>'Report Form'!M66</f>
        <v>0</v>
      </c>
      <c r="T62" s="9">
        <f>'Report Form'!N66</f>
        <v>0</v>
      </c>
      <c r="U62" s="9">
        <f>'Report Form'!O66</f>
        <v>0</v>
      </c>
      <c r="V62" s="9">
        <f>'Report Form'!Q66</f>
        <v>0</v>
      </c>
      <c r="W62" s="9">
        <f>'Report Form'!I66</f>
        <v>0</v>
      </c>
      <c r="X62" s="10">
        <f>'Financial Summary (BNG)'!H63</f>
        <v>0</v>
      </c>
      <c r="Y62" s="10">
        <f>'Financial Summary (BNG)'!M63</f>
        <v>0</v>
      </c>
      <c r="Z62" s="10">
        <f>'Financial Summary (BNG)'!Q63</f>
        <v>0</v>
      </c>
      <c r="AA62" s="10">
        <f>'Financial Summary (BNG)'!F63</f>
        <v>0</v>
      </c>
      <c r="AB62" s="10">
        <f>'Financial Summary (BNG)'!G63</f>
        <v>0</v>
      </c>
      <c r="AC62" s="10">
        <f>'Financial Summary (BNG)'!H63</f>
        <v>0</v>
      </c>
      <c r="AD62" s="10">
        <f>'Financial Summary (BNG)'!I63</f>
        <v>0</v>
      </c>
      <c r="AE62" s="10">
        <f>'Financial Summary (BNG)'!J63</f>
        <v>0</v>
      </c>
      <c r="AF62" s="10">
        <f>'Financial Summary (BNG)'!K63</f>
        <v>0</v>
      </c>
      <c r="AG62" s="10">
        <f>'Financial Summary (BNG)'!L63</f>
        <v>0</v>
      </c>
      <c r="AH62" s="10">
        <f>'Financial Summary (BNG)'!M63</f>
        <v>0</v>
      </c>
      <c r="AI62" s="10">
        <f>'Financial Summary (BNG)'!N63</f>
        <v>0</v>
      </c>
      <c r="AJ62" s="10">
        <f>'Financial Summary (BNG)'!O63</f>
        <v>0</v>
      </c>
      <c r="AK62" s="10">
        <f>'Financial Summary (BNG)'!P63</f>
        <v>0</v>
      </c>
      <c r="AL62" s="10">
        <f>'Financial Summary (BNG)'!Q63</f>
        <v>0</v>
      </c>
      <c r="AM62" s="9"/>
      <c r="AN62" s="10">
        <f>'Financial Summary (BNG)'!S63</f>
        <v>0</v>
      </c>
      <c r="AO62" s="9">
        <f>'Application Form'!K62</f>
        <v>4</v>
      </c>
      <c r="AP62" s="9" t="str">
        <f>'Application Form'!L62</f>
        <v>Slowly permeable seasonally wet acid loamy and clayey soils</v>
      </c>
      <c r="AQ62" s="9" t="str">
        <f>'Application Form'!M62</f>
        <v>Grassland with some arable and forestry</v>
      </c>
      <c r="AR62" s="9" t="str">
        <f>'Application Form'!N62</f>
        <v>No</v>
      </c>
      <c r="AS62" s="9" t="str">
        <f>'Application Form'!O62</f>
        <v>Yes</v>
      </c>
      <c r="AT62" s="9" t="str">
        <f>'Application Form'!P62</f>
        <v>B road</v>
      </c>
      <c r="AU62" s="9" t="str">
        <f>'Application Form'!Q62</f>
        <v>1.90 km</v>
      </c>
      <c r="AV62" s="9" t="str">
        <f>'Application Form'!R62</f>
        <v>N/A</v>
      </c>
      <c r="AW62" s="9" t="str">
        <f>'Application Form'!S62</f>
        <v>N/A</v>
      </c>
      <c r="AX62" s="9" t="str">
        <f>'Application Form'!T62</f>
        <v>3.21 km</v>
      </c>
      <c r="AY62" s="9" t="str">
        <f>'Application Form'!U62</f>
        <v>Flood zone 1</v>
      </c>
      <c r="AZ62" s="9" t="str">
        <f>'Application Form'!V62</f>
        <v>Flood zone 1</v>
      </c>
      <c r="BA62" s="9" t="str">
        <f>'Application Form'!W62</f>
        <v>10.48 km</v>
      </c>
      <c r="BB62" s="9" t="str">
        <f>'Application Form'!X62</f>
        <v>0 metres</v>
      </c>
      <c r="BC62" s="9" t="str">
        <f>'Application Form'!Y62</f>
        <v>699 metres</v>
      </c>
      <c r="BD62" s="9" t="str">
        <f>'Application Form'!Z62</f>
        <v>6.20 km</v>
      </c>
      <c r="BE62" s="9" t="str">
        <f>'Application Form'!AA62</f>
        <v>0 metres</v>
      </c>
      <c r="BF62" s="9" t="str">
        <f>'Application Form'!AB62</f>
        <v>8.25 km</v>
      </c>
      <c r="BG62" s="9" t="str">
        <f>'Application Form'!AC62</f>
        <v>0 metres</v>
      </c>
      <c r="BH62" s="9" t="str">
        <f>'Application Form'!AD62</f>
        <v>9.48 km</v>
      </c>
      <c r="BI62" s="13" t="str">
        <f>'Application Form'!AH62</f>
        <v>https://drive.google.com/file/d/1_XpDRW77PgvP0WbXcM9llOKqkMYqh6mD/view?usp=drive_link</v>
      </c>
      <c r="BK62" s="62"/>
      <c r="BL62" s="62"/>
      <c r="BM62" s="62"/>
      <c r="BN62" s="62"/>
      <c r="BO62" s="62"/>
      <c r="BP62" s="62"/>
      <c r="BQ62" s="62"/>
      <c r="BR62" s="62"/>
      <c r="BS62" s="62"/>
      <c r="BT62" s="62"/>
      <c r="BU62" s="62"/>
      <c r="BV62" s="3"/>
      <c r="BZ62" s="4"/>
      <c r="CA62" s="4"/>
    </row>
    <row r="63" spans="1:79" x14ac:dyDescent="0.2">
      <c r="A63" s="9">
        <f>'Application Form'!B63</f>
        <v>64</v>
      </c>
      <c r="B63" s="9">
        <f>'Application Form'!C63</f>
        <v>0</v>
      </c>
      <c r="C63" s="9" t="str">
        <f>'Application Form'!E63</f>
        <v>Carmarthenshire</v>
      </c>
      <c r="D63" s="9">
        <f>'Application Form'!D63</f>
        <v>0</v>
      </c>
      <c r="E63" s="9">
        <f>'Report Form'!E67</f>
        <v>0</v>
      </c>
      <c r="F63" s="51">
        <f>'Financial Summary (BNG)'!D64</f>
        <v>0</v>
      </c>
      <c r="G63" s="9">
        <f>'Phone Call (MkIII)'!G63</f>
        <v>0</v>
      </c>
      <c r="H63" s="9">
        <f>'Phone Call (MkIII)'!H63</f>
        <v>0</v>
      </c>
      <c r="I63" s="9">
        <f>'Phone Call (MkIII)'!I63</f>
        <v>0</v>
      </c>
      <c r="J63" s="9">
        <f>'Phone Call (MkIII)'!J63</f>
        <v>0</v>
      </c>
      <c r="K63" s="9">
        <f>'Phone Call (MkIII)'!K63</f>
        <v>0</v>
      </c>
      <c r="L63" s="9">
        <f>'Phone Call (MkIII)'!N:N</f>
        <v>0</v>
      </c>
      <c r="M63" s="9">
        <f>'Phone Call (MkIII)'!O63</f>
        <v>0</v>
      </c>
      <c r="N63" s="9">
        <f>'Phone Call (MkIII)'!P63</f>
        <v>0</v>
      </c>
      <c r="O63" s="4">
        <f>'Report Form'!G67</f>
        <v>0</v>
      </c>
      <c r="P63" s="9" t="str">
        <f>'Financial Summary (BNG)'!C64</f>
        <v>CTF</v>
      </c>
      <c r="Q63" s="9">
        <f>'Report Form'!J67</f>
        <v>0</v>
      </c>
      <c r="R63" s="9">
        <f>'Report Form'!L67</f>
        <v>0</v>
      </c>
      <c r="S63" s="9">
        <f>'Report Form'!M67</f>
        <v>0</v>
      </c>
      <c r="T63" s="9">
        <f>'Report Form'!N67</f>
        <v>0</v>
      </c>
      <c r="U63" s="9">
        <f>'Report Form'!O67</f>
        <v>0</v>
      </c>
      <c r="V63" s="9">
        <f>'Report Form'!Q67</f>
        <v>0</v>
      </c>
      <c r="W63" s="9">
        <f>'Report Form'!I67</f>
        <v>0</v>
      </c>
      <c r="X63" s="10">
        <f>'Financial Summary (BNG)'!H64</f>
        <v>0</v>
      </c>
      <c r="Y63" s="10">
        <f>'Financial Summary (BNG)'!M64</f>
        <v>0</v>
      </c>
      <c r="Z63" s="10">
        <f>'Financial Summary (BNG)'!Q64</f>
        <v>0</v>
      </c>
      <c r="AA63" s="10">
        <f>'Financial Summary (BNG)'!F64</f>
        <v>0</v>
      </c>
      <c r="AB63" s="10">
        <f>'Financial Summary (BNG)'!G64</f>
        <v>0</v>
      </c>
      <c r="AC63" s="10">
        <f>'Financial Summary (BNG)'!H64</f>
        <v>0</v>
      </c>
      <c r="AD63" s="10">
        <f>'Financial Summary (BNG)'!I64</f>
        <v>0</v>
      </c>
      <c r="AE63" s="10">
        <f>'Financial Summary (BNG)'!J64</f>
        <v>0</v>
      </c>
      <c r="AF63" s="10">
        <f>'Financial Summary (BNG)'!K64</f>
        <v>0</v>
      </c>
      <c r="AG63" s="10">
        <f>'Financial Summary (BNG)'!L64</f>
        <v>0</v>
      </c>
      <c r="AH63" s="10">
        <f>'Financial Summary (BNG)'!M64</f>
        <v>0</v>
      </c>
      <c r="AI63" s="10">
        <f>'Financial Summary (BNG)'!N64</f>
        <v>0</v>
      </c>
      <c r="AJ63" s="10">
        <f>'Financial Summary (BNG)'!O64</f>
        <v>0</v>
      </c>
      <c r="AK63" s="10">
        <f>'Financial Summary (BNG)'!P64</f>
        <v>0</v>
      </c>
      <c r="AL63" s="10">
        <f>'Financial Summary (BNG)'!Q64</f>
        <v>0</v>
      </c>
      <c r="AM63" s="9"/>
      <c r="AN63" s="10">
        <f>'Financial Summary (BNG)'!S64</f>
        <v>0</v>
      </c>
      <c r="AO63" s="9" t="str">
        <f>'Application Form'!K63</f>
        <v>3b</v>
      </c>
      <c r="AP63" s="9" t="str">
        <f>'Application Form'!L63</f>
        <v>Slowly permeable seasonally wet acid loamy and clayey soils</v>
      </c>
      <c r="AQ63" s="9" t="str">
        <f>'Application Form'!M63</f>
        <v>Grassland with some arable and forestry</v>
      </c>
      <c r="AR63" s="9" t="str">
        <f>'Application Form'!N63</f>
        <v>No</v>
      </c>
      <c r="AS63" s="9" t="str">
        <f>'Application Form'!O63</f>
        <v>No</v>
      </c>
      <c r="AT63" s="9" t="str">
        <f>'Application Form'!P63</f>
        <v>No</v>
      </c>
      <c r="AU63" s="9" t="str">
        <f>'Application Form'!Q63</f>
        <v>1.90 km</v>
      </c>
      <c r="AV63" s="9" t="str">
        <f>'Application Form'!R63</f>
        <v>N/A</v>
      </c>
      <c r="AW63" s="9" t="str">
        <f>'Application Form'!S63</f>
        <v>N/A</v>
      </c>
      <c r="AX63" s="9" t="str">
        <f>'Application Form'!T63</f>
        <v>159 metres</v>
      </c>
      <c r="AY63" s="9" t="str">
        <f>'Application Form'!U63</f>
        <v>Very low risk</v>
      </c>
      <c r="AZ63" s="9" t="str">
        <f>'Application Form'!V63</f>
        <v>Very low risk</v>
      </c>
      <c r="BA63" s="9" t="str">
        <f>'Application Form'!W63</f>
        <v>87.15 km</v>
      </c>
      <c r="BB63" s="9" t="str">
        <f>'Application Form'!X63</f>
        <v>0 metres</v>
      </c>
      <c r="BC63" s="9" t="str">
        <f>'Application Form'!Y63</f>
        <v>853 metres</v>
      </c>
      <c r="BD63" s="9" t="str">
        <f>'Application Form'!Z63</f>
        <v>3.52 km</v>
      </c>
      <c r="BE63" s="9" t="str">
        <f>'Application Form'!AA63</f>
        <v>1.99 km</v>
      </c>
      <c r="BF63" s="9" t="str">
        <f>'Application Form'!AB63</f>
        <v>20.61 km</v>
      </c>
      <c r="BG63" s="9" t="str">
        <f>'Application Form'!AC63</f>
        <v>1.82 km</v>
      </c>
      <c r="BH63" s="9" t="str">
        <f>'Application Form'!AD63</f>
        <v>20.45 km</v>
      </c>
      <c r="BI63" s="13" t="str">
        <f>'Application Form'!AH63</f>
        <v>https://drive.google.com/file/d/1L5HvjKXEmcxxc6ApvWcRWKA4OD7pxSg6/view?usp=drive_link</v>
      </c>
      <c r="BK63" s="62"/>
      <c r="BL63" s="62"/>
      <c r="BM63" s="62"/>
      <c r="BN63" s="62"/>
      <c r="BO63" s="62"/>
      <c r="BP63" s="62"/>
      <c r="BQ63" s="62"/>
      <c r="BR63" s="62"/>
      <c r="BS63" s="62"/>
      <c r="BT63" s="62"/>
      <c r="BU63" s="62"/>
      <c r="BV63" s="3"/>
      <c r="BZ63" s="4"/>
      <c r="CA63" s="4"/>
    </row>
    <row r="64" spans="1:79" x14ac:dyDescent="0.2">
      <c r="A64" s="9">
        <f>'Application Form'!B64</f>
        <v>65</v>
      </c>
      <c r="B64" s="9">
        <f>'Application Form'!C64</f>
        <v>0</v>
      </c>
      <c r="C64" s="9" t="str">
        <f>'Application Form'!E64</f>
        <v>Carmarthenshire</v>
      </c>
      <c r="D64" s="9">
        <f>'Application Form'!D64</f>
        <v>0</v>
      </c>
      <c r="E64" s="9">
        <f>'Report Form'!E68</f>
        <v>0</v>
      </c>
      <c r="F64" s="51">
        <f>'Financial Summary (BNG)'!D65</f>
        <v>0</v>
      </c>
      <c r="G64" s="9">
        <f>'Phone Call (MkIII)'!G64</f>
        <v>0</v>
      </c>
      <c r="H64" s="9">
        <f>'Phone Call (MkIII)'!H64</f>
        <v>0</v>
      </c>
      <c r="I64" s="9">
        <f>'Phone Call (MkIII)'!I64</f>
        <v>0</v>
      </c>
      <c r="J64" s="9">
        <f>'Phone Call (MkIII)'!J64</f>
        <v>0</v>
      </c>
      <c r="K64" s="9">
        <f>'Phone Call (MkIII)'!K64</f>
        <v>0</v>
      </c>
      <c r="L64" s="9">
        <f>'Phone Call (MkIII)'!N:N</f>
        <v>0</v>
      </c>
      <c r="M64" s="9">
        <f>'Phone Call (MkIII)'!O64</f>
        <v>0</v>
      </c>
      <c r="N64" s="9">
        <f>'Phone Call (MkIII)'!P64</f>
        <v>0</v>
      </c>
      <c r="O64" s="4">
        <f>'Report Form'!G68</f>
        <v>0</v>
      </c>
      <c r="P64" s="9" t="str">
        <f>'Financial Summary (BNG)'!C65</f>
        <v>CTF</v>
      </c>
      <c r="Q64" s="9">
        <f>'Report Form'!J68</f>
        <v>0</v>
      </c>
      <c r="R64" s="9">
        <f>'Report Form'!L68</f>
        <v>0</v>
      </c>
      <c r="S64" s="9">
        <f>'Report Form'!M68</f>
        <v>0</v>
      </c>
      <c r="T64" s="9">
        <f>'Report Form'!N68</f>
        <v>0</v>
      </c>
      <c r="U64" s="9">
        <f>'Report Form'!O68</f>
        <v>0</v>
      </c>
      <c r="V64" s="9">
        <f>'Report Form'!Q68</f>
        <v>0</v>
      </c>
      <c r="W64" s="9">
        <f>'Report Form'!I68</f>
        <v>0</v>
      </c>
      <c r="X64" s="10">
        <f>'Financial Summary (BNG)'!H65</f>
        <v>0</v>
      </c>
      <c r="Y64" s="10">
        <f>'Financial Summary (BNG)'!M65</f>
        <v>0</v>
      </c>
      <c r="Z64" s="10">
        <f>'Financial Summary (BNG)'!Q65</f>
        <v>0</v>
      </c>
      <c r="AA64" s="10">
        <f>'Financial Summary (BNG)'!F65</f>
        <v>0</v>
      </c>
      <c r="AB64" s="10">
        <f>'Financial Summary (BNG)'!G65</f>
        <v>0</v>
      </c>
      <c r="AC64" s="10">
        <f>'Financial Summary (BNG)'!H65</f>
        <v>0</v>
      </c>
      <c r="AD64" s="10">
        <f>'Financial Summary (BNG)'!I65</f>
        <v>0</v>
      </c>
      <c r="AE64" s="10">
        <f>'Financial Summary (BNG)'!J65</f>
        <v>0</v>
      </c>
      <c r="AF64" s="10">
        <f>'Financial Summary (BNG)'!K65</f>
        <v>0</v>
      </c>
      <c r="AG64" s="10">
        <f>'Financial Summary (BNG)'!L65</f>
        <v>0</v>
      </c>
      <c r="AH64" s="10">
        <f>'Financial Summary (BNG)'!M65</f>
        <v>0</v>
      </c>
      <c r="AI64" s="10">
        <f>'Financial Summary (BNG)'!N65</f>
        <v>0</v>
      </c>
      <c r="AJ64" s="10">
        <f>'Financial Summary (BNG)'!O65</f>
        <v>0</v>
      </c>
      <c r="AK64" s="10">
        <f>'Financial Summary (BNG)'!P65</f>
        <v>0</v>
      </c>
      <c r="AL64" s="10">
        <f>'Financial Summary (BNG)'!Q65</f>
        <v>0</v>
      </c>
      <c r="AM64" s="9"/>
      <c r="AN64" s="10">
        <f>'Financial Summary (BNG)'!S65</f>
        <v>0</v>
      </c>
      <c r="AO64" s="9" t="str">
        <f>'Application Form'!K64</f>
        <v>3b</v>
      </c>
      <c r="AP64" s="9" t="str">
        <f>'Application Form'!L64</f>
        <v>Freely draining acid loamy soils over rock</v>
      </c>
      <c r="AQ64" s="9" t="str">
        <f>'Application Form'!M64</f>
        <v>Grassland and rough grazing</v>
      </c>
      <c r="AR64" s="9" t="str">
        <f>'Application Form'!N64</f>
        <v>No</v>
      </c>
      <c r="AS64" s="9" t="str">
        <f>'Application Form'!O64</f>
        <v>Yes</v>
      </c>
      <c r="AT64" s="9" t="str">
        <f>'Application Form'!P64</f>
        <v>Smaller road nearby</v>
      </c>
      <c r="AU64" s="9" t="str">
        <f>'Application Form'!Q64</f>
        <v>1.32 km</v>
      </c>
      <c r="AV64" s="9" t="str">
        <f>'Application Form'!R64</f>
        <v>N/A</v>
      </c>
      <c r="AW64" s="9" t="str">
        <f>'Application Form'!S64</f>
        <v>N/A</v>
      </c>
      <c r="AX64" s="9" t="str">
        <f>'Application Form'!T64</f>
        <v>119 metres</v>
      </c>
      <c r="AY64" s="9" t="str">
        <f>'Application Form'!U64</f>
        <v>Very low risk</v>
      </c>
      <c r="AZ64" s="9" t="str">
        <f>'Application Form'!V64</f>
        <v>Very low risk</v>
      </c>
      <c r="BA64" s="9" t="str">
        <f>'Application Form'!W64</f>
        <v>128.16km</v>
      </c>
      <c r="BB64" s="9" t="str">
        <f>'Application Form'!X64</f>
        <v>20 metres</v>
      </c>
      <c r="BC64" s="9" t="str">
        <f>'Application Form'!Y64</f>
        <v>325 metres</v>
      </c>
      <c r="BD64" s="9" t="str">
        <f>'Application Form'!Z64</f>
        <v>13.74 km</v>
      </c>
      <c r="BE64" s="9" t="str">
        <f>'Application Form'!AA64</f>
        <v>7.31 km</v>
      </c>
      <c r="BF64" s="9" t="str">
        <f>'Application Form'!AB64</f>
        <v>32.96 km</v>
      </c>
      <c r="BG64" s="9" t="str">
        <f>'Application Form'!AC64</f>
        <v>6.40 km</v>
      </c>
      <c r="BH64" s="9" t="str">
        <f>'Application Form'!AD64</f>
        <v>37.36 km</v>
      </c>
      <c r="BI64" s="13" t="str">
        <f>'Application Form'!AH64</f>
        <v>https://drive.google.com/file/d/1dR5SzNkOP1G9unVOH_GJ4o7n0pD_9nJB/view?usp=drive_link</v>
      </c>
      <c r="BK64" s="62"/>
      <c r="BL64" s="62"/>
      <c r="BM64" s="62"/>
      <c r="BN64" s="62"/>
      <c r="BO64" s="62"/>
      <c r="BP64" s="62"/>
      <c r="BQ64" s="62"/>
      <c r="BR64" s="62"/>
      <c r="BS64" s="62"/>
      <c r="BT64" s="62"/>
      <c r="BU64" s="62"/>
      <c r="BV64" s="3"/>
      <c r="BZ64" s="4"/>
      <c r="CA64" s="4"/>
    </row>
    <row r="65" spans="1:79" x14ac:dyDescent="0.2">
      <c r="A65" s="9">
        <f>'Application Form'!B65</f>
        <v>66</v>
      </c>
      <c r="B65" s="9">
        <f>'Application Form'!C65</f>
        <v>0</v>
      </c>
      <c r="C65" s="9" t="str">
        <f>'Application Form'!E65</f>
        <v>North Yorkshire</v>
      </c>
      <c r="D65" s="9">
        <f>'Application Form'!D65</f>
        <v>0</v>
      </c>
      <c r="E65" s="9" t="str">
        <f>'Report Form'!E69</f>
        <v>Dan Bumford</v>
      </c>
      <c r="F65" s="51">
        <f>'Financial Summary (BNG)'!D66</f>
        <v>98.57</v>
      </c>
      <c r="G65" s="9">
        <f>'Phone Call (MkIII)'!G65</f>
        <v>0</v>
      </c>
      <c r="H65" s="9">
        <f>'Phone Call (MkIII)'!H65</f>
        <v>0</v>
      </c>
      <c r="I65" s="9">
        <f>'Phone Call (MkIII)'!I65</f>
        <v>0</v>
      </c>
      <c r="J65" s="9">
        <f>'Phone Call (MkIII)'!J65</f>
        <v>0</v>
      </c>
      <c r="K65" s="9">
        <f>'Phone Call (MkIII)'!K65</f>
        <v>0</v>
      </c>
      <c r="L65" s="9">
        <f>'Phone Call (MkIII)'!N:N</f>
        <v>0</v>
      </c>
      <c r="M65" s="9">
        <f>'Phone Call (MkIII)'!O65</f>
        <v>0</v>
      </c>
      <c r="N65" s="9">
        <f>'Phone Call (MkIII)'!P65</f>
        <v>0</v>
      </c>
      <c r="O65" s="4" t="str">
        <f>'Report Form'!G69</f>
        <v>BNG (Biodiversity Net Gain)</v>
      </c>
      <c r="P65" s="9" t="str">
        <f>'Financial Summary (BNG)'!C66</f>
        <v>Biofarm</v>
      </c>
      <c r="Q65" s="9" t="str">
        <f>'Report Form'!J69</f>
        <v xml:space="preserve">The original application has been broken into 7 individual plots to provide a tiered approach. A tiered approach protects the landowner and makes sure that portions are only being uplifted when required by a developer. 
Given the land's natural capital and area characteristics, the units could be viable to sell in multiple planning areas. The National Character Area is Vale of York, which spans over 1021 square kilometres, so you would expect some development work to take place, especially on the outskirts of York (which also is within this NCA).  </v>
      </c>
      <c r="R65" s="9" t="str">
        <f>'Report Form'!L69</f>
        <v>Parcels 1 and 5-7 to be converted to 50/50 ‘good’ condition other neutral grassland and mixed scrub. Parcels 2-4 to be enhanced to ‘good’ condition other neutral grassland.</v>
      </c>
      <c r="S65" s="9" t="str">
        <f>'Report Form'!M69</f>
        <v>24-month Option Agreement between Biofarm and Landowner to exclusively lease the land and sell BNG habitat units on the demise. Option to extend for a further 12 months on the sale of 46 habitat units.</v>
      </c>
      <c r="T65" s="9" t="str">
        <f>'Report Form'!N69</f>
        <v>Biofarm responsible for delivery of Habitat Units, Habitat Management and BNG Monitoring for the full 33-year period</v>
      </c>
      <c r="U65" s="9" t="str">
        <f>'Report Form'!O69</f>
        <v>To permit access for management and monitoring of the site by Biofarm and/or their contractors in accordance with the agreed strategy for delivery of the target habitat.</v>
      </c>
      <c r="V65" s="9" t="str">
        <f>'Report Form'!Q69</f>
        <v>Other neutral grassland
Sometimes referred to as semi-improved or mesotrophic, neutral grasslands are characterised by a diverse mix of wildflowers and
grasses which grow on neutral soils.
Mixed scrub
Dense vegetation characterised by a mixture of low-growing, typically woody species.</v>
      </c>
      <c r="W65" s="9">
        <f>'Report Form'!I69</f>
        <v>33</v>
      </c>
      <c r="X65" s="10">
        <f>'Financial Summary (BNG)'!H66</f>
        <v>6210000</v>
      </c>
      <c r="Y65" s="10">
        <f>'Financial Summary (BNG)'!M66</f>
        <v>3629060</v>
      </c>
      <c r="Z65" s="10">
        <f>'Financial Summary (BNG)'!Q66</f>
        <v>2337124</v>
      </c>
      <c r="AA65" s="10">
        <f>'Financial Summary (BNG)'!F66</f>
        <v>4600000</v>
      </c>
      <c r="AB65" s="10">
        <f>'Financial Summary (BNG)'!G66</f>
        <v>1610000</v>
      </c>
      <c r="AC65" s="10">
        <f>'Financial Summary (BNG)'!H66</f>
        <v>6210000</v>
      </c>
      <c r="AD65" s="10">
        <f>'Financial Summary (BNG)'!I66</f>
        <v>920000</v>
      </c>
      <c r="AE65" s="10">
        <f>'Financial Summary (BNG)'!J66</f>
        <v>310500</v>
      </c>
      <c r="AF65" s="10">
        <f>'Financial Summary (BNG)'!K66</f>
        <v>1610000</v>
      </c>
      <c r="AG65" s="10">
        <f>'Financial Summary (BNG)'!L66</f>
        <v>788560</v>
      </c>
      <c r="AH65" s="10">
        <f>'Financial Summary (BNG)'!M66</f>
        <v>3629060</v>
      </c>
      <c r="AI65" s="10">
        <f>'Financial Summary (BNG)'!N66</f>
        <v>2580940</v>
      </c>
      <c r="AJ65" s="10">
        <f>'Financial Summary (BNG)'!O66</f>
        <v>1032376</v>
      </c>
      <c r="AK65" s="10">
        <f>'Financial Summary (BNG)'!P66</f>
        <v>1548564</v>
      </c>
      <c r="AL65" s="10">
        <f>'Financial Summary (BNG)'!Q66</f>
        <v>2337124</v>
      </c>
      <c r="AM65" s="9"/>
      <c r="AN65" s="9">
        <f>'Financial Summary (BNG)'!S66</f>
        <v>0</v>
      </c>
      <c r="AO65" s="9" t="str">
        <f>'Application Form'!K65</f>
        <v>2-3</v>
      </c>
      <c r="AP65" s="9" t="str">
        <f>'Application Form'!L65</f>
        <v>Slowly permeable seasonally wet slightly acid but base-rich loamy and clayey soils</v>
      </c>
      <c r="AQ65" s="9" t="str">
        <f>'Application Form'!M65</f>
        <v>Grassland and arable some woodland</v>
      </c>
      <c r="AR65" s="9" t="str">
        <f>'Application Form'!N65</f>
        <v>No</v>
      </c>
      <c r="AS65" s="9" t="str">
        <f>'Application Form'!O65</f>
        <v>No</v>
      </c>
      <c r="AT65" s="9" t="str">
        <f>'Application Form'!P65</f>
        <v>Smaller road near plot</v>
      </c>
      <c r="AU65" s="9" t="str">
        <f>'Application Form'!Q65</f>
        <v>1.24 km</v>
      </c>
      <c r="AV65" s="9" t="str">
        <f>'Application Form'!R65</f>
        <v>N/A</v>
      </c>
      <c r="AW65" s="9" t="str">
        <f>'Application Form'!S65</f>
        <v>N/A</v>
      </c>
      <c r="AX65" s="9" t="str">
        <f>'Application Form'!T65</f>
        <v>1.09 km</v>
      </c>
      <c r="AY65" s="9" t="str">
        <f>'Application Form'!U65</f>
        <v>Flood zone 1</v>
      </c>
      <c r="AZ65" s="9" t="str">
        <f>'Application Form'!V65</f>
        <v>Flood zone 1</v>
      </c>
      <c r="BA65" s="9" t="str">
        <f>'Application Form'!W65</f>
        <v>6.70 km</v>
      </c>
      <c r="BB65" s="9" t="str">
        <f>'Application Form'!X65</f>
        <v>488 metres</v>
      </c>
      <c r="BC65" s="9" t="str">
        <f>'Application Form'!Y65</f>
        <v>151 metres</v>
      </c>
      <c r="BD65" s="9" t="str">
        <f>'Application Form'!Z65</f>
        <v>13.29 m</v>
      </c>
      <c r="BE65" s="9" t="str">
        <f>'Application Form'!AA65</f>
        <v>8.71 km</v>
      </c>
      <c r="BF65" s="9" t="str">
        <f>'Application Form'!AB65</f>
        <v>1.69 km</v>
      </c>
      <c r="BG65" s="9" t="str">
        <f>'Application Form'!AC65</f>
        <v>6.60 km</v>
      </c>
      <c r="BH65" s="9" t="str">
        <f>'Application Form'!AD65</f>
        <v>29.48 km</v>
      </c>
      <c r="BI65" s="13" t="str">
        <f>'Application Form'!AH65</f>
        <v>https://drive.google.com/file/d/1x7RN_8s2mPGeySdjcPQGKRIDEmN0gAMM/view?usp=drive_link</v>
      </c>
      <c r="BJ65" s="18" t="str">
        <f>HYPERLINK("https://drive.google.com/open?id=1_jiW8DyWqh-fYxvmGMD4p5uGsG42z9QweItAukAdcvc","66. Victoria Darley Report YO61 1LR")</f>
        <v>66. Victoria Darley Report YO61 1LR</v>
      </c>
      <c r="BK65" s="60" t="s">
        <v>1670</v>
      </c>
      <c r="BL65" s="62"/>
      <c r="BM65" s="62"/>
      <c r="BN65" s="62"/>
      <c r="BO65" s="62"/>
      <c r="BP65" s="62"/>
      <c r="BQ65" s="62"/>
      <c r="BR65" s="62"/>
      <c r="BS65" s="62"/>
      <c r="BT65" s="62"/>
      <c r="BU65" s="62"/>
      <c r="BV65" s="3"/>
      <c r="BZ65" s="4"/>
      <c r="CA65" s="4"/>
    </row>
    <row r="66" spans="1:79" x14ac:dyDescent="0.2">
      <c r="A66" s="9">
        <f>'Application Form'!B66</f>
        <v>67</v>
      </c>
      <c r="B66" s="9">
        <f>'Application Form'!C66</f>
        <v>0</v>
      </c>
      <c r="C66" s="9" t="str">
        <f>'Application Form'!E66</f>
        <v>Chichester</v>
      </c>
      <c r="D66" s="9">
        <f>'Application Form'!D66</f>
        <v>0</v>
      </c>
      <c r="E66" s="9">
        <f>'Report Form'!E70</f>
        <v>0</v>
      </c>
      <c r="F66" s="51">
        <f>'Financial Summary (BNG)'!D67</f>
        <v>0</v>
      </c>
      <c r="G66" s="9" t="str">
        <f>'Phone Call (MkIII)'!G66</f>
        <v>Purchse</v>
      </c>
      <c r="H66" s="9" t="str">
        <f>'Phone Call (MkIII)'!H66</f>
        <v xml:space="preserve">The land has been in the family since the 60's. </v>
      </c>
      <c r="I66" s="9" t="str">
        <f>'Phone Call (MkIII)'!I66</f>
        <v xml:space="preserve">This land is used for sheep grazing for 2 months of the year. </v>
      </c>
      <c r="J66" s="9" t="str">
        <f>'Phone Call (MkIII)'!J66</f>
        <v xml:space="preserve">SSSI - So could be tricky. </v>
      </c>
      <c r="K66" s="9" t="str">
        <f>'Phone Call (MkIII)'!K66</f>
        <v>N/A</v>
      </c>
      <c r="L66" s="9" t="str">
        <f>'Phone Call (MkIII)'!N:N</f>
        <v xml:space="preserve">The landowner is open to suggestions of what we can do. However, with this land being in SSSI this could be tricky, but told Jack I will come back to him if we can/cannot offer anything of interest. </v>
      </c>
      <c r="M66" s="9">
        <f>'Phone Call (MkIII)'!O66</f>
        <v>0</v>
      </c>
      <c r="N66" s="9">
        <f>'Phone Call (MkIII)'!P66</f>
        <v>0</v>
      </c>
      <c r="O66" s="4">
        <f>'Report Form'!G70</f>
        <v>0</v>
      </c>
      <c r="P66" s="9" t="str">
        <f>'Financial Summary (BNG)'!C67</f>
        <v>CTF</v>
      </c>
      <c r="Q66" s="9">
        <f>'Report Form'!J70</f>
        <v>0</v>
      </c>
      <c r="R66" s="9">
        <f>'Report Form'!L70</f>
        <v>0</v>
      </c>
      <c r="S66" s="9">
        <f>'Report Form'!M70</f>
        <v>0</v>
      </c>
      <c r="T66" s="9">
        <f>'Report Form'!N70</f>
        <v>0</v>
      </c>
      <c r="U66" s="9">
        <f>'Report Form'!O70</f>
        <v>0</v>
      </c>
      <c r="V66" s="9">
        <f>'Report Form'!Q70</f>
        <v>0</v>
      </c>
      <c r="W66" s="9">
        <f>'Report Form'!I70</f>
        <v>0</v>
      </c>
      <c r="X66" s="10">
        <f>'Financial Summary (BNG)'!H67</f>
        <v>0</v>
      </c>
      <c r="Y66" s="10">
        <f>'Financial Summary (BNG)'!M67</f>
        <v>0</v>
      </c>
      <c r="Z66" s="10">
        <f>'Financial Summary (BNG)'!Q67</f>
        <v>0</v>
      </c>
      <c r="AA66" s="10">
        <f>'Financial Summary (BNG)'!F67</f>
        <v>0</v>
      </c>
      <c r="AB66" s="10">
        <f>'Financial Summary (BNG)'!G67</f>
        <v>0</v>
      </c>
      <c r="AC66" s="10">
        <f>'Financial Summary (BNG)'!H67</f>
        <v>0</v>
      </c>
      <c r="AD66" s="10">
        <f>'Financial Summary (BNG)'!I67</f>
        <v>0</v>
      </c>
      <c r="AE66" s="10">
        <f>'Financial Summary (BNG)'!J67</f>
        <v>0</v>
      </c>
      <c r="AF66" s="10">
        <f>'Financial Summary (BNG)'!K67</f>
        <v>0</v>
      </c>
      <c r="AG66" s="10">
        <f>'Financial Summary (BNG)'!L67</f>
        <v>0</v>
      </c>
      <c r="AH66" s="10">
        <f>'Financial Summary (BNG)'!M67</f>
        <v>0</v>
      </c>
      <c r="AI66" s="10">
        <f>'Financial Summary (BNG)'!N67</f>
        <v>0</v>
      </c>
      <c r="AJ66" s="10">
        <f>'Financial Summary (BNG)'!O67</f>
        <v>0</v>
      </c>
      <c r="AK66" s="10">
        <f>'Financial Summary (BNG)'!P67</f>
        <v>0</v>
      </c>
      <c r="AL66" s="10">
        <f>'Financial Summary (BNG)'!Q67</f>
        <v>0</v>
      </c>
      <c r="AM66" s="9"/>
      <c r="AN66" s="10">
        <f>'Financial Summary (BNG)'!S67</f>
        <v>0</v>
      </c>
      <c r="AO66" s="9">
        <f>'Application Form'!K66</f>
        <v>3</v>
      </c>
      <c r="AP66" s="9" t="str">
        <f>'Application Form'!L66</f>
        <v>Loamy soils with naturally high groundwater</v>
      </c>
      <c r="AQ66" s="9" t="str">
        <f>'Application Form'!M66</f>
        <v>Arable grassland and woodland</v>
      </c>
      <c r="AR66" s="9" t="str">
        <f>'Application Form'!N66</f>
        <v>No</v>
      </c>
      <c r="AS66" s="9" t="str">
        <f>'Application Form'!O66</f>
        <v>Yes</v>
      </c>
      <c r="AT66" s="9" t="str">
        <f>'Application Form'!P66</f>
        <v>Yes</v>
      </c>
      <c r="AU66" s="9" t="str">
        <f>'Application Form'!Q66</f>
        <v>2.27km</v>
      </c>
      <c r="AV66" s="9" t="str">
        <f>'Application Form'!R66</f>
        <v>N/A</v>
      </c>
      <c r="AW66" s="9" t="str">
        <f>'Application Form'!S66</f>
        <v>N/A</v>
      </c>
      <c r="AX66" s="9" t="str">
        <f>'Application Form'!T66</f>
        <v>1.19km</v>
      </c>
      <c r="AY66" s="9" t="str">
        <f>'Application Form'!U66</f>
        <v>Flood zone 3</v>
      </c>
      <c r="AZ66" s="9" t="str">
        <f>'Application Form'!V66</f>
        <v>Flood zone 3</v>
      </c>
      <c r="BA66" s="9" t="str">
        <f>'Application Form'!W66</f>
        <v>30.04 km</v>
      </c>
      <c r="BB66" s="9" t="str">
        <f>'Application Form'!X66</f>
        <v>14 metres</v>
      </c>
      <c r="BC66" s="9" t="str">
        <f>'Application Form'!Y66</f>
        <v>25 metres</v>
      </c>
      <c r="BD66" s="9" t="str">
        <f>'Application Form'!Z66</f>
        <v>2.79 km</v>
      </c>
      <c r="BE66" s="9" t="str">
        <f>'Application Form'!AA66</f>
        <v>5.29 km</v>
      </c>
      <c r="BF66" s="9" t="str">
        <f>'Application Form'!AB66</f>
        <v>10 metres</v>
      </c>
      <c r="BG66" s="9" t="str">
        <f>'Application Form'!AC66</f>
        <v>822 metres</v>
      </c>
      <c r="BH66" s="9" t="str">
        <f>'Application Form'!AD66</f>
        <v>7.67 km</v>
      </c>
      <c r="BI66" s="13" t="str">
        <f>'Application Form'!AH66</f>
        <v>https://drive.google.com/file/d/1PDoRkp2of4yRv2vByJWDSYVp0yfhSDEs/view?usp=drive_link</v>
      </c>
      <c r="BK66" s="62"/>
      <c r="BL66" s="62"/>
      <c r="BM66" s="62"/>
      <c r="BN66" s="62"/>
      <c r="BO66" s="62"/>
      <c r="BP66" s="62"/>
      <c r="BQ66" s="62"/>
      <c r="BR66" s="62"/>
      <c r="BS66" s="62"/>
      <c r="BT66" s="62"/>
      <c r="BU66" s="62"/>
      <c r="BV66" s="3"/>
      <c r="BZ66" s="4"/>
      <c r="CA66" s="4"/>
    </row>
    <row r="67" spans="1:79" x14ac:dyDescent="0.2">
      <c r="A67" s="9">
        <f>'Application Form'!B67</f>
        <v>68</v>
      </c>
      <c r="B67" s="9">
        <f>'Application Form'!C67</f>
        <v>0</v>
      </c>
      <c r="C67" s="9" t="str">
        <f>'Application Form'!E67</f>
        <v>Mid Devon</v>
      </c>
      <c r="D67" s="9">
        <f>'Application Form'!D67</f>
        <v>0</v>
      </c>
      <c r="E67" s="9" t="str">
        <f>'Report Form'!E71</f>
        <v>Dan Bumford</v>
      </c>
      <c r="F67" s="51">
        <f>'Financial Summary (BNG)'!D68</f>
        <v>64</v>
      </c>
      <c r="G67" s="9">
        <f>'Phone Call (MkIII)'!G67</f>
        <v>0</v>
      </c>
      <c r="H67" s="9">
        <f>'Phone Call (MkIII)'!H67</f>
        <v>0</v>
      </c>
      <c r="I67" s="9">
        <f>'Phone Call (MkIII)'!I67</f>
        <v>0</v>
      </c>
      <c r="J67" s="9">
        <f>'Phone Call (MkIII)'!J67</f>
        <v>0</v>
      </c>
      <c r="K67" s="9">
        <f>'Phone Call (MkIII)'!K67</f>
        <v>0</v>
      </c>
      <c r="L67" s="9">
        <f>'Phone Call (MkIII)'!N:N</f>
        <v>0</v>
      </c>
      <c r="M67" s="9">
        <f>'Phone Call (MkIII)'!O67</f>
        <v>0</v>
      </c>
      <c r="N67" s="9">
        <f>'Phone Call (MkIII)'!P67</f>
        <v>0</v>
      </c>
      <c r="O67" s="4" t="str">
        <f>'Report Form'!G71</f>
        <v>BNG (Biodiversity Net Gain)</v>
      </c>
      <c r="P67" s="9" t="str">
        <f>'Financial Summary (BNG)'!C68</f>
        <v>Biofarm</v>
      </c>
      <c r="Q67" s="9" t="str">
        <f>'Report Form'!J71</f>
        <v xml:space="preserve">Based on our initial conversation on the 16th of January, it mentioned you were quite attracted by the idea of having both ponds and cattle on your submitted land. This information was passed onto Biofarm and has been included in the habitat strategy. This has been done with a proposal of a 2 acre pond and grassland that would benefit from mob grazing of a local cattle species. 
Given the land's natural capital and area characteristics, the units could be viable to sell in multiple planning areas. The National Character Area is The Culm, which spans over 2831 square kilometres, which give a significant opportunity of having extensive development within it. </v>
      </c>
      <c r="R67" s="9" t="str">
        <f>'Report Form'!L71</f>
        <v>Enhancement of 50% of the site to ‘good’ condition other neutral grassland, with the remaining area converted to ‘good’ condition mixed scrub. Implementation of a ‘good’ condition pond complex approximately 0.8 hectaresin size.</v>
      </c>
      <c r="S67" s="9" t="str">
        <f>'Report Form'!M71</f>
        <v>24-month Option Agreement between Biofarm and Landowner to exclusively lease the land and sell BNG habitat units on the demise. Option to extend for a further 12 months on the sale of 28 habitat units.</v>
      </c>
      <c r="T67" s="9" t="str">
        <f>'Report Form'!N71</f>
        <v>Biofarm responsible for delivery of Habitat Units, Habitat Management and BNG Monitoring for the full 33-year period</v>
      </c>
      <c r="U67" s="9" t="str">
        <f>'Report Form'!O71</f>
        <v>To permit access for management and monitoring of the site by Biofarm and/or their contractors in accordance with the agreed strategy for delivery of the target habitat.</v>
      </c>
      <c r="V67" s="9" t="str">
        <f>'Report Form'!Q71</f>
        <v xml:space="preserve">Neutral Grassland
Neutral grasslands, or mesotrophic grasslands, are used for hay making, water meadows and grazing pasture. 
Scrubland
Scrubland is an area of land which is covered with low trees and bushes.
Pond
A pond is a small, still, land-based body of water formed by pooling inside a depression, either naturally or artificially. </v>
      </c>
      <c r="W67" s="9">
        <f>'Report Form'!I71</f>
        <v>33</v>
      </c>
      <c r="X67" s="10">
        <f>'Financial Summary (BNG)'!H68</f>
        <v>3753000</v>
      </c>
      <c r="Y67" s="10">
        <f>'Financial Summary (BNG)'!M68</f>
        <v>2228650</v>
      </c>
      <c r="Z67" s="10">
        <f>'Financial Summary (BNG)'!Q68</f>
        <v>1426610</v>
      </c>
      <c r="AA67" s="10">
        <f>'Financial Summary (BNG)'!F68</f>
        <v>2780000</v>
      </c>
      <c r="AB67" s="10">
        <f>'Financial Summary (BNG)'!G68</f>
        <v>973000</v>
      </c>
      <c r="AC67" s="10">
        <f>'Financial Summary (BNG)'!H68</f>
        <v>3753000</v>
      </c>
      <c r="AD67" s="10">
        <f>'Financial Summary (BNG)'!I68</f>
        <v>556000</v>
      </c>
      <c r="AE67" s="10">
        <f>'Financial Summary (BNG)'!J68</f>
        <v>187650</v>
      </c>
      <c r="AF67" s="10">
        <f>'Financial Summary (BNG)'!K68</f>
        <v>973000</v>
      </c>
      <c r="AG67" s="10">
        <f>'Financial Summary (BNG)'!L68</f>
        <v>512000</v>
      </c>
      <c r="AH67" s="10">
        <f>'Financial Summary (BNG)'!M68</f>
        <v>2228650</v>
      </c>
      <c r="AI67" s="10">
        <f>'Financial Summary (BNG)'!N68</f>
        <v>1524350</v>
      </c>
      <c r="AJ67" s="10">
        <f>'Financial Summary (BNG)'!O68</f>
        <v>609740</v>
      </c>
      <c r="AK67" s="10">
        <f>'Financial Summary (BNG)'!P68</f>
        <v>914610</v>
      </c>
      <c r="AL67" s="10">
        <f>'Financial Summary (BNG)'!Q68</f>
        <v>1426610</v>
      </c>
      <c r="AM67" s="9"/>
      <c r="AN67" s="9">
        <f>'Financial Summary (BNG)'!S68</f>
        <v>0</v>
      </c>
      <c r="AO67" s="9">
        <f>'Application Form'!K67</f>
        <v>3</v>
      </c>
      <c r="AP67" s="9" t="str">
        <f>'Application Form'!L67</f>
        <v>Freely draining slightly acid loamy soils</v>
      </c>
      <c r="AQ67" s="9" t="str">
        <f>'Application Form'!M67</f>
        <v>Arable and grassland</v>
      </c>
      <c r="AR67" s="9" t="str">
        <f>'Application Form'!N67</f>
        <v>No</v>
      </c>
      <c r="AS67" s="9" t="str">
        <f>'Application Form'!O67</f>
        <v>Yes</v>
      </c>
      <c r="AT67" s="9" t="str">
        <f>'Application Form'!P67</f>
        <v>Yes</v>
      </c>
      <c r="AU67" s="9" t="str">
        <f>'Application Form'!Q67</f>
        <v>1.03km</v>
      </c>
      <c r="AV67" s="9" t="str">
        <f>'Application Form'!R67</f>
        <v>N/A</v>
      </c>
      <c r="AW67" s="9" t="str">
        <f>'Application Form'!S67</f>
        <v>N/A</v>
      </c>
      <c r="AX67" s="9" t="str">
        <f>'Application Form'!T67</f>
        <v>940 metres</v>
      </c>
      <c r="AY67" s="9" t="str">
        <f>'Application Form'!U67</f>
        <v>Flood zone 1</v>
      </c>
      <c r="AZ67" s="9" t="str">
        <f>'Application Form'!V67</f>
        <v>Flood zone 1</v>
      </c>
      <c r="BA67" s="9" t="str">
        <f>'Application Form'!W67</f>
        <v>94.05 km</v>
      </c>
      <c r="BB67" s="9" t="str">
        <f>'Application Form'!X67</f>
        <v>0 metres</v>
      </c>
      <c r="BC67" s="9" t="str">
        <f>'Application Form'!Y67</f>
        <v>488 metres</v>
      </c>
      <c r="BD67" s="9" t="str">
        <f>'Application Form'!Z67</f>
        <v>16.97 km</v>
      </c>
      <c r="BE67" s="9" t="str">
        <f>'Application Form'!AA67</f>
        <v>14.15 km</v>
      </c>
      <c r="BF67" s="9" t="str">
        <f>'Application Form'!AB67</f>
        <v>29.16 km</v>
      </c>
      <c r="BG67" s="9" t="str">
        <f>'Application Form'!AC67</f>
        <v>2.03 km</v>
      </c>
      <c r="BH67" s="9" t="str">
        <f>'Application Form'!AD67</f>
        <v>40.36 km</v>
      </c>
      <c r="BI67" s="13" t="str">
        <f>'Application Form'!AH67</f>
        <v>https://drive.google.com/file/d/1TJPn0qkvHtv_C7Rl3gvtz-wteWzESI8n/view?usp=drive_link</v>
      </c>
      <c r="BJ67" s="18" t="str">
        <f>HYPERLINK("https://drive.google.com/open?id=1WE5csJ_XDsP88wgcvH-uJq3J3IybPCS5JnAgiF-axb0","68. Rob Skinner Report EX18 7RB")</f>
        <v>68. Rob Skinner Report EX18 7RB</v>
      </c>
      <c r="BK67" s="60" t="s">
        <v>1671</v>
      </c>
      <c r="BL67" s="62"/>
      <c r="BM67" s="62"/>
      <c r="BN67" s="62"/>
      <c r="BO67" s="62"/>
      <c r="BP67" s="62"/>
      <c r="BQ67" s="62"/>
      <c r="BR67" s="62"/>
      <c r="BS67" s="62"/>
      <c r="BT67" s="62"/>
      <c r="BU67" s="62"/>
      <c r="BV67" s="3"/>
      <c r="BZ67" s="4"/>
      <c r="CA67" s="4"/>
    </row>
    <row r="68" spans="1:79" x14ac:dyDescent="0.2">
      <c r="A68" s="9">
        <f>'Application Form'!B68</f>
        <v>69</v>
      </c>
      <c r="B68" s="9">
        <f>'Application Form'!C68</f>
        <v>0</v>
      </c>
      <c r="C68" s="9" t="str">
        <f>'Application Form'!E68</f>
        <v>Stratford-on-Avon</v>
      </c>
      <c r="D68" s="9">
        <f>'Application Form'!D68</f>
        <v>0</v>
      </c>
      <c r="E68" s="9" t="str">
        <f>'Report Form'!E72</f>
        <v>Dan Bumford</v>
      </c>
      <c r="F68" s="51">
        <f>'Financial Summary (BNG)'!D69</f>
        <v>19</v>
      </c>
      <c r="G68" s="9" t="str">
        <f>'Phone Call (MkIII)'!G68</f>
        <v>Purchase</v>
      </c>
      <c r="H68" s="9">
        <f>'Phone Call (MkIII)'!H68</f>
        <v>2022</v>
      </c>
      <c r="I68" s="9" t="str">
        <f>'Phone Call (MkIII)'!I68</f>
        <v xml:space="preserve">The land is being rented to a farmer who is grazing and cutting twice per-year. </v>
      </c>
      <c r="J68" s="9" t="str">
        <f>'Phone Call (MkIII)'!J68</f>
        <v>N/A</v>
      </c>
      <c r="K68" s="9" t="str">
        <f>'Phone Call (MkIII)'!K68</f>
        <v>N/A</v>
      </c>
      <c r="L68" s="9" t="str">
        <f>'Phone Call (MkIII)'!N:N</f>
        <v xml:space="preserve">The landowner is currently renting the whole 34 acres out for around £5000 per-year. They would need to get returns in excess of this to consider other options. If not, they are happy to wait and see what comes about from BNG in Wales, once it's tested in England. </v>
      </c>
      <c r="M68" s="9">
        <f>'Phone Call (MkIII)'!O68</f>
        <v>0</v>
      </c>
      <c r="N68" s="9">
        <f>'Phone Call (MkIII)'!P68</f>
        <v>0</v>
      </c>
      <c r="O68" s="4" t="str">
        <f>'Report Form'!G72</f>
        <v>BNG (Biodiversity Net Gain)</v>
      </c>
      <c r="P68" s="9" t="s">
        <v>1672</v>
      </c>
      <c r="Q68" s="9" t="str">
        <f>'Report Form'!J72</f>
        <v>Given the land's natural capital and area characteristics, the units could be viable to sell in multiple planning areas. The National Character Area is Dunsmore and Feldon, which spans over 706 square kilometres, so you would expect some development work to take place, especially on the outskirts of Leamington Spa and Stratford Upon Avon (which also is within this NCA).</v>
      </c>
      <c r="R68" s="9" t="str">
        <f>'Report Form'!L72</f>
        <v>Enhancement to ‘good’ condition lowland meadow</v>
      </c>
      <c r="S68" s="9" t="str">
        <f>'Report Form'!M72</f>
        <v>24-month Option Agreement between Biofarm and Landowner to exclusively lease the land and sell BNG habitat units on the demise. Option to extend for a further 12 months on the sale of 9 habitat units.</v>
      </c>
      <c r="T68" s="9" t="str">
        <f>'Report Form'!N72</f>
        <v>Biofarm responsible for delivery of Habitat Units, Habitat Management and BNG Monitoring for the full 33-year period</v>
      </c>
      <c r="U68" s="9" t="str">
        <f>'Report Form'!O72</f>
        <v>To permit access for management and monitoring of the site by Biofarm and/or their contractors in accordance with the agreed strategy for delivery of the target habitat.</v>
      </c>
      <c r="V68" s="9" t="str">
        <f>'Report Form'!Q72</f>
        <v>Neutral Grassland 
Neutral grasslands, or mesotrophic grasslands, are used for hay making, water meadows and grazing pasture. 
Meadow 
A meadow is an open habitat or field, vegetated by grasses, herbs, and other non-woody plants.</v>
      </c>
      <c r="W68" s="9">
        <f>'Report Form'!I72</f>
        <v>33</v>
      </c>
      <c r="X68" s="10">
        <f>'Financial Summary (BNG)'!H69</f>
        <v>1269000</v>
      </c>
      <c r="Y68" s="10">
        <f>'Financial Summary (BNG)'!M69</f>
        <v>732450</v>
      </c>
      <c r="Z68" s="10">
        <f>'Financial Summary (BNG)'!Q69</f>
        <v>473930</v>
      </c>
      <c r="AA68" s="10">
        <f>'Financial Summary (BNG)'!F69</f>
        <v>940000</v>
      </c>
      <c r="AB68" s="10">
        <f>'Financial Summary (BNG)'!G69</f>
        <v>329000</v>
      </c>
      <c r="AC68" s="10">
        <f>'Financial Summary (BNG)'!H69</f>
        <v>1269000</v>
      </c>
      <c r="AD68" s="10">
        <f>'Financial Summary (BNG)'!I69</f>
        <v>188000</v>
      </c>
      <c r="AE68" s="10">
        <f>'Financial Summary (BNG)'!J69</f>
        <v>63450</v>
      </c>
      <c r="AF68" s="10">
        <f>'Financial Summary (BNG)'!K69</f>
        <v>329000</v>
      </c>
      <c r="AG68" s="10">
        <f>'Financial Summary (BNG)'!L69</f>
        <v>152000</v>
      </c>
      <c r="AH68" s="10">
        <f>'Financial Summary (BNG)'!M69</f>
        <v>732450</v>
      </c>
      <c r="AI68" s="10">
        <f>'Financial Summary (BNG)'!N69</f>
        <v>536550</v>
      </c>
      <c r="AJ68" s="10">
        <f>'Financial Summary (BNG)'!O69</f>
        <v>214620</v>
      </c>
      <c r="AK68" s="10">
        <f>'Financial Summary (BNG)'!P69</f>
        <v>321930</v>
      </c>
      <c r="AL68" s="10">
        <f>'Financial Summary (BNG)'!Q69</f>
        <v>473930</v>
      </c>
      <c r="AM68" s="9"/>
      <c r="AN68" s="9">
        <f>'Financial Summary (BNG)'!S69</f>
        <v>0</v>
      </c>
      <c r="AO68" s="9">
        <f>'Application Form'!K68</f>
        <v>3</v>
      </c>
      <c r="AP68" s="9" t="str">
        <f>'Application Form'!L68</f>
        <v>Slowly permeable seasonally wet slightly acid but base-rich loamy and clayey soils</v>
      </c>
      <c r="AQ68" s="9" t="str">
        <f>'Application Form'!M68</f>
        <v>Grassland and arable some woodland</v>
      </c>
      <c r="AR68" s="9" t="str">
        <f>'Application Form'!N68</f>
        <v>No</v>
      </c>
      <c r="AS68" s="9" t="str">
        <f>'Application Form'!O68</f>
        <v>Yes</v>
      </c>
      <c r="AT68" s="9" t="str">
        <f>'Application Form'!P68</f>
        <v>No</v>
      </c>
      <c r="AU68" s="9" t="str">
        <f>'Application Form'!Q68</f>
        <v>1.25 km</v>
      </c>
      <c r="AV68" s="9" t="str">
        <f>'Application Form'!R68</f>
        <v>N/A</v>
      </c>
      <c r="AW68" s="9" t="str">
        <f>'Application Form'!S68</f>
        <v>N/A</v>
      </c>
      <c r="AX68" s="9" t="str">
        <f>'Application Form'!T68</f>
        <v>2.24 km</v>
      </c>
      <c r="AY68" s="9" t="str">
        <f>'Application Form'!U68</f>
        <v>Flood zone 3</v>
      </c>
      <c r="AZ68" s="9" t="str">
        <f>'Application Form'!V68</f>
        <v>Flood zone 3</v>
      </c>
      <c r="BA68" s="9" t="str">
        <f>'Application Form'!W68</f>
        <v>16.42 km</v>
      </c>
      <c r="BB68" s="9" t="str">
        <f>'Application Form'!X68</f>
        <v>0 metres</v>
      </c>
      <c r="BC68" s="9" t="str">
        <f>'Application Form'!Y68</f>
        <v>92 metres</v>
      </c>
      <c r="BD68" s="9" t="str">
        <f>'Application Form'!Z68</f>
        <v>12.38 km</v>
      </c>
      <c r="BE68" s="9" t="str">
        <f>'Application Form'!AA68</f>
        <v>103.18 km</v>
      </c>
      <c r="BF68" s="9" t="str">
        <f>'Application Form'!AB68</f>
        <v>384 km</v>
      </c>
      <c r="BG68" s="9" t="str">
        <f>'Application Form'!AC68</f>
        <v>5.57 km</v>
      </c>
      <c r="BH68" s="9" t="str">
        <f>'Application Form'!AD68</f>
        <v>62.26 km</v>
      </c>
      <c r="BI68" s="13" t="str">
        <f>'Application Form'!AH68</f>
        <v>https://drive.google.com/file/d/1DNI0_64QcA1Wt0wa9i9yPlLADnrQI_jR/view?usp=drive_link</v>
      </c>
      <c r="BJ68" s="18" t="str">
        <f>HYPERLINK("https://drive.google.com/open?id=1eT7bl-OPU6pOSgfeMWoocwEftBG2mFnn-1HHd3kTaFg","69. Frank Walton Report CV35 0BZ")</f>
        <v>69. Frank Walton Report CV35 0BZ</v>
      </c>
      <c r="BK68" s="60" t="s">
        <v>1673</v>
      </c>
      <c r="BL68" s="62"/>
      <c r="BM68" s="62"/>
      <c r="BN68" s="62"/>
      <c r="BO68" s="62"/>
      <c r="BP68" s="62"/>
      <c r="BQ68" s="62"/>
      <c r="BR68" s="62"/>
      <c r="BS68" s="62"/>
      <c r="BT68" s="62"/>
      <c r="BU68" s="62"/>
      <c r="BV68" s="3"/>
      <c r="BZ68" s="4"/>
      <c r="CA68" s="4"/>
    </row>
    <row r="69" spans="1:79" x14ac:dyDescent="0.2">
      <c r="A69" s="9">
        <f>'Application Form'!B69</f>
        <v>70</v>
      </c>
      <c r="B69" s="9">
        <f>'Application Form'!C69</f>
        <v>0</v>
      </c>
      <c r="C69" s="9" t="str">
        <f>'Application Form'!E69</f>
        <v>Basingstoke and Deane</v>
      </c>
      <c r="D69" s="9">
        <f>'Application Form'!D69</f>
        <v>0</v>
      </c>
      <c r="E69" s="9" t="str">
        <f>'Report Form'!E73</f>
        <v xml:space="preserve">Dan Bumford </v>
      </c>
      <c r="F69" s="51">
        <f>'Financial Summary (BNG)'!D70</f>
        <v>6.17</v>
      </c>
      <c r="G69" s="9" t="str">
        <f>'Phone Call (MkIII)'!G69</f>
        <v xml:space="preserve">The land was purchased. </v>
      </c>
      <c r="H69" s="9" t="str">
        <f>'Phone Call (MkIII)'!H69</f>
        <v xml:space="preserve">Purchased in 1990. </v>
      </c>
      <c r="I69" s="9" t="str">
        <f>'Phone Call (MkIII)'!I69</f>
        <v xml:space="preserve">30 acres is used for arable (rented to arable farmer). The rest is used for grazing for the 50 sheep, 10 cattle and 10 horses. </v>
      </c>
      <c r="J69" s="9">
        <f>'Phone Call (MkIII)'!J69</f>
        <v>0</v>
      </c>
      <c r="K69" s="9">
        <f>'Phone Call (MkIII)'!K69</f>
        <v>0</v>
      </c>
      <c r="L69" s="9" t="str">
        <f>'Phone Call (MkIII)'!N:N</f>
        <v xml:space="preserve">Victoria is looking at other revenue streams for this and would be interested in doing a camping site. Again, they are trying to find ways of keeping the land in the family, but not doing conventional farming. </v>
      </c>
      <c r="M69" s="9">
        <f>'Phone Call (MkIII)'!O69</f>
        <v>0</v>
      </c>
      <c r="N69" s="9">
        <f>'Phone Call (MkIII)'!P69</f>
        <v>0</v>
      </c>
      <c r="O69" s="4" t="str">
        <f>'Report Form'!G73</f>
        <v>BNG (Biodiversity Net Gain)</v>
      </c>
      <c r="P69" s="9" t="str">
        <f>'Financial Summary (BNG)'!C70</f>
        <v>CTF</v>
      </c>
      <c r="Q69" s="9" t="str">
        <f>'Report Form'!J73</f>
        <v>Woodland Enhancement
Enhancement of the ecological condition of the woodland should be the proposed strategy for this habitat. Depending on woodland composition identified, this will be either be medium or high distinctiveness woodland, or a mosaic of both. Once the woodland type has been identified, the condition score will need to be assessed, using the Statutory Biodiversity Metric condition methodology and woodland wildlife
toolkit for support. This is a comprehensive condition sheet, so should be undertaken by a person with significant experience with woodland flora. Once it has been identified whether the woodland is “poor”, “moderate”, or “good” condition, the management strategy can be designed based upon which criteria the habitat is failing.
The threshold for reaching good condition woodland is high. Therefore, unless the woodland is currently being managed extensively and in line with the woodland wildlife toolkit, it is likely that the woodland will be in poor or moderate condition. Therefore, the proposed strategy will be enhancing the woodland from poor to moderate, or moderate to good.
Once it has been identified which criteria the woodland is failing on, we will need to consider feasibility. For example, if the woodland is moderate condition, and to achieve good condition it requires the presence of veteran trees, we will need to consider if it is possible for the existing trees to mature to that extent in 30 years. If the woodland is failing because of less time dependent factors, e.g., shrub diversity, invasive species presence, lack of open space, then the strategy will be significantly more feasible.</v>
      </c>
      <c r="R69" s="9" t="str">
        <f>'Report Form'!L73</f>
        <v xml:space="preserve">Enhancement of the ecological condition of the woodland should be the proposed strategy for this habitat. </v>
      </c>
      <c r="S69" s="9">
        <f>'Report Form'!M73</f>
        <v>0</v>
      </c>
      <c r="T69" s="9">
        <f>'Report Form'!N73</f>
        <v>0</v>
      </c>
      <c r="U69" s="9">
        <f>'Report Form'!O73</f>
        <v>0</v>
      </c>
      <c r="V69" s="9" t="str">
        <f>'Report Form'!Q73</f>
        <v>Lowland Mixed Deciduous Woodland
Lowland mixed deciduous woodlands are one of the most diverse habitats found in the county, both structurally, and in species composition.
Lowland Beech and Yew Woodland
Lowland beech and yew woodland spans a variety of distinctive vegetation types reflecting differences in soil and topographical conditions.</v>
      </c>
      <c r="W69" s="9">
        <f>'Report Form'!I73</f>
        <v>33</v>
      </c>
      <c r="X69" s="10">
        <f>'Financial Summary (BNG)'!H70</f>
        <v>162000</v>
      </c>
      <c r="Y69" s="10">
        <f>'Financial Summary (BNG)'!M70</f>
        <v>78150</v>
      </c>
      <c r="Z69" s="10">
        <f>'Financial Summary (BNG)'!Q70</f>
        <v>133210</v>
      </c>
      <c r="AA69" s="10">
        <f>'Financial Summary (BNG)'!F70</f>
        <v>120000</v>
      </c>
      <c r="AB69" s="10">
        <f>'Financial Summary (BNG)'!G70</f>
        <v>42000</v>
      </c>
      <c r="AC69" s="10">
        <f>'Financial Summary (BNG)'!H70</f>
        <v>162000</v>
      </c>
      <c r="AD69" s="10">
        <f>'Financial Summary (BNG)'!I70</f>
        <v>24000</v>
      </c>
      <c r="AE69" s="10">
        <f>'Financial Summary (BNG)'!J70</f>
        <v>12150</v>
      </c>
      <c r="AF69" s="10">
        <f>'Financial Summary (BNG)'!K70</f>
        <v>42000</v>
      </c>
      <c r="AG69" s="10">
        <f>'Financial Summary (BNG)'!L70</f>
        <v>49360</v>
      </c>
      <c r="AH69" s="10">
        <f>'Financial Summary (BNG)'!M70</f>
        <v>78150</v>
      </c>
      <c r="AI69" s="10">
        <f>'Financial Summary (BNG)'!N70</f>
        <v>83850</v>
      </c>
      <c r="AJ69" s="10">
        <f>'Financial Summary (BNG)'!O70</f>
        <v>0</v>
      </c>
      <c r="AK69" s="10">
        <f>'Financial Summary (BNG)'!P70</f>
        <v>83850</v>
      </c>
      <c r="AL69" s="10">
        <f>'Financial Summary (BNG)'!Q70</f>
        <v>133210</v>
      </c>
      <c r="AM69" s="9"/>
      <c r="AN69" s="10">
        <f>'Financial Summary (BNG)'!S70</f>
        <v>75465</v>
      </c>
      <c r="AO69" s="9">
        <f>'Application Form'!K69</f>
        <v>4</v>
      </c>
      <c r="AP69" s="9" t="str">
        <f>'Application Form'!L69</f>
        <v>Loamy and clayey floodplain soils with naturally high groundwater</v>
      </c>
      <c r="AQ69" s="9" t="str">
        <f>'Application Form'!M69</f>
        <v>Grassland some arable</v>
      </c>
      <c r="AR69" s="9" t="str">
        <f>'Application Form'!N69</f>
        <v>No</v>
      </c>
      <c r="AS69" s="9" t="str">
        <f>'Application Form'!O69</f>
        <v>Not on plot but River Test to the east</v>
      </c>
      <c r="AT69" s="9" t="str">
        <f>'Application Form'!P69</f>
        <v>Yes</v>
      </c>
      <c r="AU69" s="9" t="str">
        <f>'Application Form'!Q69</f>
        <v>&lt;200 metres</v>
      </c>
      <c r="AV69" s="9" t="str">
        <f>'Application Form'!R69</f>
        <v>N/A</v>
      </c>
      <c r="AW69" s="9" t="str">
        <f>'Application Form'!S69</f>
        <v>N/A</v>
      </c>
      <c r="AX69" s="9" t="str">
        <f>'Application Form'!T69</f>
        <v>1.2 km</v>
      </c>
      <c r="AY69" s="9" t="str">
        <f>'Application Form'!U69</f>
        <v>Zone 3</v>
      </c>
      <c r="AZ69" s="9" t="str">
        <f>'Application Form'!V69</f>
        <v>Zone 3</v>
      </c>
      <c r="BA69" s="9" t="str">
        <f>'Application Form'!W69</f>
        <v>32.90 km</v>
      </c>
      <c r="BB69" s="9" t="str">
        <f>'Application Form'!X69</f>
        <v>0 metres</v>
      </c>
      <c r="BC69" s="9" t="str">
        <f>'Application Form'!Y69</f>
        <v>17 metres</v>
      </c>
      <c r="BD69" s="9" t="str">
        <f>'Application Form'!Z69</f>
        <v>8.28 km</v>
      </c>
      <c r="BE69" s="9" t="str">
        <f>'Application Form'!AA69</f>
        <v>16.60 km</v>
      </c>
      <c r="BF69" s="9" t="str">
        <f>'Application Form'!AB69</f>
        <v>306 metres</v>
      </c>
      <c r="BG69" s="9" t="str">
        <f>'Application Form'!AC69</f>
        <v>0 metres</v>
      </c>
      <c r="BH69" s="9" t="str">
        <f>'Application Form'!AD69</f>
        <v>51.12 km</v>
      </c>
      <c r="BI69" s="13" t="str">
        <f>'Application Form'!AH69</f>
        <v>https://drive.google.com/file/d/1tmix58C4u6nM6pHKOK2z0hNpzih99XCC/view?usp=drive_link</v>
      </c>
      <c r="BJ69" s="18" t="str">
        <f>HYPERLINK("https://drive.google.com/open?id=11dU_6uajD7glwjpqPAP8VdjjYZK2Dh1LbEcm9HsqBYc","70. David Oakley Report RG25 3HF")</f>
        <v>70. David Oakley Report RG25 3HF</v>
      </c>
      <c r="BK69" s="60" t="s">
        <v>1674</v>
      </c>
      <c r="BL69" s="62"/>
      <c r="BM69" s="62"/>
      <c r="BN69" s="62"/>
      <c r="BO69" s="62"/>
      <c r="BP69" s="62"/>
      <c r="BQ69" s="62"/>
      <c r="BR69" s="62"/>
      <c r="BS69" s="62"/>
      <c r="BT69" s="62"/>
      <c r="BU69" s="62"/>
      <c r="BV69" s="3"/>
      <c r="BZ69" s="4"/>
      <c r="CA69" s="4"/>
    </row>
    <row r="70" spans="1:79" x14ac:dyDescent="0.2">
      <c r="A70" s="9">
        <f>'Application Form'!B70</f>
        <v>71</v>
      </c>
      <c r="B70" s="9">
        <f>'Application Form'!C70</f>
        <v>0</v>
      </c>
      <c r="C70" s="9" t="str">
        <f>'Application Form'!E70</f>
        <v>Breckland</v>
      </c>
      <c r="D70" s="9">
        <f>'Application Form'!D70</f>
        <v>0</v>
      </c>
      <c r="E70" s="9">
        <f>'Report Form'!E74</f>
        <v>0</v>
      </c>
      <c r="F70" s="51">
        <f>'Financial Summary (BNG)'!D71</f>
        <v>0</v>
      </c>
      <c r="G70" s="9">
        <f>'Phone Call (MkIII)'!G70</f>
        <v>0</v>
      </c>
      <c r="H70" s="9">
        <f>'Phone Call (MkIII)'!H70</f>
        <v>0</v>
      </c>
      <c r="I70" s="9">
        <f>'Phone Call (MkIII)'!I70</f>
        <v>0</v>
      </c>
      <c r="J70" s="9">
        <f>'Phone Call (MkIII)'!J70</f>
        <v>0</v>
      </c>
      <c r="K70" s="9">
        <f>'Phone Call (MkIII)'!K70</f>
        <v>0</v>
      </c>
      <c r="L70" s="9">
        <f>'Phone Call (MkIII)'!N:N</f>
        <v>0</v>
      </c>
      <c r="M70" s="9">
        <f>'Phone Call (MkIII)'!O70</f>
        <v>0</v>
      </c>
      <c r="N70" s="9">
        <f>'Phone Call (MkIII)'!P70</f>
        <v>0</v>
      </c>
      <c r="O70" s="4">
        <f>'Report Form'!G74</f>
        <v>0</v>
      </c>
      <c r="P70" s="9" t="str">
        <f>'Financial Summary (BNG)'!C71</f>
        <v>CTF</v>
      </c>
      <c r="Q70" s="9">
        <f>'Report Form'!J74</f>
        <v>0</v>
      </c>
      <c r="R70" s="9">
        <f>'Report Form'!L74</f>
        <v>0</v>
      </c>
      <c r="S70" s="9">
        <f>'Report Form'!M74</f>
        <v>0</v>
      </c>
      <c r="T70" s="9">
        <f>'Report Form'!N74</f>
        <v>0</v>
      </c>
      <c r="U70" s="9">
        <f>'Report Form'!O74</f>
        <v>0</v>
      </c>
      <c r="V70" s="9">
        <f>'Report Form'!Q74</f>
        <v>0</v>
      </c>
      <c r="W70" s="9">
        <f>'Report Form'!I74</f>
        <v>0</v>
      </c>
      <c r="X70" s="10">
        <f>'Financial Summary (BNG)'!H71</f>
        <v>0</v>
      </c>
      <c r="Y70" s="10">
        <f>'Financial Summary (BNG)'!M71</f>
        <v>0</v>
      </c>
      <c r="Z70" s="10">
        <f>'Financial Summary (BNG)'!Q71</f>
        <v>0</v>
      </c>
      <c r="AA70" s="10">
        <f>'Financial Summary (BNG)'!F71</f>
        <v>0</v>
      </c>
      <c r="AB70" s="10">
        <f>'Financial Summary (BNG)'!G71</f>
        <v>0</v>
      </c>
      <c r="AC70" s="10">
        <f>'Financial Summary (BNG)'!H71</f>
        <v>0</v>
      </c>
      <c r="AD70" s="10">
        <f>'Financial Summary (BNG)'!I71</f>
        <v>0</v>
      </c>
      <c r="AE70" s="10">
        <f>'Financial Summary (BNG)'!J71</f>
        <v>0</v>
      </c>
      <c r="AF70" s="10">
        <f>'Financial Summary (BNG)'!K71</f>
        <v>0</v>
      </c>
      <c r="AG70" s="10">
        <f>'Financial Summary (BNG)'!L71</f>
        <v>0</v>
      </c>
      <c r="AH70" s="10">
        <f>'Financial Summary (BNG)'!M71</f>
        <v>0</v>
      </c>
      <c r="AI70" s="10">
        <f>'Financial Summary (BNG)'!N71</f>
        <v>0</v>
      </c>
      <c r="AJ70" s="10">
        <f>'Financial Summary (BNG)'!O71</f>
        <v>0</v>
      </c>
      <c r="AK70" s="10">
        <f>'Financial Summary (BNG)'!P71</f>
        <v>0</v>
      </c>
      <c r="AL70" s="10">
        <f>'Financial Summary (BNG)'!Q71</f>
        <v>0</v>
      </c>
      <c r="AM70" s="9"/>
      <c r="AN70" s="10">
        <f>'Financial Summary (BNG)'!S71</f>
        <v>0</v>
      </c>
      <c r="AO70" s="9">
        <f>'Application Form'!K70</f>
        <v>4</v>
      </c>
      <c r="AP70" s="9" t="str">
        <f>'Application Form'!L70</f>
        <v>Freely draining slightly acid sandy soils, Shallow lime-rich soils over chalk or limestone</v>
      </c>
      <c r="AQ70" s="9" t="str">
        <f>'Application Form'!M70</f>
        <v>Arable</v>
      </c>
      <c r="AR70" s="9" t="str">
        <f>'Application Form'!N70</f>
        <v>No</v>
      </c>
      <c r="AS70" s="9" t="str">
        <f>'Application Form'!O70</f>
        <v>No</v>
      </c>
      <c r="AT70" s="9" t="str">
        <f>'Application Form'!P70</f>
        <v>No</v>
      </c>
      <c r="AU70" s="9" t="str">
        <f>'Application Form'!Q70</f>
        <v>1.91km</v>
      </c>
      <c r="AV70" s="9" t="str">
        <f>'Application Form'!R70</f>
        <v>N/A</v>
      </c>
      <c r="AW70" s="9" t="str">
        <f>'Application Form'!S70</f>
        <v>N/A</v>
      </c>
      <c r="AX70" s="9" t="str">
        <f>'Application Form'!T70</f>
        <v>3.68 km</v>
      </c>
      <c r="AY70" s="9" t="str">
        <f>'Application Form'!U70</f>
        <v>Flood zone 1</v>
      </c>
      <c r="AZ70" s="9" t="str">
        <f>'Application Form'!V70</f>
        <v>Flood zone 1</v>
      </c>
      <c r="BA70" s="9" t="str">
        <f>'Application Form'!W70</f>
        <v>46.10 km</v>
      </c>
      <c r="BB70" s="9" t="str">
        <f>'Application Form'!X70</f>
        <v>7 metres</v>
      </c>
      <c r="BC70" s="9" t="str">
        <f>'Application Form'!Y70</f>
        <v>331 metres</v>
      </c>
      <c r="BD70" s="9" t="str">
        <f>'Application Form'!Z70</f>
        <v>4.35 km</v>
      </c>
      <c r="BE70" s="9" t="str">
        <f>'Application Form'!AA70</f>
        <v>33.80 km</v>
      </c>
      <c r="BF70" s="9" t="str">
        <f>'Application Form'!AB70</f>
        <v>44.62 km</v>
      </c>
      <c r="BG70" s="9" t="str">
        <f>'Application Form'!AC70</f>
        <v>0 metres</v>
      </c>
      <c r="BH70" s="9" t="str">
        <f>'Application Form'!AD70</f>
        <v>8.96 km</v>
      </c>
      <c r="BI70" s="13" t="str">
        <f>'Application Form'!AH70</f>
        <v>https://drive.google.com/file/d/13h-rf9OLDdhN_YfOdydwVP3VBNxyKlm2/view?usp=drive_link</v>
      </c>
      <c r="BK70" s="62"/>
      <c r="BL70" s="62"/>
      <c r="BM70" s="62"/>
      <c r="BN70" s="62"/>
      <c r="BO70" s="62"/>
      <c r="BP70" s="62"/>
      <c r="BQ70" s="62"/>
      <c r="BR70" s="62"/>
      <c r="BS70" s="62"/>
      <c r="BT70" s="62"/>
      <c r="BU70" s="62"/>
      <c r="BV70" s="3"/>
      <c r="BZ70" s="4"/>
      <c r="CA70" s="4"/>
    </row>
    <row r="71" spans="1:79" x14ac:dyDescent="0.2">
      <c r="A71" s="9">
        <f>'Application Form'!B71</f>
        <v>72</v>
      </c>
      <c r="B71" s="9">
        <f>'Application Form'!C71</f>
        <v>0</v>
      </c>
      <c r="C71" s="9">
        <f>'Application Form'!D71</f>
        <v>0</v>
      </c>
      <c r="D71" s="9" t="str">
        <f>'Application Form'!E71</f>
        <v>Mid Devon</v>
      </c>
      <c r="E71" s="9" t="str">
        <f>'Report Form'!E75</f>
        <v>Dan Bumford</v>
      </c>
      <c r="F71" s="51">
        <f>'Financial Summary (BNG)'!D72</f>
        <v>58</v>
      </c>
      <c r="G71" s="9" t="str">
        <f>'Phone Call (MkIII)'!G71</f>
        <v xml:space="preserve">Purchased </v>
      </c>
      <c r="H71" s="9">
        <f>'Phone Call (MkIII)'!H71</f>
        <v>2023</v>
      </c>
      <c r="I71" s="9" t="str">
        <f>'Phone Call (MkIII)'!I71</f>
        <v xml:space="preserve">The land has just been purchased and is currently not used for anything. </v>
      </c>
      <c r="J71" s="9" t="str">
        <f>'Phone Call (MkIII)'!J71</f>
        <v>The landowner is interested in ponds and cattle - both things have been mention to Biofarm to see if this could be taken into consideration with the proposed project</v>
      </c>
      <c r="K71" s="9" t="str">
        <f>'Phone Call (MkIII)'!K71</f>
        <v xml:space="preserve">The landowner asked about ELM'S - Have forwarded this question to Biofarm and will email him with a response in the coming days. </v>
      </c>
      <c r="L71" s="9" t="str">
        <f>'Phone Call (MkIII)'!N:N</f>
        <v xml:space="preserve">The landowner is about to purchase another 80 acres plot to the west of the land and in addition, has 230 acres in Exmoor he would also be interested in putting forward if this could be of interest to us/Biofarm. </v>
      </c>
      <c r="M71" s="9">
        <f>'Phone Call (MkIII)'!O71</f>
        <v>0</v>
      </c>
      <c r="N71" s="9">
        <f>'Phone Call (MkIII)'!P71</f>
        <v>0</v>
      </c>
      <c r="O71" s="4" t="str">
        <f>'Report Form'!G75</f>
        <v>BNG (Biodiversity Net Gain)</v>
      </c>
      <c r="P71" s="9" t="str">
        <f>'Financial Summary (BNG)'!C72</f>
        <v>Biofarm</v>
      </c>
      <c r="Q71" s="9" t="str">
        <f>'Report Form'!J75</f>
        <v xml:space="preserve">As you will notice, Biofarm have reduced the the original application size from 360 acres to 58. This approach will be to ensure a realistic strategy for creating units in a self-contained area that can be packaged to developers.
Devon could be an exciting Local Planning Authority, which can also trade units with a the National Character Area of Blackdowns, which covers 808 KM's and greater the opportunity of selling the units. 
Another important bit of information is the unit returns on this application. The estimated unit returns is 2.77 units per acre, with the national average being 1.6. This shows that this land is perfect for a biodiversity uplift. </v>
      </c>
      <c r="R71" s="9" t="str">
        <f>'Report Form'!L75</f>
        <v>Enhancement of 50% of the site to ‘good’ condition lowland meadow, with the remaining area being targeted for conversion to ‘good’ condition mixed scrub.</v>
      </c>
      <c r="S71" s="9" t="str">
        <f>'Report Form'!M75</f>
        <v>24-month Option Agreement between Biofarm and Landowner to exclusively lease the land and sell BNG habitat units on the demise. Option to extend for a further 12 months on the sale of 32 habitat units.</v>
      </c>
      <c r="T71" s="9" t="str">
        <f>'Report Form'!N75</f>
        <v>Biofarm responsible for delivery of Habitat Units, Habitat Management and BNG Monitoring for the full 33-year period</v>
      </c>
      <c r="U71" s="9" t="str">
        <f>'Report Form'!O75</f>
        <v>To permit access for management and monitoring of the site by Biofarm and/or their contractors in accordance with the agreed strategy for delivery of the target habitat.</v>
      </c>
      <c r="V71" s="9" t="str">
        <f>'Report Form'!Q75</f>
        <v>Pond
A pond is a small, still, land-based body of water formed by pooling inside a depression, either naturally or artificially.
Meadow
A meadow is an open habitat or field, vegetated by grasses, herbs, and other non-woody plants.
Scrubland
Scrubland is an area of land which is covered with low trees and bushes.</v>
      </c>
      <c r="W71" s="9">
        <f>'Report Form'!I75</f>
        <v>33</v>
      </c>
      <c r="X71" s="10">
        <f>'Financial Summary (BNG)'!H72</f>
        <v>4347000</v>
      </c>
      <c r="Y71" s="10">
        <f>'Financial Summary (BNG)'!M72</f>
        <v>2452350</v>
      </c>
      <c r="Z71" s="10">
        <f>'Financial Summary (BNG)'!Q72</f>
        <v>1600790</v>
      </c>
      <c r="AA71" s="10">
        <f>'Financial Summary (BNG)'!F72</f>
        <v>3220000</v>
      </c>
      <c r="AB71" s="10">
        <f>'Financial Summary (BNG)'!G72</f>
        <v>1127000</v>
      </c>
      <c r="AC71" s="10">
        <f>'Financial Summary (BNG)'!H72</f>
        <v>4347000</v>
      </c>
      <c r="AD71" s="10">
        <f>'Financial Summary (BNG)'!I72</f>
        <v>644000</v>
      </c>
      <c r="AE71" s="10">
        <f>'Financial Summary (BNG)'!J72</f>
        <v>217350</v>
      </c>
      <c r="AF71" s="10">
        <f>'Financial Summary (BNG)'!K72</f>
        <v>1127000</v>
      </c>
      <c r="AG71" s="10">
        <f>'Financial Summary (BNG)'!L72</f>
        <v>464000</v>
      </c>
      <c r="AH71" s="10">
        <f>'Financial Summary (BNG)'!M72</f>
        <v>2452350</v>
      </c>
      <c r="AI71" s="10">
        <f>'Financial Summary (BNG)'!N72</f>
        <v>1894650</v>
      </c>
      <c r="AJ71" s="10">
        <f>'Financial Summary (BNG)'!O72</f>
        <v>757860</v>
      </c>
      <c r="AK71" s="10">
        <f>'Financial Summary (BNG)'!P72</f>
        <v>1136790</v>
      </c>
      <c r="AL71" s="10">
        <f>'Financial Summary (BNG)'!Q72</f>
        <v>1600790</v>
      </c>
      <c r="AM71" s="9"/>
      <c r="AN71" s="9">
        <f>'Financial Summary (BNG)'!S72</f>
        <v>0</v>
      </c>
      <c r="AO71" s="9" t="str">
        <f>'Application Form'!K71</f>
        <v>Grade 3</v>
      </c>
      <c r="AP71" s="9" t="str">
        <f>'Application Form'!L71</f>
        <v>Slightly acid loamy and clayey soils with impeded drainage</v>
      </c>
      <c r="AQ71" s="9" t="str">
        <f>'Application Form'!M71</f>
        <v>Arable and Grassland</v>
      </c>
      <c r="AR71" s="9" t="str">
        <f>'Application Form'!N71</f>
        <v>No</v>
      </c>
      <c r="AS71" s="9" t="str">
        <f>'Application Form'!O71</f>
        <v>Yes</v>
      </c>
      <c r="AT71" s="9" t="str">
        <f>'Application Form'!P71</f>
        <v>Yes</v>
      </c>
      <c r="AU71" s="9" t="str">
        <f>'Application Form'!Q71</f>
        <v>8.5 KM</v>
      </c>
      <c r="AV71" s="9" t="str">
        <f>'Application Form'!R71</f>
        <v>N/A</v>
      </c>
      <c r="AW71" s="9" t="str">
        <f>'Application Form'!S71</f>
        <v>N/A</v>
      </c>
      <c r="AX71" s="9" t="str">
        <f>'Application Form'!T71</f>
        <v xml:space="preserve">0 Metres </v>
      </c>
      <c r="AY71" s="9" t="str">
        <f>'Application Form'!U71</f>
        <v>Near Bolham River (To Ask More)</v>
      </c>
      <c r="AZ71" s="9" t="str">
        <f>'Application Form'!V71</f>
        <v>Near Bolham River (To Ask More)</v>
      </c>
      <c r="BA71" s="9" t="str">
        <f>'Application Form'!W71</f>
        <v>57.3 KM</v>
      </c>
      <c r="BB71" s="9" t="str">
        <f>'Application Form'!X71</f>
        <v>0 Metres</v>
      </c>
      <c r="BC71" s="9" t="str">
        <f>'Application Form'!Y71</f>
        <v>0 Metres</v>
      </c>
      <c r="BD71" s="9" t="str">
        <f>'Application Form'!Z71</f>
        <v>12,.3 KM</v>
      </c>
      <c r="BE71" s="9" t="str">
        <f>'Application Form'!AA71</f>
        <v xml:space="preserve">23.9 KM </v>
      </c>
      <c r="BF71" s="9" t="str">
        <f>'Application Form'!AB71</f>
        <v>0 Metres</v>
      </c>
      <c r="BG71" s="9" t="str">
        <f>'Application Form'!AC71</f>
        <v>302 metres</v>
      </c>
      <c r="BH71" s="9" t="str">
        <f>'Application Form'!AD71</f>
        <v>45 KM</v>
      </c>
      <c r="BI71" s="31" t="s">
        <v>919</v>
      </c>
      <c r="BJ71" s="18" t="str">
        <f>HYPERLINK("https://drive.google.com/open?id=1uqcQ9Qn3QmNFhvQoRivOeVzxbq6G4_AHWDcetIV3gxU","72. Frank Pike Report Mid Devon")</f>
        <v>72. Frank Pike Report Mid Devon</v>
      </c>
      <c r="BK71" s="60" t="s">
        <v>1675</v>
      </c>
      <c r="BL71" s="62"/>
      <c r="BM71" s="62"/>
      <c r="BN71" s="62"/>
      <c r="BO71" s="62"/>
      <c r="BP71" s="62"/>
      <c r="BQ71" s="62"/>
      <c r="BR71" s="62"/>
      <c r="BS71" s="62"/>
      <c r="BT71" s="62"/>
      <c r="BU71" s="62"/>
      <c r="BV71" s="3"/>
      <c r="BZ71" s="4"/>
      <c r="CA71" s="4"/>
    </row>
    <row r="72" spans="1:79" x14ac:dyDescent="0.2">
      <c r="A72" s="9">
        <f>'Application Form'!B92</f>
        <v>0</v>
      </c>
      <c r="B72" s="9">
        <f>'Application Form'!C92</f>
        <v>0</v>
      </c>
      <c r="C72" s="9">
        <f>'Application Form'!E92</f>
        <v>0</v>
      </c>
      <c r="D72" s="9">
        <f>'Application Form'!D92</f>
        <v>0</v>
      </c>
      <c r="E72" s="9">
        <f>'Report Form'!E76</f>
        <v>0</v>
      </c>
      <c r="F72" s="51">
        <f>'Financial Summary (BNG)'!D73</f>
        <v>0</v>
      </c>
      <c r="G72" s="9" t="str">
        <f>'Phone Call (MkIII)'!G72</f>
        <v>Inherited from father</v>
      </c>
      <c r="H72" s="9" t="str">
        <f>'Phone Call (MkIII)'!H72</f>
        <v>The land has been in the family since the 60's</v>
      </c>
      <c r="I72" s="9" t="str">
        <f>'Phone Call (MkIII)'!I72</f>
        <v>Land is currently not being used, but was being used last year for grazing</v>
      </c>
      <c r="J72" s="9" t="str">
        <f>'Phone Call (MkIII)'!J72</f>
        <v xml:space="preserve">Frank has mentioned liking the ideas of water on the land and wildflower, along with grazing of sheep, but ultimately is open to suggestions. </v>
      </c>
      <c r="K72" s="9" t="str">
        <f>'Phone Call (MkIII)'!K72</f>
        <v xml:space="preserve">There is a complexity with this - the land is in the cousins name, who was renting the land from the Frank's father. They're currently in a small dispute over who should pay the £180 to settle registration. There is no debate however that Frank should be the legal landowner - it's more the paying of for the changing of registration. </v>
      </c>
      <c r="L72" s="9" t="str">
        <f>'Phone Call (MkIII)'!N:N</f>
        <v xml:space="preserve">Nothing that isn't already stated above. </v>
      </c>
      <c r="M72" s="9">
        <f>'Phone Call (MkIII)'!O72</f>
        <v>0</v>
      </c>
      <c r="N72" s="9">
        <f>'Phone Call (MkIII)'!P72</f>
        <v>0</v>
      </c>
      <c r="O72" s="4">
        <f>'Report Form'!G76</f>
        <v>0</v>
      </c>
      <c r="P72" s="9" t="str">
        <f>'Financial Summary (BNG)'!C73</f>
        <v>CTF</v>
      </c>
      <c r="Q72" s="9">
        <f>'Report Form'!J76</f>
        <v>0</v>
      </c>
      <c r="R72" s="9">
        <f>'Report Form'!L76</f>
        <v>0</v>
      </c>
      <c r="S72" s="9">
        <f>'Report Form'!M76</f>
        <v>0</v>
      </c>
      <c r="T72" s="9">
        <f>'Report Form'!N76</f>
        <v>0</v>
      </c>
      <c r="U72" s="9">
        <f>'Report Form'!O76</f>
        <v>0</v>
      </c>
      <c r="V72" s="9">
        <f>'Report Form'!Q76</f>
        <v>0</v>
      </c>
      <c r="W72" s="9">
        <f>'Report Form'!I76</f>
        <v>0</v>
      </c>
      <c r="X72" s="10">
        <f>'Financial Summary (BNG)'!H73</f>
        <v>0</v>
      </c>
      <c r="Y72" s="10">
        <f>'Financial Summary (BNG)'!M73</f>
        <v>0</v>
      </c>
      <c r="Z72" s="10">
        <f>'Financial Summary (BNG)'!Q73</f>
        <v>0</v>
      </c>
      <c r="AA72" s="10">
        <f>'Financial Summary (BNG)'!F73</f>
        <v>0</v>
      </c>
      <c r="AB72" s="10">
        <f>'Financial Summary (BNG)'!G73</f>
        <v>0</v>
      </c>
      <c r="AC72" s="10">
        <f>'Financial Summary (BNG)'!H73</f>
        <v>0</v>
      </c>
      <c r="AD72" s="10">
        <f>'Financial Summary (BNG)'!I73</f>
        <v>0</v>
      </c>
      <c r="AE72" s="10">
        <f>'Financial Summary (BNG)'!J73</f>
        <v>0</v>
      </c>
      <c r="AF72" s="10">
        <f>'Financial Summary (BNG)'!K73</f>
        <v>0</v>
      </c>
      <c r="AG72" s="10">
        <f>'Financial Summary (BNG)'!L73</f>
        <v>0</v>
      </c>
      <c r="AH72" s="10">
        <f>'Financial Summary (BNG)'!M73</f>
        <v>0</v>
      </c>
      <c r="AI72" s="10">
        <f>'Financial Summary (BNG)'!N73</f>
        <v>0</v>
      </c>
      <c r="AJ72" s="10">
        <f>'Financial Summary (BNG)'!O73</f>
        <v>0</v>
      </c>
      <c r="AK72" s="10">
        <f>'Financial Summary (BNG)'!P73</f>
        <v>0</v>
      </c>
      <c r="AL72" s="10">
        <f>'Financial Summary (BNG)'!Q73</f>
        <v>0</v>
      </c>
      <c r="AM72" s="9"/>
      <c r="AN72" s="10">
        <f>'Financial Summary (BNG)'!S73</f>
        <v>0</v>
      </c>
      <c r="AO72" s="9">
        <f>'Application Form'!K92</f>
        <v>0</v>
      </c>
      <c r="AP72" s="9">
        <f>'Application Form'!L92</f>
        <v>0</v>
      </c>
      <c r="AQ72" s="9">
        <f>'Application Form'!M92</f>
        <v>0</v>
      </c>
      <c r="AR72" s="9">
        <f>'Application Form'!N92</f>
        <v>0</v>
      </c>
      <c r="AS72" s="9">
        <f>'Application Form'!O92</f>
        <v>0</v>
      </c>
      <c r="AT72" s="9">
        <f>'Application Form'!P92</f>
        <v>0</v>
      </c>
      <c r="AU72" s="9">
        <f>'Application Form'!Q92</f>
        <v>0</v>
      </c>
      <c r="AV72" s="9">
        <f>'Application Form'!R92</f>
        <v>0</v>
      </c>
      <c r="AW72" s="9">
        <f>'Application Form'!S92</f>
        <v>0</v>
      </c>
      <c r="AX72" s="9">
        <f>'Application Form'!T92</f>
        <v>0</v>
      </c>
      <c r="AY72" s="9">
        <f>'Application Form'!U92</f>
        <v>0</v>
      </c>
      <c r="AZ72" s="9">
        <f>'Application Form'!V92</f>
        <v>0</v>
      </c>
      <c r="BA72" s="9">
        <f>'Application Form'!W92</f>
        <v>0</v>
      </c>
      <c r="BB72" s="9">
        <f>'Application Form'!X92</f>
        <v>0</v>
      </c>
      <c r="BC72" s="9">
        <f>'Application Form'!Y92</f>
        <v>0</v>
      </c>
      <c r="BD72" s="9">
        <f>'Application Form'!Z92</f>
        <v>0</v>
      </c>
      <c r="BE72" s="9">
        <f>'Application Form'!AA92</f>
        <v>0</v>
      </c>
      <c r="BF72" s="9">
        <f>'Application Form'!AB92</f>
        <v>0</v>
      </c>
      <c r="BG72" s="9">
        <f>'Application Form'!AC92</f>
        <v>0</v>
      </c>
      <c r="BH72" s="9">
        <f>'Application Form'!AD92</f>
        <v>0</v>
      </c>
      <c r="BI72" s="9">
        <f>'Application Form'!AH92</f>
        <v>0</v>
      </c>
      <c r="BK72" s="62"/>
      <c r="BL72" s="62"/>
      <c r="BM72" s="62"/>
      <c r="BN72" s="62"/>
      <c r="BO72" s="62"/>
      <c r="BP72" s="62"/>
      <c r="BQ72" s="62"/>
      <c r="BR72" s="62"/>
      <c r="BS72" s="62"/>
      <c r="BT72" s="62"/>
      <c r="BU72" s="62"/>
      <c r="BV72" s="3"/>
      <c r="BZ72" s="4"/>
      <c r="CA72" s="4"/>
    </row>
    <row r="73" spans="1:79" x14ac:dyDescent="0.2">
      <c r="A73" s="9">
        <f>'Application Form'!B73</f>
        <v>74</v>
      </c>
      <c r="B73" s="9">
        <f>'Application Form'!C73</f>
        <v>0</v>
      </c>
      <c r="C73" s="9">
        <f>'Application Form'!D73</f>
        <v>0</v>
      </c>
      <c r="D73" s="9" t="str">
        <f>'Application Form'!E73</f>
        <v>Wealden District Council</v>
      </c>
      <c r="E73" s="9" t="str">
        <f>'Report Form'!E77</f>
        <v xml:space="preserve">Dan Bumford </v>
      </c>
      <c r="F73" s="51">
        <f>'Financial Summary (BNG)'!D74</f>
        <v>39</v>
      </c>
      <c r="G73" s="9" t="str">
        <f>'Phone Call (MkIII)'!G73</f>
        <v>Purchase</v>
      </c>
      <c r="H73" s="9">
        <f>'Phone Call (MkIII)'!H73</f>
        <v>2021</v>
      </c>
      <c r="I73" s="9" t="str">
        <f>'Phone Call (MkIII)'!I73</f>
        <v xml:space="preserve">There are a few alotmants in the North West corner, but nothing other than that. </v>
      </c>
      <c r="J73" s="9" t="str">
        <f>'Phone Call (MkIII)'!J73</f>
        <v>Nothing mentioned</v>
      </c>
      <c r="K73" s="9" t="str">
        <f>'Phone Call (MkIII)'!K73</f>
        <v>N/A</v>
      </c>
      <c r="L73" s="9" t="str">
        <f>'Phone Call (MkIII)'!N:N</f>
        <v xml:space="preserve">This is mainly woodland that used to be a cress farm - the willow has now taken over, hence the dense woodland. </v>
      </c>
      <c r="M73" s="9">
        <f>'Phone Call (MkIII)'!O73</f>
        <v>0</v>
      </c>
      <c r="N73" s="9">
        <f>'Phone Call (MkIII)'!P73</f>
        <v>0</v>
      </c>
      <c r="O73" s="4" t="str">
        <f>'Report Form'!G77</f>
        <v>BNG (Biodiversity Net Gain)</v>
      </c>
      <c r="P73" s="9" t="str">
        <f>'Financial Summary (BNG)'!C74</f>
        <v>Biofarm</v>
      </c>
      <c r="Q73" s="9" t="str">
        <f>'Report Form'!J77</f>
        <v xml:space="preserve">With this land being located in the local planning authority of Wealden District Council, this is a fascinating prospect. This local planning authority is part of the National Character Area of High Weald, which spans 1749 square kilometres. Areas within this NCA include East Grinstead, Hastings and Tunbridge Wells, so really exciting areas of development and growth. 
As you can see from the estimation, you should hope to achieve 107 habitat units from 39 acres of land, which equals around 2.74 units per acre. This is a fantastic return with the national average being around 1.6, again demonstrating the great potential of this site for Biodiversity Net Gain. </v>
      </c>
      <c r="R73" s="9" t="str">
        <f>'Report Form'!L77</f>
        <v>Enhancement of 50% of the site to ‘good’ condition lowland meadow, with the remaining area converted to ‘good’ condition mixed scrub and a pond complex.</v>
      </c>
      <c r="S73" s="9" t="str">
        <f>'Report Form'!M77</f>
        <v>24-month Option Agreement between Biofarm and Landowner to exclusively lease the land and sell BNG habitat units on the demise. Option to extend for a further 12 months on the sale of 21 habitat units.</v>
      </c>
      <c r="T73" s="9" t="str">
        <f>'Report Form'!N77</f>
        <v>Biofarm responsible for delivery of Habitat Units, Habitat Management and BNG Monitoring for the full 33-year period</v>
      </c>
      <c r="U73" s="9" t="str">
        <f>'Report Form'!O77</f>
        <v>To permit access for management and monitoring of the site by Biofarm and/or their contractors in accordance with the agreed strategy for delivery of the target habitat.</v>
      </c>
      <c r="V73" s="9" t="str">
        <f>'Report Form'!Q77</f>
        <v>Meadow
A meadow is an open habitat or field, vegetated by grasses, herbs, and other non-woody plants.
Scrubland 
Scrubland is an area of land which is covered with low trees and bushes.</v>
      </c>
      <c r="W73" s="9">
        <f>'Report Form'!I77</f>
        <v>33</v>
      </c>
      <c r="X73" s="10">
        <f>'Financial Summary (BNG)'!H74</f>
        <v>2889000</v>
      </c>
      <c r="Y73" s="10">
        <f>'Financial Summary (BNG)'!M74</f>
        <v>1633450</v>
      </c>
      <c r="Z73" s="10">
        <f>'Financial Summary (BNG)'!Q74</f>
        <v>1065330</v>
      </c>
      <c r="AA73" s="10">
        <f>'Financial Summary (BNG)'!F74</f>
        <v>2140000</v>
      </c>
      <c r="AB73" s="10">
        <f>'Financial Summary (BNG)'!G74</f>
        <v>749000</v>
      </c>
      <c r="AC73" s="10">
        <f>'Financial Summary (BNG)'!H74</f>
        <v>2889000</v>
      </c>
      <c r="AD73" s="10">
        <f>'Financial Summary (BNG)'!I74</f>
        <v>428000</v>
      </c>
      <c r="AE73" s="10">
        <f>'Financial Summary (BNG)'!J74</f>
        <v>144450</v>
      </c>
      <c r="AF73" s="10">
        <f>'Financial Summary (BNG)'!K74</f>
        <v>749000</v>
      </c>
      <c r="AG73" s="10">
        <f>'Financial Summary (BNG)'!L74</f>
        <v>312000</v>
      </c>
      <c r="AH73" s="10">
        <f>'Financial Summary (BNG)'!M74</f>
        <v>1633450</v>
      </c>
      <c r="AI73" s="10">
        <f>'Financial Summary (BNG)'!N74</f>
        <v>1255550</v>
      </c>
      <c r="AJ73" s="10">
        <f>'Financial Summary (BNG)'!O74</f>
        <v>502220</v>
      </c>
      <c r="AK73" s="10">
        <f>'Financial Summary (BNG)'!P74</f>
        <v>753330</v>
      </c>
      <c r="AL73" s="10">
        <f>'Financial Summary (BNG)'!Q74</f>
        <v>1065330</v>
      </c>
      <c r="AM73" s="9"/>
      <c r="AN73" s="9">
        <f>'Financial Summary (BNG)'!S74</f>
        <v>0</v>
      </c>
      <c r="AO73" s="9">
        <f>'Application Form'!K73</f>
        <v>4</v>
      </c>
      <c r="AP73" s="9" t="str">
        <f>'Application Form'!L73</f>
        <v>Slowly permeable seasonally wet slightly acid but base-rich loamy and clayey soils</v>
      </c>
      <c r="AQ73" s="9" t="str">
        <f>'Application Form'!M73</f>
        <v>Grassland and arable some woodland</v>
      </c>
      <c r="AR73" s="9" t="str">
        <f>'Application Form'!N73</f>
        <v>No</v>
      </c>
      <c r="AS73" s="9" t="str">
        <f>'Application Form'!O73</f>
        <v>Yes</v>
      </c>
      <c r="AT73" s="9" t="str">
        <f>'Application Form'!P73</f>
        <v>Yes</v>
      </c>
      <c r="AU73" s="9" t="str">
        <f>'Application Form'!Q73</f>
        <v>2.29 km</v>
      </c>
      <c r="AV73" s="9" t="str">
        <f>'Application Form'!R73</f>
        <v>N/A</v>
      </c>
      <c r="AW73" s="9" t="str">
        <f>'Application Form'!S73</f>
        <v>N/A</v>
      </c>
      <c r="AX73" s="9" t="str">
        <f>'Application Form'!T73</f>
        <v>0 metres</v>
      </c>
      <c r="AY73" s="9" t="str">
        <f>'Application Form'!U73</f>
        <v>Zone 1</v>
      </c>
      <c r="AZ73" s="9" t="str">
        <f>'Application Form'!V73</f>
        <v>Zone 1</v>
      </c>
      <c r="BA73" s="9" t="str">
        <f>'Application Form'!W73</f>
        <v>6.86 km</v>
      </c>
      <c r="BB73" s="9" t="str">
        <f>'Application Form'!X73</f>
        <v>0 metres</v>
      </c>
      <c r="BC73" s="9" t="str">
        <f>'Application Form'!Y73</f>
        <v>12 metres</v>
      </c>
      <c r="BD73" s="9" t="str">
        <f>'Application Form'!Z73</f>
        <v>7.69 km</v>
      </c>
      <c r="BE73" s="9" t="str">
        <f>'Application Form'!AA73</f>
        <v>23.57 km</v>
      </c>
      <c r="BF73" s="9" t="str">
        <f>'Application Form'!AB73</f>
        <v>0 metres</v>
      </c>
      <c r="BG73" s="9" t="str">
        <f>'Application Form'!AC73</f>
        <v>2.75 km</v>
      </c>
      <c r="BH73" s="9" t="str">
        <f>'Application Form'!AD73</f>
        <v>26.25 km</v>
      </c>
      <c r="BI73" s="13" t="str">
        <f>'Application Form'!AH73</f>
        <v>https://drive.google.com/file/d/1fvAsYF_JcoqJJiwVUKjWNyR06WN9ixmb/view?usp=drive_link</v>
      </c>
      <c r="BJ73" s="18" t="str">
        <f>HYPERLINK("https://drive.google.com/open?id=1Pgzb_de0Zz7JCwf1bVv1Rmtt64WOhLOb5EOk0R4AAFI","74. Peter Burnet Report Wealden District Council")</f>
        <v>74. Peter Burnet Report Wealden District Council</v>
      </c>
      <c r="BK73" s="60" t="s">
        <v>1676</v>
      </c>
      <c r="BL73" s="62"/>
      <c r="BM73" s="62"/>
      <c r="BN73" s="62"/>
      <c r="BO73" s="62"/>
      <c r="BP73" s="62"/>
      <c r="BQ73" s="62"/>
      <c r="BR73" s="62"/>
      <c r="BS73" s="62"/>
      <c r="BT73" s="62"/>
      <c r="BU73" s="62"/>
      <c r="BV73" s="3"/>
      <c r="BZ73" s="4"/>
      <c r="CA73" s="4"/>
    </row>
    <row r="74" spans="1:79" x14ac:dyDescent="0.2">
      <c r="A74" s="8">
        <f>'Application Form'!B94</f>
        <v>0</v>
      </c>
      <c r="B74" s="9">
        <f>'Application Form'!C94</f>
        <v>0</v>
      </c>
      <c r="C74" s="9">
        <f>'Application Form'!E94</f>
        <v>0</v>
      </c>
      <c r="D74" s="9">
        <f>'Application Form'!D94</f>
        <v>0</v>
      </c>
      <c r="E74" s="9">
        <f>'Report Form'!E78</f>
        <v>0</v>
      </c>
      <c r="F74" s="51">
        <f>'Financial Summary (BNG)'!D75</f>
        <v>0</v>
      </c>
      <c r="G74" s="9">
        <f>'Phone Call (MkIII)'!G74</f>
        <v>0</v>
      </c>
      <c r="H74" s="9">
        <f>'Phone Call (MkIII)'!H74</f>
        <v>0</v>
      </c>
      <c r="I74" s="9">
        <f>'Phone Call (MkIII)'!I74</f>
        <v>0</v>
      </c>
      <c r="J74" s="9">
        <f>'Phone Call (MkIII)'!J74</f>
        <v>0</v>
      </c>
      <c r="K74" s="9">
        <f>'Phone Call (MkIII)'!K74</f>
        <v>0</v>
      </c>
      <c r="L74" s="9">
        <f>'Phone Call (MkIII)'!N:N</f>
        <v>0</v>
      </c>
      <c r="M74" s="9">
        <f>'Phone Call (MkIII)'!O74</f>
        <v>0</v>
      </c>
      <c r="N74" s="9">
        <f>'Phone Call (MkIII)'!P74</f>
        <v>0</v>
      </c>
      <c r="O74" s="4">
        <f>'Report Form'!G78</f>
        <v>0</v>
      </c>
      <c r="P74" s="9" t="str">
        <f>'Financial Summary (BNG)'!C75</f>
        <v>CTF</v>
      </c>
      <c r="Q74" s="9">
        <f>'Report Form'!J78</f>
        <v>0</v>
      </c>
      <c r="R74" s="9">
        <f>'Report Form'!L78</f>
        <v>0</v>
      </c>
      <c r="S74" s="9">
        <f>'Report Form'!M78</f>
        <v>0</v>
      </c>
      <c r="T74" s="9">
        <f>'Report Form'!N78</f>
        <v>0</v>
      </c>
      <c r="U74" s="9">
        <f>'Report Form'!O78</f>
        <v>0</v>
      </c>
      <c r="V74" s="9">
        <f>'Report Form'!Q78</f>
        <v>0</v>
      </c>
      <c r="W74" s="9">
        <f>'Report Form'!I78</f>
        <v>0</v>
      </c>
      <c r="X74" s="10">
        <f>'Financial Summary (BNG)'!H75</f>
        <v>0</v>
      </c>
      <c r="Y74" s="10">
        <f>'Financial Summary (BNG)'!M75</f>
        <v>0</v>
      </c>
      <c r="Z74" s="10">
        <f>'Financial Summary (BNG)'!Q75</f>
        <v>0</v>
      </c>
      <c r="AA74" s="10">
        <f>'Financial Summary (BNG)'!F75</f>
        <v>0</v>
      </c>
      <c r="AB74" s="10">
        <f>'Financial Summary (BNG)'!G75</f>
        <v>0</v>
      </c>
      <c r="AC74" s="10">
        <f>'Financial Summary (BNG)'!H75</f>
        <v>0</v>
      </c>
      <c r="AD74" s="10">
        <f>'Financial Summary (BNG)'!I75</f>
        <v>0</v>
      </c>
      <c r="AE74" s="10">
        <f>'Financial Summary (BNG)'!J75</f>
        <v>0</v>
      </c>
      <c r="AF74" s="10">
        <f>'Financial Summary (BNG)'!K75</f>
        <v>0</v>
      </c>
      <c r="AG74" s="10">
        <f>'Financial Summary (BNG)'!L75</f>
        <v>0</v>
      </c>
      <c r="AH74" s="10">
        <f>'Financial Summary (BNG)'!M75</f>
        <v>0</v>
      </c>
      <c r="AI74" s="10">
        <f>'Financial Summary (BNG)'!N75</f>
        <v>0</v>
      </c>
      <c r="AJ74" s="10">
        <f>'Financial Summary (BNG)'!O75</f>
        <v>0</v>
      </c>
      <c r="AK74" s="10">
        <f>'Financial Summary (BNG)'!P75</f>
        <v>0</v>
      </c>
      <c r="AL74" s="10">
        <f>'Financial Summary (BNG)'!Q75</f>
        <v>0</v>
      </c>
      <c r="AM74" s="9"/>
      <c r="AN74" s="10">
        <f>'Financial Summary (BNG)'!S75</f>
        <v>0</v>
      </c>
      <c r="AO74" s="10">
        <f>'Application Form'!K94</f>
        <v>0</v>
      </c>
      <c r="AP74" s="9">
        <f>'Application Form'!L94</f>
        <v>0</v>
      </c>
      <c r="AQ74" s="9">
        <f>'Application Form'!M94</f>
        <v>0</v>
      </c>
      <c r="AR74" s="9">
        <f>'Application Form'!N94</f>
        <v>0</v>
      </c>
      <c r="AS74" s="9">
        <f>'Application Form'!O94</f>
        <v>0</v>
      </c>
      <c r="AT74" s="9">
        <f>'Application Form'!P94</f>
        <v>0</v>
      </c>
      <c r="AU74" s="9">
        <f>'Application Form'!Q94</f>
        <v>0</v>
      </c>
      <c r="AV74" s="9">
        <f>'Application Form'!R94</f>
        <v>0</v>
      </c>
      <c r="AW74" s="9">
        <f>'Application Form'!S94</f>
        <v>0</v>
      </c>
      <c r="AX74" s="9">
        <f>'Application Form'!T94</f>
        <v>0</v>
      </c>
      <c r="AY74" s="9">
        <f>'Application Form'!U94</f>
        <v>0</v>
      </c>
      <c r="AZ74" s="9">
        <f>'Application Form'!V94</f>
        <v>0</v>
      </c>
      <c r="BA74" s="9">
        <f>'Application Form'!W94</f>
        <v>0</v>
      </c>
      <c r="BB74" s="9">
        <f>'Application Form'!X94</f>
        <v>0</v>
      </c>
      <c r="BC74" s="9">
        <f>'Application Form'!Y94</f>
        <v>0</v>
      </c>
      <c r="BD74" s="9">
        <f>'Application Form'!Z94</f>
        <v>0</v>
      </c>
      <c r="BE74" s="9">
        <f>'Application Form'!AA94</f>
        <v>0</v>
      </c>
      <c r="BF74" s="9">
        <f>'Application Form'!AB94</f>
        <v>0</v>
      </c>
      <c r="BG74" s="9">
        <f>'Application Form'!AC94</f>
        <v>0</v>
      </c>
      <c r="BH74" s="9">
        <f>'Application Form'!AD94</f>
        <v>0</v>
      </c>
      <c r="BI74" s="9">
        <f>'Application Form'!AH94</f>
        <v>0</v>
      </c>
      <c r="BK74" s="62"/>
      <c r="BL74" s="62"/>
      <c r="BM74" s="62"/>
      <c r="BN74" s="62"/>
      <c r="BO74" s="62"/>
      <c r="BP74" s="62"/>
      <c r="BQ74" s="62"/>
      <c r="BR74" s="62"/>
      <c r="BS74" s="62"/>
      <c r="BT74" s="62"/>
      <c r="BU74" s="62"/>
      <c r="BV74" s="3"/>
      <c r="BZ74" s="4"/>
      <c r="CA74" s="4"/>
    </row>
    <row r="75" spans="1:79" x14ac:dyDescent="0.2">
      <c r="A75" s="9">
        <f>'Application Form'!B95</f>
        <v>0</v>
      </c>
      <c r="B75" s="9">
        <f>'Application Form'!C95</f>
        <v>0</v>
      </c>
      <c r="C75" s="9">
        <f>'Application Form'!E95</f>
        <v>0</v>
      </c>
      <c r="D75" s="9">
        <f>'Application Form'!D95</f>
        <v>0</v>
      </c>
      <c r="E75" s="9">
        <f>'Report Form'!E79</f>
        <v>0</v>
      </c>
      <c r="F75" s="51">
        <f>'Financial Summary (BNG)'!D76</f>
        <v>0</v>
      </c>
      <c r="G75" s="9" t="str">
        <f>'Phone Call (MkIII)'!G75</f>
        <v>Inherited through the family</v>
      </c>
      <c r="H75" s="9" t="str">
        <f>'Phone Call (MkIII)'!H75</f>
        <v xml:space="preserve">Over 60 years. </v>
      </c>
      <c r="I75" s="9" t="str">
        <f>'Phone Call (MkIII)'!I75</f>
        <v xml:space="preserve">The land is mainly being used for pasture, with the yearly cuts for silage and hay. </v>
      </c>
      <c r="J75" s="9" t="str">
        <f>'Phone Call (MkIII)'!J75</f>
        <v xml:space="preserve">Would still like to be pasture land, but as this portion is of 700 acres. </v>
      </c>
      <c r="K75" s="9" t="str">
        <f>'Phone Call (MkIII)'!K75</f>
        <v xml:space="preserve">N/A - Land is part of no schemes or grants. </v>
      </c>
      <c r="L75" s="9" t="str">
        <f>'Phone Call (MkIII)'!N:N</f>
        <v>N/A</v>
      </c>
      <c r="M75" s="9">
        <f>'Phone Call (MkIII)'!O75</f>
        <v>0</v>
      </c>
      <c r="N75" s="9">
        <f>'Phone Call (MkIII)'!P75</f>
        <v>0</v>
      </c>
      <c r="O75" s="4">
        <f>'Report Form'!G79</f>
        <v>0</v>
      </c>
      <c r="P75" s="9" t="str">
        <f>'Financial Summary (BNG)'!C76</f>
        <v>CTF</v>
      </c>
      <c r="Q75" s="9">
        <f>'Report Form'!J79</f>
        <v>0</v>
      </c>
      <c r="R75" s="9">
        <f>'Report Form'!L79</f>
        <v>0</v>
      </c>
      <c r="S75" s="9">
        <f>'Report Form'!M79</f>
        <v>0</v>
      </c>
      <c r="T75" s="9">
        <f>'Report Form'!N79</f>
        <v>0</v>
      </c>
      <c r="U75" s="9">
        <f>'Report Form'!O79</f>
        <v>0</v>
      </c>
      <c r="V75" s="9">
        <f>'Report Form'!Q79</f>
        <v>0</v>
      </c>
      <c r="W75" s="9">
        <f>'Report Form'!I79</f>
        <v>0</v>
      </c>
      <c r="X75" s="10">
        <f>'Financial Summary (BNG)'!H76</f>
        <v>0</v>
      </c>
      <c r="Y75" s="10">
        <f>'Financial Summary (BNG)'!M76</f>
        <v>0</v>
      </c>
      <c r="Z75" s="10">
        <f>'Financial Summary (BNG)'!Q76</f>
        <v>0</v>
      </c>
      <c r="AA75" s="10">
        <f>'Financial Summary (BNG)'!F76</f>
        <v>0</v>
      </c>
      <c r="AB75" s="10">
        <f>'Financial Summary (BNG)'!G76</f>
        <v>0</v>
      </c>
      <c r="AC75" s="10">
        <f>'Financial Summary (BNG)'!H76</f>
        <v>0</v>
      </c>
      <c r="AD75" s="10">
        <f>'Financial Summary (BNG)'!I76</f>
        <v>0</v>
      </c>
      <c r="AE75" s="10">
        <f>'Financial Summary (BNG)'!J76</f>
        <v>0</v>
      </c>
      <c r="AF75" s="10">
        <f>'Financial Summary (BNG)'!K76</f>
        <v>0</v>
      </c>
      <c r="AG75" s="10">
        <f>'Financial Summary (BNG)'!L76</f>
        <v>0</v>
      </c>
      <c r="AH75" s="10">
        <f>'Financial Summary (BNG)'!M76</f>
        <v>0</v>
      </c>
      <c r="AI75" s="10">
        <f>'Financial Summary (BNG)'!N76</f>
        <v>0</v>
      </c>
      <c r="AJ75" s="10">
        <f>'Financial Summary (BNG)'!O76</f>
        <v>0</v>
      </c>
      <c r="AK75" s="10">
        <f>'Financial Summary (BNG)'!P76</f>
        <v>0</v>
      </c>
      <c r="AL75" s="10">
        <f>'Financial Summary (BNG)'!Q76</f>
        <v>0</v>
      </c>
      <c r="AM75" s="9"/>
      <c r="AN75" s="10">
        <f>'Financial Summary (BNG)'!S76</f>
        <v>0</v>
      </c>
      <c r="AO75" s="9">
        <f>'Application Form'!K95</f>
        <v>0</v>
      </c>
      <c r="AP75" s="9">
        <f>'Application Form'!L95</f>
        <v>0</v>
      </c>
      <c r="AQ75" s="9">
        <f>'Application Form'!M95</f>
        <v>0</v>
      </c>
      <c r="AR75" s="9">
        <f>'Application Form'!N95</f>
        <v>0</v>
      </c>
      <c r="AS75" s="9">
        <f>'Application Form'!O95</f>
        <v>0</v>
      </c>
      <c r="AT75" s="9">
        <f>'Application Form'!P95</f>
        <v>0</v>
      </c>
      <c r="AU75" s="9">
        <f>'Application Form'!Q95</f>
        <v>0</v>
      </c>
      <c r="AV75" s="9">
        <f>'Application Form'!R95</f>
        <v>0</v>
      </c>
      <c r="AW75" s="9">
        <f>'Application Form'!S95</f>
        <v>0</v>
      </c>
      <c r="AX75" s="9">
        <f>'Application Form'!T95</f>
        <v>0</v>
      </c>
      <c r="AY75" s="9">
        <f>'Application Form'!U95</f>
        <v>0</v>
      </c>
      <c r="AZ75" s="9">
        <f>'Application Form'!V95</f>
        <v>0</v>
      </c>
      <c r="BA75" s="9">
        <f>'Application Form'!W95</f>
        <v>0</v>
      </c>
      <c r="BB75" s="9">
        <f>'Application Form'!X95</f>
        <v>0</v>
      </c>
      <c r="BC75" s="9">
        <f>'Application Form'!Y95</f>
        <v>0</v>
      </c>
      <c r="BD75" s="9">
        <f>'Application Form'!Z95</f>
        <v>0</v>
      </c>
      <c r="BE75" s="9">
        <f>'Application Form'!AA95</f>
        <v>0</v>
      </c>
      <c r="BF75" s="9">
        <f>'Application Form'!AB95</f>
        <v>0</v>
      </c>
      <c r="BG75" s="9">
        <f>'Application Form'!AC95</f>
        <v>0</v>
      </c>
      <c r="BH75" s="9">
        <f>'Application Form'!AD95</f>
        <v>0</v>
      </c>
      <c r="BI75" s="9">
        <f>'Application Form'!AH95</f>
        <v>0</v>
      </c>
      <c r="BK75" s="62"/>
      <c r="BL75" s="62"/>
      <c r="BM75" s="62"/>
      <c r="BN75" s="62"/>
      <c r="BO75" s="62"/>
      <c r="BP75" s="62"/>
      <c r="BQ75" s="62"/>
      <c r="BR75" s="62"/>
      <c r="BS75" s="62"/>
      <c r="BT75" s="62"/>
      <c r="BU75" s="62"/>
      <c r="BV75" s="3"/>
      <c r="BZ75" s="4"/>
      <c r="CA75" s="4"/>
    </row>
    <row r="76" spans="1:79" x14ac:dyDescent="0.2">
      <c r="A76" s="9">
        <f>'Application Form'!B96</f>
        <v>0</v>
      </c>
      <c r="B76" s="9">
        <f>'Application Form'!C96</f>
        <v>0</v>
      </c>
      <c r="C76" s="9">
        <f>'Application Form'!E96</f>
        <v>0</v>
      </c>
      <c r="D76" s="9">
        <f>'Application Form'!D96</f>
        <v>0</v>
      </c>
      <c r="E76" s="9">
        <f>'Report Form'!E80</f>
        <v>0</v>
      </c>
      <c r="F76" s="51">
        <f>'Financial Summary (BNG)'!D77</f>
        <v>0</v>
      </c>
      <c r="G76" s="9" t="str">
        <f>'Phone Call (MkIII)'!G76</f>
        <v>Purchase</v>
      </c>
      <c r="H76" s="9" t="str">
        <f>'Phone Call (MkIII)'!H76</f>
        <v>Purchased in 2001 (ish)</v>
      </c>
      <c r="I76" s="9" t="str">
        <f>'Phone Call (MkIII)'!I76</f>
        <v xml:space="preserve">Land is currently being grazed by sheep - ideally Helen would like this to continue, but it open to options. </v>
      </c>
      <c r="J76" s="9" t="str">
        <f>'Phone Call (MkIII)'!J76</f>
        <v xml:space="preserve">Ideally would like to still graze sheep. </v>
      </c>
      <c r="K76" s="9" t="str">
        <f>'Phone Call (MkIII)'!K76</f>
        <v>N/A</v>
      </c>
      <c r="L76" s="9" t="str">
        <f>'Phone Call (MkIII)'!N:N</f>
        <v>N/A</v>
      </c>
      <c r="M76" s="9">
        <f>'Phone Call (MkIII)'!O76</f>
        <v>0</v>
      </c>
      <c r="N76" s="9">
        <f>'Phone Call (MkIII)'!P76</f>
        <v>0</v>
      </c>
      <c r="O76" s="4">
        <f>'Report Form'!G80</f>
        <v>0</v>
      </c>
      <c r="P76" s="9" t="str">
        <f>'Financial Summary (BNG)'!C77</f>
        <v>CTF</v>
      </c>
      <c r="Q76" s="9">
        <f>'Report Form'!J80</f>
        <v>0</v>
      </c>
      <c r="R76" s="9">
        <f>'Report Form'!L80</f>
        <v>0</v>
      </c>
      <c r="S76" s="9">
        <f>'Report Form'!M80</f>
        <v>0</v>
      </c>
      <c r="T76" s="9">
        <f>'Report Form'!N80</f>
        <v>0</v>
      </c>
      <c r="U76" s="9">
        <f>'Report Form'!O80</f>
        <v>0</v>
      </c>
      <c r="V76" s="9">
        <f>'Report Form'!Q80</f>
        <v>0</v>
      </c>
      <c r="W76" s="9">
        <f>'Report Form'!I80</f>
        <v>0</v>
      </c>
      <c r="X76" s="10">
        <f>'Financial Summary (BNG)'!H77</f>
        <v>0</v>
      </c>
      <c r="Y76" s="10">
        <f>'Financial Summary (BNG)'!M77</f>
        <v>0</v>
      </c>
      <c r="Z76" s="10">
        <f>'Financial Summary (BNG)'!Q77</f>
        <v>0</v>
      </c>
      <c r="AA76" s="10">
        <f>'Financial Summary (BNG)'!F77</f>
        <v>0</v>
      </c>
      <c r="AB76" s="10">
        <f>'Financial Summary (BNG)'!G77</f>
        <v>0</v>
      </c>
      <c r="AC76" s="10">
        <f>'Financial Summary (BNG)'!H77</f>
        <v>0</v>
      </c>
      <c r="AD76" s="10">
        <f>'Financial Summary (BNG)'!I77</f>
        <v>0</v>
      </c>
      <c r="AE76" s="10">
        <f>'Financial Summary (BNG)'!J77</f>
        <v>0</v>
      </c>
      <c r="AF76" s="10">
        <f>'Financial Summary (BNG)'!K77</f>
        <v>0</v>
      </c>
      <c r="AG76" s="10">
        <f>'Financial Summary (BNG)'!L77</f>
        <v>0</v>
      </c>
      <c r="AH76" s="10">
        <f>'Financial Summary (BNG)'!M77</f>
        <v>0</v>
      </c>
      <c r="AI76" s="10">
        <f>'Financial Summary (BNG)'!N77</f>
        <v>0</v>
      </c>
      <c r="AJ76" s="10">
        <f>'Financial Summary (BNG)'!O77</f>
        <v>0</v>
      </c>
      <c r="AK76" s="10">
        <f>'Financial Summary (BNG)'!P77</f>
        <v>0</v>
      </c>
      <c r="AL76" s="10">
        <f>'Financial Summary (BNG)'!Q77</f>
        <v>0</v>
      </c>
      <c r="AM76" s="9"/>
      <c r="AN76" s="10">
        <f>'Financial Summary (BNG)'!S77</f>
        <v>0</v>
      </c>
      <c r="AO76" s="9">
        <f>'Application Form'!K96</f>
        <v>0</v>
      </c>
      <c r="AP76" s="9">
        <f>'Application Form'!L96</f>
        <v>0</v>
      </c>
      <c r="AQ76" s="9">
        <f>'Application Form'!M96</f>
        <v>0</v>
      </c>
      <c r="AR76" s="9">
        <f>'Application Form'!N96</f>
        <v>0</v>
      </c>
      <c r="AS76" s="9">
        <f>'Application Form'!O96</f>
        <v>0</v>
      </c>
      <c r="AT76" s="9">
        <f>'Application Form'!P96</f>
        <v>0</v>
      </c>
      <c r="AU76" s="9">
        <f>'Application Form'!Q96</f>
        <v>0</v>
      </c>
      <c r="AV76" s="9">
        <f>'Application Form'!R96</f>
        <v>0</v>
      </c>
      <c r="AW76" s="9">
        <f>'Application Form'!S96</f>
        <v>0</v>
      </c>
      <c r="AX76" s="9">
        <f>'Application Form'!T96</f>
        <v>0</v>
      </c>
      <c r="AY76" s="9">
        <f>'Application Form'!U96</f>
        <v>0</v>
      </c>
      <c r="AZ76" s="9">
        <f>'Application Form'!V96</f>
        <v>0</v>
      </c>
      <c r="BA76" s="9">
        <f>'Application Form'!W96</f>
        <v>0</v>
      </c>
      <c r="BB76" s="9">
        <f>'Application Form'!X96</f>
        <v>0</v>
      </c>
      <c r="BC76" s="9">
        <f>'Application Form'!Y96</f>
        <v>0</v>
      </c>
      <c r="BD76" s="9">
        <f>'Application Form'!Z96</f>
        <v>0</v>
      </c>
      <c r="BE76" s="9">
        <f>'Application Form'!AA96</f>
        <v>0</v>
      </c>
      <c r="BF76" s="9">
        <f>'Application Form'!AB96</f>
        <v>0</v>
      </c>
      <c r="BG76" s="9">
        <f>'Application Form'!AC96</f>
        <v>0</v>
      </c>
      <c r="BH76" s="9">
        <f>'Application Form'!AD96</f>
        <v>0</v>
      </c>
      <c r="BI76" s="9">
        <f>'Application Form'!AH96</f>
        <v>0</v>
      </c>
      <c r="BK76" s="62"/>
      <c r="BL76" s="62"/>
      <c r="BM76" s="62"/>
      <c r="BN76" s="62"/>
      <c r="BO76" s="62"/>
      <c r="BP76" s="62"/>
      <c r="BQ76" s="62"/>
      <c r="BR76" s="62"/>
      <c r="BS76" s="62"/>
      <c r="BT76" s="62"/>
      <c r="BU76" s="62"/>
      <c r="BV76" s="3"/>
      <c r="BZ76" s="4"/>
      <c r="CA76" s="4"/>
    </row>
    <row r="77" spans="1:79" x14ac:dyDescent="0.2">
      <c r="A77" s="9">
        <f>'Application Form'!B97</f>
        <v>0</v>
      </c>
      <c r="B77" s="9">
        <f>'Application Form'!C97</f>
        <v>0</v>
      </c>
      <c r="C77" s="9">
        <f>'Application Form'!E97</f>
        <v>0</v>
      </c>
      <c r="D77" s="9">
        <f>'Application Form'!D97</f>
        <v>0</v>
      </c>
      <c r="E77" s="9">
        <f>'Report Form'!E81</f>
        <v>0</v>
      </c>
      <c r="F77" s="51">
        <f>'Financial Summary (BNG)'!D78</f>
        <v>0</v>
      </c>
      <c r="G77" s="9" t="str">
        <f>'Phone Call (MkIII)'!G77</f>
        <v>This land is an inheritance</v>
      </c>
      <c r="H77" s="9" t="str">
        <f>'Phone Call (MkIII)'!H77</f>
        <v xml:space="preserve">Peter has lived on the land for 27 years. </v>
      </c>
      <c r="I77" s="9" t="str">
        <f>'Phone Call (MkIII)'!I77</f>
        <v xml:space="preserve">Currently grazing 200 sheep on this land. </v>
      </c>
      <c r="J77" s="9" t="str">
        <f>'Phone Call (MkIII)'!J77</f>
        <v xml:space="preserve">Ideally would like to graze the land - has been conversed that with sheep, this is going to be difficult. </v>
      </c>
      <c r="K77" s="9" t="str">
        <f>'Phone Call (MkIII)'!K77</f>
        <v xml:space="preserve">No covenants, or grant schemes on the land. </v>
      </c>
      <c r="L77" s="9" t="str">
        <f>'Phone Call (MkIII)'!N:N</f>
        <v xml:space="preserve">There is a large pond on the land that dries up in the summer - they would like to have a way of this being better supplied to keep it a 365 pond if possible. Also in the southernly part of the land, they would like to continue to have an 'area of contemplation'. </v>
      </c>
      <c r="M77" s="9">
        <f>'Phone Call (MkIII)'!O77</f>
        <v>0</v>
      </c>
      <c r="N77" s="9">
        <f>'Phone Call (MkIII)'!P77</f>
        <v>0</v>
      </c>
      <c r="O77" s="4">
        <f>'Report Form'!G81</f>
        <v>0</v>
      </c>
      <c r="P77" s="9" t="str">
        <f>'Financial Summary (BNG)'!C78</f>
        <v>CTF</v>
      </c>
      <c r="Q77" s="9">
        <f>'Report Form'!J81</f>
        <v>0</v>
      </c>
      <c r="R77" s="9">
        <f>'Report Form'!L81</f>
        <v>0</v>
      </c>
      <c r="S77" s="9">
        <f>'Report Form'!M81</f>
        <v>0</v>
      </c>
      <c r="T77" s="9">
        <f>'Report Form'!N81</f>
        <v>0</v>
      </c>
      <c r="U77" s="9">
        <f>'Report Form'!O81</f>
        <v>0</v>
      </c>
      <c r="V77" s="9">
        <f>'Report Form'!Q81</f>
        <v>0</v>
      </c>
      <c r="W77" s="9">
        <f>'Report Form'!I81</f>
        <v>0</v>
      </c>
      <c r="X77" s="10">
        <f>'Financial Summary (BNG)'!H78</f>
        <v>0</v>
      </c>
      <c r="Y77" s="10">
        <f>'Financial Summary (BNG)'!M78</f>
        <v>0</v>
      </c>
      <c r="Z77" s="10">
        <f>'Financial Summary (BNG)'!Q78</f>
        <v>0</v>
      </c>
      <c r="AA77" s="10">
        <f>'Financial Summary (BNG)'!F78</f>
        <v>0</v>
      </c>
      <c r="AB77" s="10">
        <f>'Financial Summary (BNG)'!G78</f>
        <v>0</v>
      </c>
      <c r="AC77" s="10">
        <f>'Financial Summary (BNG)'!H78</f>
        <v>0</v>
      </c>
      <c r="AD77" s="10">
        <f>'Financial Summary (BNG)'!I78</f>
        <v>0</v>
      </c>
      <c r="AE77" s="10">
        <f>'Financial Summary (BNG)'!J78</f>
        <v>0</v>
      </c>
      <c r="AF77" s="10">
        <f>'Financial Summary (BNG)'!K78</f>
        <v>0</v>
      </c>
      <c r="AG77" s="10">
        <f>'Financial Summary (BNG)'!L78</f>
        <v>0</v>
      </c>
      <c r="AH77" s="10">
        <f>'Financial Summary (BNG)'!M78</f>
        <v>0</v>
      </c>
      <c r="AI77" s="10">
        <f>'Financial Summary (BNG)'!N78</f>
        <v>0</v>
      </c>
      <c r="AJ77" s="10">
        <f>'Financial Summary (BNG)'!O78</f>
        <v>0</v>
      </c>
      <c r="AK77" s="10">
        <f>'Financial Summary (BNG)'!P78</f>
        <v>0</v>
      </c>
      <c r="AL77" s="10">
        <f>'Financial Summary (BNG)'!Q78</f>
        <v>0</v>
      </c>
      <c r="AM77" s="9"/>
      <c r="AN77" s="10">
        <f>'Financial Summary (BNG)'!S78</f>
        <v>0</v>
      </c>
      <c r="AO77" s="9">
        <f>'Application Form'!K97</f>
        <v>0</v>
      </c>
      <c r="AP77" s="9">
        <f>'Application Form'!L97</f>
        <v>0</v>
      </c>
      <c r="AQ77" s="9">
        <f>'Application Form'!M97</f>
        <v>0</v>
      </c>
      <c r="AR77" s="9">
        <f>'Application Form'!N97</f>
        <v>0</v>
      </c>
      <c r="AS77" s="9">
        <f>'Application Form'!O97</f>
        <v>0</v>
      </c>
      <c r="AT77" s="9">
        <f>'Application Form'!P97</f>
        <v>0</v>
      </c>
      <c r="AU77" s="9">
        <f>'Application Form'!Q97</f>
        <v>0</v>
      </c>
      <c r="AV77" s="9">
        <f>'Application Form'!R97</f>
        <v>0</v>
      </c>
      <c r="AW77" s="9">
        <f>'Application Form'!S97</f>
        <v>0</v>
      </c>
      <c r="AX77" s="9">
        <f>'Application Form'!T97</f>
        <v>0</v>
      </c>
      <c r="AY77" s="9">
        <f>'Application Form'!U97</f>
        <v>0</v>
      </c>
      <c r="AZ77" s="9">
        <f>'Application Form'!V97</f>
        <v>0</v>
      </c>
      <c r="BA77" s="9">
        <f>'Application Form'!W97</f>
        <v>0</v>
      </c>
      <c r="BB77" s="9">
        <f>'Application Form'!X97</f>
        <v>0</v>
      </c>
      <c r="BC77" s="9">
        <f>'Application Form'!Y97</f>
        <v>0</v>
      </c>
      <c r="BD77" s="9">
        <f>'Application Form'!Z97</f>
        <v>0</v>
      </c>
      <c r="BE77" s="9">
        <f>'Application Form'!AA97</f>
        <v>0</v>
      </c>
      <c r="BF77" s="9">
        <f>'Application Form'!AB97</f>
        <v>0</v>
      </c>
      <c r="BG77" s="9">
        <f>'Application Form'!AC97</f>
        <v>0</v>
      </c>
      <c r="BH77" s="9">
        <f>'Application Form'!AD97</f>
        <v>0</v>
      </c>
      <c r="BI77" s="9">
        <f>'Application Form'!AH97</f>
        <v>0</v>
      </c>
      <c r="BK77" s="62"/>
      <c r="BL77" s="62"/>
      <c r="BM77" s="62"/>
      <c r="BN77" s="62"/>
      <c r="BO77" s="62"/>
      <c r="BP77" s="62"/>
      <c r="BQ77" s="62"/>
      <c r="BR77" s="62"/>
      <c r="BS77" s="62"/>
      <c r="BT77" s="62"/>
      <c r="BU77" s="62"/>
      <c r="BV77" s="3"/>
      <c r="BZ77" s="4"/>
      <c r="CA77" s="4"/>
    </row>
    <row r="78" spans="1:79" x14ac:dyDescent="0.2">
      <c r="A78" s="9">
        <f>'Application Form'!B98</f>
        <v>0</v>
      </c>
      <c r="B78" s="9">
        <f>'Application Form'!C98</f>
        <v>0</v>
      </c>
      <c r="C78" s="9">
        <f>'Application Form'!E98</f>
        <v>0</v>
      </c>
      <c r="D78" s="9">
        <f>'Application Form'!D98</f>
        <v>0</v>
      </c>
      <c r="E78" s="9">
        <f>'Report Form'!E82</f>
        <v>0</v>
      </c>
      <c r="F78" s="51">
        <f>'Financial Summary (BNG)'!D79</f>
        <v>0</v>
      </c>
      <c r="G78" s="9" t="str">
        <f>'Phone Call (MkIII)'!G78</f>
        <v xml:space="preserve">The two portions of land were purchased at different times - the smaller portion was in 2001 and the 10 acre portion would have been in 2005. </v>
      </c>
      <c r="H78" s="9" t="str">
        <f>'Phone Call (MkIII)'!H78</f>
        <v xml:space="preserve">2001 and 2005. </v>
      </c>
      <c r="I78" s="9" t="str">
        <f>'Phone Call (MkIII)'!I78</f>
        <v xml:space="preserve">The land is currently being used for cows and horse grazing. </v>
      </c>
      <c r="J78" s="9" t="str">
        <f>'Phone Call (MkIII)'!J78</f>
        <v xml:space="preserve">There is a stream that runs through the land that Sue is quite keen on hedging being tidied up in this area. </v>
      </c>
      <c r="K78" s="9" t="str">
        <f>'Phone Call (MkIII)'!K78</f>
        <v>N/A</v>
      </c>
      <c r="L78" s="9" t="str">
        <f>'Phone Call (MkIII)'!N:N</f>
        <v xml:space="preserve">There is a stream that runs through the land that Sue is quite keen on hedging being tidied up in this area. </v>
      </c>
      <c r="M78" s="9">
        <f>'Phone Call (MkIII)'!O78</f>
        <v>0</v>
      </c>
      <c r="N78" s="9">
        <f>'Phone Call (MkIII)'!P78</f>
        <v>0</v>
      </c>
      <c r="O78" s="4">
        <f>'Report Form'!G82</f>
        <v>0</v>
      </c>
      <c r="P78" s="9" t="str">
        <f>'Financial Summary (BNG)'!C79</f>
        <v>CTF</v>
      </c>
      <c r="Q78" s="9">
        <f>'Report Form'!J82</f>
        <v>0</v>
      </c>
      <c r="R78" s="9">
        <f>'Report Form'!L82</f>
        <v>0</v>
      </c>
      <c r="S78" s="9">
        <f>'Report Form'!M82</f>
        <v>0</v>
      </c>
      <c r="T78" s="9">
        <f>'Report Form'!N82</f>
        <v>0</v>
      </c>
      <c r="U78" s="9">
        <f>'Report Form'!O82</f>
        <v>0</v>
      </c>
      <c r="V78" s="9">
        <f>'Report Form'!Q82</f>
        <v>0</v>
      </c>
      <c r="W78" s="9">
        <f>'Report Form'!I82</f>
        <v>0</v>
      </c>
      <c r="X78" s="10">
        <f>'Financial Summary (BNG)'!H79</f>
        <v>0</v>
      </c>
      <c r="Y78" s="10">
        <f>'Financial Summary (BNG)'!M79</f>
        <v>0</v>
      </c>
      <c r="Z78" s="10">
        <f>'Financial Summary (BNG)'!Q79</f>
        <v>0</v>
      </c>
      <c r="AA78" s="10">
        <f>'Financial Summary (BNG)'!F79</f>
        <v>0</v>
      </c>
      <c r="AB78" s="10">
        <f>'Financial Summary (BNG)'!G79</f>
        <v>0</v>
      </c>
      <c r="AC78" s="10">
        <f>'Financial Summary (BNG)'!H79</f>
        <v>0</v>
      </c>
      <c r="AD78" s="10">
        <f>'Financial Summary (BNG)'!I79</f>
        <v>0</v>
      </c>
      <c r="AE78" s="10">
        <f>'Financial Summary (BNG)'!J79</f>
        <v>0</v>
      </c>
      <c r="AF78" s="10">
        <f>'Financial Summary (BNG)'!K79</f>
        <v>0</v>
      </c>
      <c r="AG78" s="10">
        <f>'Financial Summary (BNG)'!L79</f>
        <v>0</v>
      </c>
      <c r="AH78" s="10">
        <f>'Financial Summary (BNG)'!M79</f>
        <v>0</v>
      </c>
      <c r="AI78" s="10">
        <f>'Financial Summary (BNG)'!N79</f>
        <v>0</v>
      </c>
      <c r="AJ78" s="10">
        <f>'Financial Summary (BNG)'!O79</f>
        <v>0</v>
      </c>
      <c r="AK78" s="10">
        <f>'Financial Summary (BNG)'!P79</f>
        <v>0</v>
      </c>
      <c r="AL78" s="10">
        <f>'Financial Summary (BNG)'!Q79</f>
        <v>0</v>
      </c>
      <c r="AM78" s="9"/>
      <c r="AN78" s="10">
        <f>'Financial Summary (BNG)'!S79</f>
        <v>0</v>
      </c>
      <c r="AO78" s="9">
        <f>'Application Form'!K98</f>
        <v>0</v>
      </c>
      <c r="AP78" s="9">
        <f>'Application Form'!L98</f>
        <v>0</v>
      </c>
      <c r="AQ78" s="9">
        <f>'Application Form'!M98</f>
        <v>0</v>
      </c>
      <c r="AR78" s="9">
        <f>'Application Form'!N98</f>
        <v>0</v>
      </c>
      <c r="AS78" s="9">
        <f>'Application Form'!O98</f>
        <v>0</v>
      </c>
      <c r="AT78" s="9">
        <f>'Application Form'!P98</f>
        <v>0</v>
      </c>
      <c r="AU78" s="9">
        <f>'Application Form'!Q98</f>
        <v>0</v>
      </c>
      <c r="AV78" s="9">
        <f>'Application Form'!R98</f>
        <v>0</v>
      </c>
      <c r="AW78" s="9">
        <f>'Application Form'!S98</f>
        <v>0</v>
      </c>
      <c r="AX78" s="9">
        <f>'Application Form'!T98</f>
        <v>0</v>
      </c>
      <c r="AY78" s="9">
        <f>'Application Form'!U98</f>
        <v>0</v>
      </c>
      <c r="AZ78" s="9">
        <f>'Application Form'!V98</f>
        <v>0</v>
      </c>
      <c r="BA78" s="9">
        <f>'Application Form'!W98</f>
        <v>0</v>
      </c>
      <c r="BB78" s="9">
        <f>'Application Form'!X98</f>
        <v>0</v>
      </c>
      <c r="BC78" s="9">
        <f>'Application Form'!Y98</f>
        <v>0</v>
      </c>
      <c r="BD78" s="9">
        <f>'Application Form'!Z98</f>
        <v>0</v>
      </c>
      <c r="BE78" s="9">
        <f>'Application Form'!AA98</f>
        <v>0</v>
      </c>
      <c r="BF78" s="9">
        <f>'Application Form'!AB98</f>
        <v>0</v>
      </c>
      <c r="BG78" s="9">
        <f>'Application Form'!AC98</f>
        <v>0</v>
      </c>
      <c r="BH78" s="9">
        <f>'Application Form'!AD98</f>
        <v>0</v>
      </c>
      <c r="BI78" s="9">
        <f>'Application Form'!AH98</f>
        <v>0</v>
      </c>
      <c r="BK78" s="62"/>
      <c r="BL78" s="62"/>
      <c r="BM78" s="3"/>
      <c r="BN78" s="3"/>
      <c r="BO78" s="3"/>
      <c r="BP78" s="3"/>
      <c r="BQ78" s="3"/>
      <c r="BR78" s="3"/>
      <c r="BS78" s="3"/>
      <c r="BT78" s="3"/>
      <c r="BU78" s="3"/>
      <c r="BV78" s="3"/>
    </row>
    <row r="79" spans="1:79" x14ac:dyDescent="0.2">
      <c r="A79" s="9">
        <f>'Application Form'!B79</f>
        <v>79</v>
      </c>
      <c r="B79" s="9">
        <f>'Application Form'!C79</f>
        <v>0</v>
      </c>
      <c r="C79" s="9">
        <f>'Application Form'!D79</f>
        <v>0</v>
      </c>
      <c r="D79" s="9" t="str">
        <f>'Application Form'!E79</f>
        <v>South Downs National Park Authority</v>
      </c>
      <c r="E79" s="9" t="str">
        <f>'Report Form'!E83</f>
        <v xml:space="preserve">Dan Bumford </v>
      </c>
      <c r="F79" s="51">
        <f>'Financial Summary (BNG)'!D80</f>
        <v>19</v>
      </c>
      <c r="G79" s="9" t="str">
        <f>'Phone Call (MkIII)'!G79</f>
        <v>Purchase</v>
      </c>
      <c r="H79" s="9">
        <f>'Phone Call (MkIII)'!H79</f>
        <v>2017</v>
      </c>
      <c r="I79" s="9" t="str">
        <f>'Phone Call (MkIII)'!I79</f>
        <v>Sanctuary for two donkeys</v>
      </c>
      <c r="J79" s="9" t="str">
        <f>'Phone Call (MkIII)'!J79</f>
        <v xml:space="preserve">John would still like to walk his dogs on the land and keep the two donkeys he looks after. </v>
      </c>
      <c r="K79" s="9" t="str">
        <f>'Phone Call (MkIII)'!K79</f>
        <v>N/A</v>
      </c>
      <c r="L79" s="9" t="str">
        <f>'Phone Call (MkIII)'!N:N</f>
        <v xml:space="preserve">The farmer gets a contractor in each year to harvest the hay - not essential going forward if this cannot be part of the ecological plan. </v>
      </c>
      <c r="M79" s="9">
        <f>'Phone Call (MkIII)'!O79</f>
        <v>0</v>
      </c>
      <c r="N79" s="9">
        <f>'Phone Call (MkIII)'!P79</f>
        <v>0</v>
      </c>
      <c r="O79" s="4" t="str">
        <f>'Report Form'!G83</f>
        <v>BNG (Biodiversity Net Gain)</v>
      </c>
      <c r="P79" s="9" t="str">
        <f>'Financial Summary (BNG)'!C80</f>
        <v>Biofarm</v>
      </c>
      <c r="Q79" s="9" t="str">
        <f>'Report Form'!J83</f>
        <v xml:space="preserve">With this land being located in the local planning authority of South Downs National Park, this is an extremely exciting prospect. This local planning authority is part of the National Character Area of Sandstone Hill and Ridges, which spans 1458 square kilometres. Areas within this NCA include Farnham, Redhill and the outskirts of Gilford, which really are areas of decent development. 
As you can see from the estimation, you should hope to achieve 51 habitat units from 19 acres of application, which equals around 2.68 units per acre. This is a fantastic return with the national average being around 1.6. </v>
      </c>
      <c r="R79" s="9" t="str">
        <f>'Report Form'!L83</f>
        <v>Enhancement to ‘good’ condition lowland meadow with the implementation of a ‘good’ condition pond or pond complex.</v>
      </c>
      <c r="S79" s="9" t="str">
        <f>'Report Form'!M83</f>
        <v>24-month Option Agreement between Biofarm and Landowner to exclusively lease the land and sell BNG habitat units on the demise. Option to extend for a further 12 months on the sale of 10 habitat units.</v>
      </c>
      <c r="T79" s="9" t="str">
        <f>'Report Form'!N83</f>
        <v>Biofarm responsible for delivery of Habitat Units, Habitat Management and BNG Monitoring for the full 33-year period</v>
      </c>
      <c r="U79" s="9" t="str">
        <f>'Report Form'!O83</f>
        <v>To permit access for management and monitoring of the site by Biofarm and/or their contractors in accordance with the agreed strategy for delivery of the target habitat.</v>
      </c>
      <c r="V79" s="9" t="str">
        <f>'Report Form'!Q83</f>
        <v>Pond
A pond is a small, still, land-based body of water formed by pooling inside a depression, either naturally or artificially.
Meadow
A meadow is an open habitat or field, vegetated by grasses, herbs, and other non-woody plants.</v>
      </c>
      <c r="W79" s="9">
        <f>'Report Form'!I83</f>
        <v>33</v>
      </c>
      <c r="X79" s="10">
        <f>'Financial Summary (BNG)'!H80</f>
        <v>1377000</v>
      </c>
      <c r="Y79" s="10">
        <f>'Financial Summary (BNG)'!M80</f>
        <v>781850</v>
      </c>
      <c r="Z79" s="10">
        <f>'Financial Summary (BNG)'!Q80</f>
        <v>509090</v>
      </c>
      <c r="AA79" s="10">
        <f>'Financial Summary (BNG)'!F80</f>
        <v>1020000</v>
      </c>
      <c r="AB79" s="10">
        <f>'Financial Summary (BNG)'!G80</f>
        <v>357000</v>
      </c>
      <c r="AC79" s="10">
        <f>'Financial Summary (BNG)'!H80</f>
        <v>1377000</v>
      </c>
      <c r="AD79" s="10">
        <f>'Financial Summary (BNG)'!I80</f>
        <v>204000</v>
      </c>
      <c r="AE79" s="10">
        <f>'Financial Summary (BNG)'!J80</f>
        <v>68850</v>
      </c>
      <c r="AF79" s="10">
        <f>'Financial Summary (BNG)'!K80</f>
        <v>357000</v>
      </c>
      <c r="AG79" s="10">
        <f>'Financial Summary (BNG)'!L80</f>
        <v>152000</v>
      </c>
      <c r="AH79" s="10">
        <f>'Financial Summary (BNG)'!M80</f>
        <v>781850</v>
      </c>
      <c r="AI79" s="10">
        <f>'Financial Summary (BNG)'!N80</f>
        <v>595150</v>
      </c>
      <c r="AJ79" s="10">
        <f>'Financial Summary (BNG)'!O80</f>
        <v>238060</v>
      </c>
      <c r="AK79" s="10">
        <f>'Financial Summary (BNG)'!P80</f>
        <v>357090</v>
      </c>
      <c r="AL79" s="10">
        <f>'Financial Summary (BNG)'!Q80</f>
        <v>509090</v>
      </c>
      <c r="AM79" s="9"/>
      <c r="AN79" s="9">
        <f>'Financial Summary (BNG)'!S80</f>
        <v>0</v>
      </c>
      <c r="AO79" s="9">
        <f>'Application Form'!K79</f>
        <v>3</v>
      </c>
      <c r="AP79" s="9" t="str">
        <f>'Application Form'!L79</f>
        <v>Freely draining very acid sandy and loamy soils</v>
      </c>
      <c r="AQ79" s="9" t="str">
        <f>'Application Form'!M79</f>
        <v>Heath and forestry</v>
      </c>
      <c r="AR79" s="9" t="str">
        <f>'Application Form'!N79</f>
        <v>No</v>
      </c>
      <c r="AS79" s="9" t="str">
        <f>'Application Form'!O79</f>
        <v>No</v>
      </c>
      <c r="AT79" s="9" t="str">
        <f>'Application Form'!P79</f>
        <v>Yes</v>
      </c>
      <c r="AU79" s="9" t="str">
        <f>'Application Form'!Q79</f>
        <v>2.52 km</v>
      </c>
      <c r="AV79" s="9" t="str">
        <f>'Application Form'!R79</f>
        <v>N/A</v>
      </c>
      <c r="AW79" s="9" t="str">
        <f>'Application Form'!S79</f>
        <v>N/A</v>
      </c>
      <c r="AX79" s="9" t="str">
        <f>'Application Form'!T79</f>
        <v>0 metres</v>
      </c>
      <c r="AY79" s="9" t="str">
        <f>'Application Form'!U79</f>
        <v>Flood Zone 1</v>
      </c>
      <c r="AZ79" s="9" t="str">
        <f>'Application Form'!V79</f>
        <v>Flood Zone 2</v>
      </c>
      <c r="BA79" s="9" t="str">
        <f>'Application Form'!W79</f>
        <v>13.54 km</v>
      </c>
      <c r="BB79" s="9" t="str">
        <f>'Application Form'!X79</f>
        <v>240 metres</v>
      </c>
      <c r="BC79" s="9" t="str">
        <f>'Application Form'!Y79</f>
        <v>133 metres</v>
      </c>
      <c r="BD79" s="9" t="str">
        <f>'Application Form'!Z79</f>
        <v>438 metres</v>
      </c>
      <c r="BE79" s="9" t="str">
        <f>'Application Form'!AA79</f>
        <v>0 metres</v>
      </c>
      <c r="BF79" s="9" t="str">
        <f>'Application Form'!AB79</f>
        <v>13.54 km</v>
      </c>
      <c r="BG79" s="9" t="str">
        <f>'Application Form'!AC79</f>
        <v>438 metres</v>
      </c>
      <c r="BH79" s="9" t="str">
        <f>'Application Form'!AD79</f>
        <v>8.26 km</v>
      </c>
      <c r="BI79" s="17" t="s">
        <v>1011</v>
      </c>
      <c r="BJ79" s="18" t="str">
        <f>HYPERLINK("https://drive.google.com/open?id=1Dso6ro8h56OhnnwH0tSwsb0LMSmq7zk4k7J47yI9Kfc",". Bill Cole Report South Downs National Park Authority")</f>
        <v>. Bill Cole Report South Downs National Park Authority</v>
      </c>
      <c r="BK79" s="64" t="s">
        <v>1677</v>
      </c>
      <c r="BL79" s="62"/>
      <c r="BM79" s="3"/>
      <c r="BN79" s="3"/>
      <c r="BO79" s="3"/>
      <c r="BP79" s="3"/>
      <c r="BQ79" s="3"/>
      <c r="BR79" s="3"/>
      <c r="BS79" s="3"/>
      <c r="BT79" s="3"/>
      <c r="BU79" s="3"/>
      <c r="BV79" s="3"/>
    </row>
    <row r="80" spans="1:79" x14ac:dyDescent="0.2">
      <c r="A80" s="9">
        <f>'Application Form'!B100</f>
        <v>0</v>
      </c>
      <c r="B80" s="9">
        <f>'Application Form'!C100</f>
        <v>0</v>
      </c>
      <c r="C80" s="9">
        <f>'Application Form'!E100</f>
        <v>0</v>
      </c>
      <c r="D80" s="9">
        <f>'Application Form'!D100</f>
        <v>0</v>
      </c>
      <c r="E80" s="9">
        <f>'Report Form'!E84</f>
        <v>0</v>
      </c>
      <c r="F80" s="51">
        <f>'Financial Summary (BNG)'!D81</f>
        <v>0</v>
      </c>
      <c r="G80" s="9" t="str">
        <f>'Phone Call (MkIII)'!G80</f>
        <v>Purchase</v>
      </c>
      <c r="H80" s="9" t="str">
        <f>'Phone Call (MkIII)'!H80</f>
        <v>Mixture of 3 and 25 year timespan</v>
      </c>
      <c r="I80" s="9" t="str">
        <f>'Phone Call (MkIII)'!I80</f>
        <v>Mixture of pasture and arable - the application is likely to be land that isn't currently used at all</v>
      </c>
      <c r="J80" s="9" t="str">
        <f>'Phone Call (MkIII)'!J80</f>
        <v xml:space="preserve">Awaiting full application to determine this. </v>
      </c>
      <c r="K80" s="9" t="str">
        <f>'Phone Call (MkIII)'!K80</f>
        <v xml:space="preserve">Awaiting full application to determine this. </v>
      </c>
      <c r="L80" s="9" t="str">
        <f>'Phone Call (MkIII)'!N:N</f>
        <v>N/A</v>
      </c>
      <c r="M80" s="9">
        <f>'Phone Call (MkIII)'!O80</f>
        <v>0</v>
      </c>
      <c r="N80" s="9">
        <f>'Phone Call (MkIII)'!P80</f>
        <v>0</v>
      </c>
      <c r="O80" s="4">
        <f>'Report Form'!G84</f>
        <v>0</v>
      </c>
      <c r="P80" s="9" t="str">
        <f>'Financial Summary (BNG)'!C81</f>
        <v>CTF</v>
      </c>
      <c r="Q80" s="9">
        <f>'Report Form'!J84</f>
        <v>0</v>
      </c>
      <c r="R80" s="9">
        <f>'Report Form'!L84</f>
        <v>0</v>
      </c>
      <c r="S80" s="9">
        <f>'Report Form'!M84</f>
        <v>0</v>
      </c>
      <c r="T80" s="9">
        <f>'Report Form'!N84</f>
        <v>0</v>
      </c>
      <c r="U80" s="9">
        <f>'Report Form'!O84</f>
        <v>0</v>
      </c>
      <c r="V80" s="9">
        <f>'Report Form'!Q84</f>
        <v>0</v>
      </c>
      <c r="W80" s="9">
        <f>'Report Form'!I84</f>
        <v>0</v>
      </c>
      <c r="X80" s="10">
        <f>'Financial Summary (BNG)'!H81</f>
        <v>0</v>
      </c>
      <c r="Y80" s="10">
        <f>'Financial Summary (BNG)'!M81</f>
        <v>0</v>
      </c>
      <c r="Z80" s="10">
        <f>'Financial Summary (BNG)'!Q81</f>
        <v>0</v>
      </c>
      <c r="AA80" s="10">
        <f>'Financial Summary (BNG)'!F81</f>
        <v>0</v>
      </c>
      <c r="AB80" s="10">
        <f>'Financial Summary (BNG)'!G81</f>
        <v>0</v>
      </c>
      <c r="AC80" s="10">
        <f>'Financial Summary (BNG)'!H81</f>
        <v>0</v>
      </c>
      <c r="AD80" s="10">
        <f>'Financial Summary (BNG)'!I81</f>
        <v>0</v>
      </c>
      <c r="AE80" s="10">
        <f>'Financial Summary (BNG)'!J81</f>
        <v>0</v>
      </c>
      <c r="AF80" s="10">
        <f>'Financial Summary (BNG)'!K81</f>
        <v>0</v>
      </c>
      <c r="AG80" s="10">
        <f>'Financial Summary (BNG)'!L81</f>
        <v>0</v>
      </c>
      <c r="AH80" s="10">
        <f>'Financial Summary (BNG)'!M81</f>
        <v>0</v>
      </c>
      <c r="AI80" s="10">
        <f>'Financial Summary (BNG)'!N81</f>
        <v>0</v>
      </c>
      <c r="AJ80" s="10">
        <f>'Financial Summary (BNG)'!O81</f>
        <v>0</v>
      </c>
      <c r="AK80" s="10">
        <f>'Financial Summary (BNG)'!P81</f>
        <v>0</v>
      </c>
      <c r="AL80" s="10">
        <f>'Financial Summary (BNG)'!Q81</f>
        <v>0</v>
      </c>
      <c r="AM80" s="9"/>
      <c r="AN80" s="10">
        <f>'Financial Summary (BNG)'!S81</f>
        <v>0</v>
      </c>
      <c r="AO80" s="9">
        <f>'Application Form'!K100</f>
        <v>0</v>
      </c>
      <c r="AP80" s="9">
        <f>'Application Form'!L100</f>
        <v>0</v>
      </c>
      <c r="AQ80" s="9">
        <f>'Application Form'!M100</f>
        <v>0</v>
      </c>
      <c r="AR80" s="9">
        <f>'Application Form'!N100</f>
        <v>0</v>
      </c>
      <c r="AS80" s="9">
        <f>'Application Form'!O100</f>
        <v>0</v>
      </c>
      <c r="AT80" s="9">
        <f>'Application Form'!P100</f>
        <v>0</v>
      </c>
      <c r="AU80" s="9">
        <f>'Application Form'!Q100</f>
        <v>0</v>
      </c>
      <c r="AV80" s="9">
        <f>'Application Form'!R100</f>
        <v>0</v>
      </c>
      <c r="AW80" s="9">
        <f>'Application Form'!S100</f>
        <v>0</v>
      </c>
      <c r="AX80" s="9">
        <f>'Application Form'!T100</f>
        <v>0</v>
      </c>
      <c r="AY80" s="9">
        <f>'Application Form'!U100</f>
        <v>0</v>
      </c>
      <c r="AZ80" s="9">
        <f>'Application Form'!V100</f>
        <v>0</v>
      </c>
      <c r="BA80" s="9">
        <f>'Application Form'!W100</f>
        <v>0</v>
      </c>
      <c r="BB80" s="9">
        <f>'Application Form'!X100</f>
        <v>0</v>
      </c>
      <c r="BC80" s="9">
        <f>'Application Form'!Y100</f>
        <v>0</v>
      </c>
      <c r="BD80" s="9">
        <f>'Application Form'!Z100</f>
        <v>0</v>
      </c>
      <c r="BE80" s="9">
        <f>'Application Form'!AA100</f>
        <v>0</v>
      </c>
      <c r="BF80" s="9">
        <f>'Application Form'!AB100</f>
        <v>0</v>
      </c>
      <c r="BG80" s="9">
        <f>'Application Form'!AC100</f>
        <v>0</v>
      </c>
      <c r="BH80" s="9">
        <f>'Application Form'!AD100</f>
        <v>0</v>
      </c>
      <c r="BI80" s="9">
        <f>'Application Form'!AH100</f>
        <v>0</v>
      </c>
      <c r="BK80" s="62"/>
      <c r="BL80" s="62"/>
      <c r="BM80" s="3"/>
      <c r="BN80" s="3"/>
      <c r="BO80" s="3"/>
      <c r="BP80" s="3"/>
      <c r="BQ80" s="3"/>
      <c r="BR80" s="3"/>
      <c r="BS80" s="3"/>
      <c r="BT80" s="3"/>
      <c r="BU80" s="3"/>
      <c r="BV80" s="3"/>
    </row>
    <row r="81" spans="1:74" x14ac:dyDescent="0.2">
      <c r="A81" s="9">
        <f>'Application Form'!B101</f>
        <v>0</v>
      </c>
      <c r="B81" s="9">
        <f>'Application Form'!C101</f>
        <v>0</v>
      </c>
      <c r="C81" s="9">
        <f>'Application Form'!E101</f>
        <v>0</v>
      </c>
      <c r="D81" s="9">
        <f>'Application Form'!D101</f>
        <v>0</v>
      </c>
      <c r="E81" s="9">
        <f>'Report Form'!E85</f>
        <v>0</v>
      </c>
      <c r="F81" s="51">
        <f>'Financial Summary (BNG)'!D82</f>
        <v>0</v>
      </c>
      <c r="G81" s="9" t="str">
        <f>'Phone Call (MkIII)'!G81</f>
        <v>Inherited Land</v>
      </c>
      <c r="H81" s="9" t="str">
        <f>'Phone Call (MkIII)'!H81</f>
        <v xml:space="preserve">Been in the family since the 90's. </v>
      </c>
      <c r="I81" s="9" t="str">
        <f>'Phone Call (MkIII)'!I81</f>
        <v>Arable and Pasture Land</v>
      </c>
      <c r="J81" s="9" t="str">
        <f>'Phone Call (MkIII)'!J81</f>
        <v>N/A</v>
      </c>
      <c r="K81" s="9" t="str">
        <f>'Phone Call (MkIII)'!K81</f>
        <v>N/A</v>
      </c>
      <c r="L81" s="9" t="str">
        <f>'Phone Call (MkIII)'!N:N</f>
        <v xml:space="preserve">The landowner is really struggling with the lack of income form farming at current - would really appreciate any assistance that can be given. </v>
      </c>
      <c r="M81" s="9">
        <f>'Phone Call (MkIII)'!O81</f>
        <v>0</v>
      </c>
      <c r="N81" s="9">
        <f>'Phone Call (MkIII)'!P81</f>
        <v>0</v>
      </c>
      <c r="O81" s="4">
        <f>'Report Form'!G85</f>
        <v>0</v>
      </c>
      <c r="P81" s="9" t="str">
        <f>'Financial Summary (BNG)'!C82</f>
        <v>CTF</v>
      </c>
      <c r="Q81" s="9">
        <f>'Report Form'!J85</f>
        <v>0</v>
      </c>
      <c r="R81" s="9">
        <f>'Report Form'!L85</f>
        <v>0</v>
      </c>
      <c r="S81" s="9">
        <f>'Report Form'!M85</f>
        <v>0</v>
      </c>
      <c r="T81" s="9">
        <f>'Report Form'!N85</f>
        <v>0</v>
      </c>
      <c r="U81" s="9">
        <f>'Report Form'!O85</f>
        <v>0</v>
      </c>
      <c r="V81" s="9">
        <f>'Report Form'!Q85</f>
        <v>0</v>
      </c>
      <c r="W81" s="9">
        <f>'Report Form'!I85</f>
        <v>0</v>
      </c>
      <c r="X81" s="10">
        <f>'Financial Summary (BNG)'!H82</f>
        <v>0</v>
      </c>
      <c r="Y81" s="10">
        <f>'Financial Summary (BNG)'!M82</f>
        <v>0</v>
      </c>
      <c r="Z81" s="10">
        <f>'Financial Summary (BNG)'!Q82</f>
        <v>0</v>
      </c>
      <c r="AA81" s="10">
        <f>'Financial Summary (BNG)'!F82</f>
        <v>0</v>
      </c>
      <c r="AB81" s="10">
        <f>'Financial Summary (BNG)'!G82</f>
        <v>0</v>
      </c>
      <c r="AC81" s="10">
        <f>'Financial Summary (BNG)'!H82</f>
        <v>0</v>
      </c>
      <c r="AD81" s="10">
        <f>'Financial Summary (BNG)'!I82</f>
        <v>0</v>
      </c>
      <c r="AE81" s="10">
        <f>'Financial Summary (BNG)'!J82</f>
        <v>0</v>
      </c>
      <c r="AF81" s="10">
        <f>'Financial Summary (BNG)'!K82</f>
        <v>0</v>
      </c>
      <c r="AG81" s="10">
        <f>'Financial Summary (BNG)'!L82</f>
        <v>0</v>
      </c>
      <c r="AH81" s="10">
        <f>'Financial Summary (BNG)'!M82</f>
        <v>0</v>
      </c>
      <c r="AI81" s="10">
        <f>'Financial Summary (BNG)'!N82</f>
        <v>0</v>
      </c>
      <c r="AJ81" s="10">
        <f>'Financial Summary (BNG)'!O82</f>
        <v>0</v>
      </c>
      <c r="AK81" s="10">
        <f>'Financial Summary (BNG)'!P82</f>
        <v>0</v>
      </c>
      <c r="AL81" s="10">
        <f>'Financial Summary (BNG)'!Q82</f>
        <v>0</v>
      </c>
      <c r="AM81" s="9"/>
      <c r="AN81" s="10">
        <f>'Financial Summary (BNG)'!S82</f>
        <v>0</v>
      </c>
      <c r="AO81" s="9">
        <f>'Application Form'!K101</f>
        <v>0</v>
      </c>
      <c r="AP81" s="9">
        <f>'Application Form'!L101</f>
        <v>0</v>
      </c>
      <c r="AQ81" s="9">
        <f>'Application Form'!M101</f>
        <v>0</v>
      </c>
      <c r="AR81" s="9">
        <f>'Application Form'!N101</f>
        <v>0</v>
      </c>
      <c r="AS81" s="9">
        <f>'Application Form'!O101</f>
        <v>0</v>
      </c>
      <c r="AT81" s="9">
        <f>'Application Form'!P101</f>
        <v>0</v>
      </c>
      <c r="AU81" s="9">
        <f>'Application Form'!Q101</f>
        <v>0</v>
      </c>
      <c r="AV81" s="9">
        <f>'Application Form'!R101</f>
        <v>0</v>
      </c>
      <c r="AW81" s="9">
        <f>'Application Form'!S101</f>
        <v>0</v>
      </c>
      <c r="AX81" s="9">
        <f>'Application Form'!T101</f>
        <v>0</v>
      </c>
      <c r="AY81" s="9">
        <f>'Application Form'!U101</f>
        <v>0</v>
      </c>
      <c r="AZ81" s="9">
        <f>'Application Form'!V101</f>
        <v>0</v>
      </c>
      <c r="BA81" s="9">
        <f>'Application Form'!W101</f>
        <v>0</v>
      </c>
      <c r="BB81" s="9">
        <f>'Application Form'!X101</f>
        <v>0</v>
      </c>
      <c r="BC81" s="9">
        <f>'Application Form'!Y101</f>
        <v>0</v>
      </c>
      <c r="BD81" s="9">
        <f>'Application Form'!Z101</f>
        <v>0</v>
      </c>
      <c r="BE81" s="9">
        <f>'Application Form'!AA101</f>
        <v>0</v>
      </c>
      <c r="BF81" s="9">
        <f>'Application Form'!AB101</f>
        <v>0</v>
      </c>
      <c r="BG81" s="9">
        <f>'Application Form'!AC101</f>
        <v>0</v>
      </c>
      <c r="BH81" s="9">
        <f>'Application Form'!AD101</f>
        <v>0</v>
      </c>
      <c r="BI81" s="9">
        <f>'Application Form'!AH101</f>
        <v>0</v>
      </c>
      <c r="BK81" s="62"/>
      <c r="BL81" s="62"/>
      <c r="BM81" s="3"/>
      <c r="BN81" s="3"/>
      <c r="BO81" s="3"/>
      <c r="BP81" s="3"/>
      <c r="BQ81" s="3"/>
      <c r="BR81" s="3"/>
      <c r="BS81" s="3"/>
      <c r="BT81" s="3"/>
      <c r="BU81" s="3"/>
      <c r="BV81" s="3"/>
    </row>
    <row r="82" spans="1:74" x14ac:dyDescent="0.2">
      <c r="A82" s="9">
        <f>'Application Form'!B102</f>
        <v>0</v>
      </c>
      <c r="B82" s="9">
        <f>'Application Form'!C102</f>
        <v>0</v>
      </c>
      <c r="C82" s="9">
        <f>'Application Form'!E102</f>
        <v>0</v>
      </c>
      <c r="D82" s="9">
        <f>'Application Form'!D102</f>
        <v>0</v>
      </c>
      <c r="E82" s="9">
        <f>'Report Form'!E86</f>
        <v>0</v>
      </c>
      <c r="F82" s="51">
        <f>'Financial Summary (BNG)'!D83</f>
        <v>0</v>
      </c>
      <c r="G82" s="9" t="str">
        <f>'Phone Call (MkIII)'!G82</f>
        <v>Purchase</v>
      </c>
      <c r="H82" s="9">
        <f>'Phone Call (MkIII)'!H82</f>
        <v>2019</v>
      </c>
      <c r="I82" s="9" t="str">
        <f>'Phone Call (MkIII)'!I82</f>
        <v xml:space="preserve">Land is being used by a sheep farmer as a favour - this is nothing contractual and wouldn't need to continue. </v>
      </c>
      <c r="J82" s="9" t="str">
        <f>'Phone Call (MkIII)'!J82</f>
        <v xml:space="preserve">Just had the forest added to a couple of years ago with The Woodland Trust. </v>
      </c>
      <c r="K82" s="9" t="str">
        <f>'Phone Call (MkIII)'!K82</f>
        <v>N/A</v>
      </c>
      <c r="L82" s="9" t="str">
        <f>'Phone Call (MkIII)'!N:N</f>
        <v xml:space="preserve">This landowner has got a family of farmers, so this land is being used as the case study to see if it's viable to recommend to his family. </v>
      </c>
      <c r="M82" s="9">
        <f>'Phone Call (MkIII)'!O82</f>
        <v>0</v>
      </c>
      <c r="N82" s="9">
        <f>'Phone Call (MkIII)'!P82</f>
        <v>0</v>
      </c>
      <c r="O82" s="4">
        <f>'Report Form'!G86</f>
        <v>0</v>
      </c>
      <c r="P82" s="9" t="str">
        <f>'Financial Summary (BNG)'!C83</f>
        <v>CTF</v>
      </c>
      <c r="Q82" s="9">
        <f>'Report Form'!J86</f>
        <v>0</v>
      </c>
      <c r="R82" s="9">
        <f>'Report Form'!L86</f>
        <v>0</v>
      </c>
      <c r="S82" s="9">
        <f>'Report Form'!M86</f>
        <v>0</v>
      </c>
      <c r="T82" s="9">
        <f>'Report Form'!N86</f>
        <v>0</v>
      </c>
      <c r="U82" s="9">
        <f>'Report Form'!O86</f>
        <v>0</v>
      </c>
      <c r="V82" s="9">
        <f>'Report Form'!Q86</f>
        <v>0</v>
      </c>
      <c r="W82" s="9">
        <f>'Report Form'!I86</f>
        <v>0</v>
      </c>
      <c r="X82" s="10">
        <f>'Financial Summary (BNG)'!H83</f>
        <v>0</v>
      </c>
      <c r="Y82" s="10">
        <f>'Financial Summary (BNG)'!M83</f>
        <v>0</v>
      </c>
      <c r="Z82" s="10">
        <f>'Financial Summary (BNG)'!Q83</f>
        <v>0</v>
      </c>
      <c r="AA82" s="10">
        <f>'Financial Summary (BNG)'!F83</f>
        <v>0</v>
      </c>
      <c r="AB82" s="10">
        <f>'Financial Summary (BNG)'!G83</f>
        <v>0</v>
      </c>
      <c r="AC82" s="10">
        <f>'Financial Summary (BNG)'!H83</f>
        <v>0</v>
      </c>
      <c r="AD82" s="10">
        <f>'Financial Summary (BNG)'!I83</f>
        <v>0</v>
      </c>
      <c r="AE82" s="10">
        <f>'Financial Summary (BNG)'!J83</f>
        <v>0</v>
      </c>
      <c r="AF82" s="10">
        <f>'Financial Summary (BNG)'!K83</f>
        <v>0</v>
      </c>
      <c r="AG82" s="10">
        <f>'Financial Summary (BNG)'!L83</f>
        <v>0</v>
      </c>
      <c r="AH82" s="10">
        <f>'Financial Summary (BNG)'!M83</f>
        <v>0</v>
      </c>
      <c r="AI82" s="10">
        <f>'Financial Summary (BNG)'!N83</f>
        <v>0</v>
      </c>
      <c r="AJ82" s="10">
        <f>'Financial Summary (BNG)'!O83</f>
        <v>0</v>
      </c>
      <c r="AK82" s="10">
        <f>'Financial Summary (BNG)'!P83</f>
        <v>0</v>
      </c>
      <c r="AL82" s="10">
        <f>'Financial Summary (BNG)'!Q83</f>
        <v>0</v>
      </c>
      <c r="AM82" s="9"/>
      <c r="AN82" s="10">
        <f>'Financial Summary (BNG)'!S83</f>
        <v>0</v>
      </c>
      <c r="AO82" s="9">
        <f>'Application Form'!K102</f>
        <v>0</v>
      </c>
      <c r="AP82" s="9">
        <f>'Application Form'!L102</f>
        <v>0</v>
      </c>
      <c r="AQ82" s="9">
        <f>'Application Form'!M102</f>
        <v>0</v>
      </c>
      <c r="AR82" s="9">
        <f>'Application Form'!N102</f>
        <v>0</v>
      </c>
      <c r="AS82" s="9">
        <f>'Application Form'!O102</f>
        <v>0</v>
      </c>
      <c r="AT82" s="9">
        <f>'Application Form'!P102</f>
        <v>0</v>
      </c>
      <c r="AU82" s="9">
        <f>'Application Form'!Q102</f>
        <v>0</v>
      </c>
      <c r="AV82" s="9">
        <f>'Application Form'!R102</f>
        <v>0</v>
      </c>
      <c r="AW82" s="9">
        <f>'Application Form'!S102</f>
        <v>0</v>
      </c>
      <c r="AX82" s="9">
        <f>'Application Form'!T102</f>
        <v>0</v>
      </c>
      <c r="AY82" s="9">
        <f>'Application Form'!U102</f>
        <v>0</v>
      </c>
      <c r="AZ82" s="9">
        <f>'Application Form'!V102</f>
        <v>0</v>
      </c>
      <c r="BA82" s="9">
        <f>'Application Form'!W102</f>
        <v>0</v>
      </c>
      <c r="BB82" s="9">
        <f>'Application Form'!X102</f>
        <v>0</v>
      </c>
      <c r="BC82" s="9">
        <f>'Application Form'!Y102</f>
        <v>0</v>
      </c>
      <c r="BD82" s="9">
        <f>'Application Form'!Z102</f>
        <v>0</v>
      </c>
      <c r="BE82" s="9">
        <f>'Application Form'!AA102</f>
        <v>0</v>
      </c>
      <c r="BF82" s="9">
        <f>'Application Form'!AB102</f>
        <v>0</v>
      </c>
      <c r="BG82" s="9">
        <f>'Application Form'!AC102</f>
        <v>0</v>
      </c>
      <c r="BH82" s="9">
        <f>'Application Form'!AD102</f>
        <v>0</v>
      </c>
      <c r="BI82" s="9">
        <f>'Application Form'!AH102</f>
        <v>0</v>
      </c>
      <c r="BK82" s="62"/>
      <c r="BL82" s="62"/>
      <c r="BM82" s="3"/>
      <c r="BN82" s="3"/>
      <c r="BO82" s="3"/>
      <c r="BP82" s="3"/>
      <c r="BQ82" s="3"/>
      <c r="BR82" s="3"/>
      <c r="BS82" s="3"/>
      <c r="BT82" s="3"/>
      <c r="BU82" s="3"/>
      <c r="BV82" s="3"/>
    </row>
    <row r="83" spans="1:74" x14ac:dyDescent="0.2">
      <c r="A83" s="9">
        <f>'Application Form'!B83</f>
        <v>83</v>
      </c>
      <c r="B83" s="9">
        <f>'Application Form'!C83</f>
        <v>0</v>
      </c>
      <c r="C83" s="9">
        <f>'Application Form'!D83</f>
        <v>0</v>
      </c>
      <c r="D83" s="9" t="str">
        <f>'Application Form'!E83</f>
        <v>Lake District National Park</v>
      </c>
      <c r="E83" s="9" t="str">
        <f>'Report Form'!E87</f>
        <v>Dan Bumford</v>
      </c>
      <c r="F83" s="51">
        <f>'Financial Summary (BNG)'!D84</f>
        <v>61</v>
      </c>
      <c r="G83" s="9">
        <f>'Phone Call (MkIII)'!G83</f>
        <v>0</v>
      </c>
      <c r="H83" s="9">
        <f>'Phone Call (MkIII)'!H83</f>
        <v>0</v>
      </c>
      <c r="I83" s="9">
        <f>'Phone Call (MkIII)'!I83</f>
        <v>0</v>
      </c>
      <c r="J83" s="9">
        <f>'Phone Call (MkIII)'!J83</f>
        <v>0</v>
      </c>
      <c r="K83" s="9">
        <f>'Phone Call (MkIII)'!K83</f>
        <v>0</v>
      </c>
      <c r="L83" s="9">
        <f>'Phone Call (MkIII)'!N:N</f>
        <v>0</v>
      </c>
      <c r="M83" s="9">
        <f>'Phone Call (MkIII)'!O83</f>
        <v>0</v>
      </c>
      <c r="N83" s="9">
        <f>'Phone Call (MkIII)'!P83</f>
        <v>0</v>
      </c>
      <c r="O83" s="4" t="str">
        <f>'Report Form'!G87</f>
        <v>BNG (Biodiversity Net Gain)</v>
      </c>
      <c r="P83" s="9" t="str">
        <f>'Financial Summary (BNG)'!C84</f>
        <v>Biofarm</v>
      </c>
      <c r="Q83" s="9" t="str">
        <f>'Report Form'!J87</f>
        <v xml:space="preserve">With this land being located in the local planning authority of Lake District National, this is a interesting prospect to further enhance the habitats. This local planning authority is part of the National Character Area of South Cumbria Low Fells, which spans 691 square and enhances the chance of units being sold in this area. 
As you can see from the estimation, you should hope to achieve 158 habitat units from 61 acres of application, which equals around 2.59 units per acre. This is a fantastic return with the national average being around 1.6 habitat units per acre. 
</v>
      </c>
      <c r="R83" s="9" t="str">
        <f>'Report Form'!L87</f>
        <v>Enhancement of 50% of the site to ‘moderate’ condition lowland meadow, with the remaining area being targeted for conversion to ‘good’ condition mixed scrub. Patches of woodland to be enhanced to ‘good’ condition.</v>
      </c>
      <c r="S83" s="9" t="str">
        <f>'Report Form'!M87</f>
        <v>24-month Option Agreement between Biofarm and Landowner to exclusively lease the land and sell BNG habitat units on the demise. Option to extend for a further 12 months on the sale of 32 habitat units.</v>
      </c>
      <c r="T83" s="9" t="str">
        <f>'Report Form'!N87</f>
        <v>Biofarm responsible for delivery of Habitat Units, Habitat Management and BNG Monitoring for the full 33-year period</v>
      </c>
      <c r="U83" s="9" t="str">
        <f>'Report Form'!O87</f>
        <v>To permit access for management and monitoring of the site by Biofarm and/or their contractors in accordance with the agreed strategy for delivery of the target habitat.</v>
      </c>
      <c r="V83" s="9" t="str">
        <f>'Report Form'!Q87</f>
        <v>Scrublands
Scrublands are areas that are dry and hot during the summer but saved from becoming deserts by cool, moist winters.
Meadow
A meadow is a field which has grass and flowers growing in it. We cross the stream and head for the meadow.</v>
      </c>
      <c r="W83" s="9">
        <f>'Report Form'!I87</f>
        <v>33</v>
      </c>
      <c r="X83" s="10">
        <f>'Financial Summary (BNG)'!H84</f>
        <v>4266000</v>
      </c>
      <c r="Y83" s="10">
        <f>'Financial Summary (BNG)'!M84</f>
        <v>2439300</v>
      </c>
      <c r="Z83" s="10">
        <f>'Financial Summary (BNG)'!Q84</f>
        <v>1584020</v>
      </c>
      <c r="AA83" s="10">
        <f>'Financial Summary (BNG)'!F84</f>
        <v>3160000</v>
      </c>
      <c r="AB83" s="10">
        <f>'Financial Summary (BNG)'!G84</f>
        <v>1106000</v>
      </c>
      <c r="AC83" s="10">
        <f>'Financial Summary (BNG)'!H84</f>
        <v>4266000</v>
      </c>
      <c r="AD83" s="10">
        <f>'Financial Summary (BNG)'!I84</f>
        <v>632000</v>
      </c>
      <c r="AE83" s="10">
        <f>'Financial Summary (BNG)'!J84</f>
        <v>213300</v>
      </c>
      <c r="AF83" s="10">
        <f>'Financial Summary (BNG)'!K84</f>
        <v>1106000</v>
      </c>
      <c r="AG83" s="10">
        <f>'Financial Summary (BNG)'!L84</f>
        <v>488000</v>
      </c>
      <c r="AH83" s="10">
        <f>'Financial Summary (BNG)'!M84</f>
        <v>2439300</v>
      </c>
      <c r="AI83" s="10">
        <f>'Financial Summary (BNG)'!N84</f>
        <v>1826700</v>
      </c>
      <c r="AJ83" s="10">
        <f>'Financial Summary (BNG)'!O84</f>
        <v>730680</v>
      </c>
      <c r="AK83" s="10">
        <f>'Financial Summary (BNG)'!P84</f>
        <v>1096020</v>
      </c>
      <c r="AL83" s="10">
        <f>'Financial Summary (BNG)'!Q84</f>
        <v>1584020</v>
      </c>
      <c r="AM83" s="9"/>
      <c r="AN83" s="9">
        <f>'Financial Summary (BNG)'!S84</f>
        <v>0</v>
      </c>
      <c r="AO83" s="9">
        <f>'Application Form'!K83</f>
        <v>4</v>
      </c>
      <c r="AP83" s="9" t="str">
        <f>'Application Form'!L83</f>
        <v>Freely draining slightly acid loamy soils</v>
      </c>
      <c r="AQ83" s="9" t="str">
        <f>'Application Form'!M83</f>
        <v>Arable and grassland</v>
      </c>
      <c r="AR83" s="9" t="str">
        <f>'Application Form'!N83</f>
        <v>No</v>
      </c>
      <c r="AS83" s="9" t="str">
        <f>'Application Form'!O83</f>
        <v>Yes</v>
      </c>
      <c r="AT83" s="9" t="str">
        <f>'Application Form'!P83</f>
        <v>No</v>
      </c>
      <c r="AU83" s="9" t="str">
        <f>'Application Form'!Q83</f>
        <v>1.34 km</v>
      </c>
      <c r="AV83" s="9" t="str">
        <f>'Application Form'!R83</f>
        <v>N/A</v>
      </c>
      <c r="AW83" s="9" t="str">
        <f>'Application Form'!S83</f>
        <v>N/A</v>
      </c>
      <c r="AX83" s="9" t="str">
        <f>'Application Form'!T83</f>
        <v>0 metres</v>
      </c>
      <c r="AY83" s="9" t="str">
        <f>'Application Form'!U83</f>
        <v>Zone 3</v>
      </c>
      <c r="AZ83" s="9" t="str">
        <f>'Application Form'!V83</f>
        <v>Zone 3</v>
      </c>
      <c r="BA83" s="9" t="str">
        <f>'Application Form'!W83</f>
        <v>13.49 km</v>
      </c>
      <c r="BB83" s="9" t="str">
        <f>'Application Form'!X83</f>
        <v>0 metres</v>
      </c>
      <c r="BC83" s="9" t="str">
        <f>'Application Form'!Y83</f>
        <v>0 metres</v>
      </c>
      <c r="BD83" s="9" t="str">
        <f>'Application Form'!Z83</f>
        <v>2.60 km</v>
      </c>
      <c r="BE83" s="9" t="str">
        <f>'Application Form'!AA83</f>
        <v>0 metres</v>
      </c>
      <c r="BF83" s="9" t="str">
        <f>'Application Form'!AB83</f>
        <v>4.78 km</v>
      </c>
      <c r="BG83" s="9" t="str">
        <f>'Application Form'!AC83</f>
        <v>1.92 km</v>
      </c>
      <c r="BH83" s="9" t="str">
        <f>'Application Form'!AD83</f>
        <v>12.13 km</v>
      </c>
      <c r="BI83" s="17" t="s">
        <v>1054</v>
      </c>
      <c r="BJ83" s="18" t="str">
        <f>HYPERLINK("https://drive.google.com/open?id=1ip-BTeHLPqpy4DrKRDYEGlwASk9EZmT-R6GuVPtJMm0","83. Tamara Alexander Report Lake District National Park")</f>
        <v>83. Tamara Alexander Report Lake District National Park</v>
      </c>
      <c r="BK83" s="60" t="s">
        <v>1678</v>
      </c>
      <c r="BL83" s="62"/>
      <c r="BM83" s="3"/>
      <c r="BN83" s="3"/>
      <c r="BO83" s="3"/>
      <c r="BP83" s="3"/>
      <c r="BQ83" s="3"/>
      <c r="BR83" s="3"/>
      <c r="BS83" s="3"/>
      <c r="BT83" s="3"/>
      <c r="BU83" s="3"/>
      <c r="BV83" s="3"/>
    </row>
    <row r="84" spans="1:74" x14ac:dyDescent="0.2">
      <c r="A84" s="9">
        <f>'Application Form'!B84</f>
        <v>84</v>
      </c>
      <c r="B84" s="9">
        <f>'Application Form'!C84</f>
        <v>0</v>
      </c>
      <c r="C84" s="9">
        <f>'Application Form'!D84</f>
        <v>0</v>
      </c>
      <c r="D84" s="9" t="str">
        <f>'Application Form'!E84</f>
        <v>Pembrokeshire County Council</v>
      </c>
      <c r="E84" s="9">
        <f>'Report Form'!E88</f>
        <v>0</v>
      </c>
      <c r="F84" s="51">
        <f>'Financial Summary (BNG)'!D85</f>
        <v>0</v>
      </c>
      <c r="G84" s="9" t="str">
        <f>'Phone Call (MkIII)'!G84</f>
        <v>Purchased</v>
      </c>
      <c r="H84" s="9">
        <f>'Phone Call (MkIII)'!H84</f>
        <v>2012</v>
      </c>
      <c r="I84" s="9" t="str">
        <f>'Phone Call (MkIII)'!I84</f>
        <v>The land is currently rented out to a farmer for occasional grazing and grass harvest.</v>
      </c>
      <c r="J84" s="9" t="str">
        <f>'Phone Call (MkIII)'!J84</f>
        <v xml:space="preserve">They are wanting to build a crematorium near the land, so this will need to be mentioned to Biofarm when the maps come in with the exact locations of the suggested BNG uplift site and the development site.  </v>
      </c>
      <c r="K84" s="9" t="str">
        <f>'Phone Call (MkIII)'!K84</f>
        <v xml:space="preserve">Nothing apart from the above. </v>
      </c>
      <c r="L84" s="9">
        <f>'Phone Call (MkIII)'!N:N</f>
        <v>0</v>
      </c>
      <c r="M84" s="9">
        <f>'Phone Call (MkIII)'!O84</f>
        <v>0</v>
      </c>
      <c r="N84" s="9">
        <f>'Phone Call (MkIII)'!P84</f>
        <v>0</v>
      </c>
      <c r="O84" s="4">
        <f>'Report Form'!G88</f>
        <v>0</v>
      </c>
      <c r="P84" s="9" t="str">
        <f>'Financial Summary (BNG)'!C85</f>
        <v>CTF</v>
      </c>
      <c r="Q84" s="9">
        <f>'Report Form'!J88</f>
        <v>0</v>
      </c>
      <c r="R84" s="9">
        <f>'Report Form'!L88</f>
        <v>0</v>
      </c>
      <c r="S84" s="9">
        <f>'Report Form'!M88</f>
        <v>0</v>
      </c>
      <c r="T84" s="9">
        <f>'Report Form'!N88</f>
        <v>0</v>
      </c>
      <c r="U84" s="9">
        <f>'Report Form'!O88</f>
        <v>0</v>
      </c>
      <c r="V84" s="9">
        <f>'Report Form'!Q88</f>
        <v>0</v>
      </c>
      <c r="W84" s="9">
        <f>'Report Form'!I88</f>
        <v>0</v>
      </c>
      <c r="X84" s="10">
        <f>'Financial Summary (BNG)'!H85</f>
        <v>0</v>
      </c>
      <c r="Y84" s="10">
        <f>'Financial Summary (BNG)'!M85</f>
        <v>0</v>
      </c>
      <c r="Z84" s="10">
        <f>'Financial Summary (BNG)'!Q85</f>
        <v>0</v>
      </c>
      <c r="AA84" s="10">
        <f>'Financial Summary (BNG)'!F85</f>
        <v>0</v>
      </c>
      <c r="AB84" s="10">
        <f>'Financial Summary (BNG)'!G85</f>
        <v>0</v>
      </c>
      <c r="AC84" s="10">
        <f>'Financial Summary (BNG)'!H85</f>
        <v>0</v>
      </c>
      <c r="AD84" s="10">
        <f>'Financial Summary (BNG)'!I85</f>
        <v>0</v>
      </c>
      <c r="AE84" s="10">
        <f>'Financial Summary (BNG)'!J85</f>
        <v>0</v>
      </c>
      <c r="AF84" s="10">
        <f>'Financial Summary (BNG)'!K85</f>
        <v>0</v>
      </c>
      <c r="AG84" s="10">
        <f>'Financial Summary (BNG)'!L85</f>
        <v>0</v>
      </c>
      <c r="AH84" s="10">
        <f>'Financial Summary (BNG)'!M85</f>
        <v>0</v>
      </c>
      <c r="AI84" s="10">
        <f>'Financial Summary (BNG)'!N85</f>
        <v>0</v>
      </c>
      <c r="AJ84" s="10">
        <f>'Financial Summary (BNG)'!O85</f>
        <v>0</v>
      </c>
      <c r="AK84" s="10">
        <f>'Financial Summary (BNG)'!P85</f>
        <v>0</v>
      </c>
      <c r="AL84" s="10">
        <f>'Financial Summary (BNG)'!Q85</f>
        <v>0</v>
      </c>
      <c r="AM84" s="9"/>
      <c r="AN84" s="10">
        <f>'Financial Summary (BNG)'!S85</f>
        <v>0</v>
      </c>
      <c r="AO84" s="9">
        <f>'Application Form'!K104</f>
        <v>0</v>
      </c>
      <c r="AP84" s="9">
        <f>'Application Form'!L104</f>
        <v>0</v>
      </c>
      <c r="AQ84" s="9">
        <f>'Application Form'!M104</f>
        <v>0</v>
      </c>
      <c r="AR84" s="9">
        <f>'Application Form'!N104</f>
        <v>0</v>
      </c>
      <c r="AS84" s="9">
        <f>'Application Form'!O104</f>
        <v>0</v>
      </c>
      <c r="AT84" s="9">
        <f>'Application Form'!P104</f>
        <v>0</v>
      </c>
      <c r="AU84" s="9">
        <f>'Application Form'!Q104</f>
        <v>0</v>
      </c>
      <c r="AV84" s="9">
        <f>'Application Form'!R104</f>
        <v>0</v>
      </c>
      <c r="AW84" s="9">
        <f>'Application Form'!S104</f>
        <v>0</v>
      </c>
      <c r="AX84" s="9">
        <f>'Application Form'!T104</f>
        <v>0</v>
      </c>
      <c r="AY84" s="9">
        <f>'Application Form'!U104</f>
        <v>0</v>
      </c>
      <c r="AZ84" s="9">
        <f>'Application Form'!V104</f>
        <v>0</v>
      </c>
      <c r="BA84" s="9">
        <f>'Application Form'!W104</f>
        <v>0</v>
      </c>
      <c r="BB84" s="9">
        <f>'Application Form'!X104</f>
        <v>0</v>
      </c>
      <c r="BC84" s="9">
        <f>'Application Form'!Y104</f>
        <v>0</v>
      </c>
      <c r="BD84" s="9">
        <f>'Application Form'!Z104</f>
        <v>0</v>
      </c>
      <c r="BE84" s="9">
        <f>'Application Form'!AA104</f>
        <v>0</v>
      </c>
      <c r="BF84" s="9">
        <f>'Application Form'!AB104</f>
        <v>0</v>
      </c>
      <c r="BG84" s="9">
        <f>'Application Form'!AC104</f>
        <v>0</v>
      </c>
      <c r="BH84" s="9">
        <f>'Application Form'!AD104</f>
        <v>0</v>
      </c>
      <c r="BI84" s="9">
        <f>'Application Form'!AH104</f>
        <v>0</v>
      </c>
      <c r="BK84" s="62"/>
      <c r="BL84" s="62"/>
      <c r="BM84" s="3"/>
      <c r="BN84" s="3"/>
      <c r="BO84" s="3"/>
      <c r="BP84" s="3"/>
      <c r="BQ84" s="3"/>
      <c r="BR84" s="3"/>
      <c r="BS84" s="3"/>
      <c r="BT84" s="3"/>
      <c r="BU84" s="3"/>
      <c r="BV84" s="3"/>
    </row>
    <row r="85" spans="1:74" x14ac:dyDescent="0.2">
      <c r="A85" s="9">
        <f>'Application Form'!B85</f>
        <v>85</v>
      </c>
      <c r="B85" s="9">
        <f>'Application Form'!C85</f>
        <v>0</v>
      </c>
      <c r="C85" s="9">
        <f>'Application Form'!D85</f>
        <v>0</v>
      </c>
      <c r="D85" s="9" t="str">
        <f>'Application Form'!E85</f>
        <v>Yorkshire Dales National Park</v>
      </c>
      <c r="E85" s="9">
        <f>'Report Form'!E89</f>
        <v>0</v>
      </c>
      <c r="F85" s="51">
        <f>'Financial Summary (BNG)'!D86</f>
        <v>0</v>
      </c>
      <c r="G85" s="9">
        <f>'Phone Call (MkIII)'!G85</f>
        <v>0</v>
      </c>
      <c r="H85" s="9">
        <f>'Phone Call (MkIII)'!H85</f>
        <v>0</v>
      </c>
      <c r="I85" s="9">
        <f>'Phone Call (MkIII)'!I85</f>
        <v>0</v>
      </c>
      <c r="J85" s="9">
        <f>'Phone Call (MkIII)'!J85</f>
        <v>0</v>
      </c>
      <c r="K85" s="9">
        <f>'Phone Call (MkIII)'!K85</f>
        <v>0</v>
      </c>
      <c r="L85" s="9">
        <f>'Phone Call (MkIII)'!N:N</f>
        <v>0</v>
      </c>
      <c r="M85" s="9">
        <f>'Phone Call (MkIII)'!O85</f>
        <v>0</v>
      </c>
      <c r="N85" s="9">
        <f>'Phone Call (MkIII)'!P85</f>
        <v>0</v>
      </c>
      <c r="O85" s="4">
        <f>'Report Form'!G89</f>
        <v>0</v>
      </c>
      <c r="P85" s="9" t="str">
        <f>'Financial Summary (BNG)'!C86</f>
        <v>CTF</v>
      </c>
      <c r="Q85" s="9">
        <f>'Report Form'!J89</f>
        <v>0</v>
      </c>
      <c r="R85" s="9">
        <f>'Report Form'!L89</f>
        <v>0</v>
      </c>
      <c r="S85" s="9">
        <f>'Report Form'!M89</f>
        <v>0</v>
      </c>
      <c r="T85" s="9">
        <f>'Report Form'!N89</f>
        <v>0</v>
      </c>
      <c r="U85" s="9">
        <f>'Report Form'!O89</f>
        <v>0</v>
      </c>
      <c r="V85" s="9">
        <f>'Report Form'!Q89</f>
        <v>0</v>
      </c>
      <c r="W85" s="9">
        <f>'Report Form'!I89</f>
        <v>0</v>
      </c>
      <c r="X85" s="10">
        <f>'Financial Summary (BNG)'!H86</f>
        <v>0</v>
      </c>
      <c r="Y85" s="10">
        <f>'Financial Summary (BNG)'!M86</f>
        <v>0</v>
      </c>
      <c r="Z85" s="10">
        <f>'Financial Summary (BNG)'!Q86</f>
        <v>0</v>
      </c>
      <c r="AA85" s="10">
        <f>'Financial Summary (BNG)'!F86</f>
        <v>0</v>
      </c>
      <c r="AB85" s="10">
        <f>'Financial Summary (BNG)'!G86</f>
        <v>0</v>
      </c>
      <c r="AC85" s="10">
        <f>'Financial Summary (BNG)'!H86</f>
        <v>0</v>
      </c>
      <c r="AD85" s="10">
        <f>'Financial Summary (BNG)'!I86</f>
        <v>0</v>
      </c>
      <c r="AE85" s="10">
        <f>'Financial Summary (BNG)'!J86</f>
        <v>0</v>
      </c>
      <c r="AF85" s="10">
        <f>'Financial Summary (BNG)'!K86</f>
        <v>0</v>
      </c>
      <c r="AG85" s="10">
        <f>'Financial Summary (BNG)'!L86</f>
        <v>0</v>
      </c>
      <c r="AH85" s="10">
        <f>'Financial Summary (BNG)'!M86</f>
        <v>0</v>
      </c>
      <c r="AI85" s="10">
        <f>'Financial Summary (BNG)'!N86</f>
        <v>0</v>
      </c>
      <c r="AJ85" s="10">
        <f>'Financial Summary (BNG)'!O86</f>
        <v>0</v>
      </c>
      <c r="AK85" s="10">
        <f>'Financial Summary (BNG)'!P86</f>
        <v>0</v>
      </c>
      <c r="AL85" s="10">
        <f>'Financial Summary (BNG)'!Q86</f>
        <v>0</v>
      </c>
      <c r="AM85" s="9"/>
      <c r="AN85" s="10">
        <f>'Financial Summary (BNG)'!S86</f>
        <v>0</v>
      </c>
      <c r="AO85" s="9">
        <f>'Application Form'!K105</f>
        <v>0</v>
      </c>
      <c r="AP85" s="9">
        <f>'Application Form'!L105</f>
        <v>0</v>
      </c>
      <c r="AQ85" s="9">
        <f>'Application Form'!M105</f>
        <v>0</v>
      </c>
      <c r="AR85" s="9">
        <f>'Application Form'!N105</f>
        <v>0</v>
      </c>
      <c r="AS85" s="9">
        <f>'Application Form'!O105</f>
        <v>0</v>
      </c>
      <c r="AT85" s="9">
        <f>'Application Form'!P105</f>
        <v>0</v>
      </c>
      <c r="AU85" s="9">
        <f>'Application Form'!Q105</f>
        <v>0</v>
      </c>
      <c r="AV85" s="9">
        <f>'Application Form'!R105</f>
        <v>0</v>
      </c>
      <c r="AW85" s="9">
        <f>'Application Form'!S105</f>
        <v>0</v>
      </c>
      <c r="AX85" s="9">
        <f>'Application Form'!T105</f>
        <v>0</v>
      </c>
      <c r="AY85" s="9">
        <f>'Application Form'!U105</f>
        <v>0</v>
      </c>
      <c r="AZ85" s="9">
        <f>'Application Form'!V105</f>
        <v>0</v>
      </c>
      <c r="BA85" s="9">
        <f>'Application Form'!W105</f>
        <v>0</v>
      </c>
      <c r="BB85" s="9">
        <f>'Application Form'!X105</f>
        <v>0</v>
      </c>
      <c r="BC85" s="9">
        <f>'Application Form'!Y105</f>
        <v>0</v>
      </c>
      <c r="BD85" s="9">
        <f>'Application Form'!Z105</f>
        <v>0</v>
      </c>
      <c r="BE85" s="9">
        <f>'Application Form'!AA105</f>
        <v>0</v>
      </c>
      <c r="BF85" s="9">
        <f>'Application Form'!AB105</f>
        <v>0</v>
      </c>
      <c r="BG85" s="9">
        <f>'Application Form'!AC105</f>
        <v>0</v>
      </c>
      <c r="BH85" s="9">
        <f>'Application Form'!AD105</f>
        <v>0</v>
      </c>
      <c r="BI85" s="9">
        <f>'Application Form'!AH105</f>
        <v>0</v>
      </c>
      <c r="BK85" s="62"/>
      <c r="BL85" s="62"/>
      <c r="BM85" s="3"/>
      <c r="BN85" s="3"/>
      <c r="BO85" s="3"/>
      <c r="BP85" s="3"/>
      <c r="BQ85" s="3"/>
      <c r="BR85" s="3"/>
      <c r="BS85" s="3"/>
      <c r="BT85" s="3"/>
      <c r="BU85" s="3"/>
      <c r="BV85" s="3"/>
    </row>
    <row r="86" spans="1:74" x14ac:dyDescent="0.2">
      <c r="A86" s="9">
        <f>'Application Form'!B86</f>
        <v>86</v>
      </c>
      <c r="B86" s="9">
        <f>'Application Form'!C86</f>
        <v>0</v>
      </c>
      <c r="C86" s="9">
        <f>'Application Form'!D86</f>
        <v>0</v>
      </c>
      <c r="D86" s="9" t="str">
        <f>'Application Form'!E86</f>
        <v>Cornwall Council</v>
      </c>
      <c r="E86" s="9">
        <f>'Report Form'!E90</f>
        <v>0</v>
      </c>
      <c r="F86" s="51">
        <f>'Financial Summary (BNG)'!D87</f>
        <v>0</v>
      </c>
      <c r="G86" s="9" t="str">
        <f>'Phone Call (MkIII)'!G86</f>
        <v xml:space="preserve">Been in the family for over 100 years. </v>
      </c>
      <c r="H86" s="9" t="str">
        <f>'Phone Call (MkIII)'!H86</f>
        <v xml:space="preserve">Been in the family for over 100 years. </v>
      </c>
      <c r="I86" s="9" t="str">
        <f>'Phone Call (MkIII)'!I86</f>
        <v>Grazing cattle, sheep and horses</v>
      </c>
      <c r="J86" s="9" t="str">
        <f>'Phone Call (MkIII)'!J86</f>
        <v>Around 14 acres is being used for hay</v>
      </c>
      <c r="K86" s="9" t="str">
        <f>'Phone Call (MkIII)'!K86</f>
        <v>Some of the land is haylage</v>
      </c>
      <c r="L86" s="9">
        <f>'Phone Call (MkIII)'!N:N</f>
        <v>0</v>
      </c>
      <c r="M86" s="9">
        <f>'Phone Call (MkIII)'!O86</f>
        <v>0</v>
      </c>
      <c r="N86" s="9">
        <f>'Phone Call (MkIII)'!P86</f>
        <v>0</v>
      </c>
      <c r="O86" s="4">
        <f>'Report Form'!G90</f>
        <v>0</v>
      </c>
      <c r="P86" s="9" t="str">
        <f>'Financial Summary (BNG)'!C87</f>
        <v>CTF</v>
      </c>
      <c r="Q86" s="9">
        <f>'Report Form'!J90</f>
        <v>0</v>
      </c>
      <c r="R86" s="9">
        <f>'Report Form'!L90</f>
        <v>0</v>
      </c>
      <c r="S86" s="9">
        <f>'Report Form'!M90</f>
        <v>0</v>
      </c>
      <c r="T86" s="9">
        <f>'Report Form'!N90</f>
        <v>0</v>
      </c>
      <c r="U86" s="9">
        <f>'Report Form'!O90</f>
        <v>0</v>
      </c>
      <c r="V86" s="9">
        <f>'Report Form'!Q90</f>
        <v>0</v>
      </c>
      <c r="W86" s="9">
        <f>'Report Form'!I90</f>
        <v>0</v>
      </c>
      <c r="X86" s="10">
        <f>'Financial Summary (BNG)'!H87</f>
        <v>0</v>
      </c>
      <c r="Y86" s="10">
        <f>'Financial Summary (BNG)'!M87</f>
        <v>0</v>
      </c>
      <c r="Z86" s="10">
        <f>'Financial Summary (BNG)'!Q87</f>
        <v>0</v>
      </c>
      <c r="AA86" s="10">
        <f>'Financial Summary (BNG)'!F87</f>
        <v>0</v>
      </c>
      <c r="AB86" s="10">
        <f>'Financial Summary (BNG)'!G87</f>
        <v>0</v>
      </c>
      <c r="AC86" s="10">
        <f>'Financial Summary (BNG)'!H87</f>
        <v>0</v>
      </c>
      <c r="AD86" s="10">
        <f>'Financial Summary (BNG)'!I87</f>
        <v>0</v>
      </c>
      <c r="AE86" s="10">
        <f>'Financial Summary (BNG)'!J87</f>
        <v>0</v>
      </c>
      <c r="AF86" s="10">
        <f>'Financial Summary (BNG)'!K87</f>
        <v>0</v>
      </c>
      <c r="AG86" s="10">
        <f>'Financial Summary (BNG)'!L87</f>
        <v>0</v>
      </c>
      <c r="AH86" s="10">
        <f>'Financial Summary (BNG)'!M87</f>
        <v>0</v>
      </c>
      <c r="AI86" s="10">
        <f>'Financial Summary (BNG)'!N87</f>
        <v>0</v>
      </c>
      <c r="AJ86" s="10">
        <f>'Financial Summary (BNG)'!O87</f>
        <v>0</v>
      </c>
      <c r="AK86" s="10">
        <f>'Financial Summary (BNG)'!P87</f>
        <v>0</v>
      </c>
      <c r="AL86" s="10">
        <f>'Financial Summary (BNG)'!Q87</f>
        <v>0</v>
      </c>
      <c r="AM86" s="9"/>
      <c r="AN86" s="10">
        <f>'Financial Summary (BNG)'!S87</f>
        <v>0</v>
      </c>
      <c r="AO86" s="9">
        <f>'Application Form'!K106</f>
        <v>0</v>
      </c>
      <c r="AP86" s="9">
        <f>'Application Form'!L106</f>
        <v>0</v>
      </c>
      <c r="AQ86" s="9">
        <f>'Application Form'!M106</f>
        <v>0</v>
      </c>
      <c r="AR86" s="9">
        <f>'Application Form'!N106</f>
        <v>0</v>
      </c>
      <c r="AS86" s="9">
        <f>'Application Form'!O106</f>
        <v>0</v>
      </c>
      <c r="AT86" s="9">
        <f>'Application Form'!P106</f>
        <v>0</v>
      </c>
      <c r="AU86" s="9">
        <f>'Application Form'!Q106</f>
        <v>0</v>
      </c>
      <c r="AV86" s="9">
        <f>'Application Form'!R106</f>
        <v>0</v>
      </c>
      <c r="AW86" s="9">
        <f>'Application Form'!S106</f>
        <v>0</v>
      </c>
      <c r="AX86" s="9">
        <f>'Application Form'!T106</f>
        <v>0</v>
      </c>
      <c r="AY86" s="9">
        <f>'Application Form'!U106</f>
        <v>0</v>
      </c>
      <c r="AZ86" s="9">
        <f>'Application Form'!V106</f>
        <v>0</v>
      </c>
      <c r="BA86" s="9">
        <f>'Application Form'!W106</f>
        <v>0</v>
      </c>
      <c r="BB86" s="9">
        <f>'Application Form'!X106</f>
        <v>0</v>
      </c>
      <c r="BC86" s="9">
        <f>'Application Form'!Y106</f>
        <v>0</v>
      </c>
      <c r="BD86" s="9">
        <f>'Application Form'!Z106</f>
        <v>0</v>
      </c>
      <c r="BE86" s="9">
        <f>'Application Form'!AA106</f>
        <v>0</v>
      </c>
      <c r="BF86" s="9">
        <f>'Application Form'!AB106</f>
        <v>0</v>
      </c>
      <c r="BG86" s="9">
        <f>'Application Form'!AC106</f>
        <v>0</v>
      </c>
      <c r="BH86" s="9">
        <f>'Application Form'!AD106</f>
        <v>0</v>
      </c>
      <c r="BI86" s="9">
        <f>'Application Form'!AH106</f>
        <v>0</v>
      </c>
      <c r="BK86" s="62"/>
      <c r="BL86" s="62"/>
      <c r="BM86" s="3"/>
      <c r="BN86" s="3"/>
      <c r="BO86" s="3"/>
      <c r="BP86" s="3"/>
      <c r="BQ86" s="3"/>
      <c r="BR86" s="3"/>
      <c r="BS86" s="3"/>
      <c r="BT86" s="3"/>
      <c r="BU86" s="3"/>
      <c r="BV86" s="3"/>
    </row>
    <row r="87" spans="1:74" x14ac:dyDescent="0.2">
      <c r="A87" s="9">
        <f>'Application Form'!B87</f>
        <v>87</v>
      </c>
      <c r="B87" s="9">
        <f>'Application Form'!C87</f>
        <v>0</v>
      </c>
      <c r="C87" s="9">
        <f>'Application Form'!D87</f>
        <v>0</v>
      </c>
      <c r="D87" s="9" t="str">
        <f>'Application Form'!E87</f>
        <v>North Yorkshire Council (Harrogate Area)</v>
      </c>
      <c r="E87" s="9">
        <f>'Report Form'!E91</f>
        <v>0</v>
      </c>
      <c r="F87" s="51">
        <f>'Financial Summary (BNG)'!D88</f>
        <v>0</v>
      </c>
      <c r="G87" s="9" t="str">
        <f>'Phone Call (MkIII)'!G87</f>
        <v xml:space="preserve">Purchase </v>
      </c>
      <c r="H87" s="9">
        <f>'Phone Call (MkIII)'!H87</f>
        <v>2015</v>
      </c>
      <c r="I87" s="9" t="str">
        <f>'Phone Call (MkIII)'!I87</f>
        <v xml:space="preserve">Currently being used my a dairy farmer for grazing and arable. </v>
      </c>
      <c r="J87" s="9" t="str">
        <f>'Phone Call (MkIII)'!J87</f>
        <v xml:space="preserve">Open to suggestions at this stage with what the report could come back with. </v>
      </c>
      <c r="K87" s="9" t="str">
        <f>'Phone Call (MkIII)'!K87</f>
        <v xml:space="preserve">This is in Wales, so we're needing to investigate the options with Solar. In addition to this, waiting for potential PP's to come back to us with other options for David. </v>
      </c>
      <c r="L87" s="9" t="str">
        <f>'Phone Call (MkIII)'!N:N</f>
        <v xml:space="preserve">This is in Wales, so we're needing to investigate the options with Solar. In addition to this, waiting for potential PP's to come back to us with other options for David. </v>
      </c>
      <c r="M87" s="9">
        <f>'Phone Call (MkIII)'!O87</f>
        <v>0</v>
      </c>
      <c r="N87" s="9">
        <f>'Phone Call (MkIII)'!P87</f>
        <v>0</v>
      </c>
      <c r="O87" s="4">
        <f>'Report Form'!G91</f>
        <v>0</v>
      </c>
      <c r="P87" s="9" t="str">
        <f>'Financial Summary (BNG)'!C88</f>
        <v>CTF</v>
      </c>
      <c r="Q87" s="9">
        <f>'Report Form'!J91</f>
        <v>0</v>
      </c>
      <c r="R87" s="9">
        <f>'Report Form'!L91</f>
        <v>0</v>
      </c>
      <c r="S87" s="9">
        <f>'Report Form'!M91</f>
        <v>0</v>
      </c>
      <c r="T87" s="9">
        <f>'Report Form'!N91</f>
        <v>0</v>
      </c>
      <c r="U87" s="9">
        <f>'Report Form'!O91</f>
        <v>0</v>
      </c>
      <c r="V87" s="9">
        <f>'Report Form'!Q91</f>
        <v>0</v>
      </c>
      <c r="W87" s="9">
        <f>'Report Form'!I91</f>
        <v>0</v>
      </c>
      <c r="X87" s="10">
        <f>'Financial Summary (BNG)'!H88</f>
        <v>0</v>
      </c>
      <c r="Y87" s="10">
        <f>'Financial Summary (BNG)'!M88</f>
        <v>0</v>
      </c>
      <c r="Z87" s="10">
        <f>'Financial Summary (BNG)'!Q88</f>
        <v>0</v>
      </c>
      <c r="AA87" s="10">
        <f>'Financial Summary (BNG)'!F88</f>
        <v>0</v>
      </c>
      <c r="AB87" s="10">
        <f>'Financial Summary (BNG)'!G88</f>
        <v>0</v>
      </c>
      <c r="AC87" s="10">
        <f>'Financial Summary (BNG)'!H88</f>
        <v>0</v>
      </c>
      <c r="AD87" s="10">
        <f>'Financial Summary (BNG)'!I88</f>
        <v>0</v>
      </c>
      <c r="AE87" s="10">
        <f>'Financial Summary (BNG)'!J88</f>
        <v>0</v>
      </c>
      <c r="AF87" s="10">
        <f>'Financial Summary (BNG)'!K88</f>
        <v>0</v>
      </c>
      <c r="AG87" s="10">
        <f>'Financial Summary (BNG)'!L88</f>
        <v>0</v>
      </c>
      <c r="AH87" s="10">
        <f>'Financial Summary (BNG)'!M88</f>
        <v>0</v>
      </c>
      <c r="AI87" s="10">
        <f>'Financial Summary (BNG)'!N88</f>
        <v>0</v>
      </c>
      <c r="AJ87" s="10">
        <f>'Financial Summary (BNG)'!O88</f>
        <v>0</v>
      </c>
      <c r="AK87" s="10">
        <f>'Financial Summary (BNG)'!P88</f>
        <v>0</v>
      </c>
      <c r="AL87" s="10">
        <f>'Financial Summary (BNG)'!Q88</f>
        <v>0</v>
      </c>
      <c r="AM87" s="9"/>
      <c r="AN87" s="10">
        <f>'Financial Summary (BNG)'!S88</f>
        <v>0</v>
      </c>
      <c r="AO87" s="9">
        <f>'Application Form'!K107</f>
        <v>0</v>
      </c>
      <c r="AP87" s="9">
        <f>'Application Form'!L107</f>
        <v>0</v>
      </c>
      <c r="AQ87" s="9">
        <f>'Application Form'!M107</f>
        <v>0</v>
      </c>
      <c r="AR87" s="9">
        <f>'Application Form'!N107</f>
        <v>0</v>
      </c>
      <c r="AS87" s="9">
        <f>'Application Form'!O107</f>
        <v>0</v>
      </c>
      <c r="AT87" s="9">
        <f>'Application Form'!P107</f>
        <v>0</v>
      </c>
      <c r="AU87" s="9">
        <f>'Application Form'!Q107</f>
        <v>0</v>
      </c>
      <c r="AV87" s="9">
        <f>'Application Form'!R107</f>
        <v>0</v>
      </c>
      <c r="AW87" s="9">
        <f>'Application Form'!S107</f>
        <v>0</v>
      </c>
      <c r="AX87" s="9">
        <f>'Application Form'!T107</f>
        <v>0</v>
      </c>
      <c r="AY87" s="9">
        <f>'Application Form'!U107</f>
        <v>0</v>
      </c>
      <c r="AZ87" s="9">
        <f>'Application Form'!V107</f>
        <v>0</v>
      </c>
      <c r="BA87" s="9">
        <f>'Application Form'!W107</f>
        <v>0</v>
      </c>
      <c r="BB87" s="9">
        <f>'Application Form'!X107</f>
        <v>0</v>
      </c>
      <c r="BC87" s="9">
        <f>'Application Form'!Y107</f>
        <v>0</v>
      </c>
      <c r="BD87" s="9">
        <f>'Application Form'!Z107</f>
        <v>0</v>
      </c>
      <c r="BE87" s="9">
        <f>'Application Form'!AA107</f>
        <v>0</v>
      </c>
      <c r="BF87" s="9">
        <f>'Application Form'!AB107</f>
        <v>0</v>
      </c>
      <c r="BG87" s="9">
        <f>'Application Form'!AC107</f>
        <v>0</v>
      </c>
      <c r="BH87" s="9">
        <f>'Application Form'!AD107</f>
        <v>0</v>
      </c>
      <c r="BI87" s="9">
        <f>'Application Form'!AH107</f>
        <v>0</v>
      </c>
      <c r="BK87" s="62"/>
      <c r="BL87" s="62"/>
      <c r="BM87" s="3"/>
      <c r="BN87" s="3"/>
      <c r="BO87" s="3"/>
      <c r="BP87" s="3"/>
      <c r="BQ87" s="3"/>
      <c r="BR87" s="3"/>
      <c r="BS87" s="3"/>
      <c r="BT87" s="3"/>
      <c r="BU87" s="3"/>
      <c r="BV87" s="3"/>
    </row>
    <row r="88" spans="1:74" x14ac:dyDescent="0.2">
      <c r="A88" s="9">
        <f>'Application Form'!B88</f>
        <v>88</v>
      </c>
      <c r="B88" s="9">
        <f>'Application Form'!C88</f>
        <v>0</v>
      </c>
      <c r="C88" s="9">
        <f>'Application Form'!D88</f>
        <v>0</v>
      </c>
      <c r="D88" s="9" t="str">
        <f>'Application Form'!E88</f>
        <v>North Yorkshire Council (Harrogate Area)</v>
      </c>
      <c r="E88" s="9">
        <f>'Report Form'!E92</f>
        <v>0</v>
      </c>
      <c r="F88" s="51">
        <f>'Financial Summary (BNG)'!D89</f>
        <v>0</v>
      </c>
      <c r="G88" s="9">
        <f>'Phone Call (MkIII)'!G88</f>
        <v>0</v>
      </c>
      <c r="H88" s="9">
        <f>'Phone Call (MkIII)'!H88</f>
        <v>0</v>
      </c>
      <c r="I88" s="9">
        <f>'Phone Call (MkIII)'!I88</f>
        <v>0</v>
      </c>
      <c r="J88" s="9">
        <f>'Phone Call (MkIII)'!J88</f>
        <v>0</v>
      </c>
      <c r="K88" s="9">
        <f>'Phone Call (MkIII)'!K88</f>
        <v>0</v>
      </c>
      <c r="L88" s="9">
        <f>'Phone Call (MkIII)'!N:N</f>
        <v>0</v>
      </c>
      <c r="M88" s="9">
        <f>'Phone Call (MkIII)'!O88</f>
        <v>0</v>
      </c>
      <c r="N88" s="9">
        <f>'Phone Call (MkIII)'!P88</f>
        <v>0</v>
      </c>
      <c r="O88" s="4">
        <f>'Report Form'!G92</f>
        <v>0</v>
      </c>
      <c r="P88" s="9" t="str">
        <f>'Financial Summary (BNG)'!C89</f>
        <v>CTF</v>
      </c>
      <c r="Q88" s="9">
        <f>'Report Form'!J92</f>
        <v>0</v>
      </c>
      <c r="R88" s="9">
        <f>'Report Form'!L92</f>
        <v>0</v>
      </c>
      <c r="S88" s="9">
        <f>'Report Form'!M92</f>
        <v>0</v>
      </c>
      <c r="T88" s="9">
        <f>'Report Form'!N92</f>
        <v>0</v>
      </c>
      <c r="U88" s="9">
        <f>'Report Form'!O92</f>
        <v>0</v>
      </c>
      <c r="V88" s="9">
        <f>'Report Form'!Q92</f>
        <v>0</v>
      </c>
      <c r="W88" s="9">
        <f>'Report Form'!I92</f>
        <v>0</v>
      </c>
      <c r="X88" s="10">
        <f>'Financial Summary (BNG)'!H89</f>
        <v>0</v>
      </c>
      <c r="Y88" s="10">
        <f>'Financial Summary (BNG)'!M89</f>
        <v>0</v>
      </c>
      <c r="Z88" s="10">
        <f>'Financial Summary (BNG)'!Q89</f>
        <v>0</v>
      </c>
      <c r="AA88" s="10">
        <f>'Financial Summary (BNG)'!F89</f>
        <v>0</v>
      </c>
      <c r="AB88" s="10">
        <f>'Financial Summary (BNG)'!G89</f>
        <v>0</v>
      </c>
      <c r="AC88" s="10">
        <f>'Financial Summary (BNG)'!H89</f>
        <v>0</v>
      </c>
      <c r="AD88" s="10">
        <f>'Financial Summary (BNG)'!I89</f>
        <v>0</v>
      </c>
      <c r="AE88" s="10">
        <f>'Financial Summary (BNG)'!J89</f>
        <v>0</v>
      </c>
      <c r="AF88" s="10">
        <f>'Financial Summary (BNG)'!K89</f>
        <v>0</v>
      </c>
      <c r="AG88" s="10">
        <f>'Financial Summary (BNG)'!L89</f>
        <v>0</v>
      </c>
      <c r="AH88" s="10">
        <f>'Financial Summary (BNG)'!M89</f>
        <v>0</v>
      </c>
      <c r="AI88" s="10">
        <f>'Financial Summary (BNG)'!N89</f>
        <v>0</v>
      </c>
      <c r="AJ88" s="10">
        <f>'Financial Summary (BNG)'!O89</f>
        <v>0</v>
      </c>
      <c r="AK88" s="10">
        <f>'Financial Summary (BNG)'!P89</f>
        <v>0</v>
      </c>
      <c r="AL88" s="10">
        <f>'Financial Summary (BNG)'!Q89</f>
        <v>0</v>
      </c>
      <c r="AM88" s="9"/>
      <c r="AN88" s="10">
        <f>'Financial Summary (BNG)'!S89</f>
        <v>0</v>
      </c>
      <c r="AO88" s="9">
        <f>'Application Form'!K108</f>
        <v>0</v>
      </c>
      <c r="AP88" s="9">
        <f>'Application Form'!L108</f>
        <v>0</v>
      </c>
      <c r="AQ88" s="9">
        <f>'Application Form'!M108</f>
        <v>0</v>
      </c>
      <c r="AR88" s="9">
        <f>'Application Form'!N108</f>
        <v>0</v>
      </c>
      <c r="AS88" s="9">
        <f>'Application Form'!O108</f>
        <v>0</v>
      </c>
      <c r="AT88" s="9">
        <f>'Application Form'!P108</f>
        <v>0</v>
      </c>
      <c r="AU88" s="9">
        <f>'Application Form'!Q108</f>
        <v>0</v>
      </c>
      <c r="AV88" s="9">
        <f>'Application Form'!R108</f>
        <v>0</v>
      </c>
      <c r="AW88" s="9">
        <f>'Application Form'!S108</f>
        <v>0</v>
      </c>
      <c r="AX88" s="9">
        <f>'Application Form'!T108</f>
        <v>0</v>
      </c>
      <c r="AY88" s="9">
        <f>'Application Form'!U108</f>
        <v>0</v>
      </c>
      <c r="AZ88" s="9">
        <f>'Application Form'!V108</f>
        <v>0</v>
      </c>
      <c r="BA88" s="9">
        <f>'Application Form'!W108</f>
        <v>0</v>
      </c>
      <c r="BB88" s="9">
        <f>'Application Form'!X108</f>
        <v>0</v>
      </c>
      <c r="BC88" s="9">
        <f>'Application Form'!Y108</f>
        <v>0</v>
      </c>
      <c r="BD88" s="9">
        <f>'Application Form'!Z108</f>
        <v>0</v>
      </c>
      <c r="BE88" s="9">
        <f>'Application Form'!AA108</f>
        <v>0</v>
      </c>
      <c r="BF88" s="9">
        <f>'Application Form'!AB108</f>
        <v>0</v>
      </c>
      <c r="BG88" s="9">
        <f>'Application Form'!AC108</f>
        <v>0</v>
      </c>
      <c r="BH88" s="9">
        <f>'Application Form'!AD108</f>
        <v>0</v>
      </c>
      <c r="BI88" s="9">
        <f>'Application Form'!AH108</f>
        <v>0</v>
      </c>
      <c r="BK88" s="62"/>
      <c r="BL88" s="62"/>
      <c r="BM88" s="3"/>
      <c r="BN88" s="3"/>
      <c r="BO88" s="3"/>
      <c r="BP88" s="3"/>
      <c r="BQ88" s="3"/>
      <c r="BR88" s="3"/>
      <c r="BS88" s="3"/>
      <c r="BT88" s="3"/>
      <c r="BU88" s="3"/>
      <c r="BV88" s="3"/>
    </row>
    <row r="89" spans="1:74" x14ac:dyDescent="0.2">
      <c r="A89" s="9">
        <f>'Application Form'!B89</f>
        <v>89</v>
      </c>
      <c r="B89" s="9">
        <f>'Application Form'!C89</f>
        <v>0</v>
      </c>
      <c r="C89" s="9">
        <f>'Application Form'!D89</f>
        <v>0</v>
      </c>
      <c r="D89" s="9" t="str">
        <f>'Application Form'!E89</f>
        <v>Mid Devon District Council</v>
      </c>
      <c r="E89" s="9">
        <f>'Report Form'!E93</f>
        <v>0</v>
      </c>
      <c r="F89" s="51">
        <f>'Financial Summary (BNG)'!D90</f>
        <v>0</v>
      </c>
      <c r="G89" s="9">
        <f>'Phone Call (MkIII)'!G89</f>
        <v>0</v>
      </c>
      <c r="H89" s="9">
        <f>'Phone Call (MkIII)'!H89</f>
        <v>0</v>
      </c>
      <c r="I89" s="9">
        <f>'Phone Call (MkIII)'!I89</f>
        <v>0</v>
      </c>
      <c r="J89" s="9">
        <f>'Phone Call (MkIII)'!J89</f>
        <v>0</v>
      </c>
      <c r="K89" s="9">
        <f>'Phone Call (MkIII)'!K89</f>
        <v>0</v>
      </c>
      <c r="L89" s="9">
        <f>'Phone Call (MkIII)'!N:N</f>
        <v>0</v>
      </c>
      <c r="M89" s="9">
        <f>'Phone Call (MkIII)'!O89</f>
        <v>0</v>
      </c>
      <c r="N89" s="9">
        <f>'Phone Call (MkIII)'!P89</f>
        <v>0</v>
      </c>
      <c r="O89" s="4">
        <f>'Report Form'!G93</f>
        <v>0</v>
      </c>
      <c r="P89" s="9" t="str">
        <f>'Financial Summary (BNG)'!C90</f>
        <v>CTF</v>
      </c>
      <c r="Q89" s="9">
        <f>'Report Form'!J93</f>
        <v>0</v>
      </c>
      <c r="R89" s="9">
        <f>'Report Form'!L93</f>
        <v>0</v>
      </c>
      <c r="S89" s="9">
        <f>'Report Form'!M93</f>
        <v>0</v>
      </c>
      <c r="T89" s="9">
        <f>'Report Form'!N93</f>
        <v>0</v>
      </c>
      <c r="U89" s="9">
        <f>'Report Form'!O93</f>
        <v>0</v>
      </c>
      <c r="V89" s="9">
        <f>'Report Form'!Q93</f>
        <v>0</v>
      </c>
      <c r="W89" s="9">
        <f>'Report Form'!I93</f>
        <v>0</v>
      </c>
      <c r="X89" s="10">
        <f>'Financial Summary (BNG)'!H90</f>
        <v>0</v>
      </c>
      <c r="Y89" s="10">
        <f>'Financial Summary (BNG)'!M90</f>
        <v>0</v>
      </c>
      <c r="Z89" s="10">
        <f>'Financial Summary (BNG)'!Q90</f>
        <v>0</v>
      </c>
      <c r="AA89" s="10">
        <f>'Financial Summary (BNG)'!F90</f>
        <v>0</v>
      </c>
      <c r="AB89" s="10">
        <f>'Financial Summary (BNG)'!G90</f>
        <v>0</v>
      </c>
      <c r="AC89" s="10">
        <f>'Financial Summary (BNG)'!H90</f>
        <v>0</v>
      </c>
      <c r="AD89" s="10">
        <f>'Financial Summary (BNG)'!I90</f>
        <v>0</v>
      </c>
      <c r="AE89" s="10">
        <f>'Financial Summary (BNG)'!J90</f>
        <v>0</v>
      </c>
      <c r="AF89" s="10">
        <f>'Financial Summary (BNG)'!K90</f>
        <v>0</v>
      </c>
      <c r="AG89" s="10">
        <f>'Financial Summary (BNG)'!L90</f>
        <v>0</v>
      </c>
      <c r="AH89" s="10">
        <f>'Financial Summary (BNG)'!M90</f>
        <v>0</v>
      </c>
      <c r="AI89" s="10">
        <f>'Financial Summary (BNG)'!N90</f>
        <v>0</v>
      </c>
      <c r="AJ89" s="10">
        <f>'Financial Summary (BNG)'!O90</f>
        <v>0</v>
      </c>
      <c r="AK89" s="10">
        <f>'Financial Summary (BNG)'!P90</f>
        <v>0</v>
      </c>
      <c r="AL89" s="10">
        <f>'Financial Summary (BNG)'!Q90</f>
        <v>0</v>
      </c>
      <c r="AM89" s="9"/>
      <c r="AN89" s="10">
        <f>'Financial Summary (BNG)'!S90</f>
        <v>0</v>
      </c>
      <c r="AO89" s="9">
        <f>'Application Form'!K109</f>
        <v>0</v>
      </c>
      <c r="AP89" s="9">
        <f>'Application Form'!L109</f>
        <v>0</v>
      </c>
      <c r="AQ89" s="9">
        <f>'Application Form'!M109</f>
        <v>0</v>
      </c>
      <c r="AR89" s="9">
        <f>'Application Form'!N109</f>
        <v>0</v>
      </c>
      <c r="AS89" s="9">
        <f>'Application Form'!O109</f>
        <v>0</v>
      </c>
      <c r="AT89" s="9">
        <f>'Application Form'!P109</f>
        <v>0</v>
      </c>
      <c r="AU89" s="9">
        <f>'Application Form'!Q109</f>
        <v>0</v>
      </c>
      <c r="AV89" s="9">
        <f>'Application Form'!R109</f>
        <v>0</v>
      </c>
      <c r="AW89" s="9">
        <f>'Application Form'!S109</f>
        <v>0</v>
      </c>
      <c r="AX89" s="9">
        <f>'Application Form'!T109</f>
        <v>0</v>
      </c>
      <c r="AY89" s="9">
        <f>'Application Form'!U109</f>
        <v>0</v>
      </c>
      <c r="AZ89" s="9">
        <f>'Application Form'!V109</f>
        <v>0</v>
      </c>
      <c r="BA89" s="9">
        <f>'Application Form'!W109</f>
        <v>0</v>
      </c>
      <c r="BB89" s="9">
        <f>'Application Form'!X109</f>
        <v>0</v>
      </c>
      <c r="BC89" s="9">
        <f>'Application Form'!Y109</f>
        <v>0</v>
      </c>
      <c r="BD89" s="9">
        <f>'Application Form'!Z109</f>
        <v>0</v>
      </c>
      <c r="BE89" s="9">
        <f>'Application Form'!AA109</f>
        <v>0</v>
      </c>
      <c r="BF89" s="9">
        <f>'Application Form'!AB109</f>
        <v>0</v>
      </c>
      <c r="BG89" s="9">
        <f>'Application Form'!AC109</f>
        <v>0</v>
      </c>
      <c r="BH89" s="9">
        <f>'Application Form'!AD109</f>
        <v>0</v>
      </c>
      <c r="BI89" s="9">
        <f>'Application Form'!AH109</f>
        <v>0</v>
      </c>
      <c r="BK89" s="62"/>
      <c r="BL89" s="62"/>
      <c r="BM89" s="3"/>
      <c r="BN89" s="3"/>
      <c r="BO89" s="3"/>
      <c r="BP89" s="3"/>
      <c r="BQ89" s="3"/>
      <c r="BR89" s="3"/>
      <c r="BS89" s="3"/>
      <c r="BT89" s="3"/>
      <c r="BU89" s="3"/>
      <c r="BV89" s="3"/>
    </row>
    <row r="90" spans="1:74" x14ac:dyDescent="0.2">
      <c r="A90" s="9">
        <f>'Application Form'!B90</f>
        <v>90</v>
      </c>
      <c r="B90" s="9">
        <f>'Application Form'!C90</f>
        <v>0</v>
      </c>
      <c r="C90" s="9">
        <f>'Application Form'!D90</f>
        <v>0</v>
      </c>
      <c r="D90" s="9" t="str">
        <f>'Application Form'!E90</f>
        <v>Leeds City Council</v>
      </c>
      <c r="E90" s="9">
        <f>'Report Form'!E94</f>
        <v>0</v>
      </c>
      <c r="F90" s="51">
        <f>'Financial Summary (BNG)'!D91</f>
        <v>0</v>
      </c>
      <c r="G90" s="9" t="str">
        <f>'Phone Call (MkIII)'!G90</f>
        <v xml:space="preserve">Purchase </v>
      </c>
      <c r="H90" s="9">
        <f>'Phone Call (MkIII)'!H90</f>
        <v>2019</v>
      </c>
      <c r="I90" s="9" t="str">
        <f>'Phone Call (MkIII)'!I90</f>
        <v xml:space="preserve">Being used for pasture land haylage </v>
      </c>
      <c r="J90" s="9" t="str">
        <f>'Phone Call (MkIII)'!J90</f>
        <v xml:space="preserve">There was lime put down on the land a couple of years ago to benefit the land, so this will still be doing its work. </v>
      </c>
      <c r="K90" s="9" t="str">
        <f>'Phone Call (MkIII)'!K90</f>
        <v xml:space="preserve">The landowner is also open to developers buying this land. </v>
      </c>
      <c r="L90" s="9" t="str">
        <f>'Phone Call (MkIII)'!N:N</f>
        <v xml:space="preserve">Due to the unknowns around smaller scale BNG, this is being put on hold until we know more - this has been communicated with Simon. </v>
      </c>
      <c r="M90" s="9">
        <f>'Phone Call (MkIII)'!O90</f>
        <v>0</v>
      </c>
      <c r="N90" s="9">
        <f>'Phone Call (MkIII)'!P90</f>
        <v>0</v>
      </c>
      <c r="O90" s="4">
        <f>'Report Form'!G94</f>
        <v>0</v>
      </c>
      <c r="P90" s="9" t="str">
        <f>'Financial Summary (BNG)'!C91</f>
        <v>CTF</v>
      </c>
      <c r="Q90" s="9">
        <f>'Report Form'!J94</f>
        <v>0</v>
      </c>
      <c r="R90" s="9">
        <f>'Report Form'!L94</f>
        <v>0</v>
      </c>
      <c r="S90" s="9">
        <f>'Report Form'!M94</f>
        <v>0</v>
      </c>
      <c r="T90" s="9">
        <f>'Report Form'!N94</f>
        <v>0</v>
      </c>
      <c r="U90" s="9">
        <f>'Report Form'!O94</f>
        <v>0</v>
      </c>
      <c r="V90" s="9">
        <f>'Report Form'!Q94</f>
        <v>0</v>
      </c>
      <c r="W90" s="9">
        <f>'Report Form'!I94</f>
        <v>0</v>
      </c>
      <c r="X90" s="10">
        <f>'Financial Summary (BNG)'!H91</f>
        <v>0</v>
      </c>
      <c r="Y90" s="10">
        <f>'Financial Summary (BNG)'!M91</f>
        <v>0</v>
      </c>
      <c r="Z90" s="10">
        <f>'Financial Summary (BNG)'!Q91</f>
        <v>0</v>
      </c>
      <c r="AA90" s="10">
        <f>'Financial Summary (BNG)'!F91</f>
        <v>0</v>
      </c>
      <c r="AB90" s="10">
        <f>'Financial Summary (BNG)'!G91</f>
        <v>0</v>
      </c>
      <c r="AC90" s="10">
        <f>'Financial Summary (BNG)'!H91</f>
        <v>0</v>
      </c>
      <c r="AD90" s="10">
        <f>'Financial Summary (BNG)'!I91</f>
        <v>0</v>
      </c>
      <c r="AE90" s="10">
        <f>'Financial Summary (BNG)'!J91</f>
        <v>0</v>
      </c>
      <c r="AF90" s="10">
        <f>'Financial Summary (BNG)'!K91</f>
        <v>0</v>
      </c>
      <c r="AG90" s="10">
        <f>'Financial Summary (BNG)'!L91</f>
        <v>0</v>
      </c>
      <c r="AH90" s="10">
        <f>'Financial Summary (BNG)'!M91</f>
        <v>0</v>
      </c>
      <c r="AI90" s="10">
        <f>'Financial Summary (BNG)'!N91</f>
        <v>0</v>
      </c>
      <c r="AJ90" s="10">
        <f>'Financial Summary (BNG)'!O91</f>
        <v>0</v>
      </c>
      <c r="AK90" s="10">
        <f>'Financial Summary (BNG)'!P91</f>
        <v>0</v>
      </c>
      <c r="AL90" s="10">
        <f>'Financial Summary (BNG)'!Q91</f>
        <v>0</v>
      </c>
      <c r="AM90" s="9"/>
      <c r="AN90" s="10">
        <f>'Financial Summary (BNG)'!S91</f>
        <v>0</v>
      </c>
      <c r="AO90" s="9">
        <f>'Application Form'!K110</f>
        <v>0</v>
      </c>
      <c r="AP90" s="9">
        <f>'Application Form'!L110</f>
        <v>0</v>
      </c>
      <c r="AQ90" s="9">
        <f>'Application Form'!M110</f>
        <v>0</v>
      </c>
      <c r="AR90" s="9">
        <f>'Application Form'!N110</f>
        <v>0</v>
      </c>
      <c r="AS90" s="9">
        <f>'Application Form'!O110</f>
        <v>0</v>
      </c>
      <c r="AT90" s="9">
        <f>'Application Form'!P110</f>
        <v>0</v>
      </c>
      <c r="AU90" s="9">
        <f>'Application Form'!Q110</f>
        <v>0</v>
      </c>
      <c r="AV90" s="9">
        <f>'Application Form'!R110</f>
        <v>0</v>
      </c>
      <c r="AW90" s="9">
        <f>'Application Form'!S110</f>
        <v>0</v>
      </c>
      <c r="AX90" s="9">
        <f>'Application Form'!T110</f>
        <v>0</v>
      </c>
      <c r="AY90" s="9">
        <f>'Application Form'!U110</f>
        <v>0</v>
      </c>
      <c r="AZ90" s="9">
        <f>'Application Form'!V110</f>
        <v>0</v>
      </c>
      <c r="BA90" s="9">
        <f>'Application Form'!W110</f>
        <v>0</v>
      </c>
      <c r="BB90" s="9">
        <f>'Application Form'!X110</f>
        <v>0</v>
      </c>
      <c r="BC90" s="9">
        <f>'Application Form'!Y110</f>
        <v>0</v>
      </c>
      <c r="BD90" s="9">
        <f>'Application Form'!Z110</f>
        <v>0</v>
      </c>
      <c r="BE90" s="9">
        <f>'Application Form'!AA110</f>
        <v>0</v>
      </c>
      <c r="BF90" s="9">
        <f>'Application Form'!AB110</f>
        <v>0</v>
      </c>
      <c r="BG90" s="9">
        <f>'Application Form'!AC110</f>
        <v>0</v>
      </c>
      <c r="BH90" s="9">
        <f>'Application Form'!AD110</f>
        <v>0</v>
      </c>
      <c r="BI90" s="9">
        <f>'Application Form'!AH110</f>
        <v>0</v>
      </c>
      <c r="BK90" s="62"/>
      <c r="BL90" s="62"/>
      <c r="BM90" s="3"/>
      <c r="BN90" s="3"/>
      <c r="BO90" s="3"/>
      <c r="BP90" s="3"/>
      <c r="BQ90" s="3"/>
      <c r="BR90" s="3"/>
      <c r="BS90" s="3"/>
      <c r="BT90" s="3"/>
      <c r="BU90" s="3"/>
      <c r="BV90" s="3"/>
    </row>
    <row r="91" spans="1:74" x14ac:dyDescent="0.2">
      <c r="A91" s="9">
        <f>'Application Form'!B92</f>
        <v>0</v>
      </c>
      <c r="B91" s="9">
        <f>'Application Form'!C92</f>
        <v>0</v>
      </c>
      <c r="C91" s="9">
        <f>'Application Form'!D92</f>
        <v>0</v>
      </c>
      <c r="D91" s="9">
        <f>'Application Form'!E92</f>
        <v>0</v>
      </c>
      <c r="E91" s="9">
        <f>'Report Form'!E95</f>
        <v>0</v>
      </c>
      <c r="F91" s="51">
        <f>'Financial Summary (BNG)'!D92</f>
        <v>0</v>
      </c>
      <c r="G91" s="9" t="str">
        <f>'Phone Call (MkIII)'!G91</f>
        <v xml:space="preserve">Purchase </v>
      </c>
      <c r="H91" s="9">
        <f>'Phone Call (MkIII)'!H91</f>
        <v>2019</v>
      </c>
      <c r="I91" s="9" t="str">
        <f>'Phone Call (MkIII)'!I91</f>
        <v xml:space="preserve">Being used for pasture land haylage </v>
      </c>
      <c r="J91" s="9" t="str">
        <f>'Phone Call (MkIII)'!J91</f>
        <v xml:space="preserve">There was lime put down on the land a couple of years ago to benefit the land, so this will still be doing its work. </v>
      </c>
      <c r="K91" s="9" t="str">
        <f>'Phone Call (MkIII)'!K91</f>
        <v xml:space="preserve">The landowner is also open to developers buying this land. </v>
      </c>
      <c r="L91" s="9" t="str">
        <f>'Phone Call (MkIII)'!N:N</f>
        <v xml:space="preserve">Due to the unknowns around smaller scale BNG, this is being put on hold until we know more - this has been communicated with Simon. </v>
      </c>
      <c r="M91" s="9">
        <f>'Phone Call (MkIII)'!O91</f>
        <v>0</v>
      </c>
      <c r="N91" s="9">
        <f>'Phone Call (MkIII)'!P91</f>
        <v>0</v>
      </c>
      <c r="O91" s="4">
        <f>'Report Form'!G95</f>
        <v>0</v>
      </c>
      <c r="P91" s="9" t="str">
        <f>'Financial Summary (BNG)'!C92</f>
        <v>CTF</v>
      </c>
      <c r="Q91" s="9">
        <f>'Report Form'!J95</f>
        <v>0</v>
      </c>
      <c r="R91" s="9">
        <f>'Report Form'!L95</f>
        <v>0</v>
      </c>
      <c r="S91" s="9">
        <f>'Report Form'!M95</f>
        <v>0</v>
      </c>
      <c r="T91" s="9">
        <f>'Report Form'!N95</f>
        <v>0</v>
      </c>
      <c r="U91" s="9">
        <f>'Report Form'!O95</f>
        <v>0</v>
      </c>
      <c r="V91" s="9">
        <f>'Report Form'!Q95</f>
        <v>0</v>
      </c>
      <c r="W91" s="9">
        <f>'Report Form'!I95</f>
        <v>0</v>
      </c>
      <c r="X91" s="10">
        <f>'Financial Summary (BNG)'!H92</f>
        <v>0</v>
      </c>
      <c r="Y91" s="10">
        <f>'Financial Summary (BNG)'!M92</f>
        <v>0</v>
      </c>
      <c r="Z91" s="10">
        <f>'Financial Summary (BNG)'!Q92</f>
        <v>0</v>
      </c>
      <c r="AA91" s="10">
        <f>'Financial Summary (BNG)'!F92</f>
        <v>0</v>
      </c>
      <c r="AB91" s="10">
        <f>'Financial Summary (BNG)'!G92</f>
        <v>0</v>
      </c>
      <c r="AC91" s="10">
        <f>'Financial Summary (BNG)'!H92</f>
        <v>0</v>
      </c>
      <c r="AD91" s="10">
        <f>'Financial Summary (BNG)'!I92</f>
        <v>0</v>
      </c>
      <c r="AE91" s="10">
        <f>'Financial Summary (BNG)'!J92</f>
        <v>0</v>
      </c>
      <c r="AF91" s="10">
        <f>'Financial Summary (BNG)'!K92</f>
        <v>0</v>
      </c>
      <c r="AG91" s="10">
        <f>'Financial Summary (BNG)'!L92</f>
        <v>0</v>
      </c>
      <c r="AH91" s="10">
        <f>'Financial Summary (BNG)'!M92</f>
        <v>0</v>
      </c>
      <c r="AI91" s="10">
        <f>'Financial Summary (BNG)'!N92</f>
        <v>0</v>
      </c>
      <c r="AJ91" s="10">
        <f>'Financial Summary (BNG)'!O92</f>
        <v>0</v>
      </c>
      <c r="AK91" s="10">
        <f>'Financial Summary (BNG)'!P92</f>
        <v>0</v>
      </c>
      <c r="AL91" s="10">
        <f>'Financial Summary (BNG)'!Q92</f>
        <v>0</v>
      </c>
      <c r="AM91" s="9"/>
      <c r="AN91" s="10">
        <f>'Financial Summary (BNG)'!S92</f>
        <v>0</v>
      </c>
      <c r="AO91" s="9">
        <f>'Application Form'!K111</f>
        <v>0</v>
      </c>
      <c r="AP91" s="9">
        <f>'Application Form'!L111</f>
        <v>0</v>
      </c>
      <c r="AQ91" s="9">
        <f>'Application Form'!M111</f>
        <v>0</v>
      </c>
      <c r="AR91" s="9">
        <f>'Application Form'!N111</f>
        <v>0</v>
      </c>
      <c r="AS91" s="9">
        <f>'Application Form'!O111</f>
        <v>0</v>
      </c>
      <c r="AT91" s="9">
        <f>'Application Form'!P111</f>
        <v>0</v>
      </c>
      <c r="AU91" s="9">
        <f>'Application Form'!Q111</f>
        <v>0</v>
      </c>
      <c r="AV91" s="9">
        <f>'Application Form'!R111</f>
        <v>0</v>
      </c>
      <c r="AW91" s="9">
        <f>'Application Form'!S111</f>
        <v>0</v>
      </c>
      <c r="AX91" s="9">
        <f>'Application Form'!T111</f>
        <v>0</v>
      </c>
      <c r="AY91" s="9">
        <f>'Application Form'!U111</f>
        <v>0</v>
      </c>
      <c r="AZ91" s="9">
        <f>'Application Form'!V111</f>
        <v>0</v>
      </c>
      <c r="BA91" s="9">
        <f>'Application Form'!W111</f>
        <v>0</v>
      </c>
      <c r="BB91" s="9">
        <f>'Application Form'!X111</f>
        <v>0</v>
      </c>
      <c r="BC91" s="9">
        <f>'Application Form'!Y111</f>
        <v>0</v>
      </c>
      <c r="BD91" s="9">
        <f>'Application Form'!Z111</f>
        <v>0</v>
      </c>
      <c r="BE91" s="9">
        <f>'Application Form'!AA111</f>
        <v>0</v>
      </c>
      <c r="BF91" s="9">
        <f>'Application Form'!AB111</f>
        <v>0</v>
      </c>
      <c r="BG91" s="9">
        <f>'Application Form'!AC111</f>
        <v>0</v>
      </c>
      <c r="BH91" s="9">
        <f>'Application Form'!AD111</f>
        <v>0</v>
      </c>
      <c r="BI91" s="9">
        <f>'Application Form'!AH111</f>
        <v>0</v>
      </c>
      <c r="BK91" s="62"/>
      <c r="BL91" s="62"/>
      <c r="BM91" s="3"/>
      <c r="BN91" s="3"/>
      <c r="BO91" s="3"/>
      <c r="BP91" s="3"/>
      <c r="BQ91" s="3"/>
      <c r="BR91" s="3"/>
      <c r="BS91" s="3"/>
      <c r="BT91" s="3"/>
      <c r="BU91" s="3"/>
      <c r="BV91" s="3"/>
    </row>
    <row r="92" spans="1:74" x14ac:dyDescent="0.2">
      <c r="A92" s="9">
        <f>'Application Form'!B93</f>
        <v>0</v>
      </c>
      <c r="B92" s="9">
        <f>'Application Form'!C93</f>
        <v>0</v>
      </c>
      <c r="C92" s="9">
        <f>'Application Form'!D93</f>
        <v>0</v>
      </c>
      <c r="D92" s="9">
        <f>'Application Form'!E93</f>
        <v>0</v>
      </c>
      <c r="E92" s="9">
        <f>'Report Form'!E96</f>
        <v>0</v>
      </c>
      <c r="F92" s="51">
        <f>'Financial Summary (BNG)'!D93</f>
        <v>0</v>
      </c>
      <c r="G92" s="9">
        <f>'Phone Call (MkIII)'!G92</f>
        <v>0</v>
      </c>
      <c r="H92" s="9">
        <f>'Phone Call (MkIII)'!H92</f>
        <v>0</v>
      </c>
      <c r="I92" s="9">
        <f>'Phone Call (MkIII)'!I92</f>
        <v>0</v>
      </c>
      <c r="J92" s="9">
        <f>'Phone Call (MkIII)'!J92</f>
        <v>0</v>
      </c>
      <c r="K92" s="9">
        <f>'Phone Call (MkIII)'!K92</f>
        <v>0</v>
      </c>
      <c r="L92" s="9"/>
      <c r="M92" s="9">
        <f>'Phone Call (MkIII)'!O92</f>
        <v>0</v>
      </c>
      <c r="N92" s="9">
        <f>'Phone Call (MkIII)'!P92</f>
        <v>0</v>
      </c>
      <c r="O92" s="4">
        <f>'Report Form'!G96</f>
        <v>0</v>
      </c>
      <c r="P92" s="9" t="str">
        <f>'Financial Summary (BNG)'!C93</f>
        <v>CTF</v>
      </c>
      <c r="Q92" s="9">
        <f>'Report Form'!J96</f>
        <v>0</v>
      </c>
      <c r="R92" s="9">
        <f>'Report Form'!L96</f>
        <v>0</v>
      </c>
      <c r="S92" s="9">
        <f>'Report Form'!M96</f>
        <v>0</v>
      </c>
      <c r="T92" s="9">
        <f>'Report Form'!N96</f>
        <v>0</v>
      </c>
      <c r="U92" s="9">
        <f>'Report Form'!O96</f>
        <v>0</v>
      </c>
      <c r="V92" s="9">
        <f>'Report Form'!Q96</f>
        <v>0</v>
      </c>
      <c r="W92" s="9">
        <f>'Report Form'!I96</f>
        <v>0</v>
      </c>
      <c r="X92" s="10">
        <f>'Financial Summary (BNG)'!H93</f>
        <v>0</v>
      </c>
      <c r="Y92" s="10">
        <f>'Financial Summary (BNG)'!M93</f>
        <v>0</v>
      </c>
      <c r="Z92" s="10">
        <f>'Financial Summary (BNG)'!Q93</f>
        <v>0</v>
      </c>
      <c r="AA92" s="10">
        <f>'Financial Summary (BNG)'!F93</f>
        <v>0</v>
      </c>
      <c r="AB92" s="10">
        <f>'Financial Summary (BNG)'!G93</f>
        <v>0</v>
      </c>
      <c r="AC92" s="10">
        <f>'Financial Summary (BNG)'!H93</f>
        <v>0</v>
      </c>
      <c r="AD92" s="10">
        <f>'Financial Summary (BNG)'!I93</f>
        <v>0</v>
      </c>
      <c r="AE92" s="10">
        <f>'Financial Summary (BNG)'!J93</f>
        <v>0</v>
      </c>
      <c r="AF92" s="10">
        <f>'Financial Summary (BNG)'!K93</f>
        <v>0</v>
      </c>
      <c r="AG92" s="10">
        <f>'Financial Summary (BNG)'!L93</f>
        <v>0</v>
      </c>
      <c r="AH92" s="10">
        <f>'Financial Summary (BNG)'!M93</f>
        <v>0</v>
      </c>
      <c r="AI92" s="10">
        <f>'Financial Summary (BNG)'!N93</f>
        <v>0</v>
      </c>
      <c r="AJ92" s="10">
        <f>'Financial Summary (BNG)'!O93</f>
        <v>0</v>
      </c>
      <c r="AK92" s="10">
        <f>'Financial Summary (BNG)'!P93</f>
        <v>0</v>
      </c>
      <c r="AL92" s="10">
        <f>'Financial Summary (BNG)'!Q93</f>
        <v>0</v>
      </c>
      <c r="AM92" s="9"/>
      <c r="AN92" s="10">
        <f>'Financial Summary (BNG)'!S93</f>
        <v>0</v>
      </c>
      <c r="AO92" s="9">
        <f>'Application Form'!K112</f>
        <v>0</v>
      </c>
      <c r="AP92" s="9">
        <f>'Application Form'!L112</f>
        <v>0</v>
      </c>
      <c r="AQ92" s="9">
        <f>'Application Form'!M112</f>
        <v>0</v>
      </c>
      <c r="AR92" s="9">
        <f>'Application Form'!N112</f>
        <v>0</v>
      </c>
      <c r="AS92" s="9">
        <f>'Application Form'!O112</f>
        <v>0</v>
      </c>
      <c r="AT92" s="9">
        <f>'Application Form'!P112</f>
        <v>0</v>
      </c>
      <c r="AU92" s="9">
        <f>'Application Form'!Q112</f>
        <v>0</v>
      </c>
      <c r="AV92" s="9">
        <f>'Application Form'!R112</f>
        <v>0</v>
      </c>
      <c r="AW92" s="9">
        <f>'Application Form'!S112</f>
        <v>0</v>
      </c>
      <c r="AX92" s="9">
        <f>'Application Form'!T112</f>
        <v>0</v>
      </c>
      <c r="AY92" s="9">
        <f>'Application Form'!U112</f>
        <v>0</v>
      </c>
      <c r="AZ92" s="9">
        <f>'Application Form'!V112</f>
        <v>0</v>
      </c>
      <c r="BA92" s="9">
        <f>'Application Form'!W112</f>
        <v>0</v>
      </c>
      <c r="BB92" s="9">
        <f>'Application Form'!X112</f>
        <v>0</v>
      </c>
      <c r="BC92" s="9">
        <f>'Application Form'!Y112</f>
        <v>0</v>
      </c>
      <c r="BD92" s="9">
        <f>'Application Form'!Z112</f>
        <v>0</v>
      </c>
      <c r="BE92" s="9">
        <f>'Application Form'!AA112</f>
        <v>0</v>
      </c>
      <c r="BF92" s="9">
        <f>'Application Form'!AB112</f>
        <v>0</v>
      </c>
      <c r="BG92" s="9">
        <f>'Application Form'!AC112</f>
        <v>0</v>
      </c>
      <c r="BH92" s="9">
        <f>'Application Form'!AD112</f>
        <v>0</v>
      </c>
      <c r="BI92" s="9">
        <f>'Application Form'!AH112</f>
        <v>0</v>
      </c>
      <c r="BK92" s="62"/>
      <c r="BL92" s="62"/>
      <c r="BM92" s="3"/>
      <c r="BN92" s="3"/>
      <c r="BO92" s="3"/>
      <c r="BP92" s="3"/>
      <c r="BQ92" s="3"/>
      <c r="BR92" s="3"/>
      <c r="BS92" s="3"/>
      <c r="BT92" s="3"/>
      <c r="BU92" s="3"/>
      <c r="BV92" s="3"/>
    </row>
    <row r="93" spans="1:74" x14ac:dyDescent="0.2">
      <c r="A93" s="8">
        <f>'Application Form'!B94</f>
        <v>0</v>
      </c>
      <c r="B93" s="9">
        <f>'Application Form'!C94</f>
        <v>0</v>
      </c>
      <c r="C93" s="9">
        <f>'Application Form'!D94</f>
        <v>0</v>
      </c>
      <c r="D93" s="9">
        <f>'Application Form'!E94</f>
        <v>0</v>
      </c>
      <c r="E93" s="9">
        <f>'Report Form'!E97</f>
        <v>0</v>
      </c>
      <c r="F93" s="51">
        <f>'Financial Summary (BNG)'!D94</f>
        <v>0</v>
      </c>
      <c r="G93" s="9">
        <f>'Phone Call (MkIII)'!G93</f>
        <v>0</v>
      </c>
      <c r="H93" s="9">
        <f>'Phone Call (MkIII)'!H93</f>
        <v>0</v>
      </c>
      <c r="I93" s="9">
        <f>'Phone Call (MkIII)'!I93</f>
        <v>0</v>
      </c>
      <c r="J93" s="9">
        <f>'Phone Call (MkIII)'!J93</f>
        <v>0</v>
      </c>
      <c r="K93" s="9">
        <f>'Phone Call (MkIII)'!K93</f>
        <v>0</v>
      </c>
      <c r="L93" s="9"/>
      <c r="M93" s="9">
        <f>'Phone Call (MkIII)'!O93</f>
        <v>0</v>
      </c>
      <c r="N93" s="9">
        <f>'Phone Call (MkIII)'!P93</f>
        <v>0</v>
      </c>
      <c r="O93" s="4">
        <f>'Report Form'!G97</f>
        <v>0</v>
      </c>
      <c r="P93" s="9" t="str">
        <f>'Financial Summary (BNG)'!C94</f>
        <v>CTF</v>
      </c>
      <c r="Q93" s="9">
        <f>'Report Form'!J97</f>
        <v>0</v>
      </c>
      <c r="R93" s="9">
        <f>'Report Form'!L97</f>
        <v>0</v>
      </c>
      <c r="S93" s="9">
        <f>'Report Form'!M97</f>
        <v>0</v>
      </c>
      <c r="T93" s="9">
        <f>'Report Form'!N97</f>
        <v>0</v>
      </c>
      <c r="U93" s="9">
        <f>'Report Form'!O97</f>
        <v>0</v>
      </c>
      <c r="V93" s="9">
        <f>'Report Form'!Q97</f>
        <v>0</v>
      </c>
      <c r="W93" s="9">
        <f>'Report Form'!I97</f>
        <v>0</v>
      </c>
      <c r="X93" s="10">
        <f>'Financial Summary (BNG)'!H94</f>
        <v>0</v>
      </c>
      <c r="Y93" s="10">
        <f>'Financial Summary (BNG)'!M94</f>
        <v>0</v>
      </c>
      <c r="Z93" s="10">
        <f>'Financial Summary (BNG)'!Q94</f>
        <v>0</v>
      </c>
      <c r="AA93" s="10">
        <f>'Financial Summary (BNG)'!F94</f>
        <v>0</v>
      </c>
      <c r="AB93" s="10">
        <f>'Financial Summary (BNG)'!G94</f>
        <v>0</v>
      </c>
      <c r="AC93" s="10">
        <f>'Financial Summary (BNG)'!H94</f>
        <v>0</v>
      </c>
      <c r="AD93" s="10">
        <f>'Financial Summary (BNG)'!I94</f>
        <v>0</v>
      </c>
      <c r="AE93" s="10">
        <f>'Financial Summary (BNG)'!J94</f>
        <v>0</v>
      </c>
      <c r="AF93" s="10">
        <f>'Financial Summary (BNG)'!K94</f>
        <v>0</v>
      </c>
      <c r="AG93" s="10">
        <f>'Financial Summary (BNG)'!L94</f>
        <v>0</v>
      </c>
      <c r="AH93" s="10">
        <f>'Financial Summary (BNG)'!M94</f>
        <v>0</v>
      </c>
      <c r="AI93" s="10">
        <f>'Financial Summary (BNG)'!N94</f>
        <v>0</v>
      </c>
      <c r="AJ93" s="10">
        <f>'Financial Summary (BNG)'!O94</f>
        <v>0</v>
      </c>
      <c r="AK93" s="10">
        <f>'Financial Summary (BNG)'!P94</f>
        <v>0</v>
      </c>
      <c r="AL93" s="10">
        <f>'Financial Summary (BNG)'!Q94</f>
        <v>0</v>
      </c>
      <c r="AM93" s="9"/>
      <c r="AN93" s="10">
        <f>'Financial Summary (BNG)'!S94</f>
        <v>0</v>
      </c>
      <c r="AO93" s="9">
        <f>'Application Form'!K113</f>
        <v>0</v>
      </c>
      <c r="AP93" s="9">
        <f>'Application Form'!L113</f>
        <v>0</v>
      </c>
      <c r="AQ93" s="9">
        <f>'Application Form'!M113</f>
        <v>0</v>
      </c>
      <c r="AR93" s="9">
        <f>'Application Form'!N113</f>
        <v>0</v>
      </c>
      <c r="AS93" s="9">
        <f>'Application Form'!O113</f>
        <v>0</v>
      </c>
      <c r="AT93" s="9">
        <f>'Application Form'!P113</f>
        <v>0</v>
      </c>
      <c r="AU93" s="9">
        <f>'Application Form'!Q113</f>
        <v>0</v>
      </c>
      <c r="AV93" s="9">
        <f>'Application Form'!R113</f>
        <v>0</v>
      </c>
      <c r="AW93" s="9">
        <f>'Application Form'!S113</f>
        <v>0</v>
      </c>
      <c r="AX93" s="9">
        <f>'Application Form'!T113</f>
        <v>0</v>
      </c>
      <c r="AY93" s="9">
        <f>'Application Form'!U113</f>
        <v>0</v>
      </c>
      <c r="AZ93" s="9">
        <f>'Application Form'!V113</f>
        <v>0</v>
      </c>
      <c r="BA93" s="9">
        <f>'Application Form'!W113</f>
        <v>0</v>
      </c>
      <c r="BB93" s="9">
        <f>'Application Form'!X113</f>
        <v>0</v>
      </c>
      <c r="BC93" s="9">
        <f>'Application Form'!Y113</f>
        <v>0</v>
      </c>
      <c r="BD93" s="9">
        <f>'Application Form'!Z113</f>
        <v>0</v>
      </c>
      <c r="BE93" s="9">
        <f>'Application Form'!AA113</f>
        <v>0</v>
      </c>
      <c r="BF93" s="9">
        <f>'Application Form'!AB113</f>
        <v>0</v>
      </c>
      <c r="BG93" s="9">
        <f>'Application Form'!AC113</f>
        <v>0</v>
      </c>
      <c r="BH93" s="9">
        <f>'Application Form'!AD113</f>
        <v>0</v>
      </c>
      <c r="BI93" s="9">
        <f>'Application Form'!AH113</f>
        <v>0</v>
      </c>
      <c r="BK93" s="62"/>
      <c r="BL93" s="62"/>
      <c r="BM93" s="3"/>
      <c r="BN93" s="3"/>
      <c r="BO93" s="3"/>
      <c r="BP93" s="3"/>
      <c r="BQ93" s="3"/>
      <c r="BR93" s="3"/>
      <c r="BS93" s="3"/>
      <c r="BT93" s="3"/>
      <c r="BU93" s="3"/>
      <c r="BV93" s="3"/>
    </row>
    <row r="94" spans="1:74" x14ac:dyDescent="0.2">
      <c r="A94" s="9">
        <f>'Application Form'!B95</f>
        <v>0</v>
      </c>
      <c r="B94" s="9">
        <f>'Application Form'!C95</f>
        <v>0</v>
      </c>
      <c r="C94" s="9">
        <f>'Application Form'!D95</f>
        <v>0</v>
      </c>
      <c r="D94" s="9">
        <f>'Application Form'!E95</f>
        <v>0</v>
      </c>
      <c r="E94" s="9">
        <f>'Report Form'!E98</f>
        <v>0</v>
      </c>
      <c r="F94" s="51">
        <f>'Financial Summary (BNG)'!D95</f>
        <v>0</v>
      </c>
      <c r="G94" s="9">
        <f>'Phone Call (MkIII)'!G94</f>
        <v>0</v>
      </c>
      <c r="H94" s="9">
        <f>'Phone Call (MkIII)'!H94</f>
        <v>0</v>
      </c>
      <c r="I94" s="9">
        <f>'Phone Call (MkIII)'!I94</f>
        <v>0</v>
      </c>
      <c r="J94" s="9">
        <f>'Phone Call (MkIII)'!J94</f>
        <v>0</v>
      </c>
      <c r="K94" s="9">
        <f>'Phone Call (MkIII)'!K94</f>
        <v>0</v>
      </c>
      <c r="L94" s="9"/>
      <c r="M94" s="9">
        <f>'Phone Call (MkIII)'!O94</f>
        <v>0</v>
      </c>
      <c r="N94" s="9">
        <f>'Phone Call (MkIII)'!P94</f>
        <v>0</v>
      </c>
      <c r="O94" s="4">
        <f>'Report Form'!G98</f>
        <v>0</v>
      </c>
      <c r="P94" s="9" t="str">
        <f>'Financial Summary (BNG)'!C95</f>
        <v>CTF</v>
      </c>
      <c r="Q94" s="9">
        <f>'Report Form'!J98</f>
        <v>0</v>
      </c>
      <c r="R94" s="9">
        <f>'Report Form'!L98</f>
        <v>0</v>
      </c>
      <c r="S94" s="9">
        <f>'Report Form'!M98</f>
        <v>0</v>
      </c>
      <c r="T94" s="9">
        <f>'Report Form'!N98</f>
        <v>0</v>
      </c>
      <c r="U94" s="9">
        <f>'Report Form'!O98</f>
        <v>0</v>
      </c>
      <c r="V94" s="9">
        <f>'Report Form'!Q98</f>
        <v>0</v>
      </c>
      <c r="W94" s="9">
        <f>'Report Form'!I98</f>
        <v>0</v>
      </c>
      <c r="X94" s="10">
        <f>'Financial Summary (BNG)'!H95</f>
        <v>0</v>
      </c>
      <c r="Y94" s="10">
        <f>'Financial Summary (BNG)'!M95</f>
        <v>0</v>
      </c>
      <c r="Z94" s="10">
        <f>'Financial Summary (BNG)'!Q95</f>
        <v>0</v>
      </c>
      <c r="AA94" s="10">
        <f>'Financial Summary (BNG)'!F95</f>
        <v>0</v>
      </c>
      <c r="AB94" s="10">
        <f>'Financial Summary (BNG)'!G95</f>
        <v>0</v>
      </c>
      <c r="AC94" s="10">
        <f>'Financial Summary (BNG)'!H95</f>
        <v>0</v>
      </c>
      <c r="AD94" s="10">
        <f>'Financial Summary (BNG)'!I95</f>
        <v>0</v>
      </c>
      <c r="AE94" s="10">
        <f>'Financial Summary (BNG)'!J95</f>
        <v>0</v>
      </c>
      <c r="AF94" s="10">
        <f>'Financial Summary (BNG)'!K95</f>
        <v>0</v>
      </c>
      <c r="AG94" s="10">
        <f>'Financial Summary (BNG)'!L95</f>
        <v>0</v>
      </c>
      <c r="AH94" s="10">
        <f>'Financial Summary (BNG)'!M95</f>
        <v>0</v>
      </c>
      <c r="AI94" s="10">
        <f>'Financial Summary (BNG)'!N95</f>
        <v>0</v>
      </c>
      <c r="AJ94" s="10">
        <f>'Financial Summary (BNG)'!O95</f>
        <v>0</v>
      </c>
      <c r="AK94" s="10">
        <f>'Financial Summary (BNG)'!P95</f>
        <v>0</v>
      </c>
      <c r="AL94" s="10">
        <f>'Financial Summary (BNG)'!Q95</f>
        <v>0</v>
      </c>
      <c r="AM94" s="9"/>
      <c r="AN94" s="10">
        <f>'Financial Summary (BNG)'!S95</f>
        <v>0</v>
      </c>
      <c r="AO94" s="9">
        <f>'Application Form'!K114</f>
        <v>0</v>
      </c>
      <c r="AP94" s="9">
        <f>'Application Form'!L114</f>
        <v>0</v>
      </c>
      <c r="AQ94" s="9">
        <f>'Application Form'!M114</f>
        <v>0</v>
      </c>
      <c r="AR94" s="9">
        <f>'Application Form'!N114</f>
        <v>0</v>
      </c>
      <c r="AS94" s="9">
        <f>'Application Form'!O114</f>
        <v>0</v>
      </c>
      <c r="AT94" s="9">
        <f>'Application Form'!P114</f>
        <v>0</v>
      </c>
      <c r="AU94" s="9">
        <f>'Application Form'!Q114</f>
        <v>0</v>
      </c>
      <c r="AV94" s="9">
        <f>'Application Form'!R114</f>
        <v>0</v>
      </c>
      <c r="AW94" s="9">
        <f>'Application Form'!S114</f>
        <v>0</v>
      </c>
      <c r="AX94" s="9">
        <f>'Application Form'!T114</f>
        <v>0</v>
      </c>
      <c r="AY94" s="9">
        <f>'Application Form'!U114</f>
        <v>0</v>
      </c>
      <c r="AZ94" s="9">
        <f>'Application Form'!V114</f>
        <v>0</v>
      </c>
      <c r="BA94" s="9">
        <f>'Application Form'!W114</f>
        <v>0</v>
      </c>
      <c r="BB94" s="9">
        <f>'Application Form'!X114</f>
        <v>0</v>
      </c>
      <c r="BC94" s="9">
        <f>'Application Form'!Y114</f>
        <v>0</v>
      </c>
      <c r="BD94" s="9">
        <f>'Application Form'!Z114</f>
        <v>0</v>
      </c>
      <c r="BE94" s="9">
        <f>'Application Form'!AA114</f>
        <v>0</v>
      </c>
      <c r="BF94" s="9">
        <f>'Application Form'!AB114</f>
        <v>0</v>
      </c>
      <c r="BG94" s="9">
        <f>'Application Form'!AC114</f>
        <v>0</v>
      </c>
      <c r="BH94" s="9">
        <f>'Application Form'!AD114</f>
        <v>0</v>
      </c>
      <c r="BI94" s="9">
        <f>'Application Form'!AH114</f>
        <v>0</v>
      </c>
      <c r="BK94" s="62"/>
      <c r="BL94" s="62"/>
      <c r="BM94" s="3"/>
      <c r="BN94" s="3"/>
      <c r="BO94" s="3"/>
      <c r="BP94" s="3"/>
      <c r="BQ94" s="3"/>
      <c r="BR94" s="3"/>
      <c r="BS94" s="3"/>
      <c r="BT94" s="3"/>
      <c r="BU94" s="3"/>
      <c r="BV94" s="3"/>
    </row>
    <row r="95" spans="1:74" x14ac:dyDescent="0.2">
      <c r="A95" s="9">
        <f>'Application Form'!B96</f>
        <v>0</v>
      </c>
      <c r="B95" s="9">
        <f>'Application Form'!C96</f>
        <v>0</v>
      </c>
      <c r="C95" s="9">
        <f>'Application Form'!D96</f>
        <v>0</v>
      </c>
      <c r="D95" s="9">
        <f>'Application Form'!E96</f>
        <v>0</v>
      </c>
      <c r="E95" s="9">
        <f>'Report Form'!E99</f>
        <v>0</v>
      </c>
      <c r="F95" s="51">
        <f>'Financial Summary (BNG)'!D96</f>
        <v>0</v>
      </c>
      <c r="G95" s="9">
        <f>'Phone Call (MkIII)'!G95</f>
        <v>0</v>
      </c>
      <c r="H95" s="9">
        <f>'Phone Call (MkIII)'!H95</f>
        <v>0</v>
      </c>
      <c r="I95" s="9">
        <f>'Phone Call (MkIII)'!I95</f>
        <v>0</v>
      </c>
      <c r="J95" s="9">
        <f>'Phone Call (MkIII)'!J95</f>
        <v>0</v>
      </c>
      <c r="K95" s="9">
        <f>'Phone Call (MkIII)'!K95</f>
        <v>0</v>
      </c>
      <c r="L95" s="9"/>
      <c r="M95" s="9">
        <f>'Phone Call (MkIII)'!O95</f>
        <v>0</v>
      </c>
      <c r="N95" s="9">
        <f>'Phone Call (MkIII)'!P95</f>
        <v>0</v>
      </c>
      <c r="O95" s="4">
        <f>'Report Form'!G99</f>
        <v>0</v>
      </c>
      <c r="P95" s="9" t="str">
        <f>'Financial Summary (BNG)'!C96</f>
        <v>CTF</v>
      </c>
      <c r="Q95" s="9">
        <f>'Report Form'!J99</f>
        <v>0</v>
      </c>
      <c r="R95" s="9">
        <f>'Report Form'!L99</f>
        <v>0</v>
      </c>
      <c r="S95" s="9">
        <f>'Report Form'!M99</f>
        <v>0</v>
      </c>
      <c r="T95" s="9">
        <f>'Report Form'!N99</f>
        <v>0</v>
      </c>
      <c r="U95" s="9">
        <f>'Report Form'!O99</f>
        <v>0</v>
      </c>
      <c r="V95" s="9">
        <f>'Report Form'!Q99</f>
        <v>0</v>
      </c>
      <c r="W95" s="9">
        <f>'Report Form'!I99</f>
        <v>0</v>
      </c>
      <c r="X95" s="10">
        <f>'Financial Summary (BNG)'!H96</f>
        <v>0</v>
      </c>
      <c r="Y95" s="10">
        <f>'Financial Summary (BNG)'!M96</f>
        <v>0</v>
      </c>
      <c r="Z95" s="10">
        <f>'Financial Summary (BNG)'!Q96</f>
        <v>0</v>
      </c>
      <c r="AA95" s="10">
        <f>'Financial Summary (BNG)'!F96</f>
        <v>0</v>
      </c>
      <c r="AB95" s="10">
        <f>'Financial Summary (BNG)'!G96</f>
        <v>0</v>
      </c>
      <c r="AC95" s="10">
        <f>'Financial Summary (BNG)'!H96</f>
        <v>0</v>
      </c>
      <c r="AD95" s="10">
        <f>'Financial Summary (BNG)'!I96</f>
        <v>0</v>
      </c>
      <c r="AE95" s="10">
        <f>'Financial Summary (BNG)'!J96</f>
        <v>0</v>
      </c>
      <c r="AF95" s="10">
        <f>'Financial Summary (BNG)'!K96</f>
        <v>0</v>
      </c>
      <c r="AG95" s="10">
        <f>'Financial Summary (BNG)'!L96</f>
        <v>0</v>
      </c>
      <c r="AH95" s="10">
        <f>'Financial Summary (BNG)'!M96</f>
        <v>0</v>
      </c>
      <c r="AI95" s="10">
        <f>'Financial Summary (BNG)'!N96</f>
        <v>0</v>
      </c>
      <c r="AJ95" s="10">
        <f>'Financial Summary (BNG)'!O96</f>
        <v>0</v>
      </c>
      <c r="AK95" s="10">
        <f>'Financial Summary (BNG)'!P96</f>
        <v>0</v>
      </c>
      <c r="AL95" s="10">
        <f>'Financial Summary (BNG)'!Q96</f>
        <v>0</v>
      </c>
      <c r="AM95" s="9"/>
      <c r="AN95" s="10">
        <f>'Financial Summary (BNG)'!S96</f>
        <v>0</v>
      </c>
      <c r="AO95" s="9">
        <f>'Application Form'!K115</f>
        <v>0</v>
      </c>
      <c r="AP95" s="9">
        <f>'Application Form'!L115</f>
        <v>0</v>
      </c>
      <c r="AQ95" s="9">
        <f>'Application Form'!M115</f>
        <v>0</v>
      </c>
      <c r="AR95" s="9">
        <f>'Application Form'!N115</f>
        <v>0</v>
      </c>
      <c r="AS95" s="9">
        <f>'Application Form'!O115</f>
        <v>0</v>
      </c>
      <c r="AT95" s="9">
        <f>'Application Form'!P115</f>
        <v>0</v>
      </c>
      <c r="AU95" s="9">
        <f>'Application Form'!Q115</f>
        <v>0</v>
      </c>
      <c r="AV95" s="9">
        <f>'Application Form'!R115</f>
        <v>0</v>
      </c>
      <c r="AW95" s="9">
        <f>'Application Form'!S115</f>
        <v>0</v>
      </c>
      <c r="AX95" s="9">
        <f>'Application Form'!T115</f>
        <v>0</v>
      </c>
      <c r="AY95" s="9">
        <f>'Application Form'!U115</f>
        <v>0</v>
      </c>
      <c r="AZ95" s="9">
        <f>'Application Form'!V115</f>
        <v>0</v>
      </c>
      <c r="BA95" s="9">
        <f>'Application Form'!W115</f>
        <v>0</v>
      </c>
      <c r="BB95" s="9">
        <f>'Application Form'!X115</f>
        <v>0</v>
      </c>
      <c r="BC95" s="9">
        <f>'Application Form'!Y115</f>
        <v>0</v>
      </c>
      <c r="BD95" s="9">
        <f>'Application Form'!Z115</f>
        <v>0</v>
      </c>
      <c r="BE95" s="9">
        <f>'Application Form'!AA115</f>
        <v>0</v>
      </c>
      <c r="BF95" s="9">
        <f>'Application Form'!AB115</f>
        <v>0</v>
      </c>
      <c r="BG95" s="9">
        <f>'Application Form'!AC115</f>
        <v>0</v>
      </c>
      <c r="BH95" s="9">
        <f>'Application Form'!AD115</f>
        <v>0</v>
      </c>
      <c r="BI95" s="9">
        <f>'Application Form'!AH115</f>
        <v>0</v>
      </c>
      <c r="BK95" s="62"/>
      <c r="BL95" s="62"/>
      <c r="BM95" s="3"/>
      <c r="BN95" s="3"/>
      <c r="BO95" s="3"/>
      <c r="BP95" s="3"/>
      <c r="BQ95" s="3"/>
      <c r="BR95" s="3"/>
      <c r="BS95" s="3"/>
      <c r="BT95" s="3"/>
      <c r="BU95" s="3"/>
      <c r="BV95" s="3"/>
    </row>
    <row r="96" spans="1:74" x14ac:dyDescent="0.2">
      <c r="A96" s="9">
        <f>'Application Form'!B97</f>
        <v>0</v>
      </c>
      <c r="B96" s="9">
        <f>'Application Form'!C97</f>
        <v>0</v>
      </c>
      <c r="C96" s="9">
        <f>'Application Form'!D97</f>
        <v>0</v>
      </c>
      <c r="D96" s="9">
        <f>'Application Form'!E97</f>
        <v>0</v>
      </c>
      <c r="E96" s="9">
        <f>'Report Form'!E100</f>
        <v>0</v>
      </c>
      <c r="F96" s="51">
        <f>'Financial Summary (BNG)'!D97</f>
        <v>0</v>
      </c>
      <c r="G96" s="9">
        <f>'Phone Call (MkIII)'!G96</f>
        <v>0</v>
      </c>
      <c r="H96" s="9">
        <f>'Phone Call (MkIII)'!H96</f>
        <v>0</v>
      </c>
      <c r="I96" s="9">
        <f>'Phone Call (MkIII)'!I96</f>
        <v>0</v>
      </c>
      <c r="J96" s="9">
        <f>'Phone Call (MkIII)'!J96</f>
        <v>0</v>
      </c>
      <c r="K96" s="9">
        <f>'Phone Call (MkIII)'!K96</f>
        <v>0</v>
      </c>
      <c r="L96" s="9"/>
      <c r="M96" s="9">
        <f>'Phone Call (MkIII)'!O96</f>
        <v>0</v>
      </c>
      <c r="N96" s="9">
        <f>'Phone Call (MkIII)'!P96</f>
        <v>0</v>
      </c>
      <c r="O96" s="4">
        <f>'Report Form'!G100</f>
        <v>0</v>
      </c>
      <c r="P96" s="9" t="str">
        <f>'Financial Summary (BNG)'!C97</f>
        <v>CTF</v>
      </c>
      <c r="Q96" s="9">
        <f>'Report Form'!J100</f>
        <v>0</v>
      </c>
      <c r="R96" s="9">
        <f>'Report Form'!L100</f>
        <v>0</v>
      </c>
      <c r="S96" s="9">
        <f>'Report Form'!M100</f>
        <v>0</v>
      </c>
      <c r="T96" s="9">
        <f>'Report Form'!N100</f>
        <v>0</v>
      </c>
      <c r="U96" s="9">
        <f>'Report Form'!O100</f>
        <v>0</v>
      </c>
      <c r="V96" s="9">
        <f>'Report Form'!Q100</f>
        <v>0</v>
      </c>
      <c r="W96" s="9">
        <f>'Report Form'!I100</f>
        <v>0</v>
      </c>
      <c r="X96" s="10">
        <f>'Financial Summary (BNG)'!H97</f>
        <v>0</v>
      </c>
      <c r="Y96" s="10">
        <f>'Financial Summary (BNG)'!M97</f>
        <v>0</v>
      </c>
      <c r="Z96" s="10">
        <f>'Financial Summary (BNG)'!Q97</f>
        <v>0</v>
      </c>
      <c r="AA96" s="10">
        <f>'Financial Summary (BNG)'!F97</f>
        <v>0</v>
      </c>
      <c r="AB96" s="10">
        <f>'Financial Summary (BNG)'!G97</f>
        <v>0</v>
      </c>
      <c r="AC96" s="10">
        <f>'Financial Summary (BNG)'!H97</f>
        <v>0</v>
      </c>
      <c r="AD96" s="10">
        <f>'Financial Summary (BNG)'!I97</f>
        <v>0</v>
      </c>
      <c r="AE96" s="10">
        <f>'Financial Summary (BNG)'!J97</f>
        <v>0</v>
      </c>
      <c r="AF96" s="10">
        <f>'Financial Summary (BNG)'!K97</f>
        <v>0</v>
      </c>
      <c r="AG96" s="10">
        <f>'Financial Summary (BNG)'!L97</f>
        <v>0</v>
      </c>
      <c r="AH96" s="10">
        <f>'Financial Summary (BNG)'!M97</f>
        <v>0</v>
      </c>
      <c r="AI96" s="10">
        <f>'Financial Summary (BNG)'!N97</f>
        <v>0</v>
      </c>
      <c r="AJ96" s="10">
        <f>'Financial Summary (BNG)'!O97</f>
        <v>0</v>
      </c>
      <c r="AK96" s="10">
        <f>'Financial Summary (BNG)'!P97</f>
        <v>0</v>
      </c>
      <c r="AL96" s="10">
        <f>'Financial Summary (BNG)'!Q97</f>
        <v>0</v>
      </c>
      <c r="AM96" s="9"/>
      <c r="AN96" s="10">
        <f>'Financial Summary (BNG)'!S97</f>
        <v>0</v>
      </c>
      <c r="AO96" s="9">
        <f>'Application Form'!K116</f>
        <v>0</v>
      </c>
      <c r="AP96" s="9">
        <f>'Application Form'!L116</f>
        <v>0</v>
      </c>
      <c r="AQ96" s="9">
        <f>'Application Form'!M116</f>
        <v>0</v>
      </c>
      <c r="AR96" s="9">
        <f>'Application Form'!N116</f>
        <v>0</v>
      </c>
      <c r="AS96" s="9">
        <f>'Application Form'!O116</f>
        <v>0</v>
      </c>
      <c r="AT96" s="9">
        <f>'Application Form'!P116</f>
        <v>0</v>
      </c>
      <c r="AU96" s="9">
        <f>'Application Form'!Q116</f>
        <v>0</v>
      </c>
      <c r="AV96" s="9">
        <f>'Application Form'!R116</f>
        <v>0</v>
      </c>
      <c r="AW96" s="9">
        <f>'Application Form'!S116</f>
        <v>0</v>
      </c>
      <c r="AX96" s="9">
        <f>'Application Form'!T116</f>
        <v>0</v>
      </c>
      <c r="AY96" s="9">
        <f>'Application Form'!U116</f>
        <v>0</v>
      </c>
      <c r="AZ96" s="9">
        <f>'Application Form'!V116</f>
        <v>0</v>
      </c>
      <c r="BA96" s="9">
        <f>'Application Form'!W116</f>
        <v>0</v>
      </c>
      <c r="BB96" s="9">
        <f>'Application Form'!X116</f>
        <v>0</v>
      </c>
      <c r="BC96" s="9">
        <f>'Application Form'!Y116</f>
        <v>0</v>
      </c>
      <c r="BD96" s="9">
        <f>'Application Form'!Z116</f>
        <v>0</v>
      </c>
      <c r="BE96" s="9">
        <f>'Application Form'!AA116</f>
        <v>0</v>
      </c>
      <c r="BF96" s="9">
        <f>'Application Form'!AB116</f>
        <v>0</v>
      </c>
      <c r="BG96" s="9">
        <f>'Application Form'!AC116</f>
        <v>0</v>
      </c>
      <c r="BH96" s="9">
        <f>'Application Form'!AD116</f>
        <v>0</v>
      </c>
      <c r="BI96" s="9">
        <f>'Application Form'!AH116</f>
        <v>0</v>
      </c>
      <c r="BK96" s="62"/>
      <c r="BL96" s="62"/>
      <c r="BM96" s="3"/>
      <c r="BN96" s="3"/>
      <c r="BO96" s="3"/>
      <c r="BP96" s="3"/>
      <c r="BQ96" s="3"/>
      <c r="BR96" s="3"/>
      <c r="BS96" s="3"/>
      <c r="BT96" s="3"/>
      <c r="BU96" s="3"/>
      <c r="BV96" s="3"/>
    </row>
    <row r="97" spans="1:74" x14ac:dyDescent="0.2">
      <c r="A97" s="9">
        <f>'Application Form'!B98</f>
        <v>0</v>
      </c>
      <c r="B97" s="9">
        <f>'Application Form'!C98</f>
        <v>0</v>
      </c>
      <c r="C97" s="9">
        <f>'Application Form'!D98</f>
        <v>0</v>
      </c>
      <c r="D97" s="9">
        <f>'Application Form'!E98</f>
        <v>0</v>
      </c>
      <c r="E97" s="9">
        <f>'Report Form'!E101</f>
        <v>0</v>
      </c>
      <c r="F97" s="51">
        <f>'Financial Summary (BNG)'!D98</f>
        <v>0</v>
      </c>
      <c r="G97" s="9">
        <f>'Phone Call (MkIII)'!G97</f>
        <v>0</v>
      </c>
      <c r="H97" s="9">
        <f>'Phone Call (MkIII)'!H97</f>
        <v>0</v>
      </c>
      <c r="I97" s="9">
        <f>'Phone Call (MkIII)'!I97</f>
        <v>0</v>
      </c>
      <c r="J97" s="9">
        <f>'Phone Call (MkIII)'!J97</f>
        <v>0</v>
      </c>
      <c r="K97" s="9">
        <f>'Phone Call (MkIII)'!K97</f>
        <v>0</v>
      </c>
      <c r="L97" s="9"/>
      <c r="M97" s="9">
        <f>'Phone Call (MkIII)'!O97</f>
        <v>0</v>
      </c>
      <c r="N97" s="9">
        <f>'Phone Call (MkIII)'!P97</f>
        <v>0</v>
      </c>
      <c r="O97" s="4">
        <f>'Report Form'!G101</f>
        <v>0</v>
      </c>
      <c r="P97" s="9" t="str">
        <f>'Financial Summary (BNG)'!C98</f>
        <v>CTF</v>
      </c>
      <c r="Q97" s="9">
        <f>'Report Form'!J101</f>
        <v>0</v>
      </c>
      <c r="R97" s="9">
        <f>'Report Form'!L101</f>
        <v>0</v>
      </c>
      <c r="S97" s="9">
        <f>'Report Form'!M101</f>
        <v>0</v>
      </c>
      <c r="T97" s="9">
        <f>'Report Form'!N101</f>
        <v>0</v>
      </c>
      <c r="U97" s="9">
        <f>'Report Form'!O101</f>
        <v>0</v>
      </c>
      <c r="V97" s="9">
        <f>'Report Form'!Q101</f>
        <v>0</v>
      </c>
      <c r="W97" s="9">
        <f>'Report Form'!I101</f>
        <v>0</v>
      </c>
      <c r="X97" s="10">
        <f>'Financial Summary (BNG)'!H98</f>
        <v>0</v>
      </c>
      <c r="Y97" s="10">
        <f>'Financial Summary (BNG)'!M98</f>
        <v>0</v>
      </c>
      <c r="Z97" s="10">
        <f>'Financial Summary (BNG)'!Q98</f>
        <v>0</v>
      </c>
      <c r="AA97" s="10">
        <f>'Financial Summary (BNG)'!F98</f>
        <v>0</v>
      </c>
      <c r="AB97" s="10">
        <f>'Financial Summary (BNG)'!G98</f>
        <v>0</v>
      </c>
      <c r="AC97" s="10">
        <f>'Financial Summary (BNG)'!H98</f>
        <v>0</v>
      </c>
      <c r="AD97" s="10">
        <f>'Financial Summary (BNG)'!I98</f>
        <v>0</v>
      </c>
      <c r="AE97" s="10">
        <f>'Financial Summary (BNG)'!J98</f>
        <v>0</v>
      </c>
      <c r="AF97" s="10">
        <f>'Financial Summary (BNG)'!K98</f>
        <v>0</v>
      </c>
      <c r="AG97" s="10">
        <f>'Financial Summary (BNG)'!L98</f>
        <v>0</v>
      </c>
      <c r="AH97" s="10">
        <f>'Financial Summary (BNG)'!M98</f>
        <v>0</v>
      </c>
      <c r="AI97" s="10">
        <f>'Financial Summary (BNG)'!N98</f>
        <v>0</v>
      </c>
      <c r="AJ97" s="10">
        <f>'Financial Summary (BNG)'!O98</f>
        <v>0</v>
      </c>
      <c r="AK97" s="10">
        <f>'Financial Summary (BNG)'!P98</f>
        <v>0</v>
      </c>
      <c r="AL97" s="10">
        <f>'Financial Summary (BNG)'!Q98</f>
        <v>0</v>
      </c>
      <c r="AM97" s="9"/>
      <c r="AN97" s="10">
        <f>'Financial Summary (BNG)'!S98</f>
        <v>0</v>
      </c>
      <c r="AO97" s="9">
        <f>'Application Form'!K117</f>
        <v>0</v>
      </c>
      <c r="AP97" s="9">
        <f>'Application Form'!L117</f>
        <v>0</v>
      </c>
      <c r="AQ97" s="9">
        <f>'Application Form'!M117</f>
        <v>0</v>
      </c>
      <c r="AR97" s="9">
        <f>'Application Form'!N117</f>
        <v>0</v>
      </c>
      <c r="AS97" s="9">
        <f>'Application Form'!O117</f>
        <v>0</v>
      </c>
      <c r="AT97" s="9">
        <f>'Application Form'!P117</f>
        <v>0</v>
      </c>
      <c r="AU97" s="9">
        <f>'Application Form'!Q117</f>
        <v>0</v>
      </c>
      <c r="AV97" s="9">
        <f>'Application Form'!R117</f>
        <v>0</v>
      </c>
      <c r="AW97" s="9">
        <f>'Application Form'!S117</f>
        <v>0</v>
      </c>
      <c r="AX97" s="9">
        <f>'Application Form'!T117</f>
        <v>0</v>
      </c>
      <c r="AY97" s="9">
        <f>'Application Form'!U117</f>
        <v>0</v>
      </c>
      <c r="AZ97" s="9">
        <f>'Application Form'!V117</f>
        <v>0</v>
      </c>
      <c r="BA97" s="9">
        <f>'Application Form'!W117</f>
        <v>0</v>
      </c>
      <c r="BB97" s="9">
        <f>'Application Form'!X117</f>
        <v>0</v>
      </c>
      <c r="BC97" s="9">
        <f>'Application Form'!Y117</f>
        <v>0</v>
      </c>
      <c r="BD97" s="9">
        <f>'Application Form'!Z117</f>
        <v>0</v>
      </c>
      <c r="BE97" s="9">
        <f>'Application Form'!AA117</f>
        <v>0</v>
      </c>
      <c r="BF97" s="9">
        <f>'Application Form'!AB117</f>
        <v>0</v>
      </c>
      <c r="BG97" s="9">
        <f>'Application Form'!AC117</f>
        <v>0</v>
      </c>
      <c r="BH97" s="9">
        <f>'Application Form'!AD117</f>
        <v>0</v>
      </c>
      <c r="BI97" s="9">
        <f>'Application Form'!AH117</f>
        <v>0</v>
      </c>
      <c r="BK97" s="62"/>
      <c r="BL97" s="62"/>
      <c r="BM97" s="3"/>
      <c r="BN97" s="3"/>
      <c r="BO97" s="3"/>
      <c r="BP97" s="3"/>
      <c r="BQ97" s="3"/>
      <c r="BR97" s="3"/>
      <c r="BS97" s="3"/>
      <c r="BT97" s="3"/>
      <c r="BU97" s="3"/>
      <c r="BV97" s="3"/>
    </row>
    <row r="98" spans="1:74" x14ac:dyDescent="0.2">
      <c r="A98" s="9">
        <f>'Application Form'!B99</f>
        <v>0</v>
      </c>
      <c r="B98" s="9">
        <f>'Application Form'!C99</f>
        <v>0</v>
      </c>
      <c r="C98" s="9">
        <f>'Application Form'!D99</f>
        <v>0</v>
      </c>
      <c r="D98" s="9">
        <f>'Application Form'!E99</f>
        <v>0</v>
      </c>
      <c r="E98" s="9">
        <f>'Report Form'!E102</f>
        <v>0</v>
      </c>
      <c r="F98" s="51">
        <f>'Financial Summary (BNG)'!D99</f>
        <v>0</v>
      </c>
      <c r="G98" s="9">
        <f>'Phone Call (MkIII)'!G98</f>
        <v>0</v>
      </c>
      <c r="H98" s="9">
        <f>'Phone Call (MkIII)'!H98</f>
        <v>0</v>
      </c>
      <c r="I98" s="9">
        <f>'Phone Call (MkIII)'!I98</f>
        <v>0</v>
      </c>
      <c r="J98" s="9">
        <f>'Phone Call (MkIII)'!J98</f>
        <v>0</v>
      </c>
      <c r="K98" s="9">
        <f>'Phone Call (MkIII)'!K98</f>
        <v>0</v>
      </c>
      <c r="L98" s="9"/>
      <c r="M98" s="9">
        <f>'Phone Call (MkIII)'!O98</f>
        <v>0</v>
      </c>
      <c r="N98" s="9">
        <f>'Phone Call (MkIII)'!P98</f>
        <v>0</v>
      </c>
      <c r="O98" s="4">
        <f>'Report Form'!G102</f>
        <v>0</v>
      </c>
      <c r="P98" s="9" t="str">
        <f>'Financial Summary (BNG)'!C99</f>
        <v>CTF</v>
      </c>
      <c r="Q98" s="9">
        <f>'Report Form'!J102</f>
        <v>0</v>
      </c>
      <c r="R98" s="9">
        <f>'Report Form'!L102</f>
        <v>0</v>
      </c>
      <c r="S98" s="9">
        <f>'Report Form'!M102</f>
        <v>0</v>
      </c>
      <c r="T98" s="9">
        <f>'Report Form'!N102</f>
        <v>0</v>
      </c>
      <c r="U98" s="9">
        <f>'Report Form'!O102</f>
        <v>0</v>
      </c>
      <c r="V98" s="9">
        <f>'Report Form'!Q102</f>
        <v>0</v>
      </c>
      <c r="W98" s="9">
        <f>'Report Form'!I102</f>
        <v>0</v>
      </c>
      <c r="X98" s="10">
        <f>'Financial Summary (BNG)'!H99</f>
        <v>0</v>
      </c>
      <c r="Y98" s="10">
        <f>'Financial Summary (BNG)'!M99</f>
        <v>0</v>
      </c>
      <c r="Z98" s="10">
        <f>'Financial Summary (BNG)'!Q99</f>
        <v>0</v>
      </c>
      <c r="AA98" s="10">
        <f>'Financial Summary (BNG)'!F99</f>
        <v>0</v>
      </c>
      <c r="AB98" s="10">
        <f>'Financial Summary (BNG)'!G99</f>
        <v>0</v>
      </c>
      <c r="AC98" s="10">
        <f>'Financial Summary (BNG)'!H99</f>
        <v>0</v>
      </c>
      <c r="AD98" s="10">
        <f>'Financial Summary (BNG)'!I99</f>
        <v>0</v>
      </c>
      <c r="AE98" s="10">
        <f>'Financial Summary (BNG)'!J99</f>
        <v>0</v>
      </c>
      <c r="AF98" s="10">
        <f>'Financial Summary (BNG)'!K99</f>
        <v>0</v>
      </c>
      <c r="AG98" s="10">
        <f>'Financial Summary (BNG)'!L99</f>
        <v>0</v>
      </c>
      <c r="AH98" s="10">
        <f>'Financial Summary (BNG)'!M99</f>
        <v>0</v>
      </c>
      <c r="AI98" s="10">
        <f>'Financial Summary (BNG)'!N99</f>
        <v>0</v>
      </c>
      <c r="AJ98" s="10">
        <f>'Financial Summary (BNG)'!O99</f>
        <v>0</v>
      </c>
      <c r="AK98" s="10">
        <f>'Financial Summary (BNG)'!P99</f>
        <v>0</v>
      </c>
      <c r="AL98" s="10">
        <f>'Financial Summary (BNG)'!Q99</f>
        <v>0</v>
      </c>
      <c r="AM98" s="9"/>
      <c r="AN98" s="10">
        <f>'Financial Summary (BNG)'!S99</f>
        <v>0</v>
      </c>
      <c r="AO98" s="9">
        <f>'Application Form'!K118</f>
        <v>0</v>
      </c>
      <c r="AP98" s="9">
        <f>'Application Form'!L118</f>
        <v>0</v>
      </c>
      <c r="AQ98" s="9">
        <f>'Application Form'!M118</f>
        <v>0</v>
      </c>
      <c r="AR98" s="9">
        <f>'Application Form'!N118</f>
        <v>0</v>
      </c>
      <c r="AS98" s="9">
        <f>'Application Form'!O118</f>
        <v>0</v>
      </c>
      <c r="AT98" s="9">
        <f>'Application Form'!P118</f>
        <v>0</v>
      </c>
      <c r="AU98" s="9">
        <f>'Application Form'!Q118</f>
        <v>0</v>
      </c>
      <c r="AV98" s="9">
        <f>'Application Form'!R118</f>
        <v>0</v>
      </c>
      <c r="AW98" s="9">
        <f>'Application Form'!S118</f>
        <v>0</v>
      </c>
      <c r="AX98" s="9">
        <f>'Application Form'!T118</f>
        <v>0</v>
      </c>
      <c r="AY98" s="9">
        <f>'Application Form'!U118</f>
        <v>0</v>
      </c>
      <c r="AZ98" s="9">
        <f>'Application Form'!V118</f>
        <v>0</v>
      </c>
      <c r="BA98" s="9">
        <f>'Application Form'!W118</f>
        <v>0</v>
      </c>
      <c r="BB98" s="9">
        <f>'Application Form'!X118</f>
        <v>0</v>
      </c>
      <c r="BC98" s="9">
        <f>'Application Form'!Y118</f>
        <v>0</v>
      </c>
      <c r="BD98" s="9">
        <f>'Application Form'!Z118</f>
        <v>0</v>
      </c>
      <c r="BE98" s="9">
        <f>'Application Form'!AA118</f>
        <v>0</v>
      </c>
      <c r="BF98" s="9">
        <f>'Application Form'!AB118</f>
        <v>0</v>
      </c>
      <c r="BG98" s="9">
        <f>'Application Form'!AC118</f>
        <v>0</v>
      </c>
      <c r="BH98" s="9">
        <f>'Application Form'!AD118</f>
        <v>0</v>
      </c>
      <c r="BI98" s="9">
        <f>'Application Form'!AH118</f>
        <v>0</v>
      </c>
      <c r="BK98" s="62"/>
      <c r="BL98" s="62"/>
      <c r="BM98" s="3"/>
      <c r="BN98" s="3"/>
      <c r="BO98" s="3"/>
      <c r="BP98" s="3"/>
      <c r="BQ98" s="3"/>
      <c r="BR98" s="3"/>
      <c r="BS98" s="3"/>
      <c r="BT98" s="3"/>
      <c r="BU98" s="3"/>
      <c r="BV98" s="3"/>
    </row>
    <row r="99" spans="1:74" x14ac:dyDescent="0.2">
      <c r="A99" s="9">
        <f>'Application Form'!B100</f>
        <v>0</v>
      </c>
      <c r="B99" s="9">
        <f>'Application Form'!C100</f>
        <v>0</v>
      </c>
      <c r="C99" s="9">
        <f>'Application Form'!D100</f>
        <v>0</v>
      </c>
      <c r="D99" s="9">
        <f>'Application Form'!E100</f>
        <v>0</v>
      </c>
      <c r="E99" s="9">
        <f>'Report Form'!E103</f>
        <v>0</v>
      </c>
      <c r="F99" s="51">
        <f>'Financial Summary (BNG)'!D100</f>
        <v>0</v>
      </c>
      <c r="G99" s="9">
        <f>'Phone Call (MkIII)'!G99</f>
        <v>0</v>
      </c>
      <c r="H99" s="9">
        <f>'Phone Call (MkIII)'!H99</f>
        <v>0</v>
      </c>
      <c r="I99" s="9">
        <f>'Phone Call (MkIII)'!I99</f>
        <v>0</v>
      </c>
      <c r="J99" s="9">
        <f>'Phone Call (MkIII)'!J99</f>
        <v>0</v>
      </c>
      <c r="K99" s="9">
        <f>'Phone Call (MkIII)'!K99</f>
        <v>0</v>
      </c>
      <c r="L99" s="9"/>
      <c r="M99" s="9">
        <f>'Phone Call (MkIII)'!O99</f>
        <v>0</v>
      </c>
      <c r="N99" s="9">
        <f>'Phone Call (MkIII)'!P99</f>
        <v>0</v>
      </c>
      <c r="O99" s="4">
        <f>'Report Form'!G103</f>
        <v>0</v>
      </c>
      <c r="P99" s="9" t="str">
        <f>'Financial Summary (BNG)'!C100</f>
        <v>CTF</v>
      </c>
      <c r="Q99" s="9">
        <f>'Report Form'!J103</f>
        <v>0</v>
      </c>
      <c r="R99" s="9">
        <f>'Report Form'!L103</f>
        <v>0</v>
      </c>
      <c r="S99" s="9">
        <f>'Report Form'!M103</f>
        <v>0</v>
      </c>
      <c r="T99" s="9">
        <f>'Report Form'!N103</f>
        <v>0</v>
      </c>
      <c r="U99" s="9">
        <f>'Report Form'!O103</f>
        <v>0</v>
      </c>
      <c r="V99" s="9">
        <f>'Report Form'!Q103</f>
        <v>0</v>
      </c>
      <c r="W99" s="9">
        <f>'Report Form'!I103</f>
        <v>0</v>
      </c>
      <c r="X99" s="10">
        <f>'Financial Summary (BNG)'!H100</f>
        <v>0</v>
      </c>
      <c r="Y99" s="10">
        <f>'Financial Summary (BNG)'!M100</f>
        <v>0</v>
      </c>
      <c r="Z99" s="10">
        <f>'Financial Summary (BNG)'!Q100</f>
        <v>0</v>
      </c>
      <c r="AA99" s="10">
        <f>'Financial Summary (BNG)'!F100</f>
        <v>0</v>
      </c>
      <c r="AB99" s="10">
        <f>'Financial Summary (BNG)'!G100</f>
        <v>0</v>
      </c>
      <c r="AC99" s="10">
        <f>'Financial Summary (BNG)'!H100</f>
        <v>0</v>
      </c>
      <c r="AD99" s="10">
        <f>'Financial Summary (BNG)'!I100</f>
        <v>0</v>
      </c>
      <c r="AE99" s="10">
        <f>'Financial Summary (BNG)'!J100</f>
        <v>0</v>
      </c>
      <c r="AF99" s="10">
        <f>'Financial Summary (BNG)'!K100</f>
        <v>0</v>
      </c>
      <c r="AG99" s="10">
        <f>'Financial Summary (BNG)'!L100</f>
        <v>0</v>
      </c>
      <c r="AH99" s="10">
        <f>'Financial Summary (BNG)'!M100</f>
        <v>0</v>
      </c>
      <c r="AI99" s="10">
        <f>'Financial Summary (BNG)'!N100</f>
        <v>0</v>
      </c>
      <c r="AJ99" s="10">
        <f>'Financial Summary (BNG)'!O100</f>
        <v>0</v>
      </c>
      <c r="AK99" s="10">
        <f>'Financial Summary (BNG)'!P100</f>
        <v>0</v>
      </c>
      <c r="AL99" s="10">
        <f>'Financial Summary (BNG)'!Q100</f>
        <v>0</v>
      </c>
      <c r="AM99" s="9"/>
      <c r="AN99" s="10">
        <f>'Financial Summary (BNG)'!S100</f>
        <v>0</v>
      </c>
      <c r="AO99" s="9">
        <f>'Application Form'!K119</f>
        <v>0</v>
      </c>
      <c r="AP99" s="9">
        <f>'Application Form'!L119</f>
        <v>0</v>
      </c>
      <c r="AQ99" s="9">
        <f>'Application Form'!M119</f>
        <v>0</v>
      </c>
      <c r="AR99" s="9">
        <f>'Application Form'!N119</f>
        <v>0</v>
      </c>
      <c r="AS99" s="9">
        <f>'Application Form'!O119</f>
        <v>0</v>
      </c>
      <c r="AT99" s="9">
        <f>'Application Form'!P119</f>
        <v>0</v>
      </c>
      <c r="AU99" s="9">
        <f>'Application Form'!Q119</f>
        <v>0</v>
      </c>
      <c r="AV99" s="9">
        <f>'Application Form'!R119</f>
        <v>0</v>
      </c>
      <c r="AW99" s="9">
        <f>'Application Form'!S119</f>
        <v>0</v>
      </c>
      <c r="AX99" s="9">
        <f>'Application Form'!T119</f>
        <v>0</v>
      </c>
      <c r="AY99" s="9">
        <f>'Application Form'!U119</f>
        <v>0</v>
      </c>
      <c r="AZ99" s="9">
        <f>'Application Form'!V119</f>
        <v>0</v>
      </c>
      <c r="BA99" s="9">
        <f>'Application Form'!W119</f>
        <v>0</v>
      </c>
      <c r="BB99" s="9">
        <f>'Application Form'!X119</f>
        <v>0</v>
      </c>
      <c r="BC99" s="9">
        <f>'Application Form'!Y119</f>
        <v>0</v>
      </c>
      <c r="BD99" s="9">
        <f>'Application Form'!Z119</f>
        <v>0</v>
      </c>
      <c r="BE99" s="9">
        <f>'Application Form'!AA119</f>
        <v>0</v>
      </c>
      <c r="BF99" s="9">
        <f>'Application Form'!AB119</f>
        <v>0</v>
      </c>
      <c r="BG99" s="9">
        <f>'Application Form'!AC119</f>
        <v>0</v>
      </c>
      <c r="BH99" s="9">
        <f>'Application Form'!AD119</f>
        <v>0</v>
      </c>
      <c r="BI99" s="9">
        <f>'Application Form'!AH119</f>
        <v>0</v>
      </c>
      <c r="BK99" s="62"/>
      <c r="BL99" s="62"/>
      <c r="BM99" s="3"/>
      <c r="BN99" s="3"/>
      <c r="BO99" s="3"/>
      <c r="BP99" s="3"/>
      <c r="BQ99" s="3"/>
      <c r="BR99" s="3"/>
      <c r="BS99" s="3"/>
      <c r="BT99" s="3"/>
      <c r="BU99" s="3"/>
      <c r="BV99" s="3"/>
    </row>
    <row r="100" spans="1:74" x14ac:dyDescent="0.2">
      <c r="A100" s="9">
        <f>'Application Form'!B101</f>
        <v>0</v>
      </c>
      <c r="B100" s="9">
        <f>'Application Form'!C101</f>
        <v>0</v>
      </c>
      <c r="C100" s="9">
        <f>'Application Form'!D101</f>
        <v>0</v>
      </c>
      <c r="D100" s="9">
        <f>'Application Form'!E101</f>
        <v>0</v>
      </c>
      <c r="E100" s="9">
        <f>'Report Form'!E104</f>
        <v>0</v>
      </c>
      <c r="F100" s="51">
        <f>'Financial Summary (BNG)'!D101</f>
        <v>0</v>
      </c>
      <c r="G100" s="9">
        <f>'Phone Call (MkIII)'!G100</f>
        <v>0</v>
      </c>
      <c r="H100" s="9">
        <f>'Phone Call (MkIII)'!H100</f>
        <v>0</v>
      </c>
      <c r="I100" s="9">
        <f>'Phone Call (MkIII)'!I100</f>
        <v>0</v>
      </c>
      <c r="J100" s="9">
        <f>'Phone Call (MkIII)'!J100</f>
        <v>0</v>
      </c>
      <c r="K100" s="9">
        <f>'Phone Call (MkIII)'!K100</f>
        <v>0</v>
      </c>
      <c r="L100" s="9"/>
      <c r="M100" s="9">
        <f>'Phone Call (MkIII)'!O100</f>
        <v>0</v>
      </c>
      <c r="N100" s="9">
        <f>'Phone Call (MkIII)'!P100</f>
        <v>0</v>
      </c>
      <c r="O100" s="4">
        <f>'Report Form'!G104</f>
        <v>0</v>
      </c>
      <c r="P100" s="9" t="str">
        <f>'Financial Summary (BNG)'!C101</f>
        <v>CTF</v>
      </c>
      <c r="Q100" s="9">
        <f>'Report Form'!J104</f>
        <v>0</v>
      </c>
      <c r="R100" s="9">
        <f>'Report Form'!L104</f>
        <v>0</v>
      </c>
      <c r="S100" s="9">
        <f>'Report Form'!M104</f>
        <v>0</v>
      </c>
      <c r="T100" s="9">
        <f>'Report Form'!N104</f>
        <v>0</v>
      </c>
      <c r="U100" s="9">
        <f>'Report Form'!O104</f>
        <v>0</v>
      </c>
      <c r="V100" s="9">
        <f>'Report Form'!Q104</f>
        <v>0</v>
      </c>
      <c r="W100" s="9">
        <f>'Report Form'!I104</f>
        <v>0</v>
      </c>
      <c r="X100" s="10">
        <f>'Financial Summary (BNG)'!H101</f>
        <v>0</v>
      </c>
      <c r="Y100" s="10">
        <f>'Financial Summary (BNG)'!M101</f>
        <v>0</v>
      </c>
      <c r="Z100" s="10">
        <f>'Financial Summary (BNG)'!Q101</f>
        <v>0</v>
      </c>
      <c r="AA100" s="10">
        <f>'Financial Summary (BNG)'!F101</f>
        <v>0</v>
      </c>
      <c r="AB100" s="10">
        <f>'Financial Summary (BNG)'!G101</f>
        <v>0</v>
      </c>
      <c r="AC100" s="10">
        <f>'Financial Summary (BNG)'!H101</f>
        <v>0</v>
      </c>
      <c r="AD100" s="10">
        <f>'Financial Summary (BNG)'!I101</f>
        <v>0</v>
      </c>
      <c r="AE100" s="10">
        <f>'Financial Summary (BNG)'!J101</f>
        <v>0</v>
      </c>
      <c r="AF100" s="10">
        <f>'Financial Summary (BNG)'!K101</f>
        <v>0</v>
      </c>
      <c r="AG100" s="10">
        <f>'Financial Summary (BNG)'!L101</f>
        <v>0</v>
      </c>
      <c r="AH100" s="10">
        <f>'Financial Summary (BNG)'!M101</f>
        <v>0</v>
      </c>
      <c r="AI100" s="10">
        <f>'Financial Summary (BNG)'!N101</f>
        <v>0</v>
      </c>
      <c r="AJ100" s="10">
        <f>'Financial Summary (BNG)'!O101</f>
        <v>0</v>
      </c>
      <c r="AK100" s="10">
        <f>'Financial Summary (BNG)'!P101</f>
        <v>0</v>
      </c>
      <c r="AL100" s="10">
        <f>'Financial Summary (BNG)'!Q101</f>
        <v>0</v>
      </c>
      <c r="AM100" s="9"/>
      <c r="AN100" s="10">
        <f>'Financial Summary (BNG)'!S101</f>
        <v>0</v>
      </c>
      <c r="AO100" s="9">
        <f>'Application Form'!K120</f>
        <v>0</v>
      </c>
      <c r="AP100" s="9">
        <f>'Application Form'!L120</f>
        <v>0</v>
      </c>
      <c r="AQ100" s="9">
        <f>'Application Form'!M120</f>
        <v>0</v>
      </c>
      <c r="AR100" s="9">
        <f>'Application Form'!N120</f>
        <v>0</v>
      </c>
      <c r="AS100" s="9">
        <f>'Application Form'!O120</f>
        <v>0</v>
      </c>
      <c r="AT100" s="9">
        <f>'Application Form'!P120</f>
        <v>0</v>
      </c>
      <c r="AU100" s="9">
        <f>'Application Form'!Q120</f>
        <v>0</v>
      </c>
      <c r="AV100" s="9">
        <f>'Application Form'!R120</f>
        <v>0</v>
      </c>
      <c r="AW100" s="9">
        <f>'Application Form'!S120</f>
        <v>0</v>
      </c>
      <c r="AX100" s="9">
        <f>'Application Form'!T120</f>
        <v>0</v>
      </c>
      <c r="AY100" s="9">
        <f>'Application Form'!U120</f>
        <v>0</v>
      </c>
      <c r="AZ100" s="9">
        <f>'Application Form'!V120</f>
        <v>0</v>
      </c>
      <c r="BA100" s="9">
        <f>'Application Form'!W120</f>
        <v>0</v>
      </c>
      <c r="BB100" s="9">
        <f>'Application Form'!X120</f>
        <v>0</v>
      </c>
      <c r="BC100" s="9">
        <f>'Application Form'!Y120</f>
        <v>0</v>
      </c>
      <c r="BD100" s="9">
        <f>'Application Form'!Z120</f>
        <v>0</v>
      </c>
      <c r="BE100" s="9">
        <f>'Application Form'!AA120</f>
        <v>0</v>
      </c>
      <c r="BF100" s="9">
        <f>'Application Form'!AB120</f>
        <v>0</v>
      </c>
      <c r="BG100" s="9">
        <f>'Application Form'!AC120</f>
        <v>0</v>
      </c>
      <c r="BH100" s="9">
        <f>'Application Form'!AD120</f>
        <v>0</v>
      </c>
      <c r="BI100" s="9">
        <f>'Application Form'!AH120</f>
        <v>0</v>
      </c>
      <c r="BK100" s="62"/>
      <c r="BL100" s="62"/>
      <c r="BM100" s="3"/>
      <c r="BN100" s="3"/>
      <c r="BO100" s="3"/>
      <c r="BP100" s="3"/>
      <c r="BQ100" s="3"/>
      <c r="BR100" s="3"/>
      <c r="BS100" s="3"/>
      <c r="BT100" s="3"/>
      <c r="BU100" s="3"/>
      <c r="BV100" s="3"/>
    </row>
    <row r="101" spans="1:74" x14ac:dyDescent="0.2">
      <c r="A101" s="9">
        <f>'Application Form'!B102</f>
        <v>0</v>
      </c>
      <c r="B101" s="9">
        <f>'Application Form'!C102</f>
        <v>0</v>
      </c>
      <c r="C101" s="9">
        <f>'Application Form'!D102</f>
        <v>0</v>
      </c>
      <c r="D101" s="9">
        <f>'Application Form'!E102</f>
        <v>0</v>
      </c>
      <c r="E101" s="9">
        <f>'Report Form'!E105</f>
        <v>0</v>
      </c>
      <c r="F101" s="51">
        <f>'Financial Summary (BNG)'!D102</f>
        <v>0</v>
      </c>
      <c r="G101" s="9">
        <f>'Phone Call (MkIII)'!G101</f>
        <v>0</v>
      </c>
      <c r="H101" s="9">
        <f>'Phone Call (MkIII)'!H101</f>
        <v>0</v>
      </c>
      <c r="I101" s="9">
        <f>'Phone Call (MkIII)'!I101</f>
        <v>0</v>
      </c>
      <c r="J101" s="9">
        <f>'Phone Call (MkIII)'!J101</f>
        <v>0</v>
      </c>
      <c r="K101" s="9">
        <f>'Phone Call (MkIII)'!K101</f>
        <v>0</v>
      </c>
      <c r="L101" s="9"/>
      <c r="M101" s="9">
        <f>'Phone Call (MkIII)'!O101</f>
        <v>0</v>
      </c>
      <c r="N101" s="9">
        <f>'Phone Call (MkIII)'!P101</f>
        <v>0</v>
      </c>
      <c r="O101" s="4">
        <f>'Report Form'!G105</f>
        <v>0</v>
      </c>
      <c r="P101" s="9" t="str">
        <f>'Financial Summary (BNG)'!C102</f>
        <v>CTF</v>
      </c>
      <c r="Q101" s="9">
        <f>'Report Form'!J105</f>
        <v>0</v>
      </c>
      <c r="R101" s="9">
        <f>'Report Form'!L105</f>
        <v>0</v>
      </c>
      <c r="S101" s="9">
        <f>'Report Form'!M105</f>
        <v>0</v>
      </c>
      <c r="T101" s="9">
        <f>'Report Form'!N105</f>
        <v>0</v>
      </c>
      <c r="U101" s="9">
        <f>'Report Form'!O105</f>
        <v>0</v>
      </c>
      <c r="V101" s="9">
        <f>'Report Form'!Q105</f>
        <v>0</v>
      </c>
      <c r="W101" s="9">
        <f>'Report Form'!I105</f>
        <v>0</v>
      </c>
      <c r="X101" s="10">
        <f>'Financial Summary (BNG)'!H102</f>
        <v>0</v>
      </c>
      <c r="Y101" s="10">
        <f>'Financial Summary (BNG)'!M102</f>
        <v>0</v>
      </c>
      <c r="Z101" s="10">
        <f>'Financial Summary (BNG)'!Q102</f>
        <v>0</v>
      </c>
      <c r="AA101" s="10">
        <f>'Financial Summary (BNG)'!F102</f>
        <v>0</v>
      </c>
      <c r="AB101" s="10">
        <f>'Financial Summary (BNG)'!G102</f>
        <v>0</v>
      </c>
      <c r="AC101" s="10">
        <f>'Financial Summary (BNG)'!H102</f>
        <v>0</v>
      </c>
      <c r="AD101" s="10">
        <f>'Financial Summary (BNG)'!I102</f>
        <v>0</v>
      </c>
      <c r="AE101" s="10">
        <f>'Financial Summary (BNG)'!J102</f>
        <v>0</v>
      </c>
      <c r="AF101" s="10">
        <f>'Financial Summary (BNG)'!K102</f>
        <v>0</v>
      </c>
      <c r="AG101" s="10">
        <f>'Financial Summary (BNG)'!L102</f>
        <v>0</v>
      </c>
      <c r="AH101" s="10">
        <f>'Financial Summary (BNG)'!M102</f>
        <v>0</v>
      </c>
      <c r="AI101" s="10">
        <f>'Financial Summary (BNG)'!N102</f>
        <v>0</v>
      </c>
      <c r="AJ101" s="10">
        <f>'Financial Summary (BNG)'!O102</f>
        <v>0</v>
      </c>
      <c r="AK101" s="10">
        <f>'Financial Summary (BNG)'!P102</f>
        <v>0</v>
      </c>
      <c r="AL101" s="10">
        <f>'Financial Summary (BNG)'!Q102</f>
        <v>0</v>
      </c>
      <c r="AM101" s="9"/>
      <c r="AN101" s="10">
        <f>'Financial Summary (BNG)'!S102</f>
        <v>0</v>
      </c>
      <c r="AO101" s="9">
        <f>'Application Form'!K121</f>
        <v>0</v>
      </c>
      <c r="AP101" s="9">
        <f>'Application Form'!L121</f>
        <v>0</v>
      </c>
      <c r="AQ101" s="9">
        <f>'Application Form'!M121</f>
        <v>0</v>
      </c>
      <c r="AR101" s="9">
        <f>'Application Form'!N121</f>
        <v>0</v>
      </c>
      <c r="AS101" s="9">
        <f>'Application Form'!O121</f>
        <v>0</v>
      </c>
      <c r="AT101" s="9">
        <f>'Application Form'!P121</f>
        <v>0</v>
      </c>
      <c r="AU101" s="9">
        <f>'Application Form'!Q121</f>
        <v>0</v>
      </c>
      <c r="AV101" s="9">
        <f>'Application Form'!R121</f>
        <v>0</v>
      </c>
      <c r="AW101" s="9">
        <f>'Application Form'!S121</f>
        <v>0</v>
      </c>
      <c r="AX101" s="9">
        <f>'Application Form'!T121</f>
        <v>0</v>
      </c>
      <c r="AY101" s="9">
        <f>'Application Form'!U121</f>
        <v>0</v>
      </c>
      <c r="AZ101" s="9">
        <f>'Application Form'!V121</f>
        <v>0</v>
      </c>
      <c r="BA101" s="9">
        <f>'Application Form'!W121</f>
        <v>0</v>
      </c>
      <c r="BB101" s="9">
        <f>'Application Form'!X121</f>
        <v>0</v>
      </c>
      <c r="BC101" s="9">
        <f>'Application Form'!Y121</f>
        <v>0</v>
      </c>
      <c r="BD101" s="9">
        <f>'Application Form'!Z121</f>
        <v>0</v>
      </c>
      <c r="BE101" s="9">
        <f>'Application Form'!AA121</f>
        <v>0</v>
      </c>
      <c r="BF101" s="9">
        <f>'Application Form'!AB121</f>
        <v>0</v>
      </c>
      <c r="BG101" s="9">
        <f>'Application Form'!AC121</f>
        <v>0</v>
      </c>
      <c r="BH101" s="9">
        <f>'Application Form'!AD121</f>
        <v>0</v>
      </c>
      <c r="BI101" s="9">
        <f>'Application Form'!AH121</f>
        <v>0</v>
      </c>
      <c r="BK101" s="62"/>
      <c r="BL101" s="62"/>
      <c r="BM101" s="3"/>
      <c r="BN101" s="3"/>
      <c r="BO101" s="3"/>
      <c r="BP101" s="3"/>
      <c r="BQ101" s="3"/>
      <c r="BR101" s="3"/>
      <c r="BS101" s="3"/>
      <c r="BT101" s="3"/>
      <c r="BU101" s="3"/>
      <c r="BV101" s="3"/>
    </row>
    <row r="102" spans="1:74" x14ac:dyDescent="0.2">
      <c r="A102" s="9">
        <f>'Application Form'!B103</f>
        <v>0</v>
      </c>
      <c r="B102" s="9">
        <f>'Application Form'!C103</f>
        <v>0</v>
      </c>
      <c r="C102" s="9">
        <f>'Application Form'!D103</f>
        <v>0</v>
      </c>
      <c r="D102" s="9">
        <f>'Application Form'!E103</f>
        <v>0</v>
      </c>
      <c r="E102" s="9">
        <f>'Report Form'!E106</f>
        <v>0</v>
      </c>
      <c r="F102" s="51">
        <f>'Financial Summary (BNG)'!D103</f>
        <v>0</v>
      </c>
      <c r="G102" s="9">
        <f>'Phone Call (MkIII)'!G102</f>
        <v>0</v>
      </c>
      <c r="H102" s="9">
        <f>'Phone Call (MkIII)'!H102</f>
        <v>0</v>
      </c>
      <c r="I102" s="9">
        <f>'Phone Call (MkIII)'!I102</f>
        <v>0</v>
      </c>
      <c r="J102" s="9">
        <f>'Phone Call (MkIII)'!J102</f>
        <v>0</v>
      </c>
      <c r="K102" s="9">
        <f>'Phone Call (MkIII)'!K102</f>
        <v>0</v>
      </c>
      <c r="L102" s="9"/>
      <c r="M102" s="9">
        <f>'Phone Call (MkIII)'!O102</f>
        <v>0</v>
      </c>
      <c r="N102" s="9">
        <f>'Phone Call (MkIII)'!P102</f>
        <v>0</v>
      </c>
      <c r="O102" s="4">
        <f>'Report Form'!G106</f>
        <v>0</v>
      </c>
      <c r="P102" s="9" t="str">
        <f>'Financial Summary (BNG)'!C103</f>
        <v>CTF</v>
      </c>
      <c r="Q102" s="9">
        <f>'Report Form'!J106</f>
        <v>0</v>
      </c>
      <c r="R102" s="9">
        <f>'Report Form'!L106</f>
        <v>0</v>
      </c>
      <c r="S102" s="9">
        <f>'Report Form'!M106</f>
        <v>0</v>
      </c>
      <c r="T102" s="9">
        <f>'Report Form'!N106</f>
        <v>0</v>
      </c>
      <c r="U102" s="9">
        <f>'Report Form'!O106</f>
        <v>0</v>
      </c>
      <c r="V102" s="9">
        <f>'Report Form'!Q106</f>
        <v>0</v>
      </c>
      <c r="W102" s="9">
        <f>'Report Form'!I106</f>
        <v>0</v>
      </c>
      <c r="X102" s="10">
        <f>'Financial Summary (BNG)'!H103</f>
        <v>0</v>
      </c>
      <c r="Y102" s="10">
        <f>'Financial Summary (BNG)'!M103</f>
        <v>0</v>
      </c>
      <c r="Z102" s="10">
        <f>'Financial Summary (BNG)'!Q103</f>
        <v>0</v>
      </c>
      <c r="AA102" s="10">
        <f>'Financial Summary (BNG)'!F103</f>
        <v>0</v>
      </c>
      <c r="AB102" s="10">
        <f>'Financial Summary (BNG)'!G103</f>
        <v>0</v>
      </c>
      <c r="AC102" s="10">
        <f>'Financial Summary (BNG)'!H103</f>
        <v>0</v>
      </c>
      <c r="AD102" s="10">
        <f>'Financial Summary (BNG)'!I103</f>
        <v>0</v>
      </c>
      <c r="AE102" s="10">
        <f>'Financial Summary (BNG)'!J103</f>
        <v>0</v>
      </c>
      <c r="AF102" s="10">
        <f>'Financial Summary (BNG)'!K103</f>
        <v>0</v>
      </c>
      <c r="AG102" s="10">
        <f>'Financial Summary (BNG)'!L103</f>
        <v>0</v>
      </c>
      <c r="AH102" s="10">
        <f>'Financial Summary (BNG)'!M103</f>
        <v>0</v>
      </c>
      <c r="AI102" s="10">
        <f>'Financial Summary (BNG)'!N103</f>
        <v>0</v>
      </c>
      <c r="AJ102" s="10">
        <f>'Financial Summary (BNG)'!O103</f>
        <v>0</v>
      </c>
      <c r="AK102" s="10">
        <f>'Financial Summary (BNG)'!P103</f>
        <v>0</v>
      </c>
      <c r="AL102" s="10">
        <f>'Financial Summary (BNG)'!Q103</f>
        <v>0</v>
      </c>
      <c r="AM102" s="9"/>
      <c r="AN102" s="10">
        <f>'Financial Summary (BNG)'!S103</f>
        <v>0</v>
      </c>
      <c r="AO102" s="9">
        <f>'Application Form'!K122</f>
        <v>0</v>
      </c>
      <c r="AP102" s="9">
        <f>'Application Form'!L122</f>
        <v>0</v>
      </c>
      <c r="AQ102" s="9">
        <f>'Application Form'!M122</f>
        <v>0</v>
      </c>
      <c r="AR102" s="9">
        <f>'Application Form'!N122</f>
        <v>0</v>
      </c>
      <c r="AS102" s="9">
        <f>'Application Form'!O122</f>
        <v>0</v>
      </c>
      <c r="AT102" s="9">
        <f>'Application Form'!P122</f>
        <v>0</v>
      </c>
      <c r="AU102" s="9">
        <f>'Application Form'!Q122</f>
        <v>0</v>
      </c>
      <c r="AV102" s="9">
        <f>'Application Form'!R122</f>
        <v>0</v>
      </c>
      <c r="AW102" s="9">
        <f>'Application Form'!S122</f>
        <v>0</v>
      </c>
      <c r="AX102" s="9">
        <f>'Application Form'!T122</f>
        <v>0</v>
      </c>
      <c r="AY102" s="9">
        <f>'Application Form'!U122</f>
        <v>0</v>
      </c>
      <c r="AZ102" s="9">
        <f>'Application Form'!V122</f>
        <v>0</v>
      </c>
      <c r="BA102" s="9">
        <f>'Application Form'!W122</f>
        <v>0</v>
      </c>
      <c r="BB102" s="9">
        <f>'Application Form'!X122</f>
        <v>0</v>
      </c>
      <c r="BC102" s="9">
        <f>'Application Form'!Y122</f>
        <v>0</v>
      </c>
      <c r="BD102" s="9">
        <f>'Application Form'!Z122</f>
        <v>0</v>
      </c>
      <c r="BE102" s="9">
        <f>'Application Form'!AA122</f>
        <v>0</v>
      </c>
      <c r="BF102" s="9">
        <f>'Application Form'!AB122</f>
        <v>0</v>
      </c>
      <c r="BG102" s="9">
        <f>'Application Form'!AC122</f>
        <v>0</v>
      </c>
      <c r="BH102" s="9">
        <f>'Application Form'!AD122</f>
        <v>0</v>
      </c>
      <c r="BI102" s="9">
        <f>'Application Form'!AH122</f>
        <v>0</v>
      </c>
      <c r="BK102" s="62"/>
      <c r="BL102" s="62"/>
      <c r="BM102" s="3"/>
      <c r="BN102" s="3"/>
      <c r="BO102" s="3"/>
      <c r="BP102" s="3"/>
      <c r="BQ102" s="3"/>
      <c r="BR102" s="3"/>
      <c r="BS102" s="3"/>
      <c r="BT102" s="3"/>
      <c r="BU102" s="3"/>
      <c r="BV102" s="3"/>
    </row>
    <row r="103" spans="1:74" x14ac:dyDescent="0.2">
      <c r="A103" s="9">
        <f>'Application Form'!B104</f>
        <v>0</v>
      </c>
      <c r="B103" s="9">
        <f>'Application Form'!C104</f>
        <v>0</v>
      </c>
      <c r="C103" s="9">
        <f>'Application Form'!D104</f>
        <v>0</v>
      </c>
      <c r="D103" s="9">
        <f>'Application Form'!E104</f>
        <v>0</v>
      </c>
      <c r="E103" s="9">
        <f>'Report Form'!E107</f>
        <v>0</v>
      </c>
      <c r="F103" s="51">
        <f>'Financial Summary (BNG)'!D104</f>
        <v>0</v>
      </c>
      <c r="G103" s="9">
        <f>'Phone Call (MkIII)'!G103</f>
        <v>0</v>
      </c>
      <c r="H103" s="9">
        <f>'Phone Call (MkIII)'!H103</f>
        <v>0</v>
      </c>
      <c r="I103" s="9">
        <f>'Phone Call (MkIII)'!I103</f>
        <v>0</v>
      </c>
      <c r="J103" s="9">
        <f>'Phone Call (MkIII)'!J103</f>
        <v>0</v>
      </c>
      <c r="K103" s="9">
        <f>'Phone Call (MkIII)'!K103</f>
        <v>0</v>
      </c>
      <c r="L103" s="9"/>
      <c r="M103" s="9">
        <f>'Phone Call (MkIII)'!O103</f>
        <v>0</v>
      </c>
      <c r="N103" s="9">
        <f>'Phone Call (MkIII)'!P103</f>
        <v>0</v>
      </c>
      <c r="O103" s="4">
        <f>'Report Form'!G107</f>
        <v>0</v>
      </c>
      <c r="P103" s="9" t="str">
        <f>'Financial Summary (BNG)'!C104</f>
        <v>CTF</v>
      </c>
      <c r="Q103" s="9">
        <f>'Report Form'!J107</f>
        <v>0</v>
      </c>
      <c r="R103" s="9">
        <f>'Report Form'!L107</f>
        <v>0</v>
      </c>
      <c r="S103" s="9">
        <f>'Report Form'!M107</f>
        <v>0</v>
      </c>
      <c r="T103" s="9">
        <f>'Report Form'!N107</f>
        <v>0</v>
      </c>
      <c r="U103" s="9">
        <f>'Report Form'!O107</f>
        <v>0</v>
      </c>
      <c r="V103" s="9">
        <f>'Report Form'!Q107</f>
        <v>0</v>
      </c>
      <c r="W103" s="9">
        <f>'Report Form'!I107</f>
        <v>0</v>
      </c>
      <c r="X103" s="10">
        <f>'Financial Summary (BNG)'!H104</f>
        <v>0</v>
      </c>
      <c r="Y103" s="10">
        <f>'Financial Summary (BNG)'!M104</f>
        <v>0</v>
      </c>
      <c r="Z103" s="10">
        <f>'Financial Summary (BNG)'!Q104</f>
        <v>0</v>
      </c>
      <c r="AA103" s="10">
        <f>'Financial Summary (BNG)'!F104</f>
        <v>0</v>
      </c>
      <c r="AB103" s="10">
        <f>'Financial Summary (BNG)'!G104</f>
        <v>0</v>
      </c>
      <c r="AC103" s="10">
        <f>'Financial Summary (BNG)'!H104</f>
        <v>0</v>
      </c>
      <c r="AD103" s="10">
        <f>'Financial Summary (BNG)'!I104</f>
        <v>0</v>
      </c>
      <c r="AE103" s="10">
        <f>'Financial Summary (BNG)'!J104</f>
        <v>0</v>
      </c>
      <c r="AF103" s="10">
        <f>'Financial Summary (BNG)'!K104</f>
        <v>0</v>
      </c>
      <c r="AG103" s="10">
        <f>'Financial Summary (BNG)'!L104</f>
        <v>0</v>
      </c>
      <c r="AH103" s="10">
        <f>'Financial Summary (BNG)'!M104</f>
        <v>0</v>
      </c>
      <c r="AI103" s="10">
        <f>'Financial Summary (BNG)'!N104</f>
        <v>0</v>
      </c>
      <c r="AJ103" s="10">
        <f>'Financial Summary (BNG)'!O104</f>
        <v>0</v>
      </c>
      <c r="AK103" s="10">
        <f>'Financial Summary (BNG)'!P104</f>
        <v>0</v>
      </c>
      <c r="AL103" s="10">
        <f>'Financial Summary (BNG)'!Q104</f>
        <v>0</v>
      </c>
      <c r="AM103" s="9"/>
      <c r="AN103" s="10">
        <f>'Financial Summary (BNG)'!S104</f>
        <v>0</v>
      </c>
      <c r="AO103" s="9">
        <f>'Application Form'!K123</f>
        <v>0</v>
      </c>
      <c r="AP103" s="9">
        <f>'Application Form'!L123</f>
        <v>0</v>
      </c>
      <c r="AQ103" s="9">
        <f>'Application Form'!M123</f>
        <v>0</v>
      </c>
      <c r="AR103" s="9">
        <f>'Application Form'!N123</f>
        <v>0</v>
      </c>
      <c r="AS103" s="9">
        <f>'Application Form'!O123</f>
        <v>0</v>
      </c>
      <c r="AT103" s="9">
        <f>'Application Form'!P123</f>
        <v>0</v>
      </c>
      <c r="AU103" s="9">
        <f>'Application Form'!Q123</f>
        <v>0</v>
      </c>
      <c r="AV103" s="9">
        <f>'Application Form'!R123</f>
        <v>0</v>
      </c>
      <c r="AW103" s="9">
        <f>'Application Form'!S123</f>
        <v>0</v>
      </c>
      <c r="AX103" s="9">
        <f>'Application Form'!T123</f>
        <v>0</v>
      </c>
      <c r="AY103" s="9">
        <f>'Application Form'!U123</f>
        <v>0</v>
      </c>
      <c r="AZ103" s="9">
        <f>'Application Form'!V123</f>
        <v>0</v>
      </c>
      <c r="BA103" s="9">
        <f>'Application Form'!W123</f>
        <v>0</v>
      </c>
      <c r="BB103" s="9">
        <f>'Application Form'!X123</f>
        <v>0</v>
      </c>
      <c r="BC103" s="9">
        <f>'Application Form'!Y123</f>
        <v>0</v>
      </c>
      <c r="BD103" s="9">
        <f>'Application Form'!Z123</f>
        <v>0</v>
      </c>
      <c r="BE103" s="9">
        <f>'Application Form'!AA123</f>
        <v>0</v>
      </c>
      <c r="BF103" s="9">
        <f>'Application Form'!AB123</f>
        <v>0</v>
      </c>
      <c r="BG103" s="9">
        <f>'Application Form'!AC123</f>
        <v>0</v>
      </c>
      <c r="BH103" s="9">
        <f>'Application Form'!AD123</f>
        <v>0</v>
      </c>
      <c r="BI103" s="9">
        <f>'Application Form'!AH123</f>
        <v>0</v>
      </c>
      <c r="BK103" s="62"/>
      <c r="BL103" s="62"/>
      <c r="BM103" s="3"/>
      <c r="BN103" s="3"/>
      <c r="BO103" s="3"/>
      <c r="BP103" s="3"/>
      <c r="BQ103" s="3"/>
      <c r="BR103" s="3"/>
      <c r="BS103" s="3"/>
      <c r="BT103" s="3"/>
      <c r="BU103" s="3"/>
      <c r="BV103" s="3"/>
    </row>
    <row r="104" spans="1:74" x14ac:dyDescent="0.2">
      <c r="A104" s="9">
        <f>'Application Form'!B105</f>
        <v>0</v>
      </c>
      <c r="B104" s="9">
        <f>'Application Form'!C105</f>
        <v>0</v>
      </c>
      <c r="C104" s="9">
        <f>'Application Form'!D105</f>
        <v>0</v>
      </c>
      <c r="D104" s="9">
        <f>'Application Form'!E105</f>
        <v>0</v>
      </c>
      <c r="E104" s="9">
        <f>'Report Form'!E108</f>
        <v>0</v>
      </c>
      <c r="F104" s="51">
        <f>'Financial Summary (BNG)'!D105</f>
        <v>0</v>
      </c>
      <c r="G104" s="9">
        <f>'Phone Call (MkIII)'!G104</f>
        <v>0</v>
      </c>
      <c r="H104" s="9">
        <f>'Phone Call (MkIII)'!H104</f>
        <v>0</v>
      </c>
      <c r="I104" s="9">
        <f>'Phone Call (MkIII)'!I104</f>
        <v>0</v>
      </c>
      <c r="J104" s="9">
        <f>'Phone Call (MkIII)'!J104</f>
        <v>0</v>
      </c>
      <c r="K104" s="9">
        <f>'Phone Call (MkIII)'!K104</f>
        <v>0</v>
      </c>
      <c r="L104" s="9"/>
      <c r="M104" s="9">
        <f>'Phone Call (MkIII)'!O104</f>
        <v>0</v>
      </c>
      <c r="N104" s="9">
        <f>'Phone Call (MkIII)'!P104</f>
        <v>0</v>
      </c>
      <c r="O104" s="4">
        <f>'Report Form'!G108</f>
        <v>0</v>
      </c>
      <c r="P104" s="9" t="str">
        <f>'Financial Summary (BNG)'!C105</f>
        <v>CTF</v>
      </c>
      <c r="Q104" s="9">
        <f>'Report Form'!J108</f>
        <v>0</v>
      </c>
      <c r="R104" s="9">
        <f>'Report Form'!L108</f>
        <v>0</v>
      </c>
      <c r="S104" s="9">
        <f>'Report Form'!M108</f>
        <v>0</v>
      </c>
      <c r="T104" s="9">
        <f>'Report Form'!N108</f>
        <v>0</v>
      </c>
      <c r="U104" s="9">
        <f>'Report Form'!O108</f>
        <v>0</v>
      </c>
      <c r="V104" s="9">
        <f>'Report Form'!Q108</f>
        <v>0</v>
      </c>
      <c r="W104" s="9">
        <f>'Report Form'!I108</f>
        <v>0</v>
      </c>
      <c r="X104" s="10">
        <f>'Financial Summary (BNG)'!H105</f>
        <v>0</v>
      </c>
      <c r="Y104" s="10">
        <f>'Financial Summary (BNG)'!M105</f>
        <v>0</v>
      </c>
      <c r="Z104" s="10">
        <f>'Financial Summary (BNG)'!Q105</f>
        <v>0</v>
      </c>
      <c r="AA104" s="10">
        <f>'Financial Summary (BNG)'!F105</f>
        <v>0</v>
      </c>
      <c r="AB104" s="10">
        <f>'Financial Summary (BNG)'!G105</f>
        <v>0</v>
      </c>
      <c r="AC104" s="10">
        <f>'Financial Summary (BNG)'!H105</f>
        <v>0</v>
      </c>
      <c r="AD104" s="10">
        <f>'Financial Summary (BNG)'!I105</f>
        <v>0</v>
      </c>
      <c r="AE104" s="10">
        <f>'Financial Summary (BNG)'!J105</f>
        <v>0</v>
      </c>
      <c r="AF104" s="10">
        <f>'Financial Summary (BNG)'!K105</f>
        <v>0</v>
      </c>
      <c r="AG104" s="10">
        <f>'Financial Summary (BNG)'!L105</f>
        <v>0</v>
      </c>
      <c r="AH104" s="10">
        <f>'Financial Summary (BNG)'!M105</f>
        <v>0</v>
      </c>
      <c r="AI104" s="10">
        <f>'Financial Summary (BNG)'!N105</f>
        <v>0</v>
      </c>
      <c r="AJ104" s="10">
        <f>'Financial Summary (BNG)'!O105</f>
        <v>0</v>
      </c>
      <c r="AK104" s="10">
        <f>'Financial Summary (BNG)'!P105</f>
        <v>0</v>
      </c>
      <c r="AL104" s="10">
        <f>'Financial Summary (BNG)'!Q105</f>
        <v>0</v>
      </c>
      <c r="AM104" s="9"/>
      <c r="AN104" s="10">
        <f>'Financial Summary (BNG)'!S105</f>
        <v>0</v>
      </c>
      <c r="AO104" s="9">
        <f>'Application Form'!K124</f>
        <v>0</v>
      </c>
      <c r="AP104" s="9">
        <f>'Application Form'!L124</f>
        <v>0</v>
      </c>
      <c r="AQ104" s="9">
        <f>'Application Form'!M124</f>
        <v>0</v>
      </c>
      <c r="AR104" s="9">
        <f>'Application Form'!N124</f>
        <v>0</v>
      </c>
      <c r="AS104" s="9">
        <f>'Application Form'!O124</f>
        <v>0</v>
      </c>
      <c r="AT104" s="9">
        <f>'Application Form'!P124</f>
        <v>0</v>
      </c>
      <c r="AU104" s="9">
        <f>'Application Form'!Q124</f>
        <v>0</v>
      </c>
      <c r="AV104" s="9">
        <f>'Application Form'!R124</f>
        <v>0</v>
      </c>
      <c r="AW104" s="9">
        <f>'Application Form'!S124</f>
        <v>0</v>
      </c>
      <c r="AX104" s="9">
        <f>'Application Form'!T124</f>
        <v>0</v>
      </c>
      <c r="AY104" s="9">
        <f>'Application Form'!U124</f>
        <v>0</v>
      </c>
      <c r="AZ104" s="9">
        <f>'Application Form'!V124</f>
        <v>0</v>
      </c>
      <c r="BA104" s="9">
        <f>'Application Form'!W124</f>
        <v>0</v>
      </c>
      <c r="BB104" s="9">
        <f>'Application Form'!X124</f>
        <v>0</v>
      </c>
      <c r="BC104" s="9">
        <f>'Application Form'!Y124</f>
        <v>0</v>
      </c>
      <c r="BD104" s="9">
        <f>'Application Form'!Z124</f>
        <v>0</v>
      </c>
      <c r="BE104" s="9">
        <f>'Application Form'!AA124</f>
        <v>0</v>
      </c>
      <c r="BF104" s="9">
        <f>'Application Form'!AB124</f>
        <v>0</v>
      </c>
      <c r="BG104" s="9">
        <f>'Application Form'!AC124</f>
        <v>0</v>
      </c>
      <c r="BH104" s="9">
        <f>'Application Form'!AD124</f>
        <v>0</v>
      </c>
      <c r="BI104" s="9">
        <f>'Application Form'!AH124</f>
        <v>0</v>
      </c>
      <c r="BK104" s="62"/>
      <c r="BL104" s="62"/>
      <c r="BM104" s="3"/>
      <c r="BN104" s="3"/>
      <c r="BO104" s="3"/>
      <c r="BP104" s="3"/>
      <c r="BQ104" s="3"/>
      <c r="BR104" s="3"/>
      <c r="BS104" s="3"/>
      <c r="BT104" s="3"/>
      <c r="BU104" s="3"/>
      <c r="BV104" s="3"/>
    </row>
    <row r="105" spans="1:74" x14ac:dyDescent="0.2">
      <c r="A105" s="9">
        <f>'Application Form'!B106</f>
        <v>0</v>
      </c>
      <c r="B105" s="9">
        <f>'Application Form'!C106</f>
        <v>0</v>
      </c>
      <c r="C105" s="9">
        <f>'Application Form'!D106</f>
        <v>0</v>
      </c>
      <c r="D105" s="9">
        <f>'Application Form'!E106</f>
        <v>0</v>
      </c>
      <c r="E105" s="9">
        <f>'Report Form'!E109</f>
        <v>0</v>
      </c>
      <c r="F105" s="51">
        <f>'Financial Summary (BNG)'!D106</f>
        <v>0</v>
      </c>
      <c r="G105" s="9">
        <f>'Phone Call (MkIII)'!G105</f>
        <v>0</v>
      </c>
      <c r="H105" s="9">
        <f>'Phone Call (MkIII)'!H105</f>
        <v>0</v>
      </c>
      <c r="I105" s="9">
        <f>'Phone Call (MkIII)'!I105</f>
        <v>0</v>
      </c>
      <c r="J105" s="9">
        <f>'Phone Call (MkIII)'!J105</f>
        <v>0</v>
      </c>
      <c r="K105" s="9">
        <f>'Phone Call (MkIII)'!K105</f>
        <v>0</v>
      </c>
      <c r="L105" s="9"/>
      <c r="M105" s="9">
        <f>'Phone Call (MkIII)'!O105</f>
        <v>0</v>
      </c>
      <c r="N105" s="9">
        <f>'Phone Call (MkIII)'!P105</f>
        <v>0</v>
      </c>
      <c r="O105" s="4">
        <f>'Report Form'!G109</f>
        <v>0</v>
      </c>
      <c r="P105" s="9" t="str">
        <f>'Financial Summary (BNG)'!C106</f>
        <v>CTF</v>
      </c>
      <c r="Q105" s="9">
        <f>'Report Form'!J109</f>
        <v>0</v>
      </c>
      <c r="R105" s="9">
        <f>'Report Form'!L109</f>
        <v>0</v>
      </c>
      <c r="S105" s="9">
        <f>'Report Form'!M109</f>
        <v>0</v>
      </c>
      <c r="T105" s="9">
        <f>'Report Form'!N109</f>
        <v>0</v>
      </c>
      <c r="U105" s="9">
        <f>'Report Form'!O109</f>
        <v>0</v>
      </c>
      <c r="V105" s="9">
        <f>'Report Form'!Q109</f>
        <v>0</v>
      </c>
      <c r="W105" s="9">
        <f>'Report Form'!I109</f>
        <v>0</v>
      </c>
      <c r="X105" s="10">
        <f>'Financial Summary (BNG)'!H106</f>
        <v>0</v>
      </c>
      <c r="Y105" s="10">
        <f>'Financial Summary (BNG)'!M106</f>
        <v>0</v>
      </c>
      <c r="Z105" s="10">
        <f>'Financial Summary (BNG)'!Q106</f>
        <v>0</v>
      </c>
      <c r="AA105" s="10">
        <f>'Financial Summary (BNG)'!F106</f>
        <v>0</v>
      </c>
      <c r="AB105" s="10">
        <f>'Financial Summary (BNG)'!G106</f>
        <v>0</v>
      </c>
      <c r="AC105" s="10">
        <f>'Financial Summary (BNG)'!H106</f>
        <v>0</v>
      </c>
      <c r="AD105" s="10">
        <f>'Financial Summary (BNG)'!I106</f>
        <v>0</v>
      </c>
      <c r="AE105" s="10">
        <f>'Financial Summary (BNG)'!J106</f>
        <v>0</v>
      </c>
      <c r="AF105" s="10">
        <f>'Financial Summary (BNG)'!K106</f>
        <v>0</v>
      </c>
      <c r="AG105" s="10">
        <f>'Financial Summary (BNG)'!L106</f>
        <v>0</v>
      </c>
      <c r="AH105" s="10">
        <f>'Financial Summary (BNG)'!M106</f>
        <v>0</v>
      </c>
      <c r="AI105" s="10">
        <f>'Financial Summary (BNG)'!N106</f>
        <v>0</v>
      </c>
      <c r="AJ105" s="10">
        <f>'Financial Summary (BNG)'!O106</f>
        <v>0</v>
      </c>
      <c r="AK105" s="10">
        <f>'Financial Summary (BNG)'!P106</f>
        <v>0</v>
      </c>
      <c r="AL105" s="10">
        <f>'Financial Summary (BNG)'!Q106</f>
        <v>0</v>
      </c>
      <c r="AM105" s="9"/>
      <c r="AN105" s="10">
        <f>'Financial Summary (BNG)'!S106</f>
        <v>0</v>
      </c>
      <c r="AO105" s="9">
        <f>'Application Form'!K125</f>
        <v>0</v>
      </c>
      <c r="AP105" s="9">
        <f>'Application Form'!L125</f>
        <v>0</v>
      </c>
      <c r="AQ105" s="9">
        <f>'Application Form'!M125</f>
        <v>0</v>
      </c>
      <c r="AR105" s="9">
        <f>'Application Form'!N125</f>
        <v>0</v>
      </c>
      <c r="AS105" s="9">
        <f>'Application Form'!O125</f>
        <v>0</v>
      </c>
      <c r="AT105" s="9">
        <f>'Application Form'!P125</f>
        <v>0</v>
      </c>
      <c r="AU105" s="9">
        <f>'Application Form'!Q125</f>
        <v>0</v>
      </c>
      <c r="AV105" s="9">
        <f>'Application Form'!R125</f>
        <v>0</v>
      </c>
      <c r="AW105" s="9">
        <f>'Application Form'!S125</f>
        <v>0</v>
      </c>
      <c r="AX105" s="9">
        <f>'Application Form'!T125</f>
        <v>0</v>
      </c>
      <c r="AY105" s="9">
        <f>'Application Form'!U125</f>
        <v>0</v>
      </c>
      <c r="AZ105" s="9">
        <f>'Application Form'!V125</f>
        <v>0</v>
      </c>
      <c r="BA105" s="9">
        <f>'Application Form'!W125</f>
        <v>0</v>
      </c>
      <c r="BB105" s="9">
        <f>'Application Form'!X125</f>
        <v>0</v>
      </c>
      <c r="BC105" s="9">
        <f>'Application Form'!Y125</f>
        <v>0</v>
      </c>
      <c r="BD105" s="9">
        <f>'Application Form'!Z125</f>
        <v>0</v>
      </c>
      <c r="BE105" s="9">
        <f>'Application Form'!AA125</f>
        <v>0</v>
      </c>
      <c r="BF105" s="9">
        <f>'Application Form'!AB125</f>
        <v>0</v>
      </c>
      <c r="BG105" s="9">
        <f>'Application Form'!AC125</f>
        <v>0</v>
      </c>
      <c r="BH105" s="9">
        <f>'Application Form'!AD125</f>
        <v>0</v>
      </c>
      <c r="BI105" s="9">
        <f>'Application Form'!AH125</f>
        <v>0</v>
      </c>
      <c r="BK105" s="62"/>
      <c r="BL105" s="62"/>
      <c r="BM105" s="3"/>
      <c r="BN105" s="3"/>
      <c r="BO105" s="3"/>
      <c r="BP105" s="3"/>
      <c r="BQ105" s="3"/>
      <c r="BR105" s="3"/>
      <c r="BS105" s="3"/>
      <c r="BT105" s="3"/>
      <c r="BU105" s="3"/>
      <c r="BV105" s="3"/>
    </row>
    <row r="106" spans="1:74" x14ac:dyDescent="0.2">
      <c r="A106" s="9">
        <f>'Application Form'!B107</f>
        <v>0</v>
      </c>
      <c r="B106" s="9">
        <f>'Application Form'!C107</f>
        <v>0</v>
      </c>
      <c r="C106" s="9">
        <f>'Application Form'!D107</f>
        <v>0</v>
      </c>
      <c r="D106" s="9">
        <f>'Application Form'!E107</f>
        <v>0</v>
      </c>
      <c r="E106" s="9">
        <f>'Report Form'!E110</f>
        <v>0</v>
      </c>
      <c r="F106" s="51">
        <f>'Financial Summary (BNG)'!D107</f>
        <v>0</v>
      </c>
      <c r="G106" s="9">
        <f>'Phone Call (MkIII)'!G106</f>
        <v>0</v>
      </c>
      <c r="H106" s="9">
        <f>'Phone Call (MkIII)'!H106</f>
        <v>0</v>
      </c>
      <c r="I106" s="9">
        <f>'Phone Call (MkIII)'!I106</f>
        <v>0</v>
      </c>
      <c r="J106" s="9">
        <f>'Phone Call (MkIII)'!J106</f>
        <v>0</v>
      </c>
      <c r="K106" s="9">
        <f>'Phone Call (MkIII)'!K106</f>
        <v>0</v>
      </c>
      <c r="L106" s="9"/>
      <c r="M106" s="9">
        <f>'Phone Call (MkIII)'!O106</f>
        <v>0</v>
      </c>
      <c r="N106" s="9">
        <f>'Phone Call (MkIII)'!P106</f>
        <v>0</v>
      </c>
      <c r="O106" s="4">
        <f>'Report Form'!G110</f>
        <v>0</v>
      </c>
      <c r="P106" s="9" t="str">
        <f>'Financial Summary (BNG)'!C107</f>
        <v>CTF</v>
      </c>
      <c r="Q106" s="9">
        <f>'Report Form'!J110</f>
        <v>0</v>
      </c>
      <c r="R106" s="9">
        <f>'Report Form'!L110</f>
        <v>0</v>
      </c>
      <c r="S106" s="9">
        <f>'Report Form'!M110</f>
        <v>0</v>
      </c>
      <c r="T106" s="9">
        <f>'Report Form'!N110</f>
        <v>0</v>
      </c>
      <c r="U106" s="9">
        <f>'Report Form'!O110</f>
        <v>0</v>
      </c>
      <c r="V106" s="9">
        <f>'Report Form'!Q110</f>
        <v>0</v>
      </c>
      <c r="W106" s="9">
        <f>'Report Form'!I110</f>
        <v>0</v>
      </c>
      <c r="X106" s="10">
        <f>'Financial Summary (BNG)'!H107</f>
        <v>0</v>
      </c>
      <c r="Y106" s="10">
        <f>'Financial Summary (BNG)'!M107</f>
        <v>0</v>
      </c>
      <c r="Z106" s="10">
        <f>'Financial Summary (BNG)'!Q107</f>
        <v>0</v>
      </c>
      <c r="AA106" s="10">
        <f>'Financial Summary (BNG)'!F107</f>
        <v>0</v>
      </c>
      <c r="AB106" s="10">
        <f>'Financial Summary (BNG)'!G107</f>
        <v>0</v>
      </c>
      <c r="AC106" s="10">
        <f>'Financial Summary (BNG)'!H107</f>
        <v>0</v>
      </c>
      <c r="AD106" s="10">
        <f>'Financial Summary (BNG)'!I107</f>
        <v>0</v>
      </c>
      <c r="AE106" s="10">
        <f>'Financial Summary (BNG)'!J107</f>
        <v>0</v>
      </c>
      <c r="AF106" s="10">
        <f>'Financial Summary (BNG)'!K107</f>
        <v>0</v>
      </c>
      <c r="AG106" s="10">
        <f>'Financial Summary (BNG)'!L107</f>
        <v>0</v>
      </c>
      <c r="AH106" s="10">
        <f>'Financial Summary (BNG)'!M107</f>
        <v>0</v>
      </c>
      <c r="AI106" s="10">
        <f>'Financial Summary (BNG)'!N107</f>
        <v>0</v>
      </c>
      <c r="AJ106" s="10">
        <f>'Financial Summary (BNG)'!O107</f>
        <v>0</v>
      </c>
      <c r="AK106" s="10">
        <f>'Financial Summary (BNG)'!P107</f>
        <v>0</v>
      </c>
      <c r="AL106" s="10">
        <f>'Financial Summary (BNG)'!Q107</f>
        <v>0</v>
      </c>
      <c r="AM106" s="9"/>
      <c r="AN106" s="10">
        <f>'Financial Summary (BNG)'!S107</f>
        <v>0</v>
      </c>
      <c r="AO106" s="9">
        <f>'Application Form'!K126</f>
        <v>0</v>
      </c>
      <c r="AP106" s="9">
        <f>'Application Form'!L126</f>
        <v>0</v>
      </c>
      <c r="AQ106" s="9">
        <f>'Application Form'!M126</f>
        <v>0</v>
      </c>
      <c r="AR106" s="9">
        <f>'Application Form'!N126</f>
        <v>0</v>
      </c>
      <c r="AS106" s="9">
        <f>'Application Form'!O126</f>
        <v>0</v>
      </c>
      <c r="AT106" s="9">
        <f>'Application Form'!P126</f>
        <v>0</v>
      </c>
      <c r="AU106" s="9">
        <f>'Application Form'!Q126</f>
        <v>0</v>
      </c>
      <c r="AV106" s="9">
        <f>'Application Form'!R126</f>
        <v>0</v>
      </c>
      <c r="AW106" s="9">
        <f>'Application Form'!S126</f>
        <v>0</v>
      </c>
      <c r="AX106" s="9">
        <f>'Application Form'!T126</f>
        <v>0</v>
      </c>
      <c r="AY106" s="9">
        <f>'Application Form'!U126</f>
        <v>0</v>
      </c>
      <c r="AZ106" s="9">
        <f>'Application Form'!V126</f>
        <v>0</v>
      </c>
      <c r="BA106" s="9">
        <f>'Application Form'!W126</f>
        <v>0</v>
      </c>
      <c r="BB106" s="9">
        <f>'Application Form'!X126</f>
        <v>0</v>
      </c>
      <c r="BC106" s="9">
        <f>'Application Form'!Y126</f>
        <v>0</v>
      </c>
      <c r="BD106" s="9">
        <f>'Application Form'!Z126</f>
        <v>0</v>
      </c>
      <c r="BE106" s="9">
        <f>'Application Form'!AA126</f>
        <v>0</v>
      </c>
      <c r="BF106" s="9">
        <f>'Application Form'!AB126</f>
        <v>0</v>
      </c>
      <c r="BG106" s="9">
        <f>'Application Form'!AC126</f>
        <v>0</v>
      </c>
      <c r="BH106" s="9">
        <f>'Application Form'!AD126</f>
        <v>0</v>
      </c>
      <c r="BI106" s="9">
        <f>'Application Form'!AH126</f>
        <v>0</v>
      </c>
      <c r="BK106" s="62"/>
      <c r="BL106" s="62"/>
      <c r="BM106" s="3"/>
      <c r="BN106" s="3"/>
      <c r="BO106" s="3"/>
      <c r="BP106" s="3"/>
      <c r="BQ106" s="3"/>
      <c r="BR106" s="3"/>
      <c r="BS106" s="3"/>
      <c r="BT106" s="3"/>
      <c r="BU106" s="3"/>
      <c r="BV106" s="3"/>
    </row>
    <row r="107" spans="1:74" x14ac:dyDescent="0.2">
      <c r="A107" s="9">
        <f>'Application Form'!B108</f>
        <v>0</v>
      </c>
      <c r="B107" s="9">
        <f>'Application Form'!C108</f>
        <v>0</v>
      </c>
      <c r="C107" s="9">
        <f>'Application Form'!D108</f>
        <v>0</v>
      </c>
      <c r="D107" s="9">
        <f>'Application Form'!E108</f>
        <v>0</v>
      </c>
      <c r="E107" s="9">
        <f>'Report Form'!E111</f>
        <v>0</v>
      </c>
      <c r="F107" s="51">
        <f>'Financial Summary (BNG)'!D108</f>
        <v>0</v>
      </c>
      <c r="G107" s="9">
        <f>'Phone Call (MkIII)'!G107</f>
        <v>0</v>
      </c>
      <c r="H107" s="9">
        <f>'Phone Call (MkIII)'!H107</f>
        <v>0</v>
      </c>
      <c r="I107" s="9">
        <f>'Phone Call (MkIII)'!I107</f>
        <v>0</v>
      </c>
      <c r="J107" s="9">
        <f>'Phone Call (MkIII)'!J107</f>
        <v>0</v>
      </c>
      <c r="K107" s="9">
        <f>'Phone Call (MkIII)'!K107</f>
        <v>0</v>
      </c>
      <c r="L107" s="9"/>
      <c r="M107" s="9">
        <f>'Phone Call (MkIII)'!O107</f>
        <v>0</v>
      </c>
      <c r="N107" s="9">
        <f>'Phone Call (MkIII)'!P107</f>
        <v>0</v>
      </c>
      <c r="O107" s="4">
        <f>'Report Form'!G111</f>
        <v>0</v>
      </c>
      <c r="P107" s="9" t="str">
        <f>'Financial Summary (BNG)'!C108</f>
        <v>CTF</v>
      </c>
      <c r="Q107" s="9">
        <f>'Report Form'!J111</f>
        <v>0</v>
      </c>
      <c r="R107" s="9">
        <f>'Report Form'!L111</f>
        <v>0</v>
      </c>
      <c r="S107" s="9">
        <f>'Report Form'!M111</f>
        <v>0</v>
      </c>
      <c r="T107" s="9">
        <f>'Report Form'!N111</f>
        <v>0</v>
      </c>
      <c r="U107" s="9">
        <f>'Report Form'!O111</f>
        <v>0</v>
      </c>
      <c r="V107" s="9">
        <f>'Report Form'!Q111</f>
        <v>0</v>
      </c>
      <c r="W107" s="9">
        <f>'Report Form'!I111</f>
        <v>0</v>
      </c>
      <c r="X107" s="10">
        <f>'Financial Summary (BNG)'!H108</f>
        <v>0</v>
      </c>
      <c r="Y107" s="10">
        <f>'Financial Summary (BNG)'!M108</f>
        <v>0</v>
      </c>
      <c r="Z107" s="10">
        <f>'Financial Summary (BNG)'!Q108</f>
        <v>0</v>
      </c>
      <c r="AA107" s="10">
        <f>'Financial Summary (BNG)'!F108</f>
        <v>0</v>
      </c>
      <c r="AB107" s="10">
        <f>'Financial Summary (BNG)'!G108</f>
        <v>0</v>
      </c>
      <c r="AC107" s="10">
        <f>'Financial Summary (BNG)'!H108</f>
        <v>0</v>
      </c>
      <c r="AD107" s="10">
        <f>'Financial Summary (BNG)'!I108</f>
        <v>0</v>
      </c>
      <c r="AE107" s="10">
        <f>'Financial Summary (BNG)'!J108</f>
        <v>0</v>
      </c>
      <c r="AF107" s="10">
        <f>'Financial Summary (BNG)'!K108</f>
        <v>0</v>
      </c>
      <c r="AG107" s="10">
        <f>'Financial Summary (BNG)'!L108</f>
        <v>0</v>
      </c>
      <c r="AH107" s="10">
        <f>'Financial Summary (BNG)'!M108</f>
        <v>0</v>
      </c>
      <c r="AI107" s="10">
        <f>'Financial Summary (BNG)'!N108</f>
        <v>0</v>
      </c>
      <c r="AJ107" s="10">
        <f>'Financial Summary (BNG)'!O108</f>
        <v>0</v>
      </c>
      <c r="AK107" s="10">
        <f>'Financial Summary (BNG)'!P108</f>
        <v>0</v>
      </c>
      <c r="AL107" s="10">
        <f>'Financial Summary (BNG)'!Q108</f>
        <v>0</v>
      </c>
      <c r="AM107" s="9"/>
      <c r="AN107" s="10">
        <f>'Financial Summary (BNG)'!S108</f>
        <v>0</v>
      </c>
      <c r="AO107" s="9">
        <f>'Application Form'!K127</f>
        <v>0</v>
      </c>
      <c r="AP107" s="9">
        <f>'Application Form'!L127</f>
        <v>0</v>
      </c>
      <c r="AQ107" s="9">
        <f>'Application Form'!M127</f>
        <v>0</v>
      </c>
      <c r="AR107" s="9">
        <f>'Application Form'!N127</f>
        <v>0</v>
      </c>
      <c r="AS107" s="9">
        <f>'Application Form'!O127</f>
        <v>0</v>
      </c>
      <c r="AT107" s="9">
        <f>'Application Form'!P127</f>
        <v>0</v>
      </c>
      <c r="AU107" s="9">
        <f>'Application Form'!Q127</f>
        <v>0</v>
      </c>
      <c r="AV107" s="9">
        <f>'Application Form'!R127</f>
        <v>0</v>
      </c>
      <c r="AW107" s="9">
        <f>'Application Form'!S127</f>
        <v>0</v>
      </c>
      <c r="AX107" s="9">
        <f>'Application Form'!T127</f>
        <v>0</v>
      </c>
      <c r="AY107" s="9">
        <f>'Application Form'!U127</f>
        <v>0</v>
      </c>
      <c r="AZ107" s="9">
        <f>'Application Form'!V127</f>
        <v>0</v>
      </c>
      <c r="BA107" s="9">
        <f>'Application Form'!W127</f>
        <v>0</v>
      </c>
      <c r="BB107" s="9">
        <f>'Application Form'!X127</f>
        <v>0</v>
      </c>
      <c r="BC107" s="9">
        <f>'Application Form'!Y127</f>
        <v>0</v>
      </c>
      <c r="BD107" s="9">
        <f>'Application Form'!Z127</f>
        <v>0</v>
      </c>
      <c r="BE107" s="9">
        <f>'Application Form'!AA127</f>
        <v>0</v>
      </c>
      <c r="BF107" s="9">
        <f>'Application Form'!AB127</f>
        <v>0</v>
      </c>
      <c r="BG107" s="9">
        <f>'Application Form'!AC127</f>
        <v>0</v>
      </c>
      <c r="BH107" s="9">
        <f>'Application Form'!AD127</f>
        <v>0</v>
      </c>
      <c r="BI107" s="9">
        <f>'Application Form'!AH127</f>
        <v>0</v>
      </c>
      <c r="BK107" s="62"/>
      <c r="BL107" s="62"/>
      <c r="BM107" s="3"/>
      <c r="BN107" s="3"/>
      <c r="BO107" s="3"/>
      <c r="BP107" s="3"/>
      <c r="BQ107" s="3"/>
      <c r="BR107" s="3"/>
      <c r="BS107" s="3"/>
      <c r="BT107" s="3"/>
      <c r="BU107" s="3"/>
      <c r="BV107" s="3"/>
    </row>
    <row r="108" spans="1:74" x14ac:dyDescent="0.2">
      <c r="A108" s="9">
        <f>'Application Form'!B109</f>
        <v>0</v>
      </c>
      <c r="B108" s="9">
        <f>'Application Form'!C109</f>
        <v>0</v>
      </c>
      <c r="C108" s="9">
        <f>'Application Form'!D109</f>
        <v>0</v>
      </c>
      <c r="D108" s="9">
        <f>'Application Form'!E109</f>
        <v>0</v>
      </c>
      <c r="E108" s="9">
        <f>'Report Form'!E112</f>
        <v>0</v>
      </c>
      <c r="F108" s="51">
        <f>'Financial Summary (BNG)'!D109</f>
        <v>0</v>
      </c>
      <c r="G108" s="9">
        <f>'Phone Call (MkIII)'!G108</f>
        <v>0</v>
      </c>
      <c r="H108" s="9">
        <f>'Phone Call (MkIII)'!H108</f>
        <v>0</v>
      </c>
      <c r="I108" s="9">
        <f>'Phone Call (MkIII)'!I108</f>
        <v>0</v>
      </c>
      <c r="J108" s="9">
        <f>'Phone Call (MkIII)'!J108</f>
        <v>0</v>
      </c>
      <c r="K108" s="9">
        <f>'Phone Call (MkIII)'!K108</f>
        <v>0</v>
      </c>
      <c r="L108" s="9"/>
      <c r="M108" s="9">
        <f>'Phone Call (MkIII)'!O108</f>
        <v>0</v>
      </c>
      <c r="N108" s="9">
        <f>'Phone Call (MkIII)'!P108</f>
        <v>0</v>
      </c>
      <c r="O108" s="4">
        <f>'Report Form'!G112</f>
        <v>0</v>
      </c>
      <c r="P108" s="9" t="str">
        <f>'Financial Summary (BNG)'!C109</f>
        <v>CTF</v>
      </c>
      <c r="Q108" s="9">
        <f>'Report Form'!J112</f>
        <v>0</v>
      </c>
      <c r="R108" s="9">
        <f>'Report Form'!L112</f>
        <v>0</v>
      </c>
      <c r="S108" s="9">
        <f>'Report Form'!M112</f>
        <v>0</v>
      </c>
      <c r="T108" s="9">
        <f>'Report Form'!N112</f>
        <v>0</v>
      </c>
      <c r="U108" s="9">
        <f>'Report Form'!O112</f>
        <v>0</v>
      </c>
      <c r="V108" s="9">
        <f>'Report Form'!Q112</f>
        <v>0</v>
      </c>
      <c r="W108" s="9">
        <f>'Report Form'!I112</f>
        <v>0</v>
      </c>
      <c r="X108" s="10">
        <f>'Financial Summary (BNG)'!H109</f>
        <v>0</v>
      </c>
      <c r="Y108" s="10">
        <f>'Financial Summary (BNG)'!M109</f>
        <v>0</v>
      </c>
      <c r="Z108" s="10">
        <f>'Financial Summary (BNG)'!Q109</f>
        <v>0</v>
      </c>
      <c r="AA108" s="10">
        <f>'Financial Summary (BNG)'!F109</f>
        <v>0</v>
      </c>
      <c r="AB108" s="10">
        <f>'Financial Summary (BNG)'!G109</f>
        <v>0</v>
      </c>
      <c r="AC108" s="10">
        <f>'Financial Summary (BNG)'!H109</f>
        <v>0</v>
      </c>
      <c r="AD108" s="10">
        <f>'Financial Summary (BNG)'!I109</f>
        <v>0</v>
      </c>
      <c r="AE108" s="10">
        <f>'Financial Summary (BNG)'!J109</f>
        <v>0</v>
      </c>
      <c r="AF108" s="10">
        <f>'Financial Summary (BNG)'!K109</f>
        <v>0</v>
      </c>
      <c r="AG108" s="10">
        <f>'Financial Summary (BNG)'!L109</f>
        <v>0</v>
      </c>
      <c r="AH108" s="10">
        <f>'Financial Summary (BNG)'!M109</f>
        <v>0</v>
      </c>
      <c r="AI108" s="10">
        <f>'Financial Summary (BNG)'!N109</f>
        <v>0</v>
      </c>
      <c r="AJ108" s="10">
        <f>'Financial Summary (BNG)'!O109</f>
        <v>0</v>
      </c>
      <c r="AK108" s="10">
        <f>'Financial Summary (BNG)'!P109</f>
        <v>0</v>
      </c>
      <c r="AL108" s="10">
        <f>'Financial Summary (BNG)'!Q109</f>
        <v>0</v>
      </c>
      <c r="AM108" s="9"/>
      <c r="AN108" s="10">
        <f>'Financial Summary (BNG)'!S109</f>
        <v>0</v>
      </c>
      <c r="AO108" s="9">
        <f>'Application Form'!K128</f>
        <v>0</v>
      </c>
      <c r="AP108" s="9">
        <f>'Application Form'!L128</f>
        <v>0</v>
      </c>
      <c r="AQ108" s="9">
        <f>'Application Form'!M128</f>
        <v>0</v>
      </c>
      <c r="AR108" s="9">
        <f>'Application Form'!N128</f>
        <v>0</v>
      </c>
      <c r="AS108" s="9">
        <f>'Application Form'!O128</f>
        <v>0</v>
      </c>
      <c r="AT108" s="9">
        <f>'Application Form'!P128</f>
        <v>0</v>
      </c>
      <c r="AU108" s="9">
        <f>'Application Form'!Q128</f>
        <v>0</v>
      </c>
      <c r="AV108" s="9">
        <f>'Application Form'!R128</f>
        <v>0</v>
      </c>
      <c r="AW108" s="9">
        <f>'Application Form'!S128</f>
        <v>0</v>
      </c>
      <c r="AX108" s="9">
        <f>'Application Form'!T128</f>
        <v>0</v>
      </c>
      <c r="AY108" s="9">
        <f>'Application Form'!U128</f>
        <v>0</v>
      </c>
      <c r="AZ108" s="9">
        <f>'Application Form'!V128</f>
        <v>0</v>
      </c>
      <c r="BA108" s="9">
        <f>'Application Form'!W128</f>
        <v>0</v>
      </c>
      <c r="BB108" s="9">
        <f>'Application Form'!X128</f>
        <v>0</v>
      </c>
      <c r="BC108" s="9">
        <f>'Application Form'!Y128</f>
        <v>0</v>
      </c>
      <c r="BD108" s="9">
        <f>'Application Form'!Z128</f>
        <v>0</v>
      </c>
      <c r="BE108" s="9">
        <f>'Application Form'!AA128</f>
        <v>0</v>
      </c>
      <c r="BF108" s="9">
        <f>'Application Form'!AB128</f>
        <v>0</v>
      </c>
      <c r="BG108" s="9">
        <f>'Application Form'!AC128</f>
        <v>0</v>
      </c>
      <c r="BH108" s="9">
        <f>'Application Form'!AD128</f>
        <v>0</v>
      </c>
      <c r="BI108" s="9">
        <f>'Application Form'!AH128</f>
        <v>0</v>
      </c>
      <c r="BK108" s="62"/>
      <c r="BL108" s="62"/>
      <c r="BM108" s="3"/>
      <c r="BN108" s="3"/>
      <c r="BO108" s="3"/>
      <c r="BP108" s="3"/>
      <c r="BQ108" s="3"/>
      <c r="BR108" s="3"/>
      <c r="BS108" s="3"/>
      <c r="BT108" s="3"/>
      <c r="BU108" s="3"/>
      <c r="BV108" s="3"/>
    </row>
    <row r="109" spans="1:74" x14ac:dyDescent="0.2">
      <c r="A109" s="9">
        <f>'Application Form'!B129</f>
        <v>0</v>
      </c>
      <c r="B109" s="9">
        <f>'Application Form'!C129</f>
        <v>0</v>
      </c>
      <c r="C109" s="9">
        <f>'Application Form'!E129</f>
        <v>0</v>
      </c>
      <c r="D109" s="9">
        <f>'Application Form'!D129</f>
        <v>0</v>
      </c>
      <c r="E109" s="9">
        <f>'Report Form'!E113</f>
        <v>0</v>
      </c>
      <c r="F109" s="51">
        <f>'Financial Summary (BNG)'!D110</f>
        <v>0</v>
      </c>
      <c r="G109" s="9">
        <f>'Phone Call (MkIII)'!G109</f>
        <v>0</v>
      </c>
      <c r="H109" s="9">
        <f>'Phone Call (MkIII)'!H109</f>
        <v>0</v>
      </c>
      <c r="I109" s="9">
        <f>'Phone Call (MkIII)'!I109</f>
        <v>0</v>
      </c>
      <c r="J109" s="9">
        <f>'Phone Call (MkIII)'!J109</f>
        <v>0</v>
      </c>
      <c r="K109" s="9">
        <f>'Phone Call (MkIII)'!K109</f>
        <v>0</v>
      </c>
      <c r="L109" s="9"/>
      <c r="M109" s="9">
        <f>'Phone Call (MkIII)'!O109</f>
        <v>0</v>
      </c>
      <c r="N109" s="9">
        <f>'Phone Call (MkIII)'!P109</f>
        <v>0</v>
      </c>
      <c r="O109" s="4">
        <f>'Report Form'!G113</f>
        <v>0</v>
      </c>
      <c r="P109" s="9" t="str">
        <f>'Financial Summary (BNG)'!C110</f>
        <v>CTF</v>
      </c>
      <c r="Q109" s="9">
        <f>'Report Form'!J113</f>
        <v>0</v>
      </c>
      <c r="R109" s="9">
        <f>'Report Form'!L113</f>
        <v>0</v>
      </c>
      <c r="S109" s="9">
        <f>'Report Form'!M113</f>
        <v>0</v>
      </c>
      <c r="T109" s="9">
        <f>'Report Form'!N113</f>
        <v>0</v>
      </c>
      <c r="U109" s="9">
        <f>'Report Form'!O113</f>
        <v>0</v>
      </c>
      <c r="V109" s="9">
        <f>'Report Form'!Q113</f>
        <v>0</v>
      </c>
      <c r="W109" s="9">
        <f>'Report Form'!I113</f>
        <v>0</v>
      </c>
      <c r="X109" s="10">
        <f>'Financial Summary (BNG)'!H110</f>
        <v>0</v>
      </c>
      <c r="Y109" s="10">
        <f>'Financial Summary (BNG)'!M110</f>
        <v>0</v>
      </c>
      <c r="Z109" s="10">
        <f>'Financial Summary (BNG)'!Q110</f>
        <v>0</v>
      </c>
      <c r="AA109" s="10">
        <f>'Financial Summary (BNG)'!F110</f>
        <v>0</v>
      </c>
      <c r="AB109" s="10">
        <f>'Financial Summary (BNG)'!G110</f>
        <v>0</v>
      </c>
      <c r="AC109" s="10">
        <f>'Financial Summary (BNG)'!H110</f>
        <v>0</v>
      </c>
      <c r="AD109" s="10">
        <f>'Financial Summary (BNG)'!I110</f>
        <v>0</v>
      </c>
      <c r="AE109" s="10">
        <f>'Financial Summary (BNG)'!J110</f>
        <v>0</v>
      </c>
      <c r="AF109" s="10">
        <f>'Financial Summary (BNG)'!K110</f>
        <v>0</v>
      </c>
      <c r="AG109" s="10">
        <f>'Financial Summary (BNG)'!L110</f>
        <v>0</v>
      </c>
      <c r="AH109" s="10">
        <f>'Financial Summary (BNG)'!M110</f>
        <v>0</v>
      </c>
      <c r="AI109" s="10">
        <f>'Financial Summary (BNG)'!N110</f>
        <v>0</v>
      </c>
      <c r="AJ109" s="10">
        <f>'Financial Summary (BNG)'!O110</f>
        <v>0</v>
      </c>
      <c r="AK109" s="10">
        <f>'Financial Summary (BNG)'!P110</f>
        <v>0</v>
      </c>
      <c r="AL109" s="10">
        <f>'Financial Summary (BNG)'!Q110</f>
        <v>0</v>
      </c>
      <c r="AM109" s="9"/>
      <c r="AN109" s="10">
        <f>'Financial Summary (BNG)'!S110</f>
        <v>0</v>
      </c>
      <c r="AO109" s="9">
        <f>'Application Form'!K129</f>
        <v>0</v>
      </c>
      <c r="AP109" s="9">
        <f>'Application Form'!L129</f>
        <v>0</v>
      </c>
      <c r="AQ109" s="9">
        <f>'Application Form'!M129</f>
        <v>0</v>
      </c>
      <c r="AR109" s="9">
        <f>'Application Form'!N129</f>
        <v>0</v>
      </c>
      <c r="AS109" s="9">
        <f>'Application Form'!O129</f>
        <v>0</v>
      </c>
      <c r="AT109" s="9">
        <f>'Application Form'!P129</f>
        <v>0</v>
      </c>
      <c r="AU109" s="9">
        <f>'Application Form'!Q129</f>
        <v>0</v>
      </c>
      <c r="AV109" s="9">
        <f>'Application Form'!R129</f>
        <v>0</v>
      </c>
      <c r="AW109" s="9">
        <f>'Application Form'!S129</f>
        <v>0</v>
      </c>
      <c r="AX109" s="9">
        <f>'Application Form'!T129</f>
        <v>0</v>
      </c>
      <c r="AY109" s="9">
        <f>'Application Form'!U129</f>
        <v>0</v>
      </c>
      <c r="AZ109" s="9">
        <f>'Application Form'!V129</f>
        <v>0</v>
      </c>
      <c r="BA109" s="9">
        <f>'Application Form'!W129</f>
        <v>0</v>
      </c>
      <c r="BB109" s="9">
        <f>'Application Form'!X129</f>
        <v>0</v>
      </c>
      <c r="BC109" s="9">
        <f>'Application Form'!Y129</f>
        <v>0</v>
      </c>
      <c r="BD109" s="9">
        <f>'Application Form'!Z129</f>
        <v>0</v>
      </c>
      <c r="BE109" s="9">
        <f>'Application Form'!AA129</f>
        <v>0</v>
      </c>
      <c r="BF109" s="9">
        <f>'Application Form'!AB129</f>
        <v>0</v>
      </c>
      <c r="BG109" s="9">
        <f>'Application Form'!AC129</f>
        <v>0</v>
      </c>
      <c r="BH109" s="9">
        <f>'Application Form'!AD129</f>
        <v>0</v>
      </c>
      <c r="BI109" s="9">
        <f>'Application Form'!AH129</f>
        <v>0</v>
      </c>
      <c r="BK109" s="62"/>
      <c r="BL109" s="62"/>
      <c r="BM109" s="3"/>
      <c r="BN109" s="3"/>
      <c r="BO109" s="3"/>
      <c r="BP109" s="3"/>
      <c r="BQ109" s="3"/>
      <c r="BR109" s="3"/>
      <c r="BS109" s="3"/>
      <c r="BT109" s="3"/>
      <c r="BU109" s="3"/>
      <c r="BV109" s="3"/>
    </row>
    <row r="110" spans="1:74" x14ac:dyDescent="0.2">
      <c r="M110" s="9">
        <f>'Phone Call (MkIII)'!O110</f>
        <v>0</v>
      </c>
      <c r="N110" s="9">
        <f>'Phone Call (MkIII)'!P110</f>
        <v>0</v>
      </c>
      <c r="BK110" s="3"/>
      <c r="BL110" s="3"/>
      <c r="BM110" s="3"/>
      <c r="BN110" s="3"/>
      <c r="BO110" s="3"/>
      <c r="BP110" s="3"/>
      <c r="BQ110" s="3"/>
      <c r="BR110" s="3"/>
      <c r="BS110" s="3"/>
      <c r="BT110" s="3"/>
      <c r="BU110" s="3"/>
      <c r="BV110" s="3"/>
    </row>
    <row r="111" spans="1:74" x14ac:dyDescent="0.2">
      <c r="BK111" s="3"/>
      <c r="BL111" s="3"/>
      <c r="BM111" s="3"/>
      <c r="BN111" s="3"/>
      <c r="BO111" s="3"/>
      <c r="BP111" s="3"/>
      <c r="BQ111" s="3"/>
      <c r="BR111" s="3"/>
      <c r="BS111" s="3"/>
      <c r="BT111" s="3"/>
      <c r="BU111" s="3"/>
      <c r="BV111" s="3"/>
    </row>
    <row r="112" spans="1:74" x14ac:dyDescent="0.2">
      <c r="BK112" s="3"/>
      <c r="BL112" s="3"/>
      <c r="BM112" s="3"/>
      <c r="BN112" s="3"/>
      <c r="BO112" s="3"/>
      <c r="BP112" s="3"/>
      <c r="BQ112" s="3"/>
      <c r="BR112" s="3"/>
      <c r="BS112" s="3"/>
      <c r="BT112" s="3"/>
      <c r="BU112" s="3"/>
      <c r="BV112" s="3"/>
    </row>
    <row r="113" spans="63:74" x14ac:dyDescent="0.2">
      <c r="BK113" s="3"/>
      <c r="BL113" s="3"/>
      <c r="BM113" s="3"/>
      <c r="BN113" s="3"/>
      <c r="BO113" s="3"/>
      <c r="BP113" s="3"/>
      <c r="BQ113" s="3"/>
      <c r="BR113" s="3"/>
      <c r="BS113" s="3"/>
      <c r="BT113" s="3"/>
      <c r="BU113" s="3"/>
      <c r="BV113" s="3"/>
    </row>
    <row r="114" spans="63:74" x14ac:dyDescent="0.2">
      <c r="BK114" s="3"/>
      <c r="BL114" s="3"/>
      <c r="BM114" s="3"/>
      <c r="BN114" s="3"/>
      <c r="BO114" s="3"/>
      <c r="BP114" s="3"/>
      <c r="BQ114" s="3"/>
      <c r="BR114" s="3"/>
      <c r="BS114" s="3"/>
      <c r="BT114" s="3"/>
      <c r="BU114" s="3"/>
      <c r="BV114" s="3"/>
    </row>
    <row r="115" spans="63:74" x14ac:dyDescent="0.2">
      <c r="BK115" s="3"/>
      <c r="BL115" s="3"/>
      <c r="BM115" s="3"/>
      <c r="BN115" s="3"/>
      <c r="BO115" s="3"/>
      <c r="BP115" s="3"/>
      <c r="BQ115" s="3"/>
      <c r="BR115" s="3"/>
      <c r="BS115" s="3"/>
      <c r="BT115" s="3"/>
      <c r="BU115" s="3"/>
      <c r="BV115" s="3"/>
    </row>
    <row r="116" spans="63:74" x14ac:dyDescent="0.2">
      <c r="BK116" s="3"/>
      <c r="BL116" s="3"/>
      <c r="BM116" s="3"/>
      <c r="BN116" s="3"/>
      <c r="BO116" s="3"/>
      <c r="BP116" s="3"/>
      <c r="BQ116" s="3"/>
      <c r="BR116" s="3"/>
      <c r="BS116" s="3"/>
      <c r="BT116" s="3"/>
      <c r="BU116" s="3"/>
      <c r="BV116" s="3"/>
    </row>
    <row r="117" spans="63:74" x14ac:dyDescent="0.2">
      <c r="BK117" s="3"/>
      <c r="BL117" s="3"/>
      <c r="BM117" s="3"/>
      <c r="BN117" s="3"/>
      <c r="BO117" s="3"/>
      <c r="BP117" s="3"/>
      <c r="BQ117" s="3"/>
      <c r="BR117" s="3"/>
      <c r="BS117" s="3"/>
      <c r="BT117" s="3"/>
      <c r="BU117" s="3"/>
      <c r="BV117" s="3"/>
    </row>
    <row r="118" spans="63:74" x14ac:dyDescent="0.2">
      <c r="BK118" s="3"/>
      <c r="BL118" s="3"/>
      <c r="BM118" s="3"/>
      <c r="BN118" s="3"/>
      <c r="BO118" s="3"/>
      <c r="BP118" s="3"/>
      <c r="BQ118" s="3"/>
      <c r="BR118" s="3"/>
      <c r="BS118" s="3"/>
      <c r="BT118" s="3"/>
      <c r="BU118" s="3"/>
      <c r="BV118" s="3"/>
    </row>
    <row r="119" spans="63:74" x14ac:dyDescent="0.2">
      <c r="BK119" s="3"/>
      <c r="BL119" s="3"/>
      <c r="BM119" s="3"/>
      <c r="BN119" s="3"/>
      <c r="BO119" s="3"/>
      <c r="BP119" s="3"/>
      <c r="BQ119" s="3"/>
      <c r="BR119" s="3"/>
      <c r="BS119" s="3"/>
      <c r="BT119" s="3"/>
      <c r="BU119" s="3"/>
      <c r="BV119" s="3"/>
    </row>
    <row r="120" spans="63:74" x14ac:dyDescent="0.2">
      <c r="BK120" s="3"/>
      <c r="BL120" s="3"/>
      <c r="BM120" s="3"/>
      <c r="BN120" s="3"/>
      <c r="BO120" s="3"/>
      <c r="BP120" s="3"/>
      <c r="BQ120" s="3"/>
      <c r="BR120" s="3"/>
      <c r="BS120" s="3"/>
      <c r="BT120" s="3"/>
      <c r="BU120" s="3"/>
      <c r="BV120" s="3"/>
    </row>
    <row r="121" spans="63:74" x14ac:dyDescent="0.2">
      <c r="BK121" s="3"/>
      <c r="BL121" s="3"/>
      <c r="BM121" s="3"/>
      <c r="BN121" s="3"/>
      <c r="BO121" s="3"/>
      <c r="BP121" s="3"/>
      <c r="BQ121" s="3"/>
      <c r="BR121" s="3"/>
      <c r="BS121" s="3"/>
      <c r="BT121" s="3"/>
      <c r="BU121" s="3"/>
      <c r="BV121" s="3"/>
    </row>
    <row r="122" spans="63:74" x14ac:dyDescent="0.2">
      <c r="BK122" s="3"/>
      <c r="BL122" s="3"/>
      <c r="BM122" s="3"/>
      <c r="BN122" s="3"/>
      <c r="BO122" s="3"/>
      <c r="BP122" s="3"/>
      <c r="BQ122" s="3"/>
      <c r="BR122" s="3"/>
      <c r="BS122" s="3"/>
      <c r="BT122" s="3"/>
      <c r="BU122" s="3"/>
      <c r="BV122" s="3"/>
    </row>
    <row r="123" spans="63:74" x14ac:dyDescent="0.2">
      <c r="BK123" s="3"/>
      <c r="BL123" s="3"/>
      <c r="BM123" s="3"/>
      <c r="BN123" s="3"/>
      <c r="BO123" s="3"/>
      <c r="BP123" s="3"/>
      <c r="BQ123" s="3"/>
      <c r="BR123" s="3"/>
      <c r="BS123" s="3"/>
      <c r="BT123" s="3"/>
      <c r="BU123" s="3"/>
      <c r="BV123" s="3"/>
    </row>
    <row r="124" spans="63:74" x14ac:dyDescent="0.2">
      <c r="BK124" s="3"/>
      <c r="BL124" s="3"/>
      <c r="BM124" s="3"/>
      <c r="BN124" s="3"/>
      <c r="BO124" s="3"/>
      <c r="BP124" s="3"/>
      <c r="BQ124" s="3"/>
      <c r="BR124" s="3"/>
      <c r="BS124" s="3"/>
      <c r="BT124" s="3"/>
      <c r="BU124" s="3"/>
      <c r="BV124" s="3"/>
    </row>
    <row r="125" spans="63:74" x14ac:dyDescent="0.2">
      <c r="BK125" s="3"/>
      <c r="BL125" s="3"/>
      <c r="BM125" s="3"/>
      <c r="BN125" s="3"/>
      <c r="BO125" s="3"/>
      <c r="BP125" s="3"/>
      <c r="BQ125" s="3"/>
      <c r="BR125" s="3"/>
      <c r="BS125" s="3"/>
      <c r="BT125" s="3"/>
      <c r="BU125" s="3"/>
      <c r="BV125" s="3"/>
    </row>
    <row r="126" spans="63:74" x14ac:dyDescent="0.2">
      <c r="BK126" s="3"/>
      <c r="BL126" s="3"/>
      <c r="BM126" s="3"/>
      <c r="BN126" s="3"/>
      <c r="BO126" s="3"/>
      <c r="BP126" s="3"/>
      <c r="BQ126" s="3"/>
      <c r="BR126" s="3"/>
      <c r="BS126" s="3"/>
      <c r="BT126" s="3"/>
      <c r="BU126" s="3"/>
      <c r="BV126" s="3"/>
    </row>
    <row r="127" spans="63:74" x14ac:dyDescent="0.2">
      <c r="BK127" s="3"/>
      <c r="BL127" s="3"/>
      <c r="BM127" s="3"/>
      <c r="BN127" s="3"/>
      <c r="BO127" s="3"/>
      <c r="BP127" s="3"/>
      <c r="BQ127" s="3"/>
      <c r="BR127" s="3"/>
      <c r="BS127" s="3"/>
      <c r="BT127" s="3"/>
      <c r="BU127" s="3"/>
      <c r="BV127" s="3"/>
    </row>
    <row r="128" spans="63:74" x14ac:dyDescent="0.2">
      <c r="BK128" s="3"/>
      <c r="BL128" s="3"/>
      <c r="BM128" s="3"/>
      <c r="BN128" s="3"/>
      <c r="BO128" s="3"/>
      <c r="BP128" s="3"/>
      <c r="BQ128" s="3"/>
      <c r="BR128" s="3"/>
      <c r="BS128" s="3"/>
      <c r="BT128" s="3"/>
      <c r="BU128" s="3"/>
      <c r="BV128" s="3"/>
    </row>
    <row r="129" spans="63:74" x14ac:dyDescent="0.2">
      <c r="BK129" s="3"/>
      <c r="BL129" s="3"/>
      <c r="BM129" s="3"/>
      <c r="BN129" s="3"/>
      <c r="BO129" s="3"/>
      <c r="BP129" s="3"/>
      <c r="BQ129" s="3"/>
      <c r="BR129" s="3"/>
      <c r="BS129" s="3"/>
      <c r="BT129" s="3"/>
      <c r="BU129" s="3"/>
      <c r="BV129" s="3"/>
    </row>
    <row r="130" spans="63:74" x14ac:dyDescent="0.2">
      <c r="BK130" s="3"/>
      <c r="BL130" s="3"/>
      <c r="BM130" s="3"/>
      <c r="BN130" s="3"/>
      <c r="BO130" s="3"/>
      <c r="BP130" s="3"/>
      <c r="BQ130" s="3"/>
      <c r="BR130" s="3"/>
      <c r="BS130" s="3"/>
      <c r="BT130" s="3"/>
      <c r="BU130" s="3"/>
      <c r="BV130" s="3"/>
    </row>
    <row r="131" spans="63:74" x14ac:dyDescent="0.2">
      <c r="BK131" s="3"/>
      <c r="BL131" s="3"/>
      <c r="BM131" s="3"/>
      <c r="BN131" s="3"/>
      <c r="BO131" s="3"/>
      <c r="BP131" s="3"/>
      <c r="BQ131" s="3"/>
      <c r="BR131" s="3"/>
      <c r="BS131" s="3"/>
      <c r="BT131" s="3"/>
      <c r="BU131" s="3"/>
      <c r="BV131" s="3"/>
    </row>
    <row r="132" spans="63:74" x14ac:dyDescent="0.2">
      <c r="BK132" s="3"/>
      <c r="BL132" s="3"/>
      <c r="BM132" s="3"/>
      <c r="BN132" s="3"/>
      <c r="BO132" s="3"/>
      <c r="BP132" s="3"/>
      <c r="BQ132" s="3"/>
      <c r="BR132" s="3"/>
      <c r="BS132" s="3"/>
      <c r="BT132" s="3"/>
      <c r="BU132" s="3"/>
      <c r="BV132" s="3"/>
    </row>
    <row r="133" spans="63:74" x14ac:dyDescent="0.2">
      <c r="BK133" s="3"/>
      <c r="BL133" s="3"/>
      <c r="BM133" s="3"/>
      <c r="BN133" s="3"/>
      <c r="BO133" s="3"/>
      <c r="BP133" s="3"/>
      <c r="BQ133" s="3"/>
      <c r="BR133" s="3"/>
      <c r="BS133" s="3"/>
      <c r="BT133" s="3"/>
      <c r="BU133" s="3"/>
      <c r="BV133" s="3"/>
    </row>
    <row r="134" spans="63:74" x14ac:dyDescent="0.2">
      <c r="BK134" s="3"/>
      <c r="BL134" s="3"/>
      <c r="BM134" s="3"/>
      <c r="BN134" s="3"/>
      <c r="BO134" s="3"/>
      <c r="BP134" s="3"/>
      <c r="BQ134" s="3"/>
      <c r="BR134" s="3"/>
      <c r="BS134" s="3"/>
      <c r="BT134" s="3"/>
      <c r="BU134" s="3"/>
      <c r="BV134" s="3"/>
    </row>
    <row r="135" spans="63:74" x14ac:dyDescent="0.2">
      <c r="BK135" s="3"/>
      <c r="BL135" s="3"/>
      <c r="BM135" s="3"/>
      <c r="BN135" s="3"/>
      <c r="BO135" s="3"/>
      <c r="BP135" s="3"/>
      <c r="BQ135" s="3"/>
      <c r="BR135" s="3"/>
      <c r="BS135" s="3"/>
      <c r="BT135" s="3"/>
      <c r="BU135" s="3"/>
      <c r="BV135" s="3"/>
    </row>
    <row r="136" spans="63:74" x14ac:dyDescent="0.2">
      <c r="BK136" s="3"/>
      <c r="BL136" s="3"/>
      <c r="BM136" s="3"/>
      <c r="BN136" s="3"/>
      <c r="BO136" s="3"/>
      <c r="BP136" s="3"/>
      <c r="BQ136" s="3"/>
      <c r="BR136" s="3"/>
      <c r="BS136" s="3"/>
      <c r="BT136" s="3"/>
      <c r="BU136" s="3"/>
      <c r="BV136" s="3"/>
    </row>
    <row r="137" spans="63:74" x14ac:dyDescent="0.2">
      <c r="BK137" s="3"/>
      <c r="BL137" s="3"/>
      <c r="BM137" s="3"/>
      <c r="BN137" s="3"/>
      <c r="BO137" s="3"/>
      <c r="BP137" s="3"/>
      <c r="BQ137" s="3"/>
      <c r="BR137" s="3"/>
      <c r="BS137" s="3"/>
      <c r="BT137" s="3"/>
      <c r="BU137" s="3"/>
      <c r="BV137" s="3"/>
    </row>
    <row r="138" spans="63:74" x14ac:dyDescent="0.2">
      <c r="BK138" s="3"/>
      <c r="BL138" s="3"/>
      <c r="BM138" s="3"/>
      <c r="BN138" s="3"/>
      <c r="BO138" s="3"/>
      <c r="BP138" s="3"/>
      <c r="BQ138" s="3"/>
      <c r="BR138" s="3"/>
      <c r="BS138" s="3"/>
      <c r="BT138" s="3"/>
      <c r="BU138" s="3"/>
      <c r="BV138" s="3"/>
    </row>
    <row r="139" spans="63:74" x14ac:dyDescent="0.2">
      <c r="BK139" s="3"/>
      <c r="BL139" s="3"/>
      <c r="BM139" s="3"/>
      <c r="BN139" s="3"/>
      <c r="BO139" s="3"/>
      <c r="BP139" s="3"/>
      <c r="BQ139" s="3"/>
      <c r="BR139" s="3"/>
      <c r="BS139" s="3"/>
      <c r="BT139" s="3"/>
      <c r="BU139" s="3"/>
      <c r="BV139" s="3"/>
    </row>
    <row r="140" spans="63:74" x14ac:dyDescent="0.2">
      <c r="BK140" s="3"/>
      <c r="BL140" s="3"/>
      <c r="BM140" s="3"/>
      <c r="BN140" s="3"/>
      <c r="BO140" s="3"/>
      <c r="BP140" s="3"/>
      <c r="BQ140" s="3"/>
      <c r="BR140" s="3"/>
      <c r="BS140" s="3"/>
      <c r="BT140" s="3"/>
      <c r="BU140" s="3"/>
      <c r="BV140" s="3"/>
    </row>
    <row r="141" spans="63:74" x14ac:dyDescent="0.2">
      <c r="BK141" s="3"/>
      <c r="BL141" s="3"/>
      <c r="BM141" s="3"/>
      <c r="BN141" s="3"/>
      <c r="BO141" s="3"/>
      <c r="BP141" s="3"/>
      <c r="BQ141" s="3"/>
      <c r="BR141" s="3"/>
      <c r="BS141" s="3"/>
      <c r="BT141" s="3"/>
      <c r="BU141" s="3"/>
      <c r="BV141" s="3"/>
    </row>
    <row r="142" spans="63:74" x14ac:dyDescent="0.2">
      <c r="BK142" s="3"/>
      <c r="BL142" s="3"/>
      <c r="BM142" s="3"/>
      <c r="BN142" s="3"/>
      <c r="BO142" s="3"/>
      <c r="BP142" s="3"/>
      <c r="BQ142" s="3"/>
      <c r="BR142" s="3"/>
      <c r="BS142" s="3"/>
      <c r="BT142" s="3"/>
      <c r="BU142" s="3"/>
      <c r="BV142" s="3"/>
    </row>
    <row r="143" spans="63:74" x14ac:dyDescent="0.2">
      <c r="BK143" s="3"/>
      <c r="BL143" s="3"/>
      <c r="BM143" s="3"/>
      <c r="BN143" s="3"/>
      <c r="BO143" s="3"/>
      <c r="BP143" s="3"/>
      <c r="BQ143" s="3"/>
      <c r="BR143" s="3"/>
      <c r="BS143" s="3"/>
      <c r="BT143" s="3"/>
      <c r="BU143" s="3"/>
      <c r="BV143" s="3"/>
    </row>
    <row r="144" spans="63:74" x14ac:dyDescent="0.2">
      <c r="BK144" s="3"/>
      <c r="BL144" s="3"/>
      <c r="BM144" s="3"/>
      <c r="BN144" s="3"/>
      <c r="BO144" s="3"/>
      <c r="BP144" s="3"/>
      <c r="BQ144" s="3"/>
      <c r="BR144" s="3"/>
      <c r="BS144" s="3"/>
      <c r="BT144" s="3"/>
      <c r="BU144" s="3"/>
      <c r="BV144" s="3"/>
    </row>
    <row r="145" spans="63:74" x14ac:dyDescent="0.2">
      <c r="BK145" s="3"/>
      <c r="BL145" s="3"/>
      <c r="BM145" s="3"/>
      <c r="BN145" s="3"/>
      <c r="BO145" s="3"/>
      <c r="BP145" s="3"/>
      <c r="BQ145" s="3"/>
      <c r="BR145" s="3"/>
      <c r="BS145" s="3"/>
      <c r="BT145" s="3"/>
      <c r="BU145" s="3"/>
      <c r="BV145" s="3"/>
    </row>
    <row r="146" spans="63:74" x14ac:dyDescent="0.2">
      <c r="BK146" s="3"/>
      <c r="BL146" s="3"/>
      <c r="BM146" s="3"/>
      <c r="BN146" s="3"/>
      <c r="BO146" s="3"/>
      <c r="BP146" s="3"/>
      <c r="BQ146" s="3"/>
      <c r="BR146" s="3"/>
      <c r="BS146" s="3"/>
      <c r="BT146" s="3"/>
      <c r="BU146" s="3"/>
      <c r="BV146" s="3"/>
    </row>
    <row r="147" spans="63:74" x14ac:dyDescent="0.2">
      <c r="BK147" s="3"/>
      <c r="BL147" s="3"/>
      <c r="BM147" s="3"/>
      <c r="BN147" s="3"/>
      <c r="BO147" s="3"/>
      <c r="BP147" s="3"/>
      <c r="BQ147" s="3"/>
      <c r="BR147" s="3"/>
      <c r="BS147" s="3"/>
      <c r="BT147" s="3"/>
      <c r="BU147" s="3"/>
      <c r="BV147" s="3"/>
    </row>
    <row r="148" spans="63:74" x14ac:dyDescent="0.2">
      <c r="BK148" s="3"/>
      <c r="BL148" s="3"/>
      <c r="BM148" s="3"/>
      <c r="BN148" s="3"/>
      <c r="BO148" s="3"/>
      <c r="BP148" s="3"/>
      <c r="BQ148" s="3"/>
      <c r="BR148" s="3"/>
      <c r="BS148" s="3"/>
      <c r="BT148" s="3"/>
      <c r="BU148" s="3"/>
      <c r="BV148" s="3"/>
    </row>
    <row r="149" spans="63:74" x14ac:dyDescent="0.2">
      <c r="BK149" s="3"/>
      <c r="BL149" s="3"/>
      <c r="BM149" s="3"/>
      <c r="BN149" s="3"/>
      <c r="BO149" s="3"/>
      <c r="BP149" s="3"/>
      <c r="BQ149" s="3"/>
      <c r="BR149" s="3"/>
      <c r="BS149" s="3"/>
      <c r="BT149" s="3"/>
      <c r="BU149" s="3"/>
      <c r="BV149" s="3"/>
    </row>
    <row r="150" spans="63:74" x14ac:dyDescent="0.2">
      <c r="BK150" s="3"/>
      <c r="BL150" s="3"/>
      <c r="BM150" s="3"/>
      <c r="BN150" s="3"/>
      <c r="BO150" s="3"/>
      <c r="BP150" s="3"/>
      <c r="BQ150" s="3"/>
      <c r="BR150" s="3"/>
      <c r="BS150" s="3"/>
      <c r="BT150" s="3"/>
      <c r="BU150" s="3"/>
      <c r="BV150" s="3"/>
    </row>
    <row r="151" spans="63:74" x14ac:dyDescent="0.2">
      <c r="BK151" s="3"/>
      <c r="BL151" s="3"/>
      <c r="BM151" s="3"/>
      <c r="BN151" s="3"/>
      <c r="BO151" s="3"/>
      <c r="BP151" s="3"/>
      <c r="BQ151" s="3"/>
      <c r="BR151" s="3"/>
      <c r="BS151" s="3"/>
      <c r="BT151" s="3"/>
      <c r="BU151" s="3"/>
      <c r="BV151" s="3"/>
    </row>
    <row r="152" spans="63:74" x14ac:dyDescent="0.2">
      <c r="BK152" s="3"/>
      <c r="BL152" s="3"/>
      <c r="BM152" s="3"/>
      <c r="BN152" s="3"/>
      <c r="BO152" s="3"/>
      <c r="BP152" s="3"/>
      <c r="BQ152" s="3"/>
      <c r="BR152" s="3"/>
      <c r="BS152" s="3"/>
      <c r="BT152" s="3"/>
      <c r="BU152" s="3"/>
      <c r="BV152" s="3"/>
    </row>
    <row r="153" spans="63:74" x14ac:dyDescent="0.2">
      <c r="BK153" s="3"/>
      <c r="BL153" s="3"/>
      <c r="BM153" s="3"/>
      <c r="BN153" s="3"/>
      <c r="BO153" s="3"/>
      <c r="BP153" s="3"/>
      <c r="BQ153" s="3"/>
      <c r="BR153" s="3"/>
      <c r="BS153" s="3"/>
      <c r="BT153" s="3"/>
      <c r="BU153" s="3"/>
      <c r="BV153" s="3"/>
    </row>
    <row r="154" spans="63:74" x14ac:dyDescent="0.2">
      <c r="BK154" s="3"/>
      <c r="BL154" s="3"/>
      <c r="BM154" s="3"/>
      <c r="BN154" s="3"/>
      <c r="BO154" s="3"/>
      <c r="BP154" s="3"/>
      <c r="BQ154" s="3"/>
      <c r="BR154" s="3"/>
      <c r="BS154" s="3"/>
      <c r="BT154" s="3"/>
      <c r="BU154" s="3"/>
      <c r="BV154" s="3"/>
    </row>
    <row r="155" spans="63:74" x14ac:dyDescent="0.2">
      <c r="BK155" s="3"/>
      <c r="BL155" s="3"/>
      <c r="BM155" s="3"/>
      <c r="BN155" s="3"/>
      <c r="BO155" s="3"/>
      <c r="BP155" s="3"/>
      <c r="BQ155" s="3"/>
      <c r="BR155" s="3"/>
      <c r="BS155" s="3"/>
      <c r="BT155" s="3"/>
      <c r="BU155" s="3"/>
      <c r="BV155" s="3"/>
    </row>
    <row r="156" spans="63:74" x14ac:dyDescent="0.2">
      <c r="BK156" s="3"/>
      <c r="BL156" s="3"/>
      <c r="BM156" s="3"/>
      <c r="BN156" s="3"/>
      <c r="BO156" s="3"/>
      <c r="BP156" s="3"/>
      <c r="BQ156" s="3"/>
      <c r="BR156" s="3"/>
      <c r="BS156" s="3"/>
      <c r="BT156" s="3"/>
      <c r="BU156" s="3"/>
      <c r="BV156" s="3"/>
    </row>
    <row r="157" spans="63:74" x14ac:dyDescent="0.2">
      <c r="BK157" s="3"/>
      <c r="BL157" s="3"/>
      <c r="BM157" s="3"/>
      <c r="BN157" s="3"/>
      <c r="BO157" s="3"/>
      <c r="BP157" s="3"/>
      <c r="BQ157" s="3"/>
      <c r="BR157" s="3"/>
      <c r="BS157" s="3"/>
      <c r="BT157" s="3"/>
      <c r="BU157" s="3"/>
      <c r="BV157" s="3"/>
    </row>
    <row r="158" spans="63:74" x14ac:dyDescent="0.2">
      <c r="BK158" s="3"/>
      <c r="BL158" s="3"/>
      <c r="BM158" s="3"/>
      <c r="BN158" s="3"/>
      <c r="BO158" s="3"/>
      <c r="BP158" s="3"/>
      <c r="BQ158" s="3"/>
      <c r="BR158" s="3"/>
      <c r="BS158" s="3"/>
      <c r="BT158" s="3"/>
      <c r="BU158" s="3"/>
      <c r="BV158" s="3"/>
    </row>
    <row r="159" spans="63:74" x14ac:dyDescent="0.2">
      <c r="BK159" s="3"/>
      <c r="BL159" s="3"/>
      <c r="BM159" s="3"/>
      <c r="BN159" s="3"/>
      <c r="BO159" s="3"/>
      <c r="BP159" s="3"/>
      <c r="BQ159" s="3"/>
      <c r="BR159" s="3"/>
      <c r="BS159" s="3"/>
      <c r="BT159" s="3"/>
      <c r="BU159" s="3"/>
      <c r="BV159" s="3"/>
    </row>
    <row r="160" spans="63:74" x14ac:dyDescent="0.2">
      <c r="BK160" s="3"/>
      <c r="BL160" s="3"/>
      <c r="BM160" s="3"/>
      <c r="BN160" s="3"/>
      <c r="BO160" s="3"/>
      <c r="BP160" s="3"/>
      <c r="BQ160" s="3"/>
      <c r="BR160" s="3"/>
      <c r="BS160" s="3"/>
      <c r="BT160" s="3"/>
      <c r="BU160" s="3"/>
      <c r="BV160" s="3"/>
    </row>
    <row r="161" spans="63:74" x14ac:dyDescent="0.2">
      <c r="BK161" s="3"/>
      <c r="BL161" s="3"/>
      <c r="BM161" s="3"/>
      <c r="BN161" s="3"/>
      <c r="BO161" s="3"/>
      <c r="BP161" s="3"/>
      <c r="BQ161" s="3"/>
      <c r="BR161" s="3"/>
      <c r="BS161" s="3"/>
      <c r="BT161" s="3"/>
      <c r="BU161" s="3"/>
      <c r="BV161" s="3"/>
    </row>
    <row r="162" spans="63:74" x14ac:dyDescent="0.2">
      <c r="BK162" s="3"/>
      <c r="BL162" s="3"/>
      <c r="BM162" s="3"/>
      <c r="BN162" s="3"/>
      <c r="BO162" s="3"/>
      <c r="BP162" s="3"/>
      <c r="BQ162" s="3"/>
      <c r="BR162" s="3"/>
      <c r="BS162" s="3"/>
      <c r="BT162" s="3"/>
      <c r="BU162" s="3"/>
      <c r="BV162" s="3"/>
    </row>
    <row r="163" spans="63:74" x14ac:dyDescent="0.2">
      <c r="BK163" s="3"/>
      <c r="BL163" s="3"/>
      <c r="BM163" s="3"/>
      <c r="BN163" s="3"/>
      <c r="BO163" s="3"/>
      <c r="BP163" s="3"/>
      <c r="BQ163" s="3"/>
      <c r="BR163" s="3"/>
      <c r="BS163" s="3"/>
      <c r="BT163" s="3"/>
      <c r="BU163" s="3"/>
      <c r="BV163" s="3"/>
    </row>
    <row r="164" spans="63:74" x14ac:dyDescent="0.2">
      <c r="BK164" s="3"/>
      <c r="BL164" s="3"/>
      <c r="BM164" s="3"/>
      <c r="BN164" s="3"/>
      <c r="BO164" s="3"/>
      <c r="BP164" s="3"/>
      <c r="BQ164" s="3"/>
      <c r="BR164" s="3"/>
      <c r="BS164" s="3"/>
      <c r="BT164" s="3"/>
      <c r="BU164" s="3"/>
      <c r="BV164" s="3"/>
    </row>
    <row r="165" spans="63:74" x14ac:dyDescent="0.2">
      <c r="BK165" s="3"/>
      <c r="BL165" s="3"/>
      <c r="BM165" s="3"/>
      <c r="BN165" s="3"/>
      <c r="BO165" s="3"/>
      <c r="BP165" s="3"/>
      <c r="BQ165" s="3"/>
      <c r="BR165" s="3"/>
      <c r="BS165" s="3"/>
      <c r="BT165" s="3"/>
      <c r="BU165" s="3"/>
      <c r="BV165" s="3"/>
    </row>
    <row r="166" spans="63:74" x14ac:dyDescent="0.2">
      <c r="BK166" s="3"/>
      <c r="BL166" s="3"/>
      <c r="BM166" s="3"/>
      <c r="BN166" s="3"/>
      <c r="BO166" s="3"/>
      <c r="BP166" s="3"/>
      <c r="BQ166" s="3"/>
      <c r="BR166" s="3"/>
      <c r="BS166" s="3"/>
      <c r="BT166" s="3"/>
      <c r="BU166" s="3"/>
      <c r="BV166" s="3"/>
    </row>
    <row r="167" spans="63:74" x14ac:dyDescent="0.2">
      <c r="BK167" s="3"/>
      <c r="BL167" s="3"/>
      <c r="BM167" s="3"/>
      <c r="BN167" s="3"/>
      <c r="BO167" s="3"/>
      <c r="BP167" s="3"/>
      <c r="BQ167" s="3"/>
      <c r="BR167" s="3"/>
      <c r="BS167" s="3"/>
      <c r="BT167" s="3"/>
      <c r="BU167" s="3"/>
      <c r="BV167" s="3"/>
    </row>
    <row r="168" spans="63:74" x14ac:dyDescent="0.2">
      <c r="BK168" s="3"/>
      <c r="BL168" s="3"/>
      <c r="BM168" s="3"/>
      <c r="BN168" s="3"/>
      <c r="BO168" s="3"/>
      <c r="BP168" s="3"/>
      <c r="BQ168" s="3"/>
      <c r="BR168" s="3"/>
      <c r="BS168" s="3"/>
      <c r="BT168" s="3"/>
      <c r="BU168" s="3"/>
      <c r="BV168" s="3"/>
    </row>
    <row r="169" spans="63:74" x14ac:dyDescent="0.2">
      <c r="BK169" s="3"/>
      <c r="BL169" s="3"/>
      <c r="BM169" s="3"/>
      <c r="BN169" s="3"/>
      <c r="BO169" s="3"/>
      <c r="BP169" s="3"/>
      <c r="BQ169" s="3"/>
      <c r="BR169" s="3"/>
      <c r="BS169" s="3"/>
      <c r="BT169" s="3"/>
      <c r="BU169" s="3"/>
      <c r="BV169" s="3"/>
    </row>
    <row r="170" spans="63:74" x14ac:dyDescent="0.2">
      <c r="BK170" s="3"/>
      <c r="BL170" s="3"/>
      <c r="BM170" s="3"/>
      <c r="BN170" s="3"/>
      <c r="BO170" s="3"/>
      <c r="BP170" s="3"/>
      <c r="BQ170" s="3"/>
      <c r="BR170" s="3"/>
      <c r="BS170" s="3"/>
      <c r="BT170" s="3"/>
      <c r="BU170" s="3"/>
      <c r="BV170" s="3"/>
    </row>
    <row r="171" spans="63:74" x14ac:dyDescent="0.2">
      <c r="BK171" s="3"/>
      <c r="BL171" s="3"/>
      <c r="BM171" s="3"/>
      <c r="BN171" s="3"/>
      <c r="BO171" s="3"/>
      <c r="BP171" s="3"/>
      <c r="BQ171" s="3"/>
      <c r="BR171" s="3"/>
      <c r="BS171" s="3"/>
      <c r="BT171" s="3"/>
      <c r="BU171" s="3"/>
      <c r="BV171" s="3"/>
    </row>
    <row r="172" spans="63:74" x14ac:dyDescent="0.2">
      <c r="BK172" s="3"/>
      <c r="BL172" s="3"/>
      <c r="BM172" s="3"/>
      <c r="BN172" s="3"/>
      <c r="BO172" s="3"/>
      <c r="BP172" s="3"/>
      <c r="BQ172" s="3"/>
      <c r="BR172" s="3"/>
      <c r="BS172" s="3"/>
      <c r="BT172" s="3"/>
      <c r="BU172" s="3"/>
      <c r="BV172" s="3"/>
    </row>
    <row r="173" spans="63:74" x14ac:dyDescent="0.2">
      <c r="BK173" s="3"/>
      <c r="BL173" s="3"/>
      <c r="BM173" s="3"/>
      <c r="BN173" s="3"/>
      <c r="BO173" s="3"/>
      <c r="BP173" s="3"/>
      <c r="BQ173" s="3"/>
      <c r="BR173" s="3"/>
      <c r="BS173" s="3"/>
      <c r="BT173" s="3"/>
      <c r="BU173" s="3"/>
      <c r="BV173" s="3"/>
    </row>
    <row r="174" spans="63:74" x14ac:dyDescent="0.2">
      <c r="BK174" s="3"/>
      <c r="BL174" s="3"/>
      <c r="BM174" s="3"/>
      <c r="BN174" s="3"/>
      <c r="BO174" s="3"/>
      <c r="BP174" s="3"/>
      <c r="BQ174" s="3"/>
      <c r="BR174" s="3"/>
      <c r="BS174" s="3"/>
      <c r="BT174" s="3"/>
      <c r="BU174" s="3"/>
      <c r="BV174" s="3"/>
    </row>
    <row r="175" spans="63:74" x14ac:dyDescent="0.2">
      <c r="BK175" s="3"/>
      <c r="BL175" s="3"/>
      <c r="BM175" s="3"/>
      <c r="BN175" s="3"/>
      <c r="BO175" s="3"/>
      <c r="BP175" s="3"/>
      <c r="BQ175" s="3"/>
      <c r="BR175" s="3"/>
      <c r="BS175" s="3"/>
      <c r="BT175" s="3"/>
      <c r="BU175" s="3"/>
      <c r="BV175" s="3"/>
    </row>
    <row r="176" spans="63:74" x14ac:dyDescent="0.2">
      <c r="BK176" s="3"/>
      <c r="BL176" s="3"/>
      <c r="BM176" s="3"/>
      <c r="BN176" s="3"/>
      <c r="BO176" s="3"/>
      <c r="BP176" s="3"/>
      <c r="BQ176" s="3"/>
      <c r="BR176" s="3"/>
      <c r="BS176" s="3"/>
      <c r="BT176" s="3"/>
      <c r="BU176" s="3"/>
      <c r="BV176" s="3"/>
    </row>
    <row r="177" spans="63:74" x14ac:dyDescent="0.2">
      <c r="BK177" s="3"/>
      <c r="BL177" s="3"/>
      <c r="BM177" s="3"/>
      <c r="BN177" s="3"/>
      <c r="BO177" s="3"/>
      <c r="BP177" s="3"/>
      <c r="BQ177" s="3"/>
      <c r="BR177" s="3"/>
      <c r="BS177" s="3"/>
      <c r="BT177" s="3"/>
      <c r="BU177" s="3"/>
      <c r="BV177" s="3"/>
    </row>
    <row r="178" spans="63:74" x14ac:dyDescent="0.2">
      <c r="BK178" s="3"/>
      <c r="BL178" s="3"/>
      <c r="BM178" s="3"/>
      <c r="BN178" s="3"/>
      <c r="BO178" s="3"/>
      <c r="BP178" s="3"/>
      <c r="BQ178" s="3"/>
      <c r="BR178" s="3"/>
      <c r="BS178" s="3"/>
      <c r="BT178" s="3"/>
      <c r="BU178" s="3"/>
      <c r="BV178" s="3"/>
    </row>
    <row r="179" spans="63:74" x14ac:dyDescent="0.2">
      <c r="BK179" s="3"/>
      <c r="BL179" s="3"/>
      <c r="BM179" s="3"/>
      <c r="BN179" s="3"/>
      <c r="BO179" s="3"/>
      <c r="BP179" s="3"/>
      <c r="BQ179" s="3"/>
      <c r="BR179" s="3"/>
      <c r="BS179" s="3"/>
      <c r="BT179" s="3"/>
      <c r="BU179" s="3"/>
      <c r="BV179" s="3"/>
    </row>
    <row r="180" spans="63:74" x14ac:dyDescent="0.2">
      <c r="BK180" s="3"/>
      <c r="BL180" s="3"/>
      <c r="BM180" s="3"/>
      <c r="BN180" s="3"/>
      <c r="BO180" s="3"/>
      <c r="BP180" s="3"/>
      <c r="BQ180" s="3"/>
      <c r="BR180" s="3"/>
      <c r="BS180" s="3"/>
      <c r="BT180" s="3"/>
      <c r="BU180" s="3"/>
      <c r="BV180" s="3"/>
    </row>
    <row r="181" spans="63:74" x14ac:dyDescent="0.2">
      <c r="BK181" s="3"/>
      <c r="BL181" s="3"/>
      <c r="BM181" s="3"/>
      <c r="BN181" s="3"/>
      <c r="BO181" s="3"/>
      <c r="BP181" s="3"/>
      <c r="BQ181" s="3"/>
      <c r="BR181" s="3"/>
      <c r="BS181" s="3"/>
      <c r="BT181" s="3"/>
      <c r="BU181" s="3"/>
      <c r="BV181" s="3"/>
    </row>
    <row r="182" spans="63:74" x14ac:dyDescent="0.2">
      <c r="BK182" s="3"/>
      <c r="BL182" s="3"/>
      <c r="BM182" s="3"/>
      <c r="BN182" s="3"/>
      <c r="BO182" s="3"/>
      <c r="BP182" s="3"/>
      <c r="BQ182" s="3"/>
      <c r="BR182" s="3"/>
      <c r="BS182" s="3"/>
      <c r="BT182" s="3"/>
      <c r="BU182" s="3"/>
      <c r="BV182" s="3"/>
    </row>
    <row r="183" spans="63:74" x14ac:dyDescent="0.2">
      <c r="BK183" s="3"/>
      <c r="BL183" s="3"/>
      <c r="BM183" s="3"/>
      <c r="BN183" s="3"/>
      <c r="BO183" s="3"/>
      <c r="BP183" s="3"/>
      <c r="BQ183" s="3"/>
      <c r="BR183" s="3"/>
      <c r="BS183" s="3"/>
      <c r="BT183" s="3"/>
      <c r="BU183" s="3"/>
      <c r="BV183" s="3"/>
    </row>
    <row r="184" spans="63:74" x14ac:dyDescent="0.2">
      <c r="BK184" s="3"/>
      <c r="BL184" s="3"/>
      <c r="BM184" s="3"/>
      <c r="BN184" s="3"/>
      <c r="BO184" s="3"/>
      <c r="BP184" s="3"/>
      <c r="BQ184" s="3"/>
      <c r="BR184" s="3"/>
      <c r="BS184" s="3"/>
      <c r="BT184" s="3"/>
      <c r="BU184" s="3"/>
      <c r="BV184" s="3"/>
    </row>
    <row r="185" spans="63:74" x14ac:dyDescent="0.2">
      <c r="BK185" s="3"/>
      <c r="BL185" s="3"/>
      <c r="BM185" s="3"/>
      <c r="BN185" s="3"/>
      <c r="BO185" s="3"/>
      <c r="BP185" s="3"/>
      <c r="BQ185" s="3"/>
      <c r="BR185" s="3"/>
      <c r="BS185" s="3"/>
      <c r="BT185" s="3"/>
      <c r="BU185" s="3"/>
      <c r="BV185" s="3"/>
    </row>
    <row r="186" spans="63:74" x14ac:dyDescent="0.2">
      <c r="BK186" s="3"/>
      <c r="BL186" s="3"/>
      <c r="BM186" s="3"/>
      <c r="BN186" s="3"/>
      <c r="BO186" s="3"/>
      <c r="BP186" s="3"/>
      <c r="BQ186" s="3"/>
      <c r="BR186" s="3"/>
      <c r="BS186" s="3"/>
      <c r="BT186" s="3"/>
      <c r="BU186" s="3"/>
      <c r="BV186" s="3"/>
    </row>
    <row r="187" spans="63:74" x14ac:dyDescent="0.2">
      <c r="BK187" s="3"/>
      <c r="BL187" s="3"/>
      <c r="BM187" s="3"/>
      <c r="BN187" s="3"/>
      <c r="BO187" s="3"/>
      <c r="BP187" s="3"/>
      <c r="BQ187" s="3"/>
      <c r="BR187" s="3"/>
      <c r="BS187" s="3"/>
      <c r="BT187" s="3"/>
      <c r="BU187" s="3"/>
      <c r="BV187" s="3"/>
    </row>
    <row r="188" spans="63:74" x14ac:dyDescent="0.2">
      <c r="BK188" s="3"/>
      <c r="BL188" s="3"/>
      <c r="BM188" s="3"/>
      <c r="BN188" s="3"/>
      <c r="BO188" s="3"/>
      <c r="BP188" s="3"/>
      <c r="BQ188" s="3"/>
      <c r="BR188" s="3"/>
      <c r="BS188" s="3"/>
      <c r="BT188" s="3"/>
      <c r="BU188" s="3"/>
      <c r="BV188" s="3"/>
    </row>
    <row r="189" spans="63:74" x14ac:dyDescent="0.2">
      <c r="BK189" s="3"/>
      <c r="BL189" s="3"/>
      <c r="BM189" s="3"/>
      <c r="BN189" s="3"/>
      <c r="BO189" s="3"/>
      <c r="BP189" s="3"/>
      <c r="BQ189" s="3"/>
      <c r="BR189" s="3"/>
      <c r="BS189" s="3"/>
      <c r="BT189" s="3"/>
      <c r="BU189" s="3"/>
      <c r="BV189" s="3"/>
    </row>
    <row r="190" spans="63:74" x14ac:dyDescent="0.2">
      <c r="BK190" s="3"/>
      <c r="BL190" s="3"/>
      <c r="BM190" s="3"/>
      <c r="BN190" s="3"/>
      <c r="BO190" s="3"/>
      <c r="BP190" s="3"/>
      <c r="BQ190" s="3"/>
      <c r="BR190" s="3"/>
      <c r="BS190" s="3"/>
      <c r="BT190" s="3"/>
      <c r="BU190" s="3"/>
      <c r="BV190" s="3"/>
    </row>
    <row r="191" spans="63:74" x14ac:dyDescent="0.2">
      <c r="BK191" s="3"/>
      <c r="BL191" s="3"/>
      <c r="BM191" s="3"/>
      <c r="BN191" s="3"/>
      <c r="BO191" s="3"/>
      <c r="BP191" s="3"/>
      <c r="BQ191" s="3"/>
      <c r="BR191" s="3"/>
      <c r="BS191" s="3"/>
      <c r="BT191" s="3"/>
      <c r="BU191" s="3"/>
      <c r="BV191" s="3"/>
    </row>
    <row r="192" spans="63:74" x14ac:dyDescent="0.2">
      <c r="BK192" s="3"/>
      <c r="BL192" s="3"/>
      <c r="BM192" s="3"/>
      <c r="BN192" s="3"/>
      <c r="BO192" s="3"/>
      <c r="BP192" s="3"/>
      <c r="BQ192" s="3"/>
      <c r="BR192" s="3"/>
      <c r="BS192" s="3"/>
      <c r="BT192" s="3"/>
      <c r="BU192" s="3"/>
      <c r="BV192" s="3"/>
    </row>
    <row r="193" spans="63:74" x14ac:dyDescent="0.2">
      <c r="BK193" s="3"/>
      <c r="BL193" s="3"/>
      <c r="BM193" s="3"/>
      <c r="BN193" s="3"/>
      <c r="BO193" s="3"/>
      <c r="BP193" s="3"/>
      <c r="BQ193" s="3"/>
      <c r="BR193" s="3"/>
      <c r="BS193" s="3"/>
      <c r="BT193" s="3"/>
      <c r="BU193" s="3"/>
      <c r="BV193" s="3"/>
    </row>
    <row r="194" spans="63:74" x14ac:dyDescent="0.2">
      <c r="BK194" s="3"/>
      <c r="BL194" s="3"/>
      <c r="BM194" s="3"/>
      <c r="BN194" s="3"/>
      <c r="BO194" s="3"/>
      <c r="BP194" s="3"/>
      <c r="BQ194" s="3"/>
      <c r="BR194" s="3"/>
      <c r="BS194" s="3"/>
      <c r="BT194" s="3"/>
      <c r="BU194" s="3"/>
      <c r="BV194" s="3"/>
    </row>
    <row r="195" spans="63:74" x14ac:dyDescent="0.2">
      <c r="BK195" s="3"/>
      <c r="BL195" s="3"/>
      <c r="BM195" s="3"/>
      <c r="BN195" s="3"/>
      <c r="BO195" s="3"/>
      <c r="BP195" s="3"/>
      <c r="BQ195" s="3"/>
      <c r="BR195" s="3"/>
      <c r="BS195" s="3"/>
      <c r="BT195" s="3"/>
      <c r="BU195" s="3"/>
      <c r="BV195" s="3"/>
    </row>
    <row r="196" spans="63:74" x14ac:dyDescent="0.2">
      <c r="BK196" s="3"/>
      <c r="BL196" s="3"/>
      <c r="BM196" s="3"/>
      <c r="BN196" s="3"/>
      <c r="BO196" s="3"/>
      <c r="BP196" s="3"/>
      <c r="BQ196" s="3"/>
      <c r="BR196" s="3"/>
      <c r="BS196" s="3"/>
      <c r="BT196" s="3"/>
      <c r="BU196" s="3"/>
      <c r="BV196" s="3"/>
    </row>
    <row r="197" spans="63:74" x14ac:dyDescent="0.2">
      <c r="BK197" s="3"/>
      <c r="BL197" s="3"/>
      <c r="BM197" s="3"/>
      <c r="BN197" s="3"/>
      <c r="BO197" s="3"/>
      <c r="BP197" s="3"/>
      <c r="BQ197" s="3"/>
      <c r="BR197" s="3"/>
      <c r="BS197" s="3"/>
      <c r="BT197" s="3"/>
      <c r="BU197" s="3"/>
      <c r="BV197" s="3"/>
    </row>
    <row r="198" spans="63:74" x14ac:dyDescent="0.2">
      <c r="BK198" s="3"/>
      <c r="BL198" s="3"/>
      <c r="BM198" s="3"/>
      <c r="BN198" s="3"/>
      <c r="BO198" s="3"/>
      <c r="BP198" s="3"/>
      <c r="BQ198" s="3"/>
      <c r="BR198" s="3"/>
      <c r="BS198" s="3"/>
      <c r="BT198" s="3"/>
      <c r="BU198" s="3"/>
      <c r="BV198" s="3"/>
    </row>
    <row r="199" spans="63:74" x14ac:dyDescent="0.2">
      <c r="BK199" s="3"/>
      <c r="BL199" s="3"/>
      <c r="BM199" s="3"/>
      <c r="BN199" s="3"/>
      <c r="BO199" s="3"/>
      <c r="BP199" s="3"/>
      <c r="BQ199" s="3"/>
      <c r="BR199" s="3"/>
      <c r="BS199" s="3"/>
      <c r="BT199" s="3"/>
      <c r="BU199" s="3"/>
      <c r="BV199" s="3"/>
    </row>
    <row r="200" spans="63:74" x14ac:dyDescent="0.2">
      <c r="BK200" s="3"/>
      <c r="BL200" s="3"/>
      <c r="BM200" s="3"/>
      <c r="BN200" s="3"/>
      <c r="BO200" s="3"/>
      <c r="BP200" s="3"/>
      <c r="BQ200" s="3"/>
      <c r="BR200" s="3"/>
      <c r="BS200" s="3"/>
      <c r="BT200" s="3"/>
      <c r="BU200" s="3"/>
      <c r="BV200" s="3"/>
    </row>
    <row r="201" spans="63:74" x14ac:dyDescent="0.2">
      <c r="BK201" s="3"/>
      <c r="BL201" s="3"/>
      <c r="BM201" s="3"/>
      <c r="BN201" s="3"/>
      <c r="BO201" s="3"/>
      <c r="BP201" s="3"/>
      <c r="BQ201" s="3"/>
      <c r="BR201" s="3"/>
      <c r="BS201" s="3"/>
      <c r="BT201" s="3"/>
      <c r="BU201" s="3"/>
      <c r="BV201" s="3"/>
    </row>
    <row r="202" spans="63:74" x14ac:dyDescent="0.2">
      <c r="BK202" s="3"/>
      <c r="BL202" s="3"/>
      <c r="BM202" s="3"/>
      <c r="BN202" s="3"/>
      <c r="BO202" s="3"/>
      <c r="BP202" s="3"/>
      <c r="BQ202" s="3"/>
      <c r="BR202" s="3"/>
      <c r="BS202" s="3"/>
      <c r="BT202" s="3"/>
      <c r="BU202" s="3"/>
      <c r="BV202" s="3"/>
    </row>
    <row r="203" spans="63:74" x14ac:dyDescent="0.2">
      <c r="BK203" s="3"/>
      <c r="BL203" s="3"/>
      <c r="BM203" s="3"/>
      <c r="BN203" s="3"/>
      <c r="BO203" s="3"/>
      <c r="BP203" s="3"/>
      <c r="BQ203" s="3"/>
      <c r="BR203" s="3"/>
      <c r="BS203" s="3"/>
      <c r="BT203" s="3"/>
      <c r="BU203" s="3"/>
      <c r="BV203" s="3"/>
    </row>
    <row r="204" spans="63:74" x14ac:dyDescent="0.2">
      <c r="BK204" s="3"/>
      <c r="BL204" s="3"/>
      <c r="BM204" s="3"/>
      <c r="BN204" s="3"/>
      <c r="BO204" s="3"/>
      <c r="BP204" s="3"/>
      <c r="BQ204" s="3"/>
      <c r="BR204" s="3"/>
      <c r="BS204" s="3"/>
      <c r="BT204" s="3"/>
      <c r="BU204" s="3"/>
      <c r="BV204" s="3"/>
    </row>
    <row r="205" spans="63:74" x14ac:dyDescent="0.2">
      <c r="BK205" s="3"/>
      <c r="BL205" s="3"/>
      <c r="BM205" s="3"/>
      <c r="BN205" s="3"/>
      <c r="BO205" s="3"/>
      <c r="BP205" s="3"/>
      <c r="BQ205" s="3"/>
      <c r="BR205" s="3"/>
      <c r="BS205" s="3"/>
      <c r="BT205" s="3"/>
      <c r="BU205" s="3"/>
      <c r="BV205" s="3"/>
    </row>
    <row r="206" spans="63:74" x14ac:dyDescent="0.2">
      <c r="BK206" s="3"/>
      <c r="BL206" s="3"/>
      <c r="BM206" s="3"/>
      <c r="BN206" s="3"/>
      <c r="BO206" s="3"/>
      <c r="BP206" s="3"/>
      <c r="BQ206" s="3"/>
      <c r="BR206" s="3"/>
      <c r="BS206" s="3"/>
      <c r="BT206" s="3"/>
      <c r="BU206" s="3"/>
      <c r="BV206" s="3"/>
    </row>
    <row r="207" spans="63:74" x14ac:dyDescent="0.2">
      <c r="BK207" s="3"/>
      <c r="BL207" s="3"/>
      <c r="BM207" s="3"/>
      <c r="BN207" s="3"/>
      <c r="BO207" s="3"/>
      <c r="BP207" s="3"/>
      <c r="BQ207" s="3"/>
      <c r="BR207" s="3"/>
      <c r="BS207" s="3"/>
      <c r="BT207" s="3"/>
      <c r="BU207" s="3"/>
      <c r="BV207" s="3"/>
    </row>
    <row r="208" spans="63:74" x14ac:dyDescent="0.2">
      <c r="BK208" s="3"/>
      <c r="BL208" s="3"/>
      <c r="BM208" s="3"/>
      <c r="BN208" s="3"/>
      <c r="BO208" s="3"/>
      <c r="BP208" s="3"/>
      <c r="BQ208" s="3"/>
      <c r="BR208" s="3"/>
      <c r="BS208" s="3"/>
      <c r="BT208" s="3"/>
      <c r="BU208" s="3"/>
      <c r="BV208" s="3"/>
    </row>
    <row r="209" spans="63:74" x14ac:dyDescent="0.2">
      <c r="BK209" s="3"/>
      <c r="BL209" s="3"/>
      <c r="BM209" s="3"/>
      <c r="BN209" s="3"/>
      <c r="BO209" s="3"/>
      <c r="BP209" s="3"/>
      <c r="BQ209" s="3"/>
      <c r="BR209" s="3"/>
      <c r="BS209" s="3"/>
      <c r="BT209" s="3"/>
      <c r="BU209" s="3"/>
      <c r="BV209" s="3"/>
    </row>
    <row r="210" spans="63:74" x14ac:dyDescent="0.2">
      <c r="BK210" s="3"/>
      <c r="BL210" s="3"/>
      <c r="BM210" s="3"/>
      <c r="BN210" s="3"/>
      <c r="BO210" s="3"/>
      <c r="BP210" s="3"/>
      <c r="BQ210" s="3"/>
      <c r="BR210" s="3"/>
      <c r="BS210" s="3"/>
      <c r="BT210" s="3"/>
      <c r="BU210" s="3"/>
      <c r="BV210" s="3"/>
    </row>
    <row r="211" spans="63:74" x14ac:dyDescent="0.2">
      <c r="BK211" s="3"/>
      <c r="BL211" s="3"/>
      <c r="BM211" s="3"/>
      <c r="BN211" s="3"/>
      <c r="BO211" s="3"/>
      <c r="BP211" s="3"/>
      <c r="BQ211" s="3"/>
      <c r="BR211" s="3"/>
      <c r="BS211" s="3"/>
      <c r="BT211" s="3"/>
      <c r="BU211" s="3"/>
      <c r="BV211" s="3"/>
    </row>
    <row r="212" spans="63:74" x14ac:dyDescent="0.2">
      <c r="BK212" s="3"/>
      <c r="BL212" s="3"/>
      <c r="BM212" s="3"/>
      <c r="BN212" s="3"/>
      <c r="BO212" s="3"/>
      <c r="BP212" s="3"/>
      <c r="BQ212" s="3"/>
      <c r="BR212" s="3"/>
      <c r="BS212" s="3"/>
      <c r="BT212" s="3"/>
      <c r="BU212" s="3"/>
      <c r="BV212" s="3"/>
    </row>
    <row r="213" spans="63:74" x14ac:dyDescent="0.2">
      <c r="BK213" s="3"/>
      <c r="BL213" s="3"/>
      <c r="BM213" s="3"/>
      <c r="BN213" s="3"/>
      <c r="BO213" s="3"/>
      <c r="BP213" s="3"/>
      <c r="BQ213" s="3"/>
      <c r="BR213" s="3"/>
      <c r="BS213" s="3"/>
      <c r="BT213" s="3"/>
      <c r="BU213" s="3"/>
      <c r="BV213" s="3"/>
    </row>
    <row r="214" spans="63:74" x14ac:dyDescent="0.2">
      <c r="BK214" s="3"/>
      <c r="BL214" s="3"/>
      <c r="BM214" s="3"/>
      <c r="BN214" s="3"/>
      <c r="BO214" s="3"/>
      <c r="BP214" s="3"/>
      <c r="BQ214" s="3"/>
      <c r="BR214" s="3"/>
      <c r="BS214" s="3"/>
      <c r="BT214" s="3"/>
      <c r="BU214" s="3"/>
      <c r="BV214" s="3"/>
    </row>
    <row r="215" spans="63:74" x14ac:dyDescent="0.2">
      <c r="BK215" s="3"/>
      <c r="BL215" s="3"/>
      <c r="BM215" s="3"/>
      <c r="BN215" s="3"/>
      <c r="BO215" s="3"/>
      <c r="BP215" s="3"/>
      <c r="BQ215" s="3"/>
      <c r="BR215" s="3"/>
      <c r="BS215" s="3"/>
      <c r="BT215" s="3"/>
      <c r="BU215" s="3"/>
      <c r="BV215" s="3"/>
    </row>
    <row r="216" spans="63:74" x14ac:dyDescent="0.2">
      <c r="BK216" s="3"/>
      <c r="BL216" s="3"/>
      <c r="BM216" s="3"/>
      <c r="BN216" s="3"/>
      <c r="BO216" s="3"/>
      <c r="BP216" s="3"/>
      <c r="BQ216" s="3"/>
      <c r="BR216" s="3"/>
      <c r="BS216" s="3"/>
      <c r="BT216" s="3"/>
      <c r="BU216" s="3"/>
      <c r="BV216" s="3"/>
    </row>
    <row r="217" spans="63:74" x14ac:dyDescent="0.2">
      <c r="BK217" s="3"/>
      <c r="BL217" s="3"/>
      <c r="BM217" s="3"/>
      <c r="BN217" s="3"/>
      <c r="BO217" s="3"/>
      <c r="BP217" s="3"/>
      <c r="BQ217" s="3"/>
      <c r="BR217" s="3"/>
      <c r="BS217" s="3"/>
      <c r="BT217" s="3"/>
      <c r="BU217" s="3"/>
      <c r="BV217" s="3"/>
    </row>
    <row r="218" spans="63:74" x14ac:dyDescent="0.2">
      <c r="BK218" s="3"/>
      <c r="BL218" s="3"/>
      <c r="BM218" s="3"/>
      <c r="BN218" s="3"/>
      <c r="BO218" s="3"/>
      <c r="BP218" s="3"/>
      <c r="BQ218" s="3"/>
      <c r="BR218" s="3"/>
      <c r="BS218" s="3"/>
      <c r="BT218" s="3"/>
      <c r="BU218" s="3"/>
      <c r="BV218" s="3"/>
    </row>
    <row r="219" spans="63:74" x14ac:dyDescent="0.2">
      <c r="BK219" s="3"/>
      <c r="BL219" s="3"/>
      <c r="BM219" s="3"/>
      <c r="BN219" s="3"/>
      <c r="BO219" s="3"/>
      <c r="BP219" s="3"/>
      <c r="BQ219" s="3"/>
      <c r="BR219" s="3"/>
      <c r="BS219" s="3"/>
      <c r="BT219" s="3"/>
      <c r="BU219" s="3"/>
      <c r="BV219" s="3"/>
    </row>
    <row r="220" spans="63:74" x14ac:dyDescent="0.2">
      <c r="BK220" s="3"/>
      <c r="BL220" s="3"/>
      <c r="BM220" s="3"/>
      <c r="BN220" s="3"/>
      <c r="BO220" s="3"/>
      <c r="BP220" s="3"/>
      <c r="BQ220" s="3"/>
      <c r="BR220" s="3"/>
      <c r="BS220" s="3"/>
      <c r="BT220" s="3"/>
      <c r="BU220" s="3"/>
      <c r="BV220" s="3"/>
    </row>
    <row r="221" spans="63:74" x14ac:dyDescent="0.2">
      <c r="BK221" s="3"/>
      <c r="BL221" s="3"/>
      <c r="BM221" s="3"/>
      <c r="BN221" s="3"/>
      <c r="BO221" s="3"/>
      <c r="BP221" s="3"/>
      <c r="BQ221" s="3"/>
      <c r="BR221" s="3"/>
      <c r="BS221" s="3"/>
      <c r="BT221" s="3"/>
      <c r="BU221" s="3"/>
      <c r="BV221" s="3"/>
    </row>
    <row r="222" spans="63:74" x14ac:dyDescent="0.2">
      <c r="BK222" s="3"/>
      <c r="BL222" s="3"/>
      <c r="BM222" s="3"/>
      <c r="BN222" s="3"/>
      <c r="BO222" s="3"/>
      <c r="BP222" s="3"/>
      <c r="BQ222" s="3"/>
      <c r="BR222" s="3"/>
      <c r="BS222" s="3"/>
      <c r="BT222" s="3"/>
      <c r="BU222" s="3"/>
      <c r="BV222" s="3"/>
    </row>
    <row r="223" spans="63:74" x14ac:dyDescent="0.2">
      <c r="BK223" s="3"/>
      <c r="BL223" s="3"/>
      <c r="BM223" s="3"/>
      <c r="BN223" s="3"/>
      <c r="BO223" s="3"/>
      <c r="BP223" s="3"/>
      <c r="BQ223" s="3"/>
      <c r="BR223" s="3"/>
      <c r="BS223" s="3"/>
      <c r="BT223" s="3"/>
      <c r="BU223" s="3"/>
      <c r="BV223" s="3"/>
    </row>
    <row r="224" spans="63:74" x14ac:dyDescent="0.2">
      <c r="BK224" s="3"/>
      <c r="BL224" s="3"/>
      <c r="BM224" s="3"/>
      <c r="BN224" s="3"/>
      <c r="BO224" s="3"/>
      <c r="BP224" s="3"/>
      <c r="BQ224" s="3"/>
      <c r="BR224" s="3"/>
      <c r="BS224" s="3"/>
      <c r="BT224" s="3"/>
      <c r="BU224" s="3"/>
      <c r="BV224" s="3"/>
    </row>
    <row r="225" spans="63:74" x14ac:dyDescent="0.2">
      <c r="BK225" s="3"/>
      <c r="BL225" s="3"/>
      <c r="BM225" s="3"/>
      <c r="BN225" s="3"/>
      <c r="BO225" s="3"/>
      <c r="BP225" s="3"/>
      <c r="BQ225" s="3"/>
      <c r="BR225" s="3"/>
      <c r="BS225" s="3"/>
      <c r="BT225" s="3"/>
      <c r="BU225" s="3"/>
      <c r="BV225" s="3"/>
    </row>
    <row r="226" spans="63:74" x14ac:dyDescent="0.2">
      <c r="BK226" s="3"/>
      <c r="BL226" s="3"/>
      <c r="BM226" s="3"/>
      <c r="BN226" s="3"/>
      <c r="BO226" s="3"/>
      <c r="BP226" s="3"/>
      <c r="BQ226" s="3"/>
      <c r="BR226" s="3"/>
      <c r="BS226" s="3"/>
      <c r="BT226" s="3"/>
      <c r="BU226" s="3"/>
      <c r="BV226" s="3"/>
    </row>
    <row r="227" spans="63:74" x14ac:dyDescent="0.2">
      <c r="BK227" s="3"/>
      <c r="BL227" s="3"/>
      <c r="BM227" s="3"/>
      <c r="BN227" s="3"/>
      <c r="BO227" s="3"/>
      <c r="BP227" s="3"/>
      <c r="BQ227" s="3"/>
      <c r="BR227" s="3"/>
      <c r="BS227" s="3"/>
      <c r="BT227" s="3"/>
      <c r="BU227" s="3"/>
      <c r="BV227" s="3"/>
    </row>
    <row r="228" spans="63:74" x14ac:dyDescent="0.2">
      <c r="BK228" s="3"/>
      <c r="BL228" s="3"/>
      <c r="BM228" s="3"/>
      <c r="BN228" s="3"/>
      <c r="BO228" s="3"/>
      <c r="BP228" s="3"/>
      <c r="BQ228" s="3"/>
      <c r="BR228" s="3"/>
      <c r="BS228" s="3"/>
      <c r="BT228" s="3"/>
      <c r="BU228" s="3"/>
      <c r="BV228" s="3"/>
    </row>
    <row r="229" spans="63:74" x14ac:dyDescent="0.2">
      <c r="BK229" s="3"/>
      <c r="BL229" s="3"/>
      <c r="BM229" s="3"/>
      <c r="BN229" s="3"/>
      <c r="BO229" s="3"/>
      <c r="BP229" s="3"/>
      <c r="BQ229" s="3"/>
      <c r="BR229" s="3"/>
      <c r="BS229" s="3"/>
      <c r="BT229" s="3"/>
      <c r="BU229" s="3"/>
      <c r="BV229" s="3"/>
    </row>
    <row r="230" spans="63:74" x14ac:dyDescent="0.2">
      <c r="BK230" s="3"/>
      <c r="BL230" s="3"/>
      <c r="BM230" s="3"/>
      <c r="BN230" s="3"/>
      <c r="BO230" s="3"/>
      <c r="BP230" s="3"/>
      <c r="BQ230" s="3"/>
      <c r="BR230" s="3"/>
      <c r="BS230" s="3"/>
      <c r="BT230" s="3"/>
      <c r="BU230" s="3"/>
      <c r="BV230" s="3"/>
    </row>
    <row r="231" spans="63:74" x14ac:dyDescent="0.2">
      <c r="BK231" s="3"/>
      <c r="BL231" s="3"/>
      <c r="BM231" s="3"/>
      <c r="BN231" s="3"/>
      <c r="BO231" s="3"/>
      <c r="BP231" s="3"/>
      <c r="BQ231" s="3"/>
      <c r="BR231" s="3"/>
      <c r="BS231" s="3"/>
      <c r="BT231" s="3"/>
      <c r="BU231" s="3"/>
      <c r="BV231" s="3"/>
    </row>
    <row r="232" spans="63:74" x14ac:dyDescent="0.2">
      <c r="BK232" s="3"/>
      <c r="BL232" s="3"/>
      <c r="BM232" s="3"/>
      <c r="BN232" s="3"/>
      <c r="BO232" s="3"/>
      <c r="BP232" s="3"/>
      <c r="BQ232" s="3"/>
      <c r="BR232" s="3"/>
      <c r="BS232" s="3"/>
      <c r="BT232" s="3"/>
      <c r="BU232" s="3"/>
      <c r="BV232" s="3"/>
    </row>
    <row r="233" spans="63:74" x14ac:dyDescent="0.2">
      <c r="BK233" s="3"/>
      <c r="BL233" s="3"/>
      <c r="BM233" s="3"/>
      <c r="BN233" s="3"/>
      <c r="BO233" s="3"/>
      <c r="BP233" s="3"/>
      <c r="BQ233" s="3"/>
      <c r="BR233" s="3"/>
      <c r="BS233" s="3"/>
      <c r="BT233" s="3"/>
      <c r="BU233" s="3"/>
      <c r="BV233" s="3"/>
    </row>
    <row r="234" spans="63:74" x14ac:dyDescent="0.2">
      <c r="BK234" s="3"/>
      <c r="BL234" s="3"/>
      <c r="BM234" s="3"/>
      <c r="BN234" s="3"/>
      <c r="BO234" s="3"/>
      <c r="BP234" s="3"/>
      <c r="BQ234" s="3"/>
      <c r="BR234" s="3"/>
      <c r="BS234" s="3"/>
      <c r="BT234" s="3"/>
      <c r="BU234" s="3"/>
      <c r="BV234" s="3"/>
    </row>
    <row r="235" spans="63:74" x14ac:dyDescent="0.2">
      <c r="BK235" s="3"/>
      <c r="BL235" s="3"/>
      <c r="BM235" s="3"/>
      <c r="BN235" s="3"/>
      <c r="BO235" s="3"/>
      <c r="BP235" s="3"/>
      <c r="BQ235" s="3"/>
      <c r="BR235" s="3"/>
      <c r="BS235" s="3"/>
      <c r="BT235" s="3"/>
      <c r="BU235" s="3"/>
      <c r="BV235" s="3"/>
    </row>
    <row r="236" spans="63:74" x14ac:dyDescent="0.2">
      <c r="BK236" s="3"/>
      <c r="BL236" s="3"/>
      <c r="BM236" s="3"/>
      <c r="BN236" s="3"/>
      <c r="BO236" s="3"/>
      <c r="BP236" s="3"/>
      <c r="BQ236" s="3"/>
      <c r="BR236" s="3"/>
      <c r="BS236" s="3"/>
      <c r="BT236" s="3"/>
      <c r="BU236" s="3"/>
      <c r="BV236" s="3"/>
    </row>
    <row r="237" spans="63:74" x14ac:dyDescent="0.2">
      <c r="BK237" s="3"/>
      <c r="BL237" s="3"/>
      <c r="BM237" s="3"/>
      <c r="BN237" s="3"/>
      <c r="BO237" s="3"/>
      <c r="BP237" s="3"/>
      <c r="BQ237" s="3"/>
      <c r="BR237" s="3"/>
      <c r="BS237" s="3"/>
      <c r="BT237" s="3"/>
      <c r="BU237" s="3"/>
      <c r="BV237" s="3"/>
    </row>
    <row r="238" spans="63:74" x14ac:dyDescent="0.2">
      <c r="BK238" s="3"/>
      <c r="BL238" s="3"/>
      <c r="BM238" s="3"/>
      <c r="BN238" s="3"/>
      <c r="BO238" s="3"/>
      <c r="BP238" s="3"/>
      <c r="BQ238" s="3"/>
      <c r="BR238" s="3"/>
      <c r="BS238" s="3"/>
      <c r="BT238" s="3"/>
      <c r="BU238" s="3"/>
      <c r="BV238" s="3"/>
    </row>
    <row r="239" spans="63:74" x14ac:dyDescent="0.2">
      <c r="BK239" s="3"/>
      <c r="BL239" s="3"/>
      <c r="BM239" s="3"/>
      <c r="BN239" s="3"/>
      <c r="BO239" s="3"/>
      <c r="BP239" s="3"/>
      <c r="BQ239" s="3"/>
      <c r="BR239" s="3"/>
      <c r="BS239" s="3"/>
      <c r="BT239" s="3"/>
      <c r="BU239" s="3"/>
      <c r="BV239" s="3"/>
    </row>
    <row r="240" spans="63:74" x14ac:dyDescent="0.2">
      <c r="BK240" s="3"/>
      <c r="BL240" s="3"/>
      <c r="BM240" s="3"/>
      <c r="BN240" s="3"/>
      <c r="BO240" s="3"/>
      <c r="BP240" s="3"/>
      <c r="BQ240" s="3"/>
      <c r="BR240" s="3"/>
      <c r="BS240" s="3"/>
      <c r="BT240" s="3"/>
      <c r="BU240" s="3"/>
      <c r="BV240" s="3"/>
    </row>
    <row r="241" spans="63:74" x14ac:dyDescent="0.2">
      <c r="BK241" s="3"/>
      <c r="BL241" s="3"/>
      <c r="BM241" s="3"/>
      <c r="BN241" s="3"/>
      <c r="BO241" s="3"/>
      <c r="BP241" s="3"/>
      <c r="BQ241" s="3"/>
      <c r="BR241" s="3"/>
      <c r="BS241" s="3"/>
      <c r="BT241" s="3"/>
      <c r="BU241" s="3"/>
      <c r="BV241" s="3"/>
    </row>
    <row r="242" spans="63:74" x14ac:dyDescent="0.2">
      <c r="BK242" s="3"/>
      <c r="BL242" s="3"/>
      <c r="BM242" s="3"/>
      <c r="BN242" s="3"/>
      <c r="BO242" s="3"/>
      <c r="BP242" s="3"/>
      <c r="BQ242" s="3"/>
      <c r="BR242" s="3"/>
      <c r="BS242" s="3"/>
      <c r="BT242" s="3"/>
      <c r="BU242" s="3"/>
      <c r="BV242" s="3"/>
    </row>
    <row r="243" spans="63:74" x14ac:dyDescent="0.2">
      <c r="BK243" s="3"/>
      <c r="BL243" s="3"/>
      <c r="BM243" s="3"/>
      <c r="BN243" s="3"/>
      <c r="BO243" s="3"/>
      <c r="BP243" s="3"/>
      <c r="BQ243" s="3"/>
      <c r="BR243" s="3"/>
      <c r="BS243" s="3"/>
      <c r="BT243" s="3"/>
      <c r="BU243" s="3"/>
      <c r="BV243" s="3"/>
    </row>
    <row r="244" spans="63:74" x14ac:dyDescent="0.2">
      <c r="BK244" s="3"/>
      <c r="BL244" s="3"/>
      <c r="BM244" s="3"/>
      <c r="BN244" s="3"/>
      <c r="BO244" s="3"/>
      <c r="BP244" s="3"/>
      <c r="BQ244" s="3"/>
      <c r="BR244" s="3"/>
      <c r="BS244" s="3"/>
      <c r="BT244" s="3"/>
      <c r="BU244" s="3"/>
      <c r="BV244" s="3"/>
    </row>
    <row r="245" spans="63:74" x14ac:dyDescent="0.2">
      <c r="BK245" s="3"/>
      <c r="BL245" s="3"/>
      <c r="BM245" s="3"/>
      <c r="BN245" s="3"/>
      <c r="BO245" s="3"/>
      <c r="BP245" s="3"/>
      <c r="BQ245" s="3"/>
      <c r="BR245" s="3"/>
      <c r="BS245" s="3"/>
      <c r="BT245" s="3"/>
      <c r="BU245" s="3"/>
      <c r="BV245" s="3"/>
    </row>
    <row r="246" spans="63:74" x14ac:dyDescent="0.2">
      <c r="BK246" s="3"/>
      <c r="BL246" s="3"/>
      <c r="BM246" s="3"/>
      <c r="BN246" s="3"/>
      <c r="BO246" s="3"/>
      <c r="BP246" s="3"/>
      <c r="BQ246" s="3"/>
      <c r="BR246" s="3"/>
      <c r="BS246" s="3"/>
      <c r="BT246" s="3"/>
      <c r="BU246" s="3"/>
      <c r="BV246" s="3"/>
    </row>
    <row r="247" spans="63:74" x14ac:dyDescent="0.2">
      <c r="BK247" s="3"/>
      <c r="BL247" s="3"/>
      <c r="BM247" s="3"/>
      <c r="BN247" s="3"/>
      <c r="BO247" s="3"/>
      <c r="BP247" s="3"/>
      <c r="BQ247" s="3"/>
      <c r="BR247" s="3"/>
      <c r="BS247" s="3"/>
      <c r="BT247" s="3"/>
      <c r="BU247" s="3"/>
      <c r="BV247" s="3"/>
    </row>
    <row r="248" spans="63:74" x14ac:dyDescent="0.2">
      <c r="BK248" s="3"/>
      <c r="BL248" s="3"/>
      <c r="BM248" s="3"/>
      <c r="BN248" s="3"/>
      <c r="BO248" s="3"/>
      <c r="BP248" s="3"/>
      <c r="BQ248" s="3"/>
      <c r="BR248" s="3"/>
      <c r="BS248" s="3"/>
      <c r="BT248" s="3"/>
      <c r="BU248" s="3"/>
      <c r="BV248" s="3"/>
    </row>
    <row r="249" spans="63:74" x14ac:dyDescent="0.2">
      <c r="BK249" s="3"/>
      <c r="BL249" s="3"/>
      <c r="BM249" s="3"/>
      <c r="BN249" s="3"/>
      <c r="BO249" s="3"/>
      <c r="BP249" s="3"/>
      <c r="BQ249" s="3"/>
      <c r="BR249" s="3"/>
      <c r="BS249" s="3"/>
      <c r="BT249" s="3"/>
      <c r="BU249" s="3"/>
      <c r="BV249" s="3"/>
    </row>
    <row r="250" spans="63:74" x14ac:dyDescent="0.2">
      <c r="BK250" s="3"/>
      <c r="BL250" s="3"/>
      <c r="BM250" s="3"/>
      <c r="BN250" s="3"/>
      <c r="BO250" s="3"/>
      <c r="BP250" s="3"/>
      <c r="BQ250" s="3"/>
      <c r="BR250" s="3"/>
      <c r="BS250" s="3"/>
      <c r="BT250" s="3"/>
      <c r="BU250" s="3"/>
      <c r="BV250" s="3"/>
    </row>
    <row r="251" spans="63:74" x14ac:dyDescent="0.2">
      <c r="BK251" s="3"/>
      <c r="BL251" s="3"/>
      <c r="BM251" s="3"/>
      <c r="BN251" s="3"/>
      <c r="BO251" s="3"/>
      <c r="BP251" s="3"/>
      <c r="BQ251" s="3"/>
      <c r="BR251" s="3"/>
      <c r="BS251" s="3"/>
      <c r="BT251" s="3"/>
      <c r="BU251" s="3"/>
      <c r="BV251" s="3"/>
    </row>
    <row r="252" spans="63:74" x14ac:dyDescent="0.2">
      <c r="BK252" s="3"/>
      <c r="BL252" s="3"/>
      <c r="BM252" s="3"/>
      <c r="BN252" s="3"/>
      <c r="BO252" s="3"/>
      <c r="BP252" s="3"/>
      <c r="BQ252" s="3"/>
      <c r="BR252" s="3"/>
      <c r="BS252" s="3"/>
      <c r="BT252" s="3"/>
      <c r="BU252" s="3"/>
      <c r="BV252" s="3"/>
    </row>
    <row r="253" spans="63:74" x14ac:dyDescent="0.2">
      <c r="BK253" s="3"/>
      <c r="BL253" s="3"/>
      <c r="BM253" s="3"/>
      <c r="BN253" s="3"/>
      <c r="BO253" s="3"/>
      <c r="BP253" s="3"/>
      <c r="BQ253" s="3"/>
      <c r="BR253" s="3"/>
      <c r="BS253" s="3"/>
      <c r="BT253" s="3"/>
      <c r="BU253" s="3"/>
      <c r="BV253" s="3"/>
    </row>
    <row r="254" spans="63:74" x14ac:dyDescent="0.2">
      <c r="BK254" s="3"/>
      <c r="BL254" s="3"/>
      <c r="BM254" s="3"/>
      <c r="BN254" s="3"/>
      <c r="BO254" s="3"/>
      <c r="BP254" s="3"/>
      <c r="BQ254" s="3"/>
      <c r="BR254" s="3"/>
      <c r="BS254" s="3"/>
      <c r="BT254" s="3"/>
      <c r="BU254" s="3"/>
      <c r="BV254" s="3"/>
    </row>
    <row r="255" spans="63:74" x14ac:dyDescent="0.2">
      <c r="BK255" s="3"/>
      <c r="BL255" s="3"/>
      <c r="BM255" s="3"/>
      <c r="BN255" s="3"/>
      <c r="BO255" s="3"/>
      <c r="BP255" s="3"/>
      <c r="BQ255" s="3"/>
      <c r="BR255" s="3"/>
      <c r="BS255" s="3"/>
      <c r="BT255" s="3"/>
      <c r="BU255" s="3"/>
      <c r="BV255" s="3"/>
    </row>
    <row r="256" spans="63:74" x14ac:dyDescent="0.2">
      <c r="BK256" s="3"/>
      <c r="BL256" s="3"/>
      <c r="BM256" s="3"/>
      <c r="BN256" s="3"/>
      <c r="BO256" s="3"/>
      <c r="BP256" s="3"/>
      <c r="BQ256" s="3"/>
      <c r="BR256" s="3"/>
      <c r="BS256" s="3"/>
      <c r="BT256" s="3"/>
      <c r="BU256" s="3"/>
      <c r="BV256" s="3"/>
    </row>
    <row r="257" spans="63:74" x14ac:dyDescent="0.2">
      <c r="BK257" s="3"/>
      <c r="BL257" s="3"/>
      <c r="BM257" s="3"/>
      <c r="BN257" s="3"/>
      <c r="BO257" s="3"/>
      <c r="BP257" s="3"/>
      <c r="BQ257" s="3"/>
      <c r="BR257" s="3"/>
      <c r="BS257" s="3"/>
      <c r="BT257" s="3"/>
      <c r="BU257" s="3"/>
      <c r="BV257" s="3"/>
    </row>
    <row r="258" spans="63:74" x14ac:dyDescent="0.2">
      <c r="BK258" s="3"/>
      <c r="BL258" s="3"/>
      <c r="BM258" s="3"/>
      <c r="BN258" s="3"/>
      <c r="BO258" s="3"/>
      <c r="BP258" s="3"/>
      <c r="BQ258" s="3"/>
      <c r="BR258" s="3"/>
      <c r="BS258" s="3"/>
      <c r="BT258" s="3"/>
      <c r="BU258" s="3"/>
      <c r="BV258" s="3"/>
    </row>
    <row r="259" spans="63:74" x14ac:dyDescent="0.2">
      <c r="BK259" s="3"/>
      <c r="BL259" s="3"/>
      <c r="BM259" s="3"/>
      <c r="BN259" s="3"/>
      <c r="BO259" s="3"/>
      <c r="BP259" s="3"/>
      <c r="BQ259" s="3"/>
      <c r="BR259" s="3"/>
      <c r="BS259" s="3"/>
      <c r="BT259" s="3"/>
      <c r="BU259" s="3"/>
      <c r="BV259" s="3"/>
    </row>
    <row r="260" spans="63:74" x14ac:dyDescent="0.2">
      <c r="BK260" s="3"/>
      <c r="BL260" s="3"/>
      <c r="BM260" s="3"/>
      <c r="BN260" s="3"/>
      <c r="BO260" s="3"/>
      <c r="BP260" s="3"/>
      <c r="BQ260" s="3"/>
      <c r="BR260" s="3"/>
      <c r="BS260" s="3"/>
      <c r="BT260" s="3"/>
      <c r="BU260" s="3"/>
      <c r="BV260" s="3"/>
    </row>
    <row r="261" spans="63:74" x14ac:dyDescent="0.2">
      <c r="BK261" s="3"/>
      <c r="BL261" s="3"/>
      <c r="BM261" s="3"/>
      <c r="BN261" s="3"/>
      <c r="BO261" s="3"/>
      <c r="BP261" s="3"/>
      <c r="BQ261" s="3"/>
      <c r="BR261" s="3"/>
      <c r="BS261" s="3"/>
      <c r="BT261" s="3"/>
      <c r="BU261" s="3"/>
      <c r="BV261" s="3"/>
    </row>
    <row r="262" spans="63:74" x14ac:dyDescent="0.2">
      <c r="BK262" s="3"/>
      <c r="BL262" s="3"/>
      <c r="BM262" s="3"/>
      <c r="BN262" s="3"/>
      <c r="BO262" s="3"/>
      <c r="BP262" s="3"/>
      <c r="BQ262" s="3"/>
      <c r="BR262" s="3"/>
      <c r="BS262" s="3"/>
      <c r="BT262" s="3"/>
      <c r="BU262" s="3"/>
      <c r="BV262" s="3"/>
    </row>
    <row r="263" spans="63:74" x14ac:dyDescent="0.2">
      <c r="BK263" s="3"/>
      <c r="BL263" s="3"/>
      <c r="BM263" s="3"/>
      <c r="BN263" s="3"/>
      <c r="BO263" s="3"/>
      <c r="BP263" s="3"/>
      <c r="BQ263" s="3"/>
      <c r="BR263" s="3"/>
      <c r="BS263" s="3"/>
      <c r="BT263" s="3"/>
      <c r="BU263" s="3"/>
      <c r="BV263" s="3"/>
    </row>
    <row r="264" spans="63:74" x14ac:dyDescent="0.2">
      <c r="BK264" s="3"/>
      <c r="BL264" s="3"/>
      <c r="BM264" s="3"/>
      <c r="BN264" s="3"/>
      <c r="BO264" s="3"/>
      <c r="BP264" s="3"/>
      <c r="BQ264" s="3"/>
      <c r="BR264" s="3"/>
      <c r="BS264" s="3"/>
      <c r="BT264" s="3"/>
      <c r="BU264" s="3"/>
      <c r="BV264" s="3"/>
    </row>
    <row r="265" spans="63:74" x14ac:dyDescent="0.2">
      <c r="BK265" s="3"/>
      <c r="BL265" s="3"/>
      <c r="BM265" s="3"/>
      <c r="BN265" s="3"/>
      <c r="BO265" s="3"/>
      <c r="BP265" s="3"/>
      <c r="BQ265" s="3"/>
      <c r="BR265" s="3"/>
      <c r="BS265" s="3"/>
      <c r="BT265" s="3"/>
      <c r="BU265" s="3"/>
      <c r="BV265" s="3"/>
    </row>
    <row r="266" spans="63:74" x14ac:dyDescent="0.2">
      <c r="BK266" s="3"/>
      <c r="BL266" s="3"/>
      <c r="BM266" s="3"/>
      <c r="BN266" s="3"/>
      <c r="BO266" s="3"/>
      <c r="BP266" s="3"/>
      <c r="BQ266" s="3"/>
      <c r="BR266" s="3"/>
      <c r="BS266" s="3"/>
      <c r="BT266" s="3"/>
      <c r="BU266" s="3"/>
      <c r="BV266" s="3"/>
    </row>
    <row r="267" spans="63:74" x14ac:dyDescent="0.2">
      <c r="BK267" s="3"/>
      <c r="BL267" s="3"/>
      <c r="BM267" s="3"/>
      <c r="BN267" s="3"/>
      <c r="BO267" s="3"/>
      <c r="BP267" s="3"/>
      <c r="BQ267" s="3"/>
      <c r="BR267" s="3"/>
      <c r="BS267" s="3"/>
      <c r="BT267" s="3"/>
      <c r="BU267" s="3"/>
      <c r="BV267" s="3"/>
    </row>
    <row r="268" spans="63:74" x14ac:dyDescent="0.2">
      <c r="BK268" s="3"/>
      <c r="BL268" s="3"/>
      <c r="BM268" s="3"/>
      <c r="BN268" s="3"/>
      <c r="BO268" s="3"/>
      <c r="BP268" s="3"/>
      <c r="BQ268" s="3"/>
      <c r="BR268" s="3"/>
      <c r="BS268" s="3"/>
      <c r="BT268" s="3"/>
      <c r="BU268" s="3"/>
      <c r="BV268" s="3"/>
    </row>
    <row r="269" spans="63:74" x14ac:dyDescent="0.2">
      <c r="BK269" s="3"/>
      <c r="BL269" s="3"/>
      <c r="BM269" s="3"/>
      <c r="BN269" s="3"/>
      <c r="BO269" s="3"/>
      <c r="BP269" s="3"/>
      <c r="BQ269" s="3"/>
      <c r="BR269" s="3"/>
      <c r="BS269" s="3"/>
      <c r="BT269" s="3"/>
      <c r="BU269" s="3"/>
      <c r="BV269" s="3"/>
    </row>
    <row r="270" spans="63:74" x14ac:dyDescent="0.2">
      <c r="BK270" s="3"/>
      <c r="BL270" s="3"/>
      <c r="BM270" s="3"/>
      <c r="BN270" s="3"/>
      <c r="BO270" s="3"/>
      <c r="BP270" s="3"/>
      <c r="BQ270" s="3"/>
      <c r="BR270" s="3"/>
      <c r="BS270" s="3"/>
      <c r="BT270" s="3"/>
      <c r="BU270" s="3"/>
      <c r="BV270" s="3"/>
    </row>
    <row r="271" spans="63:74" x14ac:dyDescent="0.2">
      <c r="BK271" s="3"/>
      <c r="BL271" s="3"/>
      <c r="BM271" s="3"/>
      <c r="BN271" s="3"/>
      <c r="BO271" s="3"/>
      <c r="BP271" s="3"/>
      <c r="BQ271" s="3"/>
      <c r="BR271" s="3"/>
      <c r="BS271" s="3"/>
      <c r="BT271" s="3"/>
      <c r="BU271" s="3"/>
      <c r="BV271" s="3"/>
    </row>
    <row r="272" spans="63:74" x14ac:dyDescent="0.2">
      <c r="BK272" s="3"/>
      <c r="BL272" s="3"/>
      <c r="BM272" s="3"/>
      <c r="BN272" s="3"/>
      <c r="BO272" s="3"/>
      <c r="BP272" s="3"/>
      <c r="BQ272" s="3"/>
      <c r="BR272" s="3"/>
      <c r="BS272" s="3"/>
      <c r="BT272" s="3"/>
      <c r="BU272" s="3"/>
      <c r="BV272" s="3"/>
    </row>
    <row r="273" spans="63:74" x14ac:dyDescent="0.2">
      <c r="BK273" s="3"/>
      <c r="BL273" s="3"/>
      <c r="BM273" s="3"/>
      <c r="BN273" s="3"/>
      <c r="BO273" s="3"/>
      <c r="BP273" s="3"/>
      <c r="BQ273" s="3"/>
      <c r="BR273" s="3"/>
      <c r="BS273" s="3"/>
      <c r="BT273" s="3"/>
      <c r="BU273" s="3"/>
      <c r="BV273" s="3"/>
    </row>
    <row r="274" spans="63:74" x14ac:dyDescent="0.2">
      <c r="BK274" s="3"/>
      <c r="BL274" s="3"/>
      <c r="BM274" s="3"/>
      <c r="BN274" s="3"/>
      <c r="BO274" s="3"/>
      <c r="BP274" s="3"/>
      <c r="BQ274" s="3"/>
      <c r="BR274" s="3"/>
      <c r="BS274" s="3"/>
      <c r="BT274" s="3"/>
      <c r="BU274" s="3"/>
      <c r="BV274" s="3"/>
    </row>
    <row r="275" spans="63:74" x14ac:dyDescent="0.2">
      <c r="BK275" s="3"/>
      <c r="BL275" s="3"/>
      <c r="BM275" s="3"/>
      <c r="BN275" s="3"/>
      <c r="BO275" s="3"/>
      <c r="BP275" s="3"/>
      <c r="BQ275" s="3"/>
      <c r="BR275" s="3"/>
      <c r="BS275" s="3"/>
      <c r="BT275" s="3"/>
      <c r="BU275" s="3"/>
      <c r="BV275" s="3"/>
    </row>
    <row r="276" spans="63:74" x14ac:dyDescent="0.2">
      <c r="BK276" s="3"/>
      <c r="BL276" s="3"/>
      <c r="BM276" s="3"/>
      <c r="BN276" s="3"/>
      <c r="BO276" s="3"/>
      <c r="BP276" s="3"/>
      <c r="BQ276" s="3"/>
      <c r="BR276" s="3"/>
      <c r="BS276" s="3"/>
      <c r="BT276" s="3"/>
      <c r="BU276" s="3"/>
      <c r="BV276" s="3"/>
    </row>
    <row r="277" spans="63:74" x14ac:dyDescent="0.2">
      <c r="BK277" s="3"/>
      <c r="BL277" s="3"/>
      <c r="BM277" s="3"/>
      <c r="BN277" s="3"/>
      <c r="BO277" s="3"/>
      <c r="BP277" s="3"/>
      <c r="BQ277" s="3"/>
      <c r="BR277" s="3"/>
      <c r="BS277" s="3"/>
      <c r="BT277" s="3"/>
      <c r="BU277" s="3"/>
      <c r="BV277" s="3"/>
    </row>
    <row r="278" spans="63:74" x14ac:dyDescent="0.2">
      <c r="BK278" s="3"/>
      <c r="BL278" s="3"/>
      <c r="BM278" s="3"/>
      <c r="BN278" s="3"/>
      <c r="BO278" s="3"/>
      <c r="BP278" s="3"/>
      <c r="BQ278" s="3"/>
      <c r="BR278" s="3"/>
      <c r="BS278" s="3"/>
      <c r="BT278" s="3"/>
      <c r="BU278" s="3"/>
      <c r="BV278" s="3"/>
    </row>
    <row r="279" spans="63:74" x14ac:dyDescent="0.2">
      <c r="BK279" s="3"/>
      <c r="BL279" s="3"/>
      <c r="BM279" s="3"/>
      <c r="BN279" s="3"/>
      <c r="BO279" s="3"/>
      <c r="BP279" s="3"/>
      <c r="BQ279" s="3"/>
      <c r="BR279" s="3"/>
      <c r="BS279" s="3"/>
      <c r="BT279" s="3"/>
      <c r="BU279" s="3"/>
      <c r="BV279" s="3"/>
    </row>
    <row r="280" spans="63:74" x14ac:dyDescent="0.2">
      <c r="BK280" s="3"/>
      <c r="BL280" s="3"/>
      <c r="BM280" s="3"/>
      <c r="BN280" s="3"/>
      <c r="BO280" s="3"/>
      <c r="BP280" s="3"/>
      <c r="BQ280" s="3"/>
      <c r="BR280" s="3"/>
      <c r="BS280" s="3"/>
      <c r="BT280" s="3"/>
      <c r="BU280" s="3"/>
      <c r="BV280" s="3"/>
    </row>
    <row r="281" spans="63:74" x14ac:dyDescent="0.2">
      <c r="BK281" s="3"/>
      <c r="BL281" s="3"/>
      <c r="BM281" s="3"/>
      <c r="BN281" s="3"/>
      <c r="BO281" s="3"/>
      <c r="BP281" s="3"/>
      <c r="BQ281" s="3"/>
      <c r="BR281" s="3"/>
      <c r="BS281" s="3"/>
      <c r="BT281" s="3"/>
      <c r="BU281" s="3"/>
      <c r="BV281" s="3"/>
    </row>
    <row r="282" spans="63:74" x14ac:dyDescent="0.2">
      <c r="BK282" s="3"/>
      <c r="BL282" s="3"/>
      <c r="BM282" s="3"/>
      <c r="BN282" s="3"/>
      <c r="BO282" s="3"/>
      <c r="BP282" s="3"/>
      <c r="BQ282" s="3"/>
      <c r="BR282" s="3"/>
      <c r="BS282" s="3"/>
      <c r="BT282" s="3"/>
      <c r="BU282" s="3"/>
      <c r="BV282" s="3"/>
    </row>
    <row r="283" spans="63:74" x14ac:dyDescent="0.2">
      <c r="BK283" s="3"/>
      <c r="BL283" s="3"/>
      <c r="BM283" s="3"/>
      <c r="BN283" s="3"/>
      <c r="BO283" s="3"/>
      <c r="BP283" s="3"/>
      <c r="BQ283" s="3"/>
      <c r="BR283" s="3"/>
      <c r="BS283" s="3"/>
      <c r="BT283" s="3"/>
      <c r="BU283" s="3"/>
      <c r="BV283" s="3"/>
    </row>
    <row r="284" spans="63:74" x14ac:dyDescent="0.2">
      <c r="BK284" s="3"/>
      <c r="BL284" s="3"/>
      <c r="BM284" s="3"/>
      <c r="BN284" s="3"/>
      <c r="BO284" s="3"/>
      <c r="BP284" s="3"/>
      <c r="BQ284" s="3"/>
      <c r="BR284" s="3"/>
      <c r="BS284" s="3"/>
      <c r="BT284" s="3"/>
      <c r="BU284" s="3"/>
      <c r="BV284" s="3"/>
    </row>
    <row r="285" spans="63:74" x14ac:dyDescent="0.2">
      <c r="BK285" s="3"/>
      <c r="BL285" s="3"/>
      <c r="BM285" s="3"/>
      <c r="BN285" s="3"/>
      <c r="BO285" s="3"/>
      <c r="BP285" s="3"/>
      <c r="BQ285" s="3"/>
      <c r="BR285" s="3"/>
      <c r="BS285" s="3"/>
      <c r="BT285" s="3"/>
      <c r="BU285" s="3"/>
      <c r="BV285" s="3"/>
    </row>
    <row r="286" spans="63:74" x14ac:dyDescent="0.2">
      <c r="BK286" s="3"/>
      <c r="BL286" s="3"/>
      <c r="BM286" s="3"/>
      <c r="BN286" s="3"/>
      <c r="BO286" s="3"/>
      <c r="BP286" s="3"/>
      <c r="BQ286" s="3"/>
      <c r="BR286" s="3"/>
      <c r="BS286" s="3"/>
      <c r="BT286" s="3"/>
      <c r="BU286" s="3"/>
      <c r="BV286" s="3"/>
    </row>
    <row r="287" spans="63:74" x14ac:dyDescent="0.2">
      <c r="BK287" s="3"/>
      <c r="BL287" s="3"/>
      <c r="BM287" s="3"/>
      <c r="BN287" s="3"/>
      <c r="BO287" s="3"/>
      <c r="BP287" s="3"/>
      <c r="BQ287" s="3"/>
      <c r="BR287" s="3"/>
      <c r="BS287" s="3"/>
      <c r="BT287" s="3"/>
      <c r="BU287" s="3"/>
      <c r="BV287" s="3"/>
    </row>
    <row r="288" spans="63:74" x14ac:dyDescent="0.2">
      <c r="BK288" s="3"/>
      <c r="BL288" s="3"/>
      <c r="BM288" s="3"/>
      <c r="BN288" s="3"/>
      <c r="BO288" s="3"/>
      <c r="BP288" s="3"/>
      <c r="BQ288" s="3"/>
      <c r="BR288" s="3"/>
      <c r="BS288" s="3"/>
      <c r="BT288" s="3"/>
      <c r="BU288" s="3"/>
      <c r="BV288" s="3"/>
    </row>
    <row r="289" spans="63:74" x14ac:dyDescent="0.2">
      <c r="BK289" s="3"/>
      <c r="BL289" s="3"/>
      <c r="BM289" s="3"/>
      <c r="BN289" s="3"/>
      <c r="BO289" s="3"/>
      <c r="BP289" s="3"/>
      <c r="BQ289" s="3"/>
      <c r="BR289" s="3"/>
      <c r="BS289" s="3"/>
      <c r="BT289" s="3"/>
      <c r="BU289" s="3"/>
      <c r="BV289" s="3"/>
    </row>
    <row r="290" spans="63:74" x14ac:dyDescent="0.2">
      <c r="BK290" s="3"/>
      <c r="BL290" s="3"/>
      <c r="BM290" s="3"/>
      <c r="BN290" s="3"/>
      <c r="BO290" s="3"/>
      <c r="BP290" s="3"/>
      <c r="BQ290" s="3"/>
      <c r="BR290" s="3"/>
      <c r="BS290" s="3"/>
      <c r="BT290" s="3"/>
      <c r="BU290" s="3"/>
      <c r="BV290" s="3"/>
    </row>
    <row r="291" spans="63:74" x14ac:dyDescent="0.2">
      <c r="BK291" s="3"/>
      <c r="BL291" s="3"/>
      <c r="BM291" s="3"/>
      <c r="BN291" s="3"/>
      <c r="BO291" s="3"/>
      <c r="BP291" s="3"/>
      <c r="BQ291" s="3"/>
      <c r="BR291" s="3"/>
      <c r="BS291" s="3"/>
      <c r="BT291" s="3"/>
      <c r="BU291" s="3"/>
      <c r="BV291" s="3"/>
    </row>
    <row r="292" spans="63:74" x14ac:dyDescent="0.2">
      <c r="BK292" s="3"/>
      <c r="BL292" s="3"/>
      <c r="BM292" s="3"/>
      <c r="BN292" s="3"/>
      <c r="BO292" s="3"/>
      <c r="BP292" s="3"/>
      <c r="BQ292" s="3"/>
      <c r="BR292" s="3"/>
      <c r="BS292" s="3"/>
      <c r="BT292" s="3"/>
      <c r="BU292" s="3"/>
      <c r="BV292" s="3"/>
    </row>
    <row r="293" spans="63:74" x14ac:dyDescent="0.2">
      <c r="BK293" s="3"/>
      <c r="BL293" s="3"/>
      <c r="BM293" s="3"/>
      <c r="BN293" s="3"/>
      <c r="BO293" s="3"/>
      <c r="BP293" s="3"/>
      <c r="BQ293" s="3"/>
      <c r="BR293" s="3"/>
      <c r="BS293" s="3"/>
      <c r="BT293" s="3"/>
      <c r="BU293" s="3"/>
      <c r="BV293" s="3"/>
    </row>
    <row r="294" spans="63:74" x14ac:dyDescent="0.2">
      <c r="BK294" s="3"/>
      <c r="BL294" s="3"/>
      <c r="BM294" s="3"/>
      <c r="BN294" s="3"/>
      <c r="BO294" s="3"/>
      <c r="BP294" s="3"/>
      <c r="BQ294" s="3"/>
      <c r="BR294" s="3"/>
      <c r="BS294" s="3"/>
      <c r="BT294" s="3"/>
      <c r="BU294" s="3"/>
      <c r="BV294" s="3"/>
    </row>
    <row r="295" spans="63:74" x14ac:dyDescent="0.2">
      <c r="BK295" s="3"/>
      <c r="BL295" s="3"/>
      <c r="BM295" s="3"/>
      <c r="BN295" s="3"/>
      <c r="BO295" s="3"/>
      <c r="BP295" s="3"/>
      <c r="BQ295" s="3"/>
      <c r="BR295" s="3"/>
      <c r="BS295" s="3"/>
      <c r="BT295" s="3"/>
      <c r="BU295" s="3"/>
      <c r="BV295" s="3"/>
    </row>
    <row r="296" spans="63:74" x14ac:dyDescent="0.2">
      <c r="BK296" s="3"/>
      <c r="BL296" s="3"/>
      <c r="BM296" s="3"/>
      <c r="BN296" s="3"/>
      <c r="BO296" s="3"/>
      <c r="BP296" s="3"/>
      <c r="BQ296" s="3"/>
      <c r="BR296" s="3"/>
      <c r="BS296" s="3"/>
      <c r="BT296" s="3"/>
      <c r="BU296" s="3"/>
      <c r="BV296" s="3"/>
    </row>
    <row r="297" spans="63:74" x14ac:dyDescent="0.2">
      <c r="BK297" s="3"/>
      <c r="BL297" s="3"/>
      <c r="BM297" s="3"/>
      <c r="BN297" s="3"/>
      <c r="BO297" s="3"/>
      <c r="BP297" s="3"/>
      <c r="BQ297" s="3"/>
      <c r="BR297" s="3"/>
      <c r="BS297" s="3"/>
      <c r="BT297" s="3"/>
      <c r="BU297" s="3"/>
      <c r="BV297" s="3"/>
    </row>
    <row r="298" spans="63:74" x14ac:dyDescent="0.2">
      <c r="BK298" s="3"/>
      <c r="BL298" s="3"/>
      <c r="BM298" s="3"/>
      <c r="BN298" s="3"/>
      <c r="BO298" s="3"/>
      <c r="BP298" s="3"/>
      <c r="BQ298" s="3"/>
      <c r="BR298" s="3"/>
      <c r="BS298" s="3"/>
      <c r="BT298" s="3"/>
      <c r="BU298" s="3"/>
      <c r="BV298" s="3"/>
    </row>
    <row r="299" spans="63:74" x14ac:dyDescent="0.2">
      <c r="BK299" s="3"/>
      <c r="BL299" s="3"/>
      <c r="BM299" s="3"/>
      <c r="BN299" s="3"/>
      <c r="BO299" s="3"/>
      <c r="BP299" s="3"/>
      <c r="BQ299" s="3"/>
      <c r="BR299" s="3"/>
      <c r="BS299" s="3"/>
      <c r="BT299" s="3"/>
      <c r="BU299" s="3"/>
      <c r="BV299" s="3"/>
    </row>
    <row r="300" spans="63:74" x14ac:dyDescent="0.2">
      <c r="BK300" s="3"/>
      <c r="BL300" s="3"/>
      <c r="BM300" s="3"/>
      <c r="BN300" s="3"/>
      <c r="BO300" s="3"/>
      <c r="BP300" s="3"/>
      <c r="BQ300" s="3"/>
      <c r="BR300" s="3"/>
      <c r="BS300" s="3"/>
      <c r="BT300" s="3"/>
      <c r="BU300" s="3"/>
      <c r="BV300" s="3"/>
    </row>
    <row r="301" spans="63:74" x14ac:dyDescent="0.2">
      <c r="BK301" s="3"/>
      <c r="BL301" s="3"/>
      <c r="BM301" s="3"/>
      <c r="BN301" s="3"/>
      <c r="BO301" s="3"/>
      <c r="BP301" s="3"/>
      <c r="BQ301" s="3"/>
      <c r="BR301" s="3"/>
      <c r="BS301" s="3"/>
      <c r="BT301" s="3"/>
      <c r="BU301" s="3"/>
      <c r="BV301" s="3"/>
    </row>
    <row r="302" spans="63:74" x14ac:dyDescent="0.2">
      <c r="BK302" s="3"/>
      <c r="BL302" s="3"/>
      <c r="BM302" s="3"/>
      <c r="BN302" s="3"/>
      <c r="BO302" s="3"/>
      <c r="BP302" s="3"/>
      <c r="BQ302" s="3"/>
      <c r="BR302" s="3"/>
      <c r="BS302" s="3"/>
      <c r="BT302" s="3"/>
      <c r="BU302" s="3"/>
      <c r="BV302" s="3"/>
    </row>
    <row r="303" spans="63:74" x14ac:dyDescent="0.2">
      <c r="BK303" s="3"/>
      <c r="BL303" s="3"/>
      <c r="BM303" s="3"/>
      <c r="BN303" s="3"/>
      <c r="BO303" s="3"/>
      <c r="BP303" s="3"/>
      <c r="BQ303" s="3"/>
      <c r="BR303" s="3"/>
      <c r="BS303" s="3"/>
      <c r="BT303" s="3"/>
      <c r="BU303" s="3"/>
      <c r="BV303" s="3"/>
    </row>
    <row r="304" spans="63:74" x14ac:dyDescent="0.2">
      <c r="BK304" s="3"/>
      <c r="BL304" s="3"/>
      <c r="BM304" s="3"/>
      <c r="BN304" s="3"/>
      <c r="BO304" s="3"/>
      <c r="BP304" s="3"/>
      <c r="BQ304" s="3"/>
      <c r="BR304" s="3"/>
      <c r="BS304" s="3"/>
      <c r="BT304" s="3"/>
      <c r="BU304" s="3"/>
      <c r="BV304" s="3"/>
    </row>
    <row r="305" spans="63:74" x14ac:dyDescent="0.2">
      <c r="BK305" s="3"/>
      <c r="BL305" s="3"/>
      <c r="BM305" s="3"/>
      <c r="BN305" s="3"/>
      <c r="BO305" s="3"/>
      <c r="BP305" s="3"/>
      <c r="BQ305" s="3"/>
      <c r="BR305" s="3"/>
      <c r="BS305" s="3"/>
      <c r="BT305" s="3"/>
      <c r="BU305" s="3"/>
      <c r="BV305" s="3"/>
    </row>
    <row r="306" spans="63:74" x14ac:dyDescent="0.2">
      <c r="BK306" s="3"/>
      <c r="BL306" s="3"/>
      <c r="BM306" s="3"/>
      <c r="BN306" s="3"/>
      <c r="BO306" s="3"/>
      <c r="BP306" s="3"/>
      <c r="BQ306" s="3"/>
      <c r="BR306" s="3"/>
      <c r="BS306" s="3"/>
      <c r="BT306" s="3"/>
      <c r="BU306" s="3"/>
      <c r="BV306" s="3"/>
    </row>
    <row r="307" spans="63:74" x14ac:dyDescent="0.2">
      <c r="BK307" s="3"/>
      <c r="BL307" s="3"/>
      <c r="BM307" s="3"/>
      <c r="BN307" s="3"/>
      <c r="BO307" s="3"/>
      <c r="BP307" s="3"/>
      <c r="BQ307" s="3"/>
      <c r="BR307" s="3"/>
      <c r="BS307" s="3"/>
      <c r="BT307" s="3"/>
      <c r="BU307" s="3"/>
      <c r="BV307" s="3"/>
    </row>
    <row r="308" spans="63:74" x14ac:dyDescent="0.2">
      <c r="BK308" s="3"/>
      <c r="BL308" s="3"/>
      <c r="BM308" s="3"/>
      <c r="BN308" s="3"/>
      <c r="BO308" s="3"/>
      <c r="BP308" s="3"/>
      <c r="BQ308" s="3"/>
      <c r="BR308" s="3"/>
      <c r="BS308" s="3"/>
      <c r="BT308" s="3"/>
      <c r="BU308" s="3"/>
      <c r="BV308" s="3"/>
    </row>
    <row r="309" spans="63:74" x14ac:dyDescent="0.2">
      <c r="BK309" s="3"/>
      <c r="BL309" s="3"/>
      <c r="BM309" s="3"/>
      <c r="BN309" s="3"/>
      <c r="BO309" s="3"/>
      <c r="BP309" s="3"/>
      <c r="BQ309" s="3"/>
      <c r="BR309" s="3"/>
      <c r="BS309" s="3"/>
      <c r="BT309" s="3"/>
      <c r="BU309" s="3"/>
      <c r="BV309" s="3"/>
    </row>
    <row r="310" spans="63:74" x14ac:dyDescent="0.2">
      <c r="BK310" s="3"/>
      <c r="BL310" s="3"/>
      <c r="BM310" s="3"/>
      <c r="BN310" s="3"/>
      <c r="BO310" s="3"/>
      <c r="BP310" s="3"/>
      <c r="BQ310" s="3"/>
      <c r="BR310" s="3"/>
      <c r="BS310" s="3"/>
      <c r="BT310" s="3"/>
      <c r="BU310" s="3"/>
      <c r="BV310" s="3"/>
    </row>
    <row r="311" spans="63:74" x14ac:dyDescent="0.2">
      <c r="BK311" s="3"/>
      <c r="BL311" s="3"/>
      <c r="BM311" s="3"/>
      <c r="BN311" s="3"/>
      <c r="BO311" s="3"/>
      <c r="BP311" s="3"/>
      <c r="BQ311" s="3"/>
      <c r="BR311" s="3"/>
      <c r="BS311" s="3"/>
      <c r="BT311" s="3"/>
      <c r="BU311" s="3"/>
      <c r="BV311" s="3"/>
    </row>
    <row r="312" spans="63:74" x14ac:dyDescent="0.2">
      <c r="BK312" s="3"/>
      <c r="BL312" s="3"/>
      <c r="BM312" s="3"/>
      <c r="BN312" s="3"/>
      <c r="BO312" s="3"/>
      <c r="BP312" s="3"/>
      <c r="BQ312" s="3"/>
      <c r="BR312" s="3"/>
      <c r="BS312" s="3"/>
      <c r="BT312" s="3"/>
      <c r="BU312" s="3"/>
      <c r="BV312" s="3"/>
    </row>
    <row r="313" spans="63:74" x14ac:dyDescent="0.2">
      <c r="BK313" s="3"/>
      <c r="BL313" s="3"/>
      <c r="BM313" s="3"/>
      <c r="BN313" s="3"/>
      <c r="BO313" s="3"/>
      <c r="BP313" s="3"/>
      <c r="BQ313" s="3"/>
      <c r="BR313" s="3"/>
      <c r="BS313" s="3"/>
      <c r="BT313" s="3"/>
      <c r="BU313" s="3"/>
      <c r="BV313" s="3"/>
    </row>
    <row r="314" spans="63:74" x14ac:dyDescent="0.2">
      <c r="BK314" s="3"/>
      <c r="BL314" s="3"/>
      <c r="BM314" s="3"/>
      <c r="BN314" s="3"/>
      <c r="BO314" s="3"/>
      <c r="BP314" s="3"/>
      <c r="BQ314" s="3"/>
      <c r="BR314" s="3"/>
      <c r="BS314" s="3"/>
      <c r="BT314" s="3"/>
      <c r="BU314" s="3"/>
      <c r="BV314" s="3"/>
    </row>
    <row r="315" spans="63:74" x14ac:dyDescent="0.2">
      <c r="BK315" s="3"/>
      <c r="BL315" s="3"/>
      <c r="BM315" s="3"/>
      <c r="BN315" s="3"/>
      <c r="BO315" s="3"/>
      <c r="BP315" s="3"/>
      <c r="BQ315" s="3"/>
      <c r="BR315" s="3"/>
      <c r="BS315" s="3"/>
      <c r="BT315" s="3"/>
      <c r="BU315" s="3"/>
      <c r="BV315" s="3"/>
    </row>
    <row r="316" spans="63:74" x14ac:dyDescent="0.2">
      <c r="BK316" s="3"/>
      <c r="BL316" s="3"/>
      <c r="BM316" s="3"/>
      <c r="BN316" s="3"/>
      <c r="BO316" s="3"/>
      <c r="BP316" s="3"/>
      <c r="BQ316" s="3"/>
      <c r="BR316" s="3"/>
      <c r="BS316" s="3"/>
      <c r="BT316" s="3"/>
      <c r="BU316" s="3"/>
      <c r="BV316" s="3"/>
    </row>
    <row r="317" spans="63:74" x14ac:dyDescent="0.2">
      <c r="BK317" s="3"/>
      <c r="BL317" s="3"/>
      <c r="BM317" s="3"/>
      <c r="BN317" s="3"/>
      <c r="BO317" s="3"/>
      <c r="BP317" s="3"/>
      <c r="BQ317" s="3"/>
      <c r="BR317" s="3"/>
      <c r="BS317" s="3"/>
      <c r="BT317" s="3"/>
      <c r="BU317" s="3"/>
      <c r="BV317" s="3"/>
    </row>
    <row r="318" spans="63:74" x14ac:dyDescent="0.2">
      <c r="BK318" s="3"/>
      <c r="BL318" s="3"/>
      <c r="BM318" s="3"/>
      <c r="BN318" s="3"/>
      <c r="BO318" s="3"/>
      <c r="BP318" s="3"/>
      <c r="BQ318" s="3"/>
      <c r="BR318" s="3"/>
      <c r="BS318" s="3"/>
      <c r="BT318" s="3"/>
      <c r="BU318" s="3"/>
      <c r="BV318" s="3"/>
    </row>
    <row r="319" spans="63:74" x14ac:dyDescent="0.2">
      <c r="BK319" s="3"/>
      <c r="BL319" s="3"/>
      <c r="BM319" s="3"/>
      <c r="BN319" s="3"/>
      <c r="BO319" s="3"/>
      <c r="BP319" s="3"/>
      <c r="BQ319" s="3"/>
      <c r="BR319" s="3"/>
      <c r="BS319" s="3"/>
      <c r="BT319" s="3"/>
      <c r="BU319" s="3"/>
      <c r="BV319" s="3"/>
    </row>
    <row r="320" spans="63:74" x14ac:dyDescent="0.2">
      <c r="BK320" s="3"/>
      <c r="BL320" s="3"/>
      <c r="BM320" s="3"/>
      <c r="BN320" s="3"/>
      <c r="BO320" s="3"/>
      <c r="BP320" s="3"/>
      <c r="BQ320" s="3"/>
      <c r="BR320" s="3"/>
      <c r="BS320" s="3"/>
      <c r="BT320" s="3"/>
      <c r="BU320" s="3"/>
      <c r="BV320" s="3"/>
    </row>
    <row r="321" spans="63:74" x14ac:dyDescent="0.2">
      <c r="BK321" s="3"/>
      <c r="BL321" s="3"/>
      <c r="BM321" s="3"/>
      <c r="BN321" s="3"/>
      <c r="BO321" s="3"/>
      <c r="BP321" s="3"/>
      <c r="BQ321" s="3"/>
      <c r="BR321" s="3"/>
      <c r="BS321" s="3"/>
      <c r="BT321" s="3"/>
      <c r="BU321" s="3"/>
      <c r="BV321" s="3"/>
    </row>
    <row r="322" spans="63:74" x14ac:dyDescent="0.2">
      <c r="BK322" s="3"/>
      <c r="BL322" s="3"/>
      <c r="BM322" s="3"/>
      <c r="BN322" s="3"/>
      <c r="BO322" s="3"/>
      <c r="BP322" s="3"/>
      <c r="BQ322" s="3"/>
      <c r="BR322" s="3"/>
      <c r="BS322" s="3"/>
      <c r="BT322" s="3"/>
      <c r="BU322" s="3"/>
      <c r="BV322" s="3"/>
    </row>
    <row r="323" spans="63:74" x14ac:dyDescent="0.2">
      <c r="BK323" s="3"/>
      <c r="BL323" s="3"/>
      <c r="BM323" s="3"/>
      <c r="BN323" s="3"/>
      <c r="BO323" s="3"/>
      <c r="BP323" s="3"/>
      <c r="BQ323" s="3"/>
      <c r="BR323" s="3"/>
      <c r="BS323" s="3"/>
      <c r="BT323" s="3"/>
      <c r="BU323" s="3"/>
      <c r="BV323" s="3"/>
    </row>
    <row r="324" spans="63:74" x14ac:dyDescent="0.2">
      <c r="BK324" s="3"/>
      <c r="BL324" s="3"/>
      <c r="BM324" s="3"/>
      <c r="BN324" s="3"/>
      <c r="BO324" s="3"/>
      <c r="BP324" s="3"/>
      <c r="BQ324" s="3"/>
      <c r="BR324" s="3"/>
      <c r="BS324" s="3"/>
      <c r="BT324" s="3"/>
      <c r="BU324" s="3"/>
      <c r="BV324" s="3"/>
    </row>
    <row r="325" spans="63:74" x14ac:dyDescent="0.2">
      <c r="BK325" s="3"/>
      <c r="BL325" s="3"/>
      <c r="BM325" s="3"/>
      <c r="BN325" s="3"/>
      <c r="BO325" s="3"/>
      <c r="BP325" s="3"/>
      <c r="BQ325" s="3"/>
      <c r="BR325" s="3"/>
      <c r="BS325" s="3"/>
      <c r="BT325" s="3"/>
      <c r="BU325" s="3"/>
      <c r="BV325" s="3"/>
    </row>
    <row r="326" spans="63:74" x14ac:dyDescent="0.2">
      <c r="BK326" s="3"/>
      <c r="BL326" s="3"/>
      <c r="BM326" s="3"/>
      <c r="BN326" s="3"/>
      <c r="BO326" s="3"/>
      <c r="BP326" s="3"/>
      <c r="BQ326" s="3"/>
      <c r="BR326" s="3"/>
      <c r="BS326" s="3"/>
      <c r="BT326" s="3"/>
      <c r="BU326" s="3"/>
      <c r="BV326" s="3"/>
    </row>
    <row r="327" spans="63:74" x14ac:dyDescent="0.2">
      <c r="BK327" s="3"/>
      <c r="BL327" s="3"/>
      <c r="BM327" s="3"/>
      <c r="BN327" s="3"/>
      <c r="BO327" s="3"/>
      <c r="BP327" s="3"/>
      <c r="BQ327" s="3"/>
      <c r="BR327" s="3"/>
      <c r="BS327" s="3"/>
      <c r="BT327" s="3"/>
      <c r="BU327" s="3"/>
      <c r="BV327" s="3"/>
    </row>
    <row r="328" spans="63:74" x14ac:dyDescent="0.2">
      <c r="BK328" s="3"/>
      <c r="BL328" s="3"/>
      <c r="BM328" s="3"/>
      <c r="BN328" s="3"/>
      <c r="BO328" s="3"/>
      <c r="BP328" s="3"/>
      <c r="BQ328" s="3"/>
      <c r="BR328" s="3"/>
      <c r="BS328" s="3"/>
      <c r="BT328" s="3"/>
      <c r="BU328" s="3"/>
      <c r="BV328" s="3"/>
    </row>
    <row r="329" spans="63:74" x14ac:dyDescent="0.2">
      <c r="BK329" s="3"/>
      <c r="BL329" s="3"/>
      <c r="BM329" s="3"/>
      <c r="BN329" s="3"/>
      <c r="BO329" s="3"/>
      <c r="BP329" s="3"/>
      <c r="BQ329" s="3"/>
      <c r="BR329" s="3"/>
      <c r="BS329" s="3"/>
      <c r="BT329" s="3"/>
      <c r="BU329" s="3"/>
      <c r="BV329" s="3"/>
    </row>
    <row r="330" spans="63:74" x14ac:dyDescent="0.2">
      <c r="BK330" s="3"/>
      <c r="BL330" s="3"/>
      <c r="BM330" s="3"/>
      <c r="BN330" s="3"/>
      <c r="BO330" s="3"/>
      <c r="BP330" s="3"/>
      <c r="BQ330" s="3"/>
      <c r="BR330" s="3"/>
      <c r="BS330" s="3"/>
      <c r="BT330" s="3"/>
      <c r="BU330" s="3"/>
      <c r="BV330" s="3"/>
    </row>
    <row r="331" spans="63:74" x14ac:dyDescent="0.2">
      <c r="BK331" s="3"/>
      <c r="BL331" s="3"/>
      <c r="BM331" s="3"/>
      <c r="BN331" s="3"/>
      <c r="BO331" s="3"/>
      <c r="BP331" s="3"/>
      <c r="BQ331" s="3"/>
      <c r="BR331" s="3"/>
      <c r="BS331" s="3"/>
      <c r="BT331" s="3"/>
      <c r="BU331" s="3"/>
      <c r="BV331" s="3"/>
    </row>
    <row r="332" spans="63:74" x14ac:dyDescent="0.2">
      <c r="BK332" s="3"/>
      <c r="BL332" s="3"/>
      <c r="BM332" s="3"/>
      <c r="BN332" s="3"/>
      <c r="BO332" s="3"/>
      <c r="BP332" s="3"/>
      <c r="BQ332" s="3"/>
      <c r="BR332" s="3"/>
      <c r="BS332" s="3"/>
      <c r="BT332" s="3"/>
      <c r="BU332" s="3"/>
      <c r="BV332" s="3"/>
    </row>
    <row r="333" spans="63:74" x14ac:dyDescent="0.2">
      <c r="BK333" s="3"/>
      <c r="BL333" s="3"/>
      <c r="BM333" s="3"/>
      <c r="BN333" s="3"/>
      <c r="BO333" s="3"/>
      <c r="BP333" s="3"/>
      <c r="BQ333" s="3"/>
      <c r="BR333" s="3"/>
      <c r="BS333" s="3"/>
      <c r="BT333" s="3"/>
      <c r="BU333" s="3"/>
      <c r="BV333" s="3"/>
    </row>
    <row r="334" spans="63:74" x14ac:dyDescent="0.2">
      <c r="BK334" s="3"/>
      <c r="BL334" s="3"/>
      <c r="BM334" s="3"/>
      <c r="BN334" s="3"/>
      <c r="BO334" s="3"/>
      <c r="BP334" s="3"/>
      <c r="BQ334" s="3"/>
      <c r="BR334" s="3"/>
      <c r="BS334" s="3"/>
      <c r="BT334" s="3"/>
      <c r="BU334" s="3"/>
      <c r="BV334" s="3"/>
    </row>
    <row r="335" spans="63:74" x14ac:dyDescent="0.2">
      <c r="BK335" s="3"/>
      <c r="BL335" s="3"/>
      <c r="BM335" s="3"/>
      <c r="BN335" s="3"/>
      <c r="BO335" s="3"/>
      <c r="BP335" s="3"/>
      <c r="BQ335" s="3"/>
      <c r="BR335" s="3"/>
      <c r="BS335" s="3"/>
      <c r="BT335" s="3"/>
      <c r="BU335" s="3"/>
      <c r="BV335" s="3"/>
    </row>
    <row r="336" spans="63:74" x14ac:dyDescent="0.2">
      <c r="BK336" s="3"/>
      <c r="BL336" s="3"/>
      <c r="BM336" s="3"/>
      <c r="BN336" s="3"/>
      <c r="BO336" s="3"/>
      <c r="BP336" s="3"/>
      <c r="BQ336" s="3"/>
      <c r="BR336" s="3"/>
      <c r="BS336" s="3"/>
      <c r="BT336" s="3"/>
      <c r="BU336" s="3"/>
      <c r="BV336" s="3"/>
    </row>
    <row r="337" spans="63:74" x14ac:dyDescent="0.2">
      <c r="BK337" s="3"/>
      <c r="BL337" s="3"/>
      <c r="BM337" s="3"/>
      <c r="BN337" s="3"/>
      <c r="BO337" s="3"/>
      <c r="BP337" s="3"/>
      <c r="BQ337" s="3"/>
      <c r="BR337" s="3"/>
      <c r="BS337" s="3"/>
      <c r="BT337" s="3"/>
      <c r="BU337" s="3"/>
      <c r="BV337" s="3"/>
    </row>
    <row r="338" spans="63:74" x14ac:dyDescent="0.2">
      <c r="BK338" s="3"/>
      <c r="BL338" s="3"/>
      <c r="BM338" s="3"/>
      <c r="BN338" s="3"/>
      <c r="BO338" s="3"/>
      <c r="BP338" s="3"/>
      <c r="BQ338" s="3"/>
      <c r="BR338" s="3"/>
      <c r="BS338" s="3"/>
      <c r="BT338" s="3"/>
      <c r="BU338" s="3"/>
      <c r="BV338" s="3"/>
    </row>
    <row r="339" spans="63:74" x14ac:dyDescent="0.2">
      <c r="BK339" s="3"/>
      <c r="BL339" s="3"/>
      <c r="BM339" s="3"/>
      <c r="BN339" s="3"/>
      <c r="BO339" s="3"/>
      <c r="BP339" s="3"/>
      <c r="BQ339" s="3"/>
      <c r="BR339" s="3"/>
      <c r="BS339" s="3"/>
      <c r="BT339" s="3"/>
      <c r="BU339" s="3"/>
      <c r="BV339" s="3"/>
    </row>
    <row r="340" spans="63:74" x14ac:dyDescent="0.2">
      <c r="BK340" s="3"/>
      <c r="BL340" s="3"/>
      <c r="BM340" s="3"/>
      <c r="BN340" s="3"/>
      <c r="BO340" s="3"/>
      <c r="BP340" s="3"/>
      <c r="BQ340" s="3"/>
      <c r="BR340" s="3"/>
      <c r="BS340" s="3"/>
      <c r="BT340" s="3"/>
      <c r="BU340" s="3"/>
      <c r="BV340" s="3"/>
    </row>
    <row r="341" spans="63:74" x14ac:dyDescent="0.2">
      <c r="BK341" s="3"/>
      <c r="BL341" s="3"/>
      <c r="BM341" s="3"/>
      <c r="BN341" s="3"/>
      <c r="BO341" s="3"/>
      <c r="BP341" s="3"/>
      <c r="BQ341" s="3"/>
      <c r="BR341" s="3"/>
      <c r="BS341" s="3"/>
      <c r="BT341" s="3"/>
      <c r="BU341" s="3"/>
      <c r="BV341" s="3"/>
    </row>
    <row r="342" spans="63:74" x14ac:dyDescent="0.2">
      <c r="BK342" s="3"/>
      <c r="BL342" s="3"/>
      <c r="BM342" s="3"/>
      <c r="BN342" s="3"/>
      <c r="BO342" s="3"/>
      <c r="BP342" s="3"/>
      <c r="BQ342" s="3"/>
      <c r="BR342" s="3"/>
      <c r="BS342" s="3"/>
      <c r="BT342" s="3"/>
      <c r="BU342" s="3"/>
      <c r="BV342" s="3"/>
    </row>
    <row r="343" spans="63:74" x14ac:dyDescent="0.2">
      <c r="BK343" s="3"/>
      <c r="BL343" s="3"/>
      <c r="BM343" s="3"/>
      <c r="BN343" s="3"/>
      <c r="BO343" s="3"/>
      <c r="BP343" s="3"/>
      <c r="BQ343" s="3"/>
      <c r="BR343" s="3"/>
      <c r="BS343" s="3"/>
      <c r="BT343" s="3"/>
      <c r="BU343" s="3"/>
      <c r="BV343" s="3"/>
    </row>
    <row r="344" spans="63:74" x14ac:dyDescent="0.2">
      <c r="BK344" s="3"/>
      <c r="BL344" s="3"/>
      <c r="BM344" s="3"/>
      <c r="BN344" s="3"/>
      <c r="BO344" s="3"/>
      <c r="BP344" s="3"/>
      <c r="BQ344" s="3"/>
      <c r="BR344" s="3"/>
      <c r="BS344" s="3"/>
      <c r="BT344" s="3"/>
      <c r="BU344" s="3"/>
      <c r="BV344" s="3"/>
    </row>
    <row r="345" spans="63:74" x14ac:dyDescent="0.2">
      <c r="BK345" s="3"/>
      <c r="BL345" s="3"/>
      <c r="BM345" s="3"/>
      <c r="BN345" s="3"/>
      <c r="BO345" s="3"/>
      <c r="BP345" s="3"/>
      <c r="BQ345" s="3"/>
      <c r="BR345" s="3"/>
      <c r="BS345" s="3"/>
      <c r="BT345" s="3"/>
      <c r="BU345" s="3"/>
      <c r="BV345" s="3"/>
    </row>
    <row r="346" spans="63:74" x14ac:dyDescent="0.2">
      <c r="BK346" s="3"/>
      <c r="BL346" s="3"/>
      <c r="BM346" s="3"/>
      <c r="BN346" s="3"/>
      <c r="BO346" s="3"/>
      <c r="BP346" s="3"/>
      <c r="BQ346" s="3"/>
      <c r="BR346" s="3"/>
      <c r="BS346" s="3"/>
      <c r="BT346" s="3"/>
      <c r="BU346" s="3"/>
      <c r="BV346" s="3"/>
    </row>
    <row r="347" spans="63:74" x14ac:dyDescent="0.2">
      <c r="BK347" s="3"/>
      <c r="BL347" s="3"/>
      <c r="BM347" s="3"/>
      <c r="BN347" s="3"/>
      <c r="BO347" s="3"/>
      <c r="BP347" s="3"/>
      <c r="BQ347" s="3"/>
      <c r="BR347" s="3"/>
      <c r="BS347" s="3"/>
      <c r="BT347" s="3"/>
      <c r="BU347" s="3"/>
      <c r="BV347" s="3"/>
    </row>
    <row r="348" spans="63:74" x14ac:dyDescent="0.2">
      <c r="BK348" s="3"/>
      <c r="BL348" s="3"/>
      <c r="BM348" s="3"/>
      <c r="BN348" s="3"/>
      <c r="BO348" s="3"/>
      <c r="BP348" s="3"/>
      <c r="BQ348" s="3"/>
      <c r="BR348" s="3"/>
      <c r="BS348" s="3"/>
      <c r="BT348" s="3"/>
      <c r="BU348" s="3"/>
      <c r="BV348" s="3"/>
    </row>
    <row r="349" spans="63:74" x14ac:dyDescent="0.2">
      <c r="BK349" s="3"/>
      <c r="BL349" s="3"/>
      <c r="BM349" s="3"/>
      <c r="BN349" s="3"/>
      <c r="BO349" s="3"/>
      <c r="BP349" s="3"/>
      <c r="BQ349" s="3"/>
      <c r="BR349" s="3"/>
      <c r="BS349" s="3"/>
      <c r="BT349" s="3"/>
      <c r="BU349" s="3"/>
      <c r="BV349" s="3"/>
    </row>
    <row r="350" spans="63:74" x14ac:dyDescent="0.2">
      <c r="BK350" s="3"/>
      <c r="BL350" s="3"/>
      <c r="BM350" s="3"/>
      <c r="BN350" s="3"/>
      <c r="BO350" s="3"/>
      <c r="BP350" s="3"/>
      <c r="BQ350" s="3"/>
      <c r="BR350" s="3"/>
      <c r="BS350" s="3"/>
      <c r="BT350" s="3"/>
      <c r="BU350" s="3"/>
      <c r="BV350" s="3"/>
    </row>
    <row r="351" spans="63:74" x14ac:dyDescent="0.2">
      <c r="BK351" s="3"/>
      <c r="BL351" s="3"/>
      <c r="BM351" s="3"/>
      <c r="BN351" s="3"/>
      <c r="BO351" s="3"/>
      <c r="BP351" s="3"/>
      <c r="BQ351" s="3"/>
      <c r="BR351" s="3"/>
      <c r="BS351" s="3"/>
      <c r="BT351" s="3"/>
      <c r="BU351" s="3"/>
      <c r="BV351" s="3"/>
    </row>
    <row r="352" spans="63:74" x14ac:dyDescent="0.2">
      <c r="BK352" s="3"/>
      <c r="BL352" s="3"/>
      <c r="BM352" s="3"/>
      <c r="BN352" s="3"/>
      <c r="BO352" s="3"/>
      <c r="BP352" s="3"/>
      <c r="BQ352" s="3"/>
      <c r="BR352" s="3"/>
      <c r="BS352" s="3"/>
      <c r="BT352" s="3"/>
      <c r="BU352" s="3"/>
      <c r="BV352" s="3"/>
    </row>
    <row r="353" spans="63:74" x14ac:dyDescent="0.2">
      <c r="BK353" s="3"/>
      <c r="BL353" s="3"/>
      <c r="BM353" s="3"/>
      <c r="BN353" s="3"/>
      <c r="BO353" s="3"/>
      <c r="BP353" s="3"/>
      <c r="BQ353" s="3"/>
      <c r="BR353" s="3"/>
      <c r="BS353" s="3"/>
      <c r="BT353" s="3"/>
      <c r="BU353" s="3"/>
      <c r="BV353" s="3"/>
    </row>
    <row r="354" spans="63:74" x14ac:dyDescent="0.2">
      <c r="BK354" s="3"/>
      <c r="BL354" s="3"/>
      <c r="BM354" s="3"/>
      <c r="BN354" s="3"/>
      <c r="BO354" s="3"/>
      <c r="BP354" s="3"/>
      <c r="BQ354" s="3"/>
      <c r="BR354" s="3"/>
      <c r="BS354" s="3"/>
      <c r="BT354" s="3"/>
      <c r="BU354" s="3"/>
      <c r="BV354" s="3"/>
    </row>
    <row r="355" spans="63:74" x14ac:dyDescent="0.2">
      <c r="BK355" s="3"/>
      <c r="BL355" s="3"/>
      <c r="BM355" s="3"/>
      <c r="BN355" s="3"/>
      <c r="BO355" s="3"/>
      <c r="BP355" s="3"/>
      <c r="BQ355" s="3"/>
      <c r="BR355" s="3"/>
      <c r="BS355" s="3"/>
      <c r="BT355" s="3"/>
      <c r="BU355" s="3"/>
      <c r="BV355" s="3"/>
    </row>
    <row r="356" spans="63:74" x14ac:dyDescent="0.2">
      <c r="BK356" s="3"/>
      <c r="BL356" s="3"/>
      <c r="BM356" s="3"/>
      <c r="BN356" s="3"/>
      <c r="BO356" s="3"/>
      <c r="BP356" s="3"/>
      <c r="BQ356" s="3"/>
      <c r="BR356" s="3"/>
      <c r="BS356" s="3"/>
      <c r="BT356" s="3"/>
      <c r="BU356" s="3"/>
      <c r="BV356" s="3"/>
    </row>
    <row r="357" spans="63:74" x14ac:dyDescent="0.2">
      <c r="BK357" s="3"/>
      <c r="BL357" s="3"/>
      <c r="BM357" s="3"/>
      <c r="BN357" s="3"/>
      <c r="BO357" s="3"/>
      <c r="BP357" s="3"/>
      <c r="BQ357" s="3"/>
      <c r="BR357" s="3"/>
      <c r="BS357" s="3"/>
      <c r="BT357" s="3"/>
      <c r="BU357" s="3"/>
      <c r="BV357" s="3"/>
    </row>
    <row r="358" spans="63:74" x14ac:dyDescent="0.2">
      <c r="BK358" s="3"/>
      <c r="BL358" s="3"/>
      <c r="BM358" s="3"/>
      <c r="BN358" s="3"/>
      <c r="BO358" s="3"/>
      <c r="BP358" s="3"/>
      <c r="BQ358" s="3"/>
      <c r="BR358" s="3"/>
      <c r="BS358" s="3"/>
      <c r="BT358" s="3"/>
      <c r="BU358" s="3"/>
      <c r="BV358" s="3"/>
    </row>
    <row r="359" spans="63:74" x14ac:dyDescent="0.2">
      <c r="BK359" s="3"/>
      <c r="BL359" s="3"/>
      <c r="BM359" s="3"/>
      <c r="BN359" s="3"/>
      <c r="BO359" s="3"/>
      <c r="BP359" s="3"/>
      <c r="BQ359" s="3"/>
      <c r="BR359" s="3"/>
      <c r="BS359" s="3"/>
      <c r="BT359" s="3"/>
      <c r="BU359" s="3"/>
      <c r="BV359" s="3"/>
    </row>
    <row r="360" spans="63:74" x14ac:dyDescent="0.2">
      <c r="BK360" s="3"/>
      <c r="BL360" s="3"/>
      <c r="BM360" s="3"/>
      <c r="BN360" s="3"/>
      <c r="BO360" s="3"/>
      <c r="BP360" s="3"/>
      <c r="BQ360" s="3"/>
      <c r="BR360" s="3"/>
      <c r="BS360" s="3"/>
      <c r="BT360" s="3"/>
      <c r="BU360" s="3"/>
      <c r="BV360" s="3"/>
    </row>
    <row r="361" spans="63:74" x14ac:dyDescent="0.2">
      <c r="BK361" s="3"/>
      <c r="BL361" s="3"/>
      <c r="BM361" s="3"/>
      <c r="BN361" s="3"/>
      <c r="BO361" s="3"/>
      <c r="BP361" s="3"/>
      <c r="BQ361" s="3"/>
      <c r="BR361" s="3"/>
      <c r="BS361" s="3"/>
      <c r="BT361" s="3"/>
      <c r="BU361" s="3"/>
      <c r="BV361" s="3"/>
    </row>
    <row r="362" spans="63:74" x14ac:dyDescent="0.2">
      <c r="BK362" s="3"/>
      <c r="BL362" s="3"/>
      <c r="BM362" s="3"/>
      <c r="BN362" s="3"/>
      <c r="BO362" s="3"/>
      <c r="BP362" s="3"/>
      <c r="BQ362" s="3"/>
      <c r="BR362" s="3"/>
      <c r="BS362" s="3"/>
      <c r="BT362" s="3"/>
      <c r="BU362" s="3"/>
      <c r="BV362" s="3"/>
    </row>
    <row r="363" spans="63:74" x14ac:dyDescent="0.2">
      <c r="BK363" s="3"/>
      <c r="BL363" s="3"/>
      <c r="BM363" s="3"/>
      <c r="BN363" s="3"/>
      <c r="BO363" s="3"/>
      <c r="BP363" s="3"/>
      <c r="BQ363" s="3"/>
      <c r="BR363" s="3"/>
      <c r="BS363" s="3"/>
      <c r="BT363" s="3"/>
      <c r="BU363" s="3"/>
      <c r="BV363" s="3"/>
    </row>
    <row r="364" spans="63:74" x14ac:dyDescent="0.2">
      <c r="BK364" s="3"/>
      <c r="BL364" s="3"/>
      <c r="BM364" s="3"/>
      <c r="BN364" s="3"/>
      <c r="BO364" s="3"/>
      <c r="BP364" s="3"/>
      <c r="BQ364" s="3"/>
      <c r="BR364" s="3"/>
      <c r="BS364" s="3"/>
      <c r="BT364" s="3"/>
      <c r="BU364" s="3"/>
      <c r="BV364" s="3"/>
    </row>
    <row r="365" spans="63:74" x14ac:dyDescent="0.2">
      <c r="BK365" s="3"/>
      <c r="BL365" s="3"/>
      <c r="BM365" s="3"/>
      <c r="BN365" s="3"/>
      <c r="BO365" s="3"/>
      <c r="BP365" s="3"/>
      <c r="BQ365" s="3"/>
      <c r="BR365" s="3"/>
      <c r="BS365" s="3"/>
      <c r="BT365" s="3"/>
      <c r="BU365" s="3"/>
      <c r="BV365" s="3"/>
    </row>
    <row r="366" spans="63:74" x14ac:dyDescent="0.2">
      <c r="BK366" s="3"/>
      <c r="BL366" s="3"/>
      <c r="BM366" s="3"/>
      <c r="BN366" s="3"/>
      <c r="BO366" s="3"/>
      <c r="BP366" s="3"/>
      <c r="BQ366" s="3"/>
      <c r="BR366" s="3"/>
      <c r="BS366" s="3"/>
      <c r="BT366" s="3"/>
      <c r="BU366" s="3"/>
      <c r="BV366" s="3"/>
    </row>
    <row r="367" spans="63:74" x14ac:dyDescent="0.2">
      <c r="BK367" s="3"/>
      <c r="BL367" s="3"/>
      <c r="BM367" s="3"/>
      <c r="BN367" s="3"/>
      <c r="BO367" s="3"/>
      <c r="BP367" s="3"/>
      <c r="BQ367" s="3"/>
      <c r="BR367" s="3"/>
      <c r="BS367" s="3"/>
      <c r="BT367" s="3"/>
      <c r="BU367" s="3"/>
      <c r="BV367" s="3"/>
    </row>
    <row r="368" spans="63:74" x14ac:dyDescent="0.2">
      <c r="BK368" s="3"/>
      <c r="BL368" s="3"/>
      <c r="BM368" s="3"/>
      <c r="BN368" s="3"/>
      <c r="BO368" s="3"/>
      <c r="BP368" s="3"/>
      <c r="BQ368" s="3"/>
      <c r="BR368" s="3"/>
      <c r="BS368" s="3"/>
      <c r="BT368" s="3"/>
      <c r="BU368" s="3"/>
      <c r="BV368" s="3"/>
    </row>
    <row r="369" spans="63:74" x14ac:dyDescent="0.2">
      <c r="BK369" s="3"/>
      <c r="BL369" s="3"/>
      <c r="BM369" s="3"/>
      <c r="BN369" s="3"/>
      <c r="BO369" s="3"/>
      <c r="BP369" s="3"/>
      <c r="BQ369" s="3"/>
      <c r="BR369" s="3"/>
      <c r="BS369" s="3"/>
      <c r="BT369" s="3"/>
      <c r="BU369" s="3"/>
      <c r="BV369" s="3"/>
    </row>
    <row r="370" spans="63:74" x14ac:dyDescent="0.2">
      <c r="BK370" s="3"/>
      <c r="BL370" s="3"/>
      <c r="BM370" s="3"/>
      <c r="BN370" s="3"/>
      <c r="BO370" s="3"/>
      <c r="BP370" s="3"/>
      <c r="BQ370" s="3"/>
      <c r="BR370" s="3"/>
      <c r="BS370" s="3"/>
      <c r="BT370" s="3"/>
      <c r="BU370" s="3"/>
      <c r="BV370" s="3"/>
    </row>
    <row r="371" spans="63:74" x14ac:dyDescent="0.2">
      <c r="BK371" s="3"/>
      <c r="BL371" s="3"/>
      <c r="BM371" s="3"/>
      <c r="BN371" s="3"/>
      <c r="BO371" s="3"/>
      <c r="BP371" s="3"/>
      <c r="BQ371" s="3"/>
      <c r="BR371" s="3"/>
      <c r="BS371" s="3"/>
      <c r="BT371" s="3"/>
      <c r="BU371" s="3"/>
      <c r="BV371" s="3"/>
    </row>
    <row r="372" spans="63:74" x14ac:dyDescent="0.2">
      <c r="BK372" s="3"/>
      <c r="BL372" s="3"/>
      <c r="BM372" s="3"/>
      <c r="BN372" s="3"/>
      <c r="BO372" s="3"/>
      <c r="BP372" s="3"/>
      <c r="BQ372" s="3"/>
      <c r="BR372" s="3"/>
      <c r="BS372" s="3"/>
      <c r="BT372" s="3"/>
      <c r="BU372" s="3"/>
      <c r="BV372" s="3"/>
    </row>
    <row r="373" spans="63:74" x14ac:dyDescent="0.2">
      <c r="BK373" s="3"/>
      <c r="BL373" s="3"/>
      <c r="BM373" s="3"/>
      <c r="BN373" s="3"/>
      <c r="BO373" s="3"/>
      <c r="BP373" s="3"/>
      <c r="BQ373" s="3"/>
      <c r="BR373" s="3"/>
      <c r="BS373" s="3"/>
      <c r="BT373" s="3"/>
      <c r="BU373" s="3"/>
      <c r="BV373" s="3"/>
    </row>
    <row r="374" spans="63:74" x14ac:dyDescent="0.2">
      <c r="BK374" s="3"/>
      <c r="BL374" s="3"/>
      <c r="BM374" s="3"/>
      <c r="BN374" s="3"/>
      <c r="BO374" s="3"/>
      <c r="BP374" s="3"/>
      <c r="BQ374" s="3"/>
      <c r="BR374" s="3"/>
      <c r="BS374" s="3"/>
      <c r="BT374" s="3"/>
      <c r="BU374" s="3"/>
      <c r="BV374" s="3"/>
    </row>
    <row r="375" spans="63:74" x14ac:dyDescent="0.2">
      <c r="BK375" s="3"/>
      <c r="BL375" s="3"/>
      <c r="BM375" s="3"/>
      <c r="BN375" s="3"/>
      <c r="BO375" s="3"/>
      <c r="BP375" s="3"/>
      <c r="BQ375" s="3"/>
      <c r="BR375" s="3"/>
      <c r="BS375" s="3"/>
      <c r="BT375" s="3"/>
      <c r="BU375" s="3"/>
      <c r="BV375" s="3"/>
    </row>
    <row r="376" spans="63:74" x14ac:dyDescent="0.2">
      <c r="BK376" s="3"/>
      <c r="BL376" s="3"/>
      <c r="BM376" s="3"/>
      <c r="BN376" s="3"/>
      <c r="BO376" s="3"/>
      <c r="BP376" s="3"/>
      <c r="BQ376" s="3"/>
      <c r="BR376" s="3"/>
      <c r="BS376" s="3"/>
      <c r="BT376" s="3"/>
      <c r="BU376" s="3"/>
      <c r="BV376" s="3"/>
    </row>
    <row r="377" spans="63:74" x14ac:dyDescent="0.2">
      <c r="BK377" s="3"/>
      <c r="BL377" s="3"/>
      <c r="BM377" s="3"/>
      <c r="BN377" s="3"/>
      <c r="BO377" s="3"/>
      <c r="BP377" s="3"/>
      <c r="BQ377" s="3"/>
      <c r="BR377" s="3"/>
      <c r="BS377" s="3"/>
      <c r="BT377" s="3"/>
      <c r="BU377" s="3"/>
      <c r="BV377" s="3"/>
    </row>
    <row r="378" spans="63:74" x14ac:dyDescent="0.2">
      <c r="BK378" s="3"/>
      <c r="BL378" s="3"/>
      <c r="BM378" s="3"/>
      <c r="BN378" s="3"/>
      <c r="BO378" s="3"/>
      <c r="BP378" s="3"/>
      <c r="BQ378" s="3"/>
      <c r="BR378" s="3"/>
      <c r="BS378" s="3"/>
      <c r="BT378" s="3"/>
      <c r="BU378" s="3"/>
      <c r="BV378" s="3"/>
    </row>
    <row r="379" spans="63:74" x14ac:dyDescent="0.2">
      <c r="BK379" s="3"/>
      <c r="BL379" s="3"/>
      <c r="BM379" s="3"/>
      <c r="BN379" s="3"/>
      <c r="BO379" s="3"/>
      <c r="BP379" s="3"/>
      <c r="BQ379" s="3"/>
      <c r="BR379" s="3"/>
      <c r="BS379" s="3"/>
      <c r="BT379" s="3"/>
      <c r="BU379" s="3"/>
      <c r="BV379" s="3"/>
    </row>
    <row r="380" spans="63:74" x14ac:dyDescent="0.2">
      <c r="BK380" s="3"/>
      <c r="BL380" s="3"/>
      <c r="BM380" s="3"/>
      <c r="BN380" s="3"/>
      <c r="BO380" s="3"/>
      <c r="BP380" s="3"/>
      <c r="BQ380" s="3"/>
      <c r="BR380" s="3"/>
      <c r="BS380" s="3"/>
      <c r="BT380" s="3"/>
      <c r="BU380" s="3"/>
      <c r="BV380" s="3"/>
    </row>
    <row r="381" spans="63:74" x14ac:dyDescent="0.2">
      <c r="BK381" s="3"/>
      <c r="BL381" s="3"/>
      <c r="BM381" s="3"/>
      <c r="BN381" s="3"/>
      <c r="BO381" s="3"/>
      <c r="BP381" s="3"/>
      <c r="BQ381" s="3"/>
      <c r="BR381" s="3"/>
      <c r="BS381" s="3"/>
      <c r="BT381" s="3"/>
      <c r="BU381" s="3"/>
      <c r="BV381" s="3"/>
    </row>
    <row r="382" spans="63:74" x14ac:dyDescent="0.2">
      <c r="BK382" s="3"/>
      <c r="BL382" s="3"/>
      <c r="BM382" s="3"/>
      <c r="BN382" s="3"/>
      <c r="BO382" s="3"/>
      <c r="BP382" s="3"/>
      <c r="BQ382" s="3"/>
      <c r="BR382" s="3"/>
      <c r="BS382" s="3"/>
      <c r="BT382" s="3"/>
      <c r="BU382" s="3"/>
      <c r="BV382" s="3"/>
    </row>
    <row r="383" spans="63:74" x14ac:dyDescent="0.2">
      <c r="BK383" s="3"/>
      <c r="BL383" s="3"/>
      <c r="BM383" s="3"/>
      <c r="BN383" s="3"/>
      <c r="BO383" s="3"/>
      <c r="BP383" s="3"/>
      <c r="BQ383" s="3"/>
      <c r="BR383" s="3"/>
      <c r="BS383" s="3"/>
      <c r="BT383" s="3"/>
      <c r="BU383" s="3"/>
      <c r="BV383" s="3"/>
    </row>
    <row r="384" spans="63:74" x14ac:dyDescent="0.2">
      <c r="BK384" s="3"/>
      <c r="BL384" s="3"/>
      <c r="BM384" s="3"/>
      <c r="BN384" s="3"/>
      <c r="BO384" s="3"/>
      <c r="BP384" s="3"/>
      <c r="BQ384" s="3"/>
      <c r="BR384" s="3"/>
      <c r="BS384" s="3"/>
      <c r="BT384" s="3"/>
      <c r="BU384" s="3"/>
      <c r="BV384" s="3"/>
    </row>
    <row r="385" spans="63:74" x14ac:dyDescent="0.2">
      <c r="BK385" s="3"/>
      <c r="BL385" s="3"/>
      <c r="BM385" s="3"/>
      <c r="BN385" s="3"/>
      <c r="BO385" s="3"/>
      <c r="BP385" s="3"/>
      <c r="BQ385" s="3"/>
      <c r="BR385" s="3"/>
      <c r="BS385" s="3"/>
      <c r="BT385" s="3"/>
      <c r="BU385" s="3"/>
      <c r="BV385" s="3"/>
    </row>
    <row r="386" spans="63:74" x14ac:dyDescent="0.2">
      <c r="BK386" s="3"/>
      <c r="BL386" s="3"/>
      <c r="BM386" s="3"/>
      <c r="BN386" s="3"/>
      <c r="BO386" s="3"/>
      <c r="BP386" s="3"/>
      <c r="BQ386" s="3"/>
      <c r="BR386" s="3"/>
      <c r="BS386" s="3"/>
      <c r="BT386" s="3"/>
      <c r="BU386" s="3"/>
      <c r="BV386" s="3"/>
    </row>
    <row r="387" spans="63:74" x14ac:dyDescent="0.2">
      <c r="BK387" s="3"/>
      <c r="BL387" s="3"/>
      <c r="BM387" s="3"/>
      <c r="BN387" s="3"/>
      <c r="BO387" s="3"/>
      <c r="BP387" s="3"/>
      <c r="BQ387" s="3"/>
      <c r="BR387" s="3"/>
      <c r="BS387" s="3"/>
      <c r="BT387" s="3"/>
      <c r="BU387" s="3"/>
      <c r="BV387" s="3"/>
    </row>
    <row r="388" spans="63:74" x14ac:dyDescent="0.2">
      <c r="BK388" s="3"/>
      <c r="BL388" s="3"/>
      <c r="BM388" s="3"/>
      <c r="BN388" s="3"/>
      <c r="BO388" s="3"/>
      <c r="BP388" s="3"/>
      <c r="BQ388" s="3"/>
      <c r="BR388" s="3"/>
      <c r="BS388" s="3"/>
      <c r="BT388" s="3"/>
      <c r="BU388" s="3"/>
      <c r="BV388" s="3"/>
    </row>
    <row r="389" spans="63:74" x14ac:dyDescent="0.2">
      <c r="BK389" s="3"/>
      <c r="BL389" s="3"/>
      <c r="BM389" s="3"/>
      <c r="BN389" s="3"/>
      <c r="BO389" s="3"/>
      <c r="BP389" s="3"/>
      <c r="BQ389" s="3"/>
      <c r="BR389" s="3"/>
      <c r="BS389" s="3"/>
      <c r="BT389" s="3"/>
      <c r="BU389" s="3"/>
      <c r="BV389" s="3"/>
    </row>
    <row r="390" spans="63:74" x14ac:dyDescent="0.2">
      <c r="BK390" s="3"/>
      <c r="BL390" s="3"/>
      <c r="BM390" s="3"/>
      <c r="BN390" s="3"/>
      <c r="BO390" s="3"/>
      <c r="BP390" s="3"/>
      <c r="BQ390" s="3"/>
      <c r="BR390" s="3"/>
      <c r="BS390" s="3"/>
      <c r="BT390" s="3"/>
      <c r="BU390" s="3"/>
      <c r="BV390" s="3"/>
    </row>
    <row r="391" spans="63:74" x14ac:dyDescent="0.2">
      <c r="BK391" s="3"/>
      <c r="BL391" s="3"/>
      <c r="BM391" s="3"/>
      <c r="BN391" s="3"/>
      <c r="BO391" s="3"/>
      <c r="BP391" s="3"/>
      <c r="BQ391" s="3"/>
      <c r="BR391" s="3"/>
      <c r="BS391" s="3"/>
      <c r="BT391" s="3"/>
      <c r="BU391" s="3"/>
      <c r="BV391" s="3"/>
    </row>
    <row r="392" spans="63:74" x14ac:dyDescent="0.2">
      <c r="BK392" s="3"/>
      <c r="BL392" s="3"/>
      <c r="BM392" s="3"/>
      <c r="BN392" s="3"/>
      <c r="BO392" s="3"/>
      <c r="BP392" s="3"/>
      <c r="BQ392" s="3"/>
      <c r="BR392" s="3"/>
      <c r="BS392" s="3"/>
      <c r="BT392" s="3"/>
      <c r="BU392" s="3"/>
      <c r="BV392" s="3"/>
    </row>
    <row r="393" spans="63:74" x14ac:dyDescent="0.2">
      <c r="BK393" s="3"/>
      <c r="BL393" s="3"/>
      <c r="BM393" s="3"/>
      <c r="BN393" s="3"/>
      <c r="BO393" s="3"/>
      <c r="BP393" s="3"/>
      <c r="BQ393" s="3"/>
      <c r="BR393" s="3"/>
      <c r="BS393" s="3"/>
      <c r="BT393" s="3"/>
      <c r="BU393" s="3"/>
      <c r="BV393" s="3"/>
    </row>
    <row r="394" spans="63:74" x14ac:dyDescent="0.2">
      <c r="BK394" s="3"/>
      <c r="BL394" s="3"/>
      <c r="BM394" s="3"/>
      <c r="BN394" s="3"/>
      <c r="BO394" s="3"/>
      <c r="BP394" s="3"/>
      <c r="BQ394" s="3"/>
      <c r="BR394" s="3"/>
      <c r="BS394" s="3"/>
      <c r="BT394" s="3"/>
      <c r="BU394" s="3"/>
      <c r="BV394" s="3"/>
    </row>
    <row r="395" spans="63:74" x14ac:dyDescent="0.2">
      <c r="BK395" s="3"/>
      <c r="BL395" s="3"/>
      <c r="BM395" s="3"/>
      <c r="BN395" s="3"/>
      <c r="BO395" s="3"/>
      <c r="BP395" s="3"/>
      <c r="BQ395" s="3"/>
      <c r="BR395" s="3"/>
      <c r="BS395" s="3"/>
      <c r="BT395" s="3"/>
      <c r="BU395" s="3"/>
      <c r="BV395" s="3"/>
    </row>
    <row r="396" spans="63:74" x14ac:dyDescent="0.2">
      <c r="BK396" s="3"/>
      <c r="BL396" s="3"/>
      <c r="BM396" s="3"/>
      <c r="BN396" s="3"/>
      <c r="BO396" s="3"/>
      <c r="BP396" s="3"/>
      <c r="BQ396" s="3"/>
      <c r="BR396" s="3"/>
      <c r="BS396" s="3"/>
      <c r="BT396" s="3"/>
      <c r="BU396" s="3"/>
      <c r="BV396" s="3"/>
    </row>
    <row r="397" spans="63:74" x14ac:dyDescent="0.2">
      <c r="BK397" s="3"/>
      <c r="BL397" s="3"/>
      <c r="BM397" s="3"/>
      <c r="BN397" s="3"/>
      <c r="BO397" s="3"/>
      <c r="BP397" s="3"/>
      <c r="BQ397" s="3"/>
      <c r="BR397" s="3"/>
      <c r="BS397" s="3"/>
      <c r="BT397" s="3"/>
      <c r="BU397" s="3"/>
      <c r="BV397" s="3"/>
    </row>
    <row r="398" spans="63:74" x14ac:dyDescent="0.2">
      <c r="BK398" s="3"/>
      <c r="BL398" s="3"/>
      <c r="BM398" s="3"/>
      <c r="BN398" s="3"/>
      <c r="BO398" s="3"/>
      <c r="BP398" s="3"/>
      <c r="BQ398" s="3"/>
      <c r="BR398" s="3"/>
      <c r="BS398" s="3"/>
      <c r="BT398" s="3"/>
      <c r="BU398" s="3"/>
      <c r="BV398" s="3"/>
    </row>
    <row r="399" spans="63:74" x14ac:dyDescent="0.2">
      <c r="BK399" s="3"/>
      <c r="BL399" s="3"/>
      <c r="BM399" s="3"/>
      <c r="BN399" s="3"/>
      <c r="BO399" s="3"/>
      <c r="BP399" s="3"/>
      <c r="BQ399" s="3"/>
      <c r="BR399" s="3"/>
      <c r="BS399" s="3"/>
      <c r="BT399" s="3"/>
      <c r="BU399" s="3"/>
      <c r="BV399" s="3"/>
    </row>
    <row r="400" spans="63:74" x14ac:dyDescent="0.2">
      <c r="BK400" s="3"/>
      <c r="BL400" s="3"/>
      <c r="BM400" s="3"/>
      <c r="BN400" s="3"/>
      <c r="BO400" s="3"/>
      <c r="BP400" s="3"/>
      <c r="BQ400" s="3"/>
      <c r="BR400" s="3"/>
      <c r="BS400" s="3"/>
      <c r="BT400" s="3"/>
      <c r="BU400" s="3"/>
      <c r="BV400" s="3"/>
    </row>
    <row r="401" spans="63:74" x14ac:dyDescent="0.2">
      <c r="BK401" s="3"/>
      <c r="BL401" s="3"/>
      <c r="BM401" s="3"/>
      <c r="BN401" s="3"/>
      <c r="BO401" s="3"/>
      <c r="BP401" s="3"/>
      <c r="BQ401" s="3"/>
      <c r="BR401" s="3"/>
      <c r="BS401" s="3"/>
      <c r="BT401" s="3"/>
      <c r="BU401" s="3"/>
      <c r="BV401" s="3"/>
    </row>
    <row r="402" spans="63:74" x14ac:dyDescent="0.2">
      <c r="BK402" s="3"/>
      <c r="BL402" s="3"/>
      <c r="BM402" s="3"/>
      <c r="BN402" s="3"/>
      <c r="BO402" s="3"/>
      <c r="BP402" s="3"/>
      <c r="BQ402" s="3"/>
      <c r="BR402" s="3"/>
      <c r="BS402" s="3"/>
      <c r="BT402" s="3"/>
      <c r="BU402" s="3"/>
      <c r="BV402" s="3"/>
    </row>
    <row r="403" spans="63:74" x14ac:dyDescent="0.2">
      <c r="BK403" s="3"/>
      <c r="BL403" s="3"/>
      <c r="BM403" s="3"/>
      <c r="BN403" s="3"/>
      <c r="BO403" s="3"/>
      <c r="BP403" s="3"/>
      <c r="BQ403" s="3"/>
      <c r="BR403" s="3"/>
      <c r="BS403" s="3"/>
      <c r="BT403" s="3"/>
      <c r="BU403" s="3"/>
      <c r="BV403" s="3"/>
    </row>
    <row r="404" spans="63:74" x14ac:dyDescent="0.2">
      <c r="BK404" s="3"/>
      <c r="BL404" s="3"/>
      <c r="BM404" s="3"/>
      <c r="BN404" s="3"/>
      <c r="BO404" s="3"/>
      <c r="BP404" s="3"/>
      <c r="BQ404" s="3"/>
      <c r="BR404" s="3"/>
      <c r="BS404" s="3"/>
      <c r="BT404" s="3"/>
      <c r="BU404" s="3"/>
      <c r="BV404" s="3"/>
    </row>
    <row r="405" spans="63:74" x14ac:dyDescent="0.2">
      <c r="BK405" s="3"/>
      <c r="BL405" s="3"/>
      <c r="BM405" s="3"/>
      <c r="BN405" s="3"/>
      <c r="BO405" s="3"/>
      <c r="BP405" s="3"/>
      <c r="BQ405" s="3"/>
      <c r="BR405" s="3"/>
      <c r="BS405" s="3"/>
      <c r="BT405" s="3"/>
      <c r="BU405" s="3"/>
      <c r="BV405" s="3"/>
    </row>
    <row r="406" spans="63:74" x14ac:dyDescent="0.2">
      <c r="BK406" s="3"/>
      <c r="BL406" s="3"/>
      <c r="BM406" s="3"/>
      <c r="BN406" s="3"/>
      <c r="BO406" s="3"/>
      <c r="BP406" s="3"/>
      <c r="BQ406" s="3"/>
      <c r="BR406" s="3"/>
      <c r="BS406" s="3"/>
      <c r="BT406" s="3"/>
      <c r="BU406" s="3"/>
      <c r="BV406" s="3"/>
    </row>
    <row r="407" spans="63:74" x14ac:dyDescent="0.2">
      <c r="BK407" s="3"/>
      <c r="BL407" s="3"/>
      <c r="BM407" s="3"/>
      <c r="BN407" s="3"/>
      <c r="BO407" s="3"/>
      <c r="BP407" s="3"/>
      <c r="BQ407" s="3"/>
      <c r="BR407" s="3"/>
      <c r="BS407" s="3"/>
      <c r="BT407" s="3"/>
      <c r="BU407" s="3"/>
      <c r="BV407" s="3"/>
    </row>
    <row r="408" spans="63:74" x14ac:dyDescent="0.2">
      <c r="BK408" s="3"/>
      <c r="BL408" s="3"/>
      <c r="BM408" s="3"/>
      <c r="BN408" s="3"/>
      <c r="BO408" s="3"/>
      <c r="BP408" s="3"/>
      <c r="BQ408" s="3"/>
      <c r="BR408" s="3"/>
      <c r="BS408" s="3"/>
      <c r="BT408" s="3"/>
      <c r="BU408" s="3"/>
      <c r="BV408" s="3"/>
    </row>
    <row r="409" spans="63:74" x14ac:dyDescent="0.2">
      <c r="BK409" s="3"/>
      <c r="BL409" s="3"/>
      <c r="BM409" s="3"/>
      <c r="BN409" s="3"/>
      <c r="BO409" s="3"/>
      <c r="BP409" s="3"/>
      <c r="BQ409" s="3"/>
      <c r="BR409" s="3"/>
      <c r="BS409" s="3"/>
      <c r="BT409" s="3"/>
      <c r="BU409" s="3"/>
      <c r="BV409" s="3"/>
    </row>
    <row r="410" spans="63:74" x14ac:dyDescent="0.2">
      <c r="BK410" s="3"/>
      <c r="BL410" s="3"/>
      <c r="BM410" s="3"/>
      <c r="BN410" s="3"/>
      <c r="BO410" s="3"/>
      <c r="BP410" s="3"/>
      <c r="BQ410" s="3"/>
      <c r="BR410" s="3"/>
      <c r="BS410" s="3"/>
      <c r="BT410" s="3"/>
      <c r="BU410" s="3"/>
      <c r="BV410" s="3"/>
    </row>
    <row r="411" spans="63:74" x14ac:dyDescent="0.2">
      <c r="BK411" s="3"/>
      <c r="BL411" s="3"/>
      <c r="BM411" s="3"/>
      <c r="BN411" s="3"/>
      <c r="BO411" s="3"/>
      <c r="BP411" s="3"/>
      <c r="BQ411" s="3"/>
      <c r="BR411" s="3"/>
      <c r="BS411" s="3"/>
      <c r="BT411" s="3"/>
      <c r="BU411" s="3"/>
      <c r="BV411" s="3"/>
    </row>
    <row r="412" spans="63:74" x14ac:dyDescent="0.2">
      <c r="BK412" s="3"/>
      <c r="BL412" s="3"/>
      <c r="BM412" s="3"/>
      <c r="BN412" s="3"/>
      <c r="BO412" s="3"/>
      <c r="BP412" s="3"/>
      <c r="BQ412" s="3"/>
      <c r="BR412" s="3"/>
      <c r="BS412" s="3"/>
      <c r="BT412" s="3"/>
      <c r="BU412" s="3"/>
      <c r="BV412" s="3"/>
    </row>
    <row r="413" spans="63:74" x14ac:dyDescent="0.2">
      <c r="BK413" s="3"/>
      <c r="BL413" s="3"/>
      <c r="BM413" s="3"/>
      <c r="BN413" s="3"/>
      <c r="BO413" s="3"/>
      <c r="BP413" s="3"/>
      <c r="BQ413" s="3"/>
      <c r="BR413" s="3"/>
      <c r="BS413" s="3"/>
      <c r="BT413" s="3"/>
      <c r="BU413" s="3"/>
      <c r="BV413" s="3"/>
    </row>
    <row r="414" spans="63:74" x14ac:dyDescent="0.2">
      <c r="BK414" s="3"/>
      <c r="BL414" s="3"/>
      <c r="BM414" s="3"/>
      <c r="BN414" s="3"/>
      <c r="BO414" s="3"/>
      <c r="BP414" s="3"/>
      <c r="BQ414" s="3"/>
      <c r="BR414" s="3"/>
      <c r="BS414" s="3"/>
      <c r="BT414" s="3"/>
      <c r="BU414" s="3"/>
      <c r="BV414" s="3"/>
    </row>
    <row r="415" spans="63:74" x14ac:dyDescent="0.2">
      <c r="BK415" s="3"/>
      <c r="BL415" s="3"/>
      <c r="BM415" s="3"/>
      <c r="BN415" s="3"/>
      <c r="BO415" s="3"/>
      <c r="BP415" s="3"/>
      <c r="BQ415" s="3"/>
      <c r="BR415" s="3"/>
      <c r="BS415" s="3"/>
      <c r="BT415" s="3"/>
      <c r="BU415" s="3"/>
      <c r="BV415" s="3"/>
    </row>
    <row r="416" spans="63:74" x14ac:dyDescent="0.2">
      <c r="BK416" s="3"/>
      <c r="BL416" s="3"/>
      <c r="BM416" s="3"/>
      <c r="BN416" s="3"/>
      <c r="BO416" s="3"/>
      <c r="BP416" s="3"/>
      <c r="BQ416" s="3"/>
      <c r="BR416" s="3"/>
      <c r="BS416" s="3"/>
      <c r="BT416" s="3"/>
      <c r="BU416" s="3"/>
      <c r="BV416" s="3"/>
    </row>
    <row r="417" spans="63:74" x14ac:dyDescent="0.2">
      <c r="BK417" s="3"/>
      <c r="BL417" s="3"/>
      <c r="BM417" s="3"/>
      <c r="BN417" s="3"/>
      <c r="BO417" s="3"/>
      <c r="BP417" s="3"/>
      <c r="BQ417" s="3"/>
      <c r="BR417" s="3"/>
      <c r="BS417" s="3"/>
      <c r="BT417" s="3"/>
      <c r="BU417" s="3"/>
      <c r="BV417" s="3"/>
    </row>
    <row r="418" spans="63:74" x14ac:dyDescent="0.2">
      <c r="BK418" s="3"/>
      <c r="BL418" s="3"/>
      <c r="BM418" s="3"/>
      <c r="BN418" s="3"/>
      <c r="BO418" s="3"/>
      <c r="BP418" s="3"/>
      <c r="BQ418" s="3"/>
      <c r="BR418" s="3"/>
      <c r="BS418" s="3"/>
      <c r="BT418" s="3"/>
      <c r="BU418" s="3"/>
      <c r="BV418" s="3"/>
    </row>
    <row r="419" spans="63:74" x14ac:dyDescent="0.2">
      <c r="BK419" s="3"/>
      <c r="BL419" s="3"/>
      <c r="BM419" s="3"/>
      <c r="BN419" s="3"/>
      <c r="BO419" s="3"/>
      <c r="BP419" s="3"/>
      <c r="BQ419" s="3"/>
      <c r="BR419" s="3"/>
      <c r="BS419" s="3"/>
      <c r="BT419" s="3"/>
      <c r="BU419" s="3"/>
      <c r="BV419" s="3"/>
    </row>
    <row r="420" spans="63:74" x14ac:dyDescent="0.2">
      <c r="BK420" s="3"/>
      <c r="BL420" s="3"/>
      <c r="BM420" s="3"/>
      <c r="BN420" s="3"/>
      <c r="BO420" s="3"/>
      <c r="BP420" s="3"/>
      <c r="BQ420" s="3"/>
      <c r="BR420" s="3"/>
      <c r="BS420" s="3"/>
      <c r="BT420" s="3"/>
      <c r="BU420" s="3"/>
      <c r="BV420" s="3"/>
    </row>
    <row r="421" spans="63:74" x14ac:dyDescent="0.2">
      <c r="BK421" s="3"/>
      <c r="BL421" s="3"/>
      <c r="BM421" s="3"/>
      <c r="BN421" s="3"/>
      <c r="BO421" s="3"/>
      <c r="BP421" s="3"/>
      <c r="BQ421" s="3"/>
      <c r="BR421" s="3"/>
      <c r="BS421" s="3"/>
      <c r="BT421" s="3"/>
      <c r="BU421" s="3"/>
      <c r="BV421" s="3"/>
    </row>
    <row r="422" spans="63:74" x14ac:dyDescent="0.2">
      <c r="BK422" s="3"/>
      <c r="BL422" s="3"/>
      <c r="BM422" s="3"/>
      <c r="BN422" s="3"/>
      <c r="BO422" s="3"/>
      <c r="BP422" s="3"/>
      <c r="BQ422" s="3"/>
      <c r="BR422" s="3"/>
      <c r="BS422" s="3"/>
      <c r="BT422" s="3"/>
      <c r="BU422" s="3"/>
      <c r="BV422" s="3"/>
    </row>
    <row r="423" spans="63:74" x14ac:dyDescent="0.2">
      <c r="BK423" s="3"/>
      <c r="BL423" s="3"/>
      <c r="BM423" s="3"/>
      <c r="BN423" s="3"/>
      <c r="BO423" s="3"/>
      <c r="BP423" s="3"/>
      <c r="BQ423" s="3"/>
      <c r="BR423" s="3"/>
      <c r="BS423" s="3"/>
      <c r="BT423" s="3"/>
      <c r="BU423" s="3"/>
      <c r="BV423" s="3"/>
    </row>
    <row r="424" spans="63:74" x14ac:dyDescent="0.2">
      <c r="BK424" s="3"/>
      <c r="BL424" s="3"/>
      <c r="BM424" s="3"/>
      <c r="BN424" s="3"/>
      <c r="BO424" s="3"/>
      <c r="BP424" s="3"/>
      <c r="BQ424" s="3"/>
      <c r="BR424" s="3"/>
      <c r="BS424" s="3"/>
      <c r="BT424" s="3"/>
      <c r="BU424" s="3"/>
      <c r="BV424" s="3"/>
    </row>
    <row r="425" spans="63:74" x14ac:dyDescent="0.2">
      <c r="BK425" s="3"/>
      <c r="BL425" s="3"/>
      <c r="BM425" s="3"/>
      <c r="BN425" s="3"/>
      <c r="BO425" s="3"/>
      <c r="BP425" s="3"/>
      <c r="BQ425" s="3"/>
      <c r="BR425" s="3"/>
      <c r="BS425" s="3"/>
      <c r="BT425" s="3"/>
      <c r="BU425" s="3"/>
      <c r="BV425" s="3"/>
    </row>
    <row r="426" spans="63:74" x14ac:dyDescent="0.2">
      <c r="BK426" s="3"/>
      <c r="BL426" s="3"/>
      <c r="BM426" s="3"/>
      <c r="BN426" s="3"/>
      <c r="BO426" s="3"/>
      <c r="BP426" s="3"/>
      <c r="BQ426" s="3"/>
      <c r="BR426" s="3"/>
      <c r="BS426" s="3"/>
      <c r="BT426" s="3"/>
      <c r="BU426" s="3"/>
      <c r="BV426" s="3"/>
    </row>
    <row r="427" spans="63:74" x14ac:dyDescent="0.2">
      <c r="BK427" s="3"/>
      <c r="BL427" s="3"/>
      <c r="BM427" s="3"/>
      <c r="BN427" s="3"/>
      <c r="BO427" s="3"/>
      <c r="BP427" s="3"/>
      <c r="BQ427" s="3"/>
      <c r="BR427" s="3"/>
      <c r="BS427" s="3"/>
      <c r="BT427" s="3"/>
      <c r="BU427" s="3"/>
      <c r="BV427" s="3"/>
    </row>
    <row r="428" spans="63:74" x14ac:dyDescent="0.2">
      <c r="BK428" s="3"/>
      <c r="BL428" s="3"/>
      <c r="BM428" s="3"/>
      <c r="BN428" s="3"/>
      <c r="BO428" s="3"/>
      <c r="BP428" s="3"/>
      <c r="BQ428" s="3"/>
      <c r="BR428" s="3"/>
      <c r="BS428" s="3"/>
      <c r="BT428" s="3"/>
      <c r="BU428" s="3"/>
      <c r="BV428" s="3"/>
    </row>
    <row r="429" spans="63:74" x14ac:dyDescent="0.2">
      <c r="BK429" s="3"/>
      <c r="BL429" s="3"/>
      <c r="BM429" s="3"/>
      <c r="BN429" s="3"/>
      <c r="BO429" s="3"/>
      <c r="BP429" s="3"/>
      <c r="BQ429" s="3"/>
      <c r="BR429" s="3"/>
      <c r="BS429" s="3"/>
      <c r="BT429" s="3"/>
      <c r="BU429" s="3"/>
      <c r="BV429" s="3"/>
    </row>
    <row r="430" spans="63:74" x14ac:dyDescent="0.2">
      <c r="BK430" s="3"/>
      <c r="BL430" s="3"/>
      <c r="BM430" s="3"/>
      <c r="BN430" s="3"/>
      <c r="BO430" s="3"/>
      <c r="BP430" s="3"/>
      <c r="BQ430" s="3"/>
      <c r="BR430" s="3"/>
      <c r="BS430" s="3"/>
      <c r="BT430" s="3"/>
      <c r="BU430" s="3"/>
      <c r="BV430" s="3"/>
    </row>
    <row r="431" spans="63:74" x14ac:dyDescent="0.2">
      <c r="BK431" s="3"/>
      <c r="BL431" s="3"/>
      <c r="BM431" s="3"/>
      <c r="BN431" s="3"/>
      <c r="BO431" s="3"/>
      <c r="BP431" s="3"/>
      <c r="BQ431" s="3"/>
      <c r="BR431" s="3"/>
      <c r="BS431" s="3"/>
      <c r="BT431" s="3"/>
      <c r="BU431" s="3"/>
      <c r="BV431" s="3"/>
    </row>
    <row r="432" spans="63:74" x14ac:dyDescent="0.2">
      <c r="BK432" s="3"/>
      <c r="BL432" s="3"/>
      <c r="BM432" s="3"/>
      <c r="BN432" s="3"/>
      <c r="BO432" s="3"/>
      <c r="BP432" s="3"/>
      <c r="BQ432" s="3"/>
      <c r="BR432" s="3"/>
      <c r="BS432" s="3"/>
      <c r="BT432" s="3"/>
      <c r="BU432" s="3"/>
      <c r="BV432" s="3"/>
    </row>
    <row r="433" spans="63:74" x14ac:dyDescent="0.2">
      <c r="BK433" s="3"/>
      <c r="BL433" s="3"/>
      <c r="BM433" s="3"/>
      <c r="BN433" s="3"/>
      <c r="BO433" s="3"/>
      <c r="BP433" s="3"/>
      <c r="BQ433" s="3"/>
      <c r="BR433" s="3"/>
      <c r="BS433" s="3"/>
      <c r="BT433" s="3"/>
      <c r="BU433" s="3"/>
      <c r="BV433" s="3"/>
    </row>
    <row r="434" spans="63:74" x14ac:dyDescent="0.2">
      <c r="BK434" s="3"/>
      <c r="BL434" s="3"/>
      <c r="BM434" s="3"/>
      <c r="BN434" s="3"/>
      <c r="BO434" s="3"/>
      <c r="BP434" s="3"/>
      <c r="BQ434" s="3"/>
      <c r="BR434" s="3"/>
      <c r="BS434" s="3"/>
      <c r="BT434" s="3"/>
      <c r="BU434" s="3"/>
      <c r="BV434" s="3"/>
    </row>
    <row r="435" spans="63:74" x14ac:dyDescent="0.2">
      <c r="BK435" s="3"/>
      <c r="BL435" s="3"/>
      <c r="BM435" s="3"/>
      <c r="BN435" s="3"/>
      <c r="BO435" s="3"/>
      <c r="BP435" s="3"/>
      <c r="BQ435" s="3"/>
      <c r="BR435" s="3"/>
      <c r="BS435" s="3"/>
      <c r="BT435" s="3"/>
      <c r="BU435" s="3"/>
      <c r="BV435" s="3"/>
    </row>
    <row r="436" spans="63:74" x14ac:dyDescent="0.2">
      <c r="BK436" s="3"/>
      <c r="BL436" s="3"/>
      <c r="BM436" s="3"/>
      <c r="BN436" s="3"/>
      <c r="BO436" s="3"/>
      <c r="BP436" s="3"/>
      <c r="BQ436" s="3"/>
      <c r="BR436" s="3"/>
      <c r="BS436" s="3"/>
      <c r="BT436" s="3"/>
      <c r="BU436" s="3"/>
      <c r="BV436" s="3"/>
    </row>
    <row r="437" spans="63:74" x14ac:dyDescent="0.2">
      <c r="BK437" s="3"/>
      <c r="BL437" s="3"/>
      <c r="BM437" s="3"/>
      <c r="BN437" s="3"/>
      <c r="BO437" s="3"/>
      <c r="BP437" s="3"/>
      <c r="BQ437" s="3"/>
      <c r="BR437" s="3"/>
      <c r="BS437" s="3"/>
      <c r="BT437" s="3"/>
      <c r="BU437" s="3"/>
      <c r="BV437" s="3"/>
    </row>
    <row r="438" spans="63:74" x14ac:dyDescent="0.2">
      <c r="BK438" s="3"/>
      <c r="BL438" s="3"/>
      <c r="BM438" s="3"/>
      <c r="BN438" s="3"/>
      <c r="BO438" s="3"/>
      <c r="BP438" s="3"/>
      <c r="BQ438" s="3"/>
      <c r="BR438" s="3"/>
      <c r="BS438" s="3"/>
      <c r="BT438" s="3"/>
      <c r="BU438" s="3"/>
      <c r="BV438" s="3"/>
    </row>
    <row r="439" spans="63:74" x14ac:dyDescent="0.2">
      <c r="BK439" s="3"/>
      <c r="BL439" s="3"/>
      <c r="BM439" s="3"/>
      <c r="BN439" s="3"/>
      <c r="BO439" s="3"/>
      <c r="BP439" s="3"/>
      <c r="BQ439" s="3"/>
      <c r="BR439" s="3"/>
      <c r="BS439" s="3"/>
      <c r="BT439" s="3"/>
      <c r="BU439" s="3"/>
      <c r="BV439" s="3"/>
    </row>
    <row r="440" spans="63:74" x14ac:dyDescent="0.2">
      <c r="BK440" s="3"/>
      <c r="BL440" s="3"/>
      <c r="BM440" s="3"/>
      <c r="BN440" s="3"/>
      <c r="BO440" s="3"/>
      <c r="BP440" s="3"/>
      <c r="BQ440" s="3"/>
      <c r="BR440" s="3"/>
      <c r="BS440" s="3"/>
      <c r="BT440" s="3"/>
      <c r="BU440" s="3"/>
      <c r="BV440" s="3"/>
    </row>
    <row r="441" spans="63:74" x14ac:dyDescent="0.2">
      <c r="BK441" s="3"/>
      <c r="BL441" s="3"/>
      <c r="BM441" s="3"/>
      <c r="BN441" s="3"/>
      <c r="BO441" s="3"/>
      <c r="BP441" s="3"/>
      <c r="BQ441" s="3"/>
      <c r="BR441" s="3"/>
      <c r="BS441" s="3"/>
      <c r="BT441" s="3"/>
      <c r="BU441" s="3"/>
      <c r="BV441" s="3"/>
    </row>
    <row r="442" spans="63:74" x14ac:dyDescent="0.2">
      <c r="BK442" s="3"/>
      <c r="BL442" s="3"/>
      <c r="BM442" s="3"/>
      <c r="BN442" s="3"/>
      <c r="BO442" s="3"/>
      <c r="BP442" s="3"/>
      <c r="BQ442" s="3"/>
      <c r="BR442" s="3"/>
      <c r="BS442" s="3"/>
      <c r="BT442" s="3"/>
      <c r="BU442" s="3"/>
      <c r="BV442" s="3"/>
    </row>
    <row r="443" spans="63:74" x14ac:dyDescent="0.2">
      <c r="BK443" s="3"/>
      <c r="BL443" s="3"/>
      <c r="BM443" s="3"/>
      <c r="BN443" s="3"/>
      <c r="BO443" s="3"/>
      <c r="BP443" s="3"/>
      <c r="BQ443" s="3"/>
      <c r="BR443" s="3"/>
      <c r="BS443" s="3"/>
      <c r="BT443" s="3"/>
      <c r="BU443" s="3"/>
      <c r="BV443" s="3"/>
    </row>
    <row r="444" spans="63:74" x14ac:dyDescent="0.2">
      <c r="BK444" s="3"/>
      <c r="BL444" s="3"/>
      <c r="BM444" s="3"/>
      <c r="BN444" s="3"/>
      <c r="BO444" s="3"/>
      <c r="BP444" s="3"/>
      <c r="BQ444" s="3"/>
      <c r="BR444" s="3"/>
      <c r="BS444" s="3"/>
      <c r="BT444" s="3"/>
      <c r="BU444" s="3"/>
      <c r="BV444" s="3"/>
    </row>
    <row r="445" spans="63:74" x14ac:dyDescent="0.2">
      <c r="BK445" s="3"/>
      <c r="BL445" s="3"/>
      <c r="BM445" s="3"/>
      <c r="BN445" s="3"/>
      <c r="BO445" s="3"/>
      <c r="BP445" s="3"/>
      <c r="BQ445" s="3"/>
      <c r="BR445" s="3"/>
      <c r="BS445" s="3"/>
      <c r="BT445" s="3"/>
      <c r="BU445" s="3"/>
      <c r="BV445" s="3"/>
    </row>
    <row r="446" spans="63:74" x14ac:dyDescent="0.2">
      <c r="BK446" s="3"/>
      <c r="BL446" s="3"/>
      <c r="BM446" s="3"/>
      <c r="BN446" s="3"/>
      <c r="BO446" s="3"/>
      <c r="BP446" s="3"/>
      <c r="BQ446" s="3"/>
      <c r="BR446" s="3"/>
      <c r="BS446" s="3"/>
      <c r="BT446" s="3"/>
      <c r="BU446" s="3"/>
      <c r="BV446" s="3"/>
    </row>
    <row r="447" spans="63:74" x14ac:dyDescent="0.2">
      <c r="BK447" s="3"/>
      <c r="BL447" s="3"/>
      <c r="BM447" s="3"/>
      <c r="BN447" s="3"/>
      <c r="BO447" s="3"/>
      <c r="BP447" s="3"/>
      <c r="BQ447" s="3"/>
      <c r="BR447" s="3"/>
      <c r="BS447" s="3"/>
      <c r="BT447" s="3"/>
      <c r="BU447" s="3"/>
      <c r="BV447" s="3"/>
    </row>
    <row r="448" spans="63:74" x14ac:dyDescent="0.2">
      <c r="BK448" s="3"/>
      <c r="BL448" s="3"/>
      <c r="BM448" s="3"/>
      <c r="BN448" s="3"/>
      <c r="BO448" s="3"/>
      <c r="BP448" s="3"/>
      <c r="BQ448" s="3"/>
      <c r="BR448" s="3"/>
      <c r="BS448" s="3"/>
      <c r="BT448" s="3"/>
      <c r="BU448" s="3"/>
      <c r="BV448" s="3"/>
    </row>
    <row r="449" spans="63:74" x14ac:dyDescent="0.2">
      <c r="BK449" s="3"/>
      <c r="BL449" s="3"/>
      <c r="BM449" s="3"/>
      <c r="BN449" s="3"/>
      <c r="BO449" s="3"/>
      <c r="BP449" s="3"/>
      <c r="BQ449" s="3"/>
      <c r="BR449" s="3"/>
      <c r="BS449" s="3"/>
      <c r="BT449" s="3"/>
      <c r="BU449" s="3"/>
      <c r="BV449" s="3"/>
    </row>
    <row r="450" spans="63:74" x14ac:dyDescent="0.2">
      <c r="BK450" s="3"/>
      <c r="BL450" s="3"/>
      <c r="BM450" s="3"/>
      <c r="BN450" s="3"/>
      <c r="BO450" s="3"/>
      <c r="BP450" s="3"/>
      <c r="BQ450" s="3"/>
      <c r="BR450" s="3"/>
      <c r="BS450" s="3"/>
      <c r="BT450" s="3"/>
      <c r="BU450" s="3"/>
      <c r="BV450" s="3"/>
    </row>
    <row r="451" spans="63:74" x14ac:dyDescent="0.2">
      <c r="BK451" s="3"/>
      <c r="BL451" s="3"/>
      <c r="BM451" s="3"/>
      <c r="BN451" s="3"/>
      <c r="BO451" s="3"/>
      <c r="BP451" s="3"/>
      <c r="BQ451" s="3"/>
      <c r="BR451" s="3"/>
      <c r="BS451" s="3"/>
      <c r="BT451" s="3"/>
      <c r="BU451" s="3"/>
      <c r="BV451" s="3"/>
    </row>
    <row r="452" spans="63:74" x14ac:dyDescent="0.2">
      <c r="BK452" s="3"/>
      <c r="BL452" s="3"/>
      <c r="BM452" s="3"/>
      <c r="BN452" s="3"/>
      <c r="BO452" s="3"/>
      <c r="BP452" s="3"/>
      <c r="BQ452" s="3"/>
      <c r="BR452" s="3"/>
      <c r="BS452" s="3"/>
      <c r="BT452" s="3"/>
      <c r="BU452" s="3"/>
      <c r="BV452" s="3"/>
    </row>
    <row r="453" spans="63:74" x14ac:dyDescent="0.2">
      <c r="BK453" s="3"/>
      <c r="BL453" s="3"/>
      <c r="BM453" s="3"/>
      <c r="BN453" s="3"/>
      <c r="BO453" s="3"/>
      <c r="BP453" s="3"/>
      <c r="BQ453" s="3"/>
      <c r="BR453" s="3"/>
      <c r="BS453" s="3"/>
      <c r="BT453" s="3"/>
      <c r="BU453" s="3"/>
      <c r="BV453" s="3"/>
    </row>
    <row r="454" spans="63:74" x14ac:dyDescent="0.2">
      <c r="BK454" s="3"/>
      <c r="BL454" s="3"/>
      <c r="BM454" s="3"/>
      <c r="BN454" s="3"/>
      <c r="BO454" s="3"/>
      <c r="BP454" s="3"/>
      <c r="BQ454" s="3"/>
      <c r="BR454" s="3"/>
      <c r="BS454" s="3"/>
      <c r="BT454" s="3"/>
      <c r="BU454" s="3"/>
      <c r="BV454" s="3"/>
    </row>
    <row r="455" spans="63:74" x14ac:dyDescent="0.2">
      <c r="BK455" s="3"/>
      <c r="BL455" s="3"/>
      <c r="BM455" s="3"/>
      <c r="BN455" s="3"/>
      <c r="BO455" s="3"/>
      <c r="BP455" s="3"/>
      <c r="BQ455" s="3"/>
      <c r="BR455" s="3"/>
      <c r="BS455" s="3"/>
      <c r="BT455" s="3"/>
      <c r="BU455" s="3"/>
      <c r="BV455" s="3"/>
    </row>
    <row r="456" spans="63:74" x14ac:dyDescent="0.2">
      <c r="BK456" s="3"/>
      <c r="BL456" s="3"/>
      <c r="BM456" s="3"/>
      <c r="BN456" s="3"/>
      <c r="BO456" s="3"/>
      <c r="BP456" s="3"/>
      <c r="BQ456" s="3"/>
      <c r="BR456" s="3"/>
      <c r="BS456" s="3"/>
      <c r="BT456" s="3"/>
      <c r="BU456" s="3"/>
      <c r="BV456" s="3"/>
    </row>
    <row r="457" spans="63:74" x14ac:dyDescent="0.2">
      <c r="BK457" s="3"/>
      <c r="BL457" s="3"/>
      <c r="BM457" s="3"/>
      <c r="BN457" s="3"/>
      <c r="BO457" s="3"/>
      <c r="BP457" s="3"/>
      <c r="BQ457" s="3"/>
      <c r="BR457" s="3"/>
      <c r="BS457" s="3"/>
      <c r="BT457" s="3"/>
      <c r="BU457" s="3"/>
      <c r="BV457" s="3"/>
    </row>
    <row r="458" spans="63:74" x14ac:dyDescent="0.2">
      <c r="BK458" s="3"/>
      <c r="BL458" s="3"/>
      <c r="BM458" s="3"/>
      <c r="BN458" s="3"/>
      <c r="BO458" s="3"/>
      <c r="BP458" s="3"/>
      <c r="BQ458" s="3"/>
      <c r="BR458" s="3"/>
      <c r="BS458" s="3"/>
      <c r="BT458" s="3"/>
      <c r="BU458" s="3"/>
      <c r="BV458" s="3"/>
    </row>
    <row r="459" spans="63:74" x14ac:dyDescent="0.2">
      <c r="BK459" s="3"/>
      <c r="BL459" s="3"/>
      <c r="BM459" s="3"/>
      <c r="BN459" s="3"/>
      <c r="BO459" s="3"/>
      <c r="BP459" s="3"/>
      <c r="BQ459" s="3"/>
      <c r="BR459" s="3"/>
      <c r="BS459" s="3"/>
      <c r="BT459" s="3"/>
      <c r="BU459" s="3"/>
      <c r="BV459" s="3"/>
    </row>
    <row r="460" spans="63:74" x14ac:dyDescent="0.2">
      <c r="BK460" s="3"/>
      <c r="BL460" s="3"/>
      <c r="BM460" s="3"/>
      <c r="BN460" s="3"/>
      <c r="BO460" s="3"/>
      <c r="BP460" s="3"/>
      <c r="BQ460" s="3"/>
      <c r="BR460" s="3"/>
      <c r="BS460" s="3"/>
      <c r="BT460" s="3"/>
      <c r="BU460" s="3"/>
      <c r="BV460" s="3"/>
    </row>
    <row r="461" spans="63:74" x14ac:dyDescent="0.2">
      <c r="BK461" s="3"/>
      <c r="BL461" s="3"/>
      <c r="BM461" s="3"/>
      <c r="BN461" s="3"/>
      <c r="BO461" s="3"/>
      <c r="BP461" s="3"/>
      <c r="BQ461" s="3"/>
      <c r="BR461" s="3"/>
      <c r="BS461" s="3"/>
      <c r="BT461" s="3"/>
      <c r="BU461" s="3"/>
      <c r="BV461" s="3"/>
    </row>
    <row r="462" spans="63:74" x14ac:dyDescent="0.2">
      <c r="BK462" s="3"/>
      <c r="BL462" s="3"/>
      <c r="BM462" s="3"/>
      <c r="BN462" s="3"/>
      <c r="BO462" s="3"/>
      <c r="BP462" s="3"/>
      <c r="BQ462" s="3"/>
      <c r="BR462" s="3"/>
      <c r="BS462" s="3"/>
      <c r="BT462" s="3"/>
      <c r="BU462" s="3"/>
      <c r="BV462" s="3"/>
    </row>
    <row r="463" spans="63:74" x14ac:dyDescent="0.2">
      <c r="BK463" s="3"/>
      <c r="BL463" s="3"/>
      <c r="BM463" s="3"/>
      <c r="BN463" s="3"/>
      <c r="BO463" s="3"/>
      <c r="BP463" s="3"/>
      <c r="BQ463" s="3"/>
      <c r="BR463" s="3"/>
      <c r="BS463" s="3"/>
      <c r="BT463" s="3"/>
      <c r="BU463" s="3"/>
      <c r="BV463" s="3"/>
    </row>
    <row r="464" spans="63:74" x14ac:dyDescent="0.2">
      <c r="BK464" s="3"/>
      <c r="BL464" s="3"/>
      <c r="BM464" s="3"/>
      <c r="BN464" s="3"/>
      <c r="BO464" s="3"/>
      <c r="BP464" s="3"/>
      <c r="BQ464" s="3"/>
      <c r="BR464" s="3"/>
      <c r="BS464" s="3"/>
      <c r="BT464" s="3"/>
      <c r="BU464" s="3"/>
      <c r="BV464" s="3"/>
    </row>
    <row r="465" spans="63:74" x14ac:dyDescent="0.2">
      <c r="BK465" s="3"/>
      <c r="BL465" s="3"/>
      <c r="BM465" s="3"/>
      <c r="BN465" s="3"/>
      <c r="BO465" s="3"/>
      <c r="BP465" s="3"/>
      <c r="BQ465" s="3"/>
      <c r="BR465" s="3"/>
      <c r="BS465" s="3"/>
      <c r="BT465" s="3"/>
      <c r="BU465" s="3"/>
      <c r="BV465" s="3"/>
    </row>
    <row r="466" spans="63:74" x14ac:dyDescent="0.2">
      <c r="BK466" s="3"/>
      <c r="BL466" s="3"/>
      <c r="BM466" s="3"/>
      <c r="BN466" s="3"/>
      <c r="BO466" s="3"/>
      <c r="BP466" s="3"/>
      <c r="BQ466" s="3"/>
      <c r="BR466" s="3"/>
      <c r="BS466" s="3"/>
      <c r="BT466" s="3"/>
      <c r="BU466" s="3"/>
      <c r="BV466" s="3"/>
    </row>
    <row r="467" spans="63:74" x14ac:dyDescent="0.2">
      <c r="BK467" s="3"/>
      <c r="BL467" s="3"/>
      <c r="BM467" s="3"/>
      <c r="BN467" s="3"/>
      <c r="BO467" s="3"/>
      <c r="BP467" s="3"/>
      <c r="BQ467" s="3"/>
      <c r="BR467" s="3"/>
      <c r="BS467" s="3"/>
      <c r="BT467" s="3"/>
      <c r="BU467" s="3"/>
      <c r="BV467" s="3"/>
    </row>
    <row r="468" spans="63:74" x14ac:dyDescent="0.2">
      <c r="BK468" s="3"/>
      <c r="BL468" s="3"/>
      <c r="BM468" s="3"/>
      <c r="BN468" s="3"/>
      <c r="BO468" s="3"/>
      <c r="BP468" s="3"/>
      <c r="BQ468" s="3"/>
      <c r="BR468" s="3"/>
      <c r="BS468" s="3"/>
      <c r="BT468" s="3"/>
      <c r="BU468" s="3"/>
      <c r="BV468" s="3"/>
    </row>
    <row r="469" spans="63:74" x14ac:dyDescent="0.2">
      <c r="BK469" s="3"/>
      <c r="BL469" s="3"/>
      <c r="BM469" s="3"/>
      <c r="BN469" s="3"/>
      <c r="BO469" s="3"/>
      <c r="BP469" s="3"/>
      <c r="BQ469" s="3"/>
      <c r="BR469" s="3"/>
      <c r="BS469" s="3"/>
      <c r="BT469" s="3"/>
      <c r="BU469" s="3"/>
      <c r="BV469" s="3"/>
    </row>
    <row r="470" spans="63:74" x14ac:dyDescent="0.2">
      <c r="BK470" s="3"/>
      <c r="BL470" s="3"/>
      <c r="BM470" s="3"/>
      <c r="BN470" s="3"/>
      <c r="BO470" s="3"/>
      <c r="BP470" s="3"/>
      <c r="BQ470" s="3"/>
      <c r="BR470" s="3"/>
      <c r="BS470" s="3"/>
      <c r="BT470" s="3"/>
      <c r="BU470" s="3"/>
      <c r="BV470" s="3"/>
    </row>
    <row r="471" spans="63:74" x14ac:dyDescent="0.2">
      <c r="BK471" s="3"/>
      <c r="BL471" s="3"/>
      <c r="BM471" s="3"/>
      <c r="BN471" s="3"/>
      <c r="BO471" s="3"/>
      <c r="BP471" s="3"/>
      <c r="BQ471" s="3"/>
      <c r="BR471" s="3"/>
      <c r="BS471" s="3"/>
      <c r="BT471" s="3"/>
      <c r="BU471" s="3"/>
      <c r="BV471" s="3"/>
    </row>
    <row r="472" spans="63:74" x14ac:dyDescent="0.2">
      <c r="BK472" s="3"/>
      <c r="BL472" s="3"/>
      <c r="BM472" s="3"/>
      <c r="BN472" s="3"/>
      <c r="BO472" s="3"/>
      <c r="BP472" s="3"/>
      <c r="BQ472" s="3"/>
      <c r="BR472" s="3"/>
      <c r="BS472" s="3"/>
      <c r="BT472" s="3"/>
      <c r="BU472" s="3"/>
      <c r="BV472" s="3"/>
    </row>
    <row r="473" spans="63:74" x14ac:dyDescent="0.2">
      <c r="BK473" s="3"/>
      <c r="BL473" s="3"/>
      <c r="BM473" s="3"/>
      <c r="BN473" s="3"/>
      <c r="BO473" s="3"/>
      <c r="BP473" s="3"/>
      <c r="BQ473" s="3"/>
      <c r="BR473" s="3"/>
      <c r="BS473" s="3"/>
      <c r="BT473" s="3"/>
      <c r="BU473" s="3"/>
      <c r="BV473" s="3"/>
    </row>
    <row r="474" spans="63:74" x14ac:dyDescent="0.2">
      <c r="BK474" s="3"/>
      <c r="BL474" s="3"/>
      <c r="BM474" s="3"/>
      <c r="BN474" s="3"/>
      <c r="BO474" s="3"/>
      <c r="BP474" s="3"/>
      <c r="BQ474" s="3"/>
      <c r="BR474" s="3"/>
      <c r="BS474" s="3"/>
      <c r="BT474" s="3"/>
      <c r="BU474" s="3"/>
      <c r="BV474" s="3"/>
    </row>
    <row r="475" spans="63:74" x14ac:dyDescent="0.2">
      <c r="BK475" s="3"/>
      <c r="BL475" s="3"/>
      <c r="BM475" s="3"/>
      <c r="BN475" s="3"/>
      <c r="BO475" s="3"/>
      <c r="BP475" s="3"/>
      <c r="BQ475" s="3"/>
      <c r="BR475" s="3"/>
      <c r="BS475" s="3"/>
      <c r="BT475" s="3"/>
      <c r="BU475" s="3"/>
      <c r="BV475" s="3"/>
    </row>
    <row r="476" spans="63:74" x14ac:dyDescent="0.2">
      <c r="BK476" s="3"/>
      <c r="BL476" s="3"/>
      <c r="BM476" s="3"/>
      <c r="BN476" s="3"/>
      <c r="BO476" s="3"/>
      <c r="BP476" s="3"/>
      <c r="BQ476" s="3"/>
      <c r="BR476" s="3"/>
      <c r="BS476" s="3"/>
      <c r="BT476" s="3"/>
      <c r="BU476" s="3"/>
      <c r="BV476" s="3"/>
    </row>
    <row r="477" spans="63:74" x14ac:dyDescent="0.2">
      <c r="BK477" s="3"/>
      <c r="BL477" s="3"/>
      <c r="BM477" s="3"/>
      <c r="BN477" s="3"/>
      <c r="BO477" s="3"/>
      <c r="BP477" s="3"/>
      <c r="BQ477" s="3"/>
      <c r="BR477" s="3"/>
      <c r="BS477" s="3"/>
      <c r="BT477" s="3"/>
      <c r="BU477" s="3"/>
      <c r="BV477" s="3"/>
    </row>
    <row r="478" spans="63:74" x14ac:dyDescent="0.2">
      <c r="BK478" s="3"/>
      <c r="BL478" s="3"/>
      <c r="BM478" s="3"/>
      <c r="BN478" s="3"/>
      <c r="BO478" s="3"/>
      <c r="BP478" s="3"/>
      <c r="BQ478" s="3"/>
      <c r="BR478" s="3"/>
      <c r="BS478" s="3"/>
      <c r="BT478" s="3"/>
      <c r="BU478" s="3"/>
      <c r="BV478" s="3"/>
    </row>
    <row r="479" spans="63:74" x14ac:dyDescent="0.2">
      <c r="BK479" s="3"/>
      <c r="BL479" s="3"/>
      <c r="BM479" s="3"/>
      <c r="BN479" s="3"/>
      <c r="BO479" s="3"/>
      <c r="BP479" s="3"/>
      <c r="BQ479" s="3"/>
      <c r="BR479" s="3"/>
      <c r="BS479" s="3"/>
      <c r="BT479" s="3"/>
      <c r="BU479" s="3"/>
      <c r="BV479" s="3"/>
    </row>
    <row r="480" spans="63:74" x14ac:dyDescent="0.2">
      <c r="BK480" s="3"/>
      <c r="BL480" s="3"/>
      <c r="BM480" s="3"/>
      <c r="BN480" s="3"/>
      <c r="BO480" s="3"/>
      <c r="BP480" s="3"/>
      <c r="BQ480" s="3"/>
      <c r="BR480" s="3"/>
      <c r="BS480" s="3"/>
      <c r="BT480" s="3"/>
      <c r="BU480" s="3"/>
      <c r="BV480" s="3"/>
    </row>
    <row r="481" spans="63:74" x14ac:dyDescent="0.2">
      <c r="BK481" s="3"/>
      <c r="BL481" s="3"/>
      <c r="BM481" s="3"/>
      <c r="BN481" s="3"/>
      <c r="BO481" s="3"/>
      <c r="BP481" s="3"/>
      <c r="BQ481" s="3"/>
      <c r="BR481" s="3"/>
      <c r="BS481" s="3"/>
      <c r="BT481" s="3"/>
      <c r="BU481" s="3"/>
      <c r="BV481" s="3"/>
    </row>
    <row r="482" spans="63:74" x14ac:dyDescent="0.2">
      <c r="BK482" s="3"/>
      <c r="BL482" s="3"/>
      <c r="BM482" s="3"/>
      <c r="BN482" s="3"/>
      <c r="BO482" s="3"/>
      <c r="BP482" s="3"/>
      <c r="BQ482" s="3"/>
      <c r="BR482" s="3"/>
      <c r="BS482" s="3"/>
      <c r="BT482" s="3"/>
      <c r="BU482" s="3"/>
      <c r="BV482" s="3"/>
    </row>
    <row r="483" spans="63:74" x14ac:dyDescent="0.2">
      <c r="BK483" s="3"/>
      <c r="BL483" s="3"/>
      <c r="BM483" s="3"/>
      <c r="BN483" s="3"/>
      <c r="BO483" s="3"/>
      <c r="BP483" s="3"/>
      <c r="BQ483" s="3"/>
      <c r="BR483" s="3"/>
      <c r="BS483" s="3"/>
      <c r="BT483" s="3"/>
      <c r="BU483" s="3"/>
      <c r="BV483" s="3"/>
    </row>
    <row r="484" spans="63:74" x14ac:dyDescent="0.2">
      <c r="BK484" s="3"/>
      <c r="BL484" s="3"/>
      <c r="BM484" s="3"/>
      <c r="BN484" s="3"/>
      <c r="BO484" s="3"/>
      <c r="BP484" s="3"/>
      <c r="BQ484" s="3"/>
      <c r="BR484" s="3"/>
      <c r="BS484" s="3"/>
      <c r="BT484" s="3"/>
      <c r="BU484" s="3"/>
      <c r="BV484" s="3"/>
    </row>
    <row r="485" spans="63:74" x14ac:dyDescent="0.2">
      <c r="BK485" s="3"/>
      <c r="BL485" s="3"/>
      <c r="BM485" s="3"/>
      <c r="BN485" s="3"/>
      <c r="BO485" s="3"/>
      <c r="BP485" s="3"/>
      <c r="BQ485" s="3"/>
      <c r="BR485" s="3"/>
      <c r="BS485" s="3"/>
      <c r="BT485" s="3"/>
      <c r="BU485" s="3"/>
      <c r="BV485" s="3"/>
    </row>
    <row r="486" spans="63:74" x14ac:dyDescent="0.2">
      <c r="BK486" s="3"/>
      <c r="BL486" s="3"/>
      <c r="BM486" s="3"/>
      <c r="BN486" s="3"/>
      <c r="BO486" s="3"/>
      <c r="BP486" s="3"/>
      <c r="BQ486" s="3"/>
      <c r="BR486" s="3"/>
      <c r="BS486" s="3"/>
      <c r="BT486" s="3"/>
      <c r="BU486" s="3"/>
      <c r="BV486" s="3"/>
    </row>
    <row r="487" spans="63:74" x14ac:dyDescent="0.2">
      <c r="BK487" s="3"/>
      <c r="BL487" s="3"/>
      <c r="BM487" s="3"/>
      <c r="BN487" s="3"/>
      <c r="BO487" s="3"/>
      <c r="BP487" s="3"/>
      <c r="BQ487" s="3"/>
      <c r="BR487" s="3"/>
      <c r="BS487" s="3"/>
      <c r="BT487" s="3"/>
      <c r="BU487" s="3"/>
      <c r="BV487" s="3"/>
    </row>
    <row r="488" spans="63:74" x14ac:dyDescent="0.2">
      <c r="BK488" s="3"/>
      <c r="BL488" s="3"/>
      <c r="BM488" s="3"/>
      <c r="BN488" s="3"/>
      <c r="BO488" s="3"/>
      <c r="BP488" s="3"/>
      <c r="BQ488" s="3"/>
      <c r="BR488" s="3"/>
      <c r="BS488" s="3"/>
      <c r="BT488" s="3"/>
      <c r="BU488" s="3"/>
      <c r="BV488" s="3"/>
    </row>
    <row r="489" spans="63:74" x14ac:dyDescent="0.2">
      <c r="BK489" s="3"/>
      <c r="BL489" s="3"/>
      <c r="BM489" s="3"/>
      <c r="BN489" s="3"/>
      <c r="BO489" s="3"/>
      <c r="BP489" s="3"/>
      <c r="BQ489" s="3"/>
      <c r="BR489" s="3"/>
      <c r="BS489" s="3"/>
      <c r="BT489" s="3"/>
      <c r="BU489" s="3"/>
      <c r="BV489" s="3"/>
    </row>
    <row r="490" spans="63:74" x14ac:dyDescent="0.2">
      <c r="BK490" s="3"/>
      <c r="BL490" s="3"/>
      <c r="BM490" s="3"/>
      <c r="BN490" s="3"/>
      <c r="BO490" s="3"/>
      <c r="BP490" s="3"/>
      <c r="BQ490" s="3"/>
      <c r="BR490" s="3"/>
      <c r="BS490" s="3"/>
      <c r="BT490" s="3"/>
      <c r="BU490" s="3"/>
      <c r="BV490" s="3"/>
    </row>
    <row r="491" spans="63:74" x14ac:dyDescent="0.2">
      <c r="BK491" s="3"/>
      <c r="BL491" s="3"/>
      <c r="BM491" s="3"/>
      <c r="BN491" s="3"/>
      <c r="BO491" s="3"/>
      <c r="BP491" s="3"/>
      <c r="BQ491" s="3"/>
      <c r="BR491" s="3"/>
      <c r="BS491" s="3"/>
      <c r="BT491" s="3"/>
      <c r="BU491" s="3"/>
      <c r="BV491" s="3"/>
    </row>
    <row r="492" spans="63:74" x14ac:dyDescent="0.2">
      <c r="BK492" s="3"/>
      <c r="BL492" s="3"/>
      <c r="BM492" s="3"/>
      <c r="BN492" s="3"/>
      <c r="BO492" s="3"/>
      <c r="BP492" s="3"/>
      <c r="BQ492" s="3"/>
      <c r="BR492" s="3"/>
      <c r="BS492" s="3"/>
      <c r="BT492" s="3"/>
      <c r="BU492" s="3"/>
      <c r="BV492" s="3"/>
    </row>
    <row r="493" spans="63:74" x14ac:dyDescent="0.2">
      <c r="BK493" s="3"/>
      <c r="BL493" s="3"/>
      <c r="BM493" s="3"/>
      <c r="BN493" s="3"/>
      <c r="BO493" s="3"/>
      <c r="BP493" s="3"/>
      <c r="BQ493" s="3"/>
      <c r="BR493" s="3"/>
      <c r="BS493" s="3"/>
      <c r="BT493" s="3"/>
      <c r="BU493" s="3"/>
      <c r="BV493" s="3"/>
    </row>
    <row r="494" spans="63:74" x14ac:dyDescent="0.2">
      <c r="BK494" s="3"/>
      <c r="BL494" s="3"/>
      <c r="BM494" s="3"/>
      <c r="BN494" s="3"/>
      <c r="BO494" s="3"/>
      <c r="BP494" s="3"/>
      <c r="BQ494" s="3"/>
      <c r="BR494" s="3"/>
      <c r="BS494" s="3"/>
      <c r="BT494" s="3"/>
      <c r="BU494" s="3"/>
      <c r="BV494" s="3"/>
    </row>
    <row r="495" spans="63:74" x14ac:dyDescent="0.2">
      <c r="BK495" s="3"/>
      <c r="BL495" s="3"/>
      <c r="BM495" s="3"/>
      <c r="BN495" s="3"/>
      <c r="BO495" s="3"/>
      <c r="BP495" s="3"/>
      <c r="BQ495" s="3"/>
      <c r="BR495" s="3"/>
      <c r="BS495" s="3"/>
      <c r="BT495" s="3"/>
      <c r="BU495" s="3"/>
      <c r="BV495" s="3"/>
    </row>
    <row r="496" spans="63:74" x14ac:dyDescent="0.2">
      <c r="BK496" s="3"/>
      <c r="BL496" s="3"/>
      <c r="BM496" s="3"/>
      <c r="BN496" s="3"/>
      <c r="BO496" s="3"/>
      <c r="BP496" s="3"/>
      <c r="BQ496" s="3"/>
      <c r="BR496" s="3"/>
      <c r="BS496" s="3"/>
      <c r="BT496" s="3"/>
      <c r="BU496" s="3"/>
      <c r="BV496" s="3"/>
    </row>
    <row r="497" spans="63:74" x14ac:dyDescent="0.2">
      <c r="BK497" s="3"/>
      <c r="BL497" s="3"/>
      <c r="BM497" s="3"/>
      <c r="BN497" s="3"/>
      <c r="BO497" s="3"/>
      <c r="BP497" s="3"/>
      <c r="BQ497" s="3"/>
      <c r="BR497" s="3"/>
      <c r="BS497" s="3"/>
      <c r="BT497" s="3"/>
      <c r="BU497" s="3"/>
      <c r="BV497" s="3"/>
    </row>
    <row r="498" spans="63:74" x14ac:dyDescent="0.2">
      <c r="BK498" s="3"/>
      <c r="BL498" s="3"/>
      <c r="BM498" s="3"/>
      <c r="BN498" s="3"/>
      <c r="BO498" s="3"/>
      <c r="BP498" s="3"/>
      <c r="BQ498" s="3"/>
      <c r="BR498" s="3"/>
      <c r="BS498" s="3"/>
      <c r="BT498" s="3"/>
      <c r="BU498" s="3"/>
      <c r="BV498" s="3"/>
    </row>
    <row r="499" spans="63:74" x14ac:dyDescent="0.2">
      <c r="BK499" s="3"/>
      <c r="BL499" s="3"/>
      <c r="BM499" s="3"/>
      <c r="BN499" s="3"/>
      <c r="BO499" s="3"/>
      <c r="BP499" s="3"/>
      <c r="BQ499" s="3"/>
      <c r="BR499" s="3"/>
      <c r="BS499" s="3"/>
      <c r="BT499" s="3"/>
      <c r="BU499" s="3"/>
      <c r="BV499" s="3"/>
    </row>
    <row r="500" spans="63:74" x14ac:dyDescent="0.2">
      <c r="BK500" s="3"/>
      <c r="BL500" s="3"/>
      <c r="BM500" s="3"/>
      <c r="BN500" s="3"/>
      <c r="BO500" s="3"/>
      <c r="BP500" s="3"/>
      <c r="BQ500" s="3"/>
      <c r="BR500" s="3"/>
      <c r="BS500" s="3"/>
      <c r="BT500" s="3"/>
      <c r="BU500" s="3"/>
      <c r="BV500" s="3"/>
    </row>
    <row r="501" spans="63:74" x14ac:dyDescent="0.2">
      <c r="BK501" s="3"/>
      <c r="BL501" s="3"/>
      <c r="BM501" s="3"/>
      <c r="BN501" s="3"/>
      <c r="BO501" s="3"/>
      <c r="BP501" s="3"/>
      <c r="BQ501" s="3"/>
      <c r="BR501" s="3"/>
      <c r="BS501" s="3"/>
      <c r="BT501" s="3"/>
      <c r="BU501" s="3"/>
      <c r="BV501" s="3"/>
    </row>
    <row r="502" spans="63:74" x14ac:dyDescent="0.2">
      <c r="BK502" s="3"/>
      <c r="BL502" s="3"/>
      <c r="BM502" s="3"/>
      <c r="BN502" s="3"/>
      <c r="BO502" s="3"/>
      <c r="BP502" s="3"/>
      <c r="BQ502" s="3"/>
      <c r="BR502" s="3"/>
      <c r="BS502" s="3"/>
      <c r="BT502" s="3"/>
      <c r="BU502" s="3"/>
      <c r="BV502" s="3"/>
    </row>
    <row r="503" spans="63:74" x14ac:dyDescent="0.2">
      <c r="BK503" s="3"/>
      <c r="BL503" s="3"/>
      <c r="BM503" s="3"/>
      <c r="BN503" s="3"/>
      <c r="BO503" s="3"/>
      <c r="BP503" s="3"/>
      <c r="BQ503" s="3"/>
      <c r="BR503" s="3"/>
      <c r="BS503" s="3"/>
      <c r="BT503" s="3"/>
      <c r="BU503" s="3"/>
      <c r="BV503" s="3"/>
    </row>
    <row r="504" spans="63:74" x14ac:dyDescent="0.2">
      <c r="BK504" s="3"/>
      <c r="BL504" s="3"/>
      <c r="BM504" s="3"/>
      <c r="BN504" s="3"/>
      <c r="BO504" s="3"/>
      <c r="BP504" s="3"/>
      <c r="BQ504" s="3"/>
      <c r="BR504" s="3"/>
      <c r="BS504" s="3"/>
      <c r="BT504" s="3"/>
      <c r="BU504" s="3"/>
      <c r="BV504" s="3"/>
    </row>
    <row r="505" spans="63:74" x14ac:dyDescent="0.2">
      <c r="BK505" s="3"/>
      <c r="BL505" s="3"/>
      <c r="BM505" s="3"/>
      <c r="BN505" s="3"/>
      <c r="BO505" s="3"/>
      <c r="BP505" s="3"/>
      <c r="BQ505" s="3"/>
      <c r="BR505" s="3"/>
      <c r="BS505" s="3"/>
      <c r="BT505" s="3"/>
      <c r="BU505" s="3"/>
      <c r="BV505" s="3"/>
    </row>
    <row r="506" spans="63:74" x14ac:dyDescent="0.2">
      <c r="BK506" s="3"/>
      <c r="BL506" s="3"/>
      <c r="BM506" s="3"/>
      <c r="BN506" s="3"/>
      <c r="BO506" s="3"/>
      <c r="BP506" s="3"/>
      <c r="BQ506" s="3"/>
      <c r="BR506" s="3"/>
      <c r="BS506" s="3"/>
      <c r="BT506" s="3"/>
      <c r="BU506" s="3"/>
      <c r="BV506" s="3"/>
    </row>
    <row r="507" spans="63:74" x14ac:dyDescent="0.2">
      <c r="BK507" s="3"/>
      <c r="BL507" s="3"/>
      <c r="BM507" s="3"/>
      <c r="BN507" s="3"/>
      <c r="BO507" s="3"/>
      <c r="BP507" s="3"/>
      <c r="BQ507" s="3"/>
      <c r="BR507" s="3"/>
      <c r="BS507" s="3"/>
      <c r="BT507" s="3"/>
      <c r="BU507" s="3"/>
      <c r="BV507" s="3"/>
    </row>
    <row r="508" spans="63:74" x14ac:dyDescent="0.2">
      <c r="BK508" s="3"/>
      <c r="BL508" s="3"/>
      <c r="BM508" s="3"/>
      <c r="BN508" s="3"/>
      <c r="BO508" s="3"/>
      <c r="BP508" s="3"/>
      <c r="BQ508" s="3"/>
      <c r="BR508" s="3"/>
      <c r="BS508" s="3"/>
      <c r="BT508" s="3"/>
      <c r="BU508" s="3"/>
      <c r="BV508" s="3"/>
    </row>
    <row r="509" spans="63:74" x14ac:dyDescent="0.2">
      <c r="BK509" s="3"/>
      <c r="BL509" s="3"/>
      <c r="BM509" s="3"/>
      <c r="BN509" s="3"/>
      <c r="BO509" s="3"/>
      <c r="BP509" s="3"/>
      <c r="BQ509" s="3"/>
      <c r="BR509" s="3"/>
      <c r="BS509" s="3"/>
      <c r="BT509" s="3"/>
      <c r="BU509" s="3"/>
      <c r="BV509" s="3"/>
    </row>
    <row r="510" spans="63:74" x14ac:dyDescent="0.2">
      <c r="BK510" s="3"/>
      <c r="BL510" s="3"/>
      <c r="BM510" s="3"/>
      <c r="BN510" s="3"/>
      <c r="BO510" s="3"/>
      <c r="BP510" s="3"/>
      <c r="BQ510" s="3"/>
      <c r="BR510" s="3"/>
      <c r="BS510" s="3"/>
      <c r="BT510" s="3"/>
      <c r="BU510" s="3"/>
      <c r="BV510" s="3"/>
    </row>
    <row r="511" spans="63:74" x14ac:dyDescent="0.2">
      <c r="BK511" s="3"/>
      <c r="BL511" s="3"/>
      <c r="BM511" s="3"/>
      <c r="BN511" s="3"/>
      <c r="BO511" s="3"/>
      <c r="BP511" s="3"/>
      <c r="BQ511" s="3"/>
      <c r="BR511" s="3"/>
      <c r="BS511" s="3"/>
      <c r="BT511" s="3"/>
      <c r="BU511" s="3"/>
      <c r="BV511" s="3"/>
    </row>
    <row r="512" spans="63:74" x14ac:dyDescent="0.2">
      <c r="BK512" s="3"/>
      <c r="BL512" s="3"/>
      <c r="BM512" s="3"/>
      <c r="BN512" s="3"/>
      <c r="BO512" s="3"/>
      <c r="BP512" s="3"/>
      <c r="BQ512" s="3"/>
      <c r="BR512" s="3"/>
      <c r="BS512" s="3"/>
      <c r="BT512" s="3"/>
      <c r="BU512" s="3"/>
      <c r="BV512" s="3"/>
    </row>
    <row r="513" spans="63:74" x14ac:dyDescent="0.2">
      <c r="BK513" s="3"/>
      <c r="BL513" s="3"/>
      <c r="BM513" s="3"/>
      <c r="BN513" s="3"/>
      <c r="BO513" s="3"/>
      <c r="BP513" s="3"/>
      <c r="BQ513" s="3"/>
      <c r="BR513" s="3"/>
      <c r="BS513" s="3"/>
      <c r="BT513" s="3"/>
      <c r="BU513" s="3"/>
      <c r="BV513" s="3"/>
    </row>
    <row r="514" spans="63:74" x14ac:dyDescent="0.2">
      <c r="BK514" s="3"/>
      <c r="BL514" s="3"/>
      <c r="BM514" s="3"/>
      <c r="BN514" s="3"/>
      <c r="BO514" s="3"/>
      <c r="BP514" s="3"/>
      <c r="BQ514" s="3"/>
      <c r="BR514" s="3"/>
      <c r="BS514" s="3"/>
      <c r="BT514" s="3"/>
      <c r="BU514" s="3"/>
      <c r="BV514" s="3"/>
    </row>
    <row r="515" spans="63:74" x14ac:dyDescent="0.2">
      <c r="BK515" s="3"/>
      <c r="BL515" s="3"/>
      <c r="BM515" s="3"/>
      <c r="BN515" s="3"/>
      <c r="BO515" s="3"/>
      <c r="BP515" s="3"/>
      <c r="BQ515" s="3"/>
      <c r="BR515" s="3"/>
      <c r="BS515" s="3"/>
      <c r="BT515" s="3"/>
      <c r="BU515" s="3"/>
      <c r="BV515" s="3"/>
    </row>
    <row r="516" spans="63:74" x14ac:dyDescent="0.2">
      <c r="BK516" s="3"/>
      <c r="BL516" s="3"/>
      <c r="BM516" s="3"/>
      <c r="BN516" s="3"/>
      <c r="BO516" s="3"/>
      <c r="BP516" s="3"/>
      <c r="BQ516" s="3"/>
      <c r="BR516" s="3"/>
      <c r="BS516" s="3"/>
      <c r="BT516" s="3"/>
      <c r="BU516" s="3"/>
      <c r="BV516" s="3"/>
    </row>
    <row r="517" spans="63:74" x14ac:dyDescent="0.2">
      <c r="BK517" s="3"/>
      <c r="BL517" s="3"/>
      <c r="BM517" s="3"/>
      <c r="BN517" s="3"/>
      <c r="BO517" s="3"/>
      <c r="BP517" s="3"/>
      <c r="BQ517" s="3"/>
      <c r="BR517" s="3"/>
      <c r="BS517" s="3"/>
      <c r="BT517" s="3"/>
      <c r="BU517" s="3"/>
      <c r="BV517" s="3"/>
    </row>
    <row r="518" spans="63:74" x14ac:dyDescent="0.2">
      <c r="BK518" s="3"/>
      <c r="BL518" s="3"/>
      <c r="BM518" s="3"/>
      <c r="BN518" s="3"/>
      <c r="BO518" s="3"/>
      <c r="BP518" s="3"/>
      <c r="BQ518" s="3"/>
      <c r="BR518" s="3"/>
      <c r="BS518" s="3"/>
      <c r="BT518" s="3"/>
      <c r="BU518" s="3"/>
      <c r="BV518" s="3"/>
    </row>
    <row r="519" spans="63:74" x14ac:dyDescent="0.2">
      <c r="BK519" s="3"/>
      <c r="BL519" s="3"/>
      <c r="BM519" s="3"/>
      <c r="BN519" s="3"/>
      <c r="BO519" s="3"/>
      <c r="BP519" s="3"/>
      <c r="BQ519" s="3"/>
      <c r="BR519" s="3"/>
      <c r="BS519" s="3"/>
      <c r="BT519" s="3"/>
      <c r="BU519" s="3"/>
      <c r="BV519" s="3"/>
    </row>
    <row r="520" spans="63:74" x14ac:dyDescent="0.2">
      <c r="BK520" s="3"/>
      <c r="BL520" s="3"/>
      <c r="BM520" s="3"/>
      <c r="BN520" s="3"/>
      <c r="BO520" s="3"/>
      <c r="BP520" s="3"/>
      <c r="BQ520" s="3"/>
      <c r="BR520" s="3"/>
      <c r="BS520" s="3"/>
      <c r="BT520" s="3"/>
      <c r="BU520" s="3"/>
      <c r="BV520" s="3"/>
    </row>
    <row r="521" spans="63:74" x14ac:dyDescent="0.2">
      <c r="BK521" s="3"/>
      <c r="BL521" s="3"/>
      <c r="BM521" s="3"/>
      <c r="BN521" s="3"/>
      <c r="BO521" s="3"/>
      <c r="BP521" s="3"/>
      <c r="BQ521" s="3"/>
      <c r="BR521" s="3"/>
      <c r="BS521" s="3"/>
      <c r="BT521" s="3"/>
      <c r="BU521" s="3"/>
      <c r="BV521" s="3"/>
    </row>
    <row r="522" spans="63:74" x14ac:dyDescent="0.2">
      <c r="BK522" s="3"/>
      <c r="BL522" s="3"/>
      <c r="BM522" s="3"/>
      <c r="BN522" s="3"/>
      <c r="BO522" s="3"/>
      <c r="BP522" s="3"/>
      <c r="BQ522" s="3"/>
      <c r="BR522" s="3"/>
      <c r="BS522" s="3"/>
      <c r="BT522" s="3"/>
      <c r="BU522" s="3"/>
      <c r="BV522" s="3"/>
    </row>
    <row r="523" spans="63:74" x14ac:dyDescent="0.2">
      <c r="BK523" s="3"/>
      <c r="BL523" s="3"/>
      <c r="BM523" s="3"/>
      <c r="BN523" s="3"/>
      <c r="BO523" s="3"/>
      <c r="BP523" s="3"/>
      <c r="BQ523" s="3"/>
      <c r="BR523" s="3"/>
      <c r="BS523" s="3"/>
      <c r="BT523" s="3"/>
      <c r="BU523" s="3"/>
      <c r="BV523" s="3"/>
    </row>
    <row r="524" spans="63:74" x14ac:dyDescent="0.2">
      <c r="BK524" s="3"/>
      <c r="BL524" s="3"/>
      <c r="BM524" s="3"/>
      <c r="BN524" s="3"/>
      <c r="BO524" s="3"/>
      <c r="BP524" s="3"/>
      <c r="BQ524" s="3"/>
      <c r="BR524" s="3"/>
      <c r="BS524" s="3"/>
      <c r="BT524" s="3"/>
      <c r="BU524" s="3"/>
      <c r="BV524" s="3"/>
    </row>
    <row r="525" spans="63:74" x14ac:dyDescent="0.2">
      <c r="BK525" s="3"/>
      <c r="BL525" s="3"/>
      <c r="BM525" s="3"/>
      <c r="BN525" s="3"/>
      <c r="BO525" s="3"/>
      <c r="BP525" s="3"/>
      <c r="BQ525" s="3"/>
      <c r="BR525" s="3"/>
      <c r="BS525" s="3"/>
      <c r="BT525" s="3"/>
      <c r="BU525" s="3"/>
      <c r="BV525" s="3"/>
    </row>
    <row r="526" spans="63:74" x14ac:dyDescent="0.2">
      <c r="BK526" s="3"/>
      <c r="BL526" s="3"/>
      <c r="BM526" s="3"/>
      <c r="BN526" s="3"/>
      <c r="BO526" s="3"/>
      <c r="BP526" s="3"/>
      <c r="BQ526" s="3"/>
      <c r="BR526" s="3"/>
      <c r="BS526" s="3"/>
      <c r="BT526" s="3"/>
      <c r="BU526" s="3"/>
      <c r="BV526" s="3"/>
    </row>
    <row r="527" spans="63:74" x14ac:dyDescent="0.2">
      <c r="BK527" s="3"/>
      <c r="BL527" s="3"/>
      <c r="BM527" s="3"/>
      <c r="BN527" s="3"/>
      <c r="BO527" s="3"/>
      <c r="BP527" s="3"/>
      <c r="BQ527" s="3"/>
      <c r="BR527" s="3"/>
      <c r="BS527" s="3"/>
      <c r="BT527" s="3"/>
      <c r="BU527" s="3"/>
      <c r="BV527" s="3"/>
    </row>
    <row r="528" spans="63:74" x14ac:dyDescent="0.2">
      <c r="BK528" s="3"/>
      <c r="BL528" s="3"/>
      <c r="BM528" s="3"/>
      <c r="BN528" s="3"/>
      <c r="BO528" s="3"/>
      <c r="BP528" s="3"/>
      <c r="BQ528" s="3"/>
      <c r="BR528" s="3"/>
      <c r="BS528" s="3"/>
      <c r="BT528" s="3"/>
      <c r="BU528" s="3"/>
      <c r="BV528" s="3"/>
    </row>
    <row r="529" spans="63:74" x14ac:dyDescent="0.2">
      <c r="BK529" s="3"/>
      <c r="BL529" s="3"/>
      <c r="BM529" s="3"/>
      <c r="BN529" s="3"/>
      <c r="BO529" s="3"/>
      <c r="BP529" s="3"/>
      <c r="BQ529" s="3"/>
      <c r="BR529" s="3"/>
      <c r="BS529" s="3"/>
      <c r="BT529" s="3"/>
      <c r="BU529" s="3"/>
      <c r="BV529" s="3"/>
    </row>
    <row r="530" spans="63:74" x14ac:dyDescent="0.2">
      <c r="BK530" s="3"/>
      <c r="BL530" s="3"/>
      <c r="BM530" s="3"/>
      <c r="BN530" s="3"/>
      <c r="BO530" s="3"/>
      <c r="BP530" s="3"/>
      <c r="BQ530" s="3"/>
      <c r="BR530" s="3"/>
      <c r="BS530" s="3"/>
      <c r="BT530" s="3"/>
      <c r="BU530" s="3"/>
      <c r="BV530" s="3"/>
    </row>
    <row r="531" spans="63:74" x14ac:dyDescent="0.2">
      <c r="BK531" s="3"/>
      <c r="BL531" s="3"/>
      <c r="BM531" s="3"/>
      <c r="BN531" s="3"/>
      <c r="BO531" s="3"/>
      <c r="BP531" s="3"/>
      <c r="BQ531" s="3"/>
      <c r="BR531" s="3"/>
      <c r="BS531" s="3"/>
      <c r="BT531" s="3"/>
      <c r="BU531" s="3"/>
      <c r="BV531" s="3"/>
    </row>
    <row r="532" spans="63:74" x14ac:dyDescent="0.2">
      <c r="BK532" s="3"/>
      <c r="BL532" s="3"/>
      <c r="BM532" s="3"/>
      <c r="BN532" s="3"/>
      <c r="BO532" s="3"/>
      <c r="BP532" s="3"/>
      <c r="BQ532" s="3"/>
      <c r="BR532" s="3"/>
      <c r="BS532" s="3"/>
      <c r="BT532" s="3"/>
      <c r="BU532" s="3"/>
      <c r="BV532" s="3"/>
    </row>
    <row r="533" spans="63:74" x14ac:dyDescent="0.2">
      <c r="BK533" s="3"/>
      <c r="BL533" s="3"/>
      <c r="BM533" s="3"/>
      <c r="BN533" s="3"/>
      <c r="BO533" s="3"/>
      <c r="BP533" s="3"/>
      <c r="BQ533" s="3"/>
      <c r="BR533" s="3"/>
      <c r="BS533" s="3"/>
      <c r="BT533" s="3"/>
      <c r="BU533" s="3"/>
      <c r="BV533" s="3"/>
    </row>
    <row r="534" spans="63:74" x14ac:dyDescent="0.2">
      <c r="BK534" s="3"/>
      <c r="BL534" s="3"/>
      <c r="BM534" s="3"/>
      <c r="BN534" s="3"/>
      <c r="BO534" s="3"/>
      <c r="BP534" s="3"/>
      <c r="BQ534" s="3"/>
      <c r="BR534" s="3"/>
      <c r="BS534" s="3"/>
      <c r="BT534" s="3"/>
      <c r="BU534" s="3"/>
      <c r="BV534" s="3"/>
    </row>
    <row r="535" spans="63:74" x14ac:dyDescent="0.2">
      <c r="BK535" s="3"/>
      <c r="BL535" s="3"/>
      <c r="BM535" s="3"/>
      <c r="BN535" s="3"/>
      <c r="BO535" s="3"/>
      <c r="BP535" s="3"/>
      <c r="BQ535" s="3"/>
      <c r="BR535" s="3"/>
      <c r="BS535" s="3"/>
      <c r="BT535" s="3"/>
      <c r="BU535" s="3"/>
      <c r="BV535" s="3"/>
    </row>
    <row r="536" spans="63:74" x14ac:dyDescent="0.2">
      <c r="BK536" s="3"/>
      <c r="BL536" s="3"/>
      <c r="BM536" s="3"/>
      <c r="BN536" s="3"/>
      <c r="BO536" s="3"/>
      <c r="BP536" s="3"/>
      <c r="BQ536" s="3"/>
      <c r="BR536" s="3"/>
      <c r="BS536" s="3"/>
      <c r="BT536" s="3"/>
      <c r="BU536" s="3"/>
      <c r="BV536" s="3"/>
    </row>
    <row r="537" spans="63:74" x14ac:dyDescent="0.2">
      <c r="BK537" s="3"/>
      <c r="BL537" s="3"/>
      <c r="BM537" s="3"/>
      <c r="BN537" s="3"/>
      <c r="BO537" s="3"/>
      <c r="BP537" s="3"/>
      <c r="BQ537" s="3"/>
      <c r="BR537" s="3"/>
      <c r="BS537" s="3"/>
      <c r="BT537" s="3"/>
      <c r="BU537" s="3"/>
      <c r="BV537" s="3"/>
    </row>
    <row r="538" spans="63:74" x14ac:dyDescent="0.2">
      <c r="BK538" s="3"/>
      <c r="BL538" s="3"/>
      <c r="BM538" s="3"/>
      <c r="BN538" s="3"/>
      <c r="BO538" s="3"/>
      <c r="BP538" s="3"/>
      <c r="BQ538" s="3"/>
      <c r="BR538" s="3"/>
      <c r="BS538" s="3"/>
      <c r="BT538" s="3"/>
      <c r="BU538" s="3"/>
      <c r="BV538" s="3"/>
    </row>
    <row r="539" spans="63:74" x14ac:dyDescent="0.2">
      <c r="BK539" s="3"/>
      <c r="BL539" s="3"/>
      <c r="BM539" s="3"/>
      <c r="BN539" s="3"/>
      <c r="BO539" s="3"/>
      <c r="BP539" s="3"/>
      <c r="BQ539" s="3"/>
      <c r="BR539" s="3"/>
      <c r="BS539" s="3"/>
      <c r="BT539" s="3"/>
      <c r="BU539" s="3"/>
      <c r="BV539" s="3"/>
    </row>
    <row r="540" spans="63:74" x14ac:dyDescent="0.2">
      <c r="BK540" s="3"/>
      <c r="BL540" s="3"/>
      <c r="BM540" s="3"/>
      <c r="BN540" s="3"/>
      <c r="BO540" s="3"/>
      <c r="BP540" s="3"/>
      <c r="BQ540" s="3"/>
      <c r="BR540" s="3"/>
      <c r="BS540" s="3"/>
      <c r="BT540" s="3"/>
      <c r="BU540" s="3"/>
      <c r="BV540" s="3"/>
    </row>
    <row r="541" spans="63:74" x14ac:dyDescent="0.2">
      <c r="BK541" s="3"/>
      <c r="BL541" s="3"/>
      <c r="BM541" s="3"/>
      <c r="BN541" s="3"/>
      <c r="BO541" s="3"/>
      <c r="BP541" s="3"/>
      <c r="BQ541" s="3"/>
      <c r="BR541" s="3"/>
      <c r="BS541" s="3"/>
      <c r="BT541" s="3"/>
      <c r="BU541" s="3"/>
      <c r="BV541" s="3"/>
    </row>
    <row r="542" spans="63:74" x14ac:dyDescent="0.2">
      <c r="BK542" s="3"/>
      <c r="BL542" s="3"/>
      <c r="BM542" s="3"/>
      <c r="BN542" s="3"/>
      <c r="BO542" s="3"/>
      <c r="BP542" s="3"/>
      <c r="BQ542" s="3"/>
      <c r="BR542" s="3"/>
      <c r="BS542" s="3"/>
      <c r="BT542" s="3"/>
      <c r="BU542" s="3"/>
      <c r="BV542" s="3"/>
    </row>
    <row r="543" spans="63:74" x14ac:dyDescent="0.2">
      <c r="BK543" s="3"/>
      <c r="BL543" s="3"/>
      <c r="BM543" s="3"/>
      <c r="BN543" s="3"/>
      <c r="BO543" s="3"/>
      <c r="BP543" s="3"/>
      <c r="BQ543" s="3"/>
      <c r="BR543" s="3"/>
      <c r="BS543" s="3"/>
      <c r="BT543" s="3"/>
      <c r="BU543" s="3"/>
      <c r="BV543" s="3"/>
    </row>
    <row r="544" spans="63:74" x14ac:dyDescent="0.2">
      <c r="BK544" s="3"/>
      <c r="BL544" s="3"/>
      <c r="BM544" s="3"/>
      <c r="BN544" s="3"/>
      <c r="BO544" s="3"/>
      <c r="BP544" s="3"/>
      <c r="BQ544" s="3"/>
      <c r="BR544" s="3"/>
      <c r="BS544" s="3"/>
      <c r="BT544" s="3"/>
      <c r="BU544" s="3"/>
      <c r="BV544" s="3"/>
    </row>
    <row r="545" spans="63:74" x14ac:dyDescent="0.2">
      <c r="BK545" s="3"/>
      <c r="BL545" s="3"/>
      <c r="BM545" s="3"/>
      <c r="BN545" s="3"/>
      <c r="BO545" s="3"/>
      <c r="BP545" s="3"/>
      <c r="BQ545" s="3"/>
      <c r="BR545" s="3"/>
      <c r="BS545" s="3"/>
      <c r="BT545" s="3"/>
      <c r="BU545" s="3"/>
      <c r="BV545" s="3"/>
    </row>
    <row r="546" spans="63:74" x14ac:dyDescent="0.2">
      <c r="BK546" s="3"/>
      <c r="BL546" s="3"/>
      <c r="BM546" s="3"/>
      <c r="BN546" s="3"/>
      <c r="BO546" s="3"/>
      <c r="BP546" s="3"/>
      <c r="BQ546" s="3"/>
      <c r="BR546" s="3"/>
      <c r="BS546" s="3"/>
      <c r="BT546" s="3"/>
      <c r="BU546" s="3"/>
      <c r="BV546" s="3"/>
    </row>
    <row r="547" spans="63:74" x14ac:dyDescent="0.2">
      <c r="BK547" s="3"/>
      <c r="BL547" s="3"/>
      <c r="BM547" s="3"/>
      <c r="BN547" s="3"/>
      <c r="BO547" s="3"/>
      <c r="BP547" s="3"/>
      <c r="BQ547" s="3"/>
      <c r="BR547" s="3"/>
      <c r="BS547" s="3"/>
      <c r="BT547" s="3"/>
      <c r="BU547" s="3"/>
      <c r="BV547" s="3"/>
    </row>
    <row r="548" spans="63:74" x14ac:dyDescent="0.2">
      <c r="BK548" s="3"/>
      <c r="BL548" s="3"/>
      <c r="BM548" s="3"/>
      <c r="BN548" s="3"/>
      <c r="BO548" s="3"/>
      <c r="BP548" s="3"/>
      <c r="BQ548" s="3"/>
      <c r="BR548" s="3"/>
      <c r="BS548" s="3"/>
      <c r="BT548" s="3"/>
      <c r="BU548" s="3"/>
      <c r="BV548" s="3"/>
    </row>
    <row r="549" spans="63:74" x14ac:dyDescent="0.2">
      <c r="BK549" s="3"/>
      <c r="BL549" s="3"/>
      <c r="BM549" s="3"/>
      <c r="BN549" s="3"/>
      <c r="BO549" s="3"/>
      <c r="BP549" s="3"/>
      <c r="BQ549" s="3"/>
      <c r="BR549" s="3"/>
      <c r="BS549" s="3"/>
      <c r="BT549" s="3"/>
      <c r="BU549" s="3"/>
      <c r="BV549" s="3"/>
    </row>
    <row r="550" spans="63:74" x14ac:dyDescent="0.2">
      <c r="BK550" s="3"/>
      <c r="BL550" s="3"/>
      <c r="BM550" s="3"/>
      <c r="BN550" s="3"/>
      <c r="BO550" s="3"/>
      <c r="BP550" s="3"/>
      <c r="BQ550" s="3"/>
      <c r="BR550" s="3"/>
      <c r="BS550" s="3"/>
      <c r="BT550" s="3"/>
      <c r="BU550" s="3"/>
      <c r="BV550" s="3"/>
    </row>
    <row r="551" spans="63:74" x14ac:dyDescent="0.2">
      <c r="BK551" s="3"/>
      <c r="BL551" s="3"/>
      <c r="BM551" s="3"/>
      <c r="BN551" s="3"/>
      <c r="BO551" s="3"/>
      <c r="BP551" s="3"/>
      <c r="BQ551" s="3"/>
      <c r="BR551" s="3"/>
      <c r="BS551" s="3"/>
      <c r="BT551" s="3"/>
      <c r="BU551" s="3"/>
      <c r="BV551" s="3"/>
    </row>
    <row r="552" spans="63:74" x14ac:dyDescent="0.2">
      <c r="BK552" s="3"/>
      <c r="BL552" s="3"/>
      <c r="BM552" s="3"/>
      <c r="BN552" s="3"/>
      <c r="BO552" s="3"/>
      <c r="BP552" s="3"/>
      <c r="BQ552" s="3"/>
      <c r="BR552" s="3"/>
      <c r="BS552" s="3"/>
      <c r="BT552" s="3"/>
      <c r="BU552" s="3"/>
      <c r="BV552" s="3"/>
    </row>
    <row r="553" spans="63:74" x14ac:dyDescent="0.2">
      <c r="BK553" s="3"/>
      <c r="BL553" s="3"/>
      <c r="BM553" s="3"/>
      <c r="BN553" s="3"/>
      <c r="BO553" s="3"/>
      <c r="BP553" s="3"/>
      <c r="BQ553" s="3"/>
      <c r="BR553" s="3"/>
      <c r="BS553" s="3"/>
      <c r="BT553" s="3"/>
      <c r="BU553" s="3"/>
      <c r="BV553" s="3"/>
    </row>
    <row r="554" spans="63:74" x14ac:dyDescent="0.2">
      <c r="BK554" s="3"/>
      <c r="BL554" s="3"/>
      <c r="BM554" s="3"/>
      <c r="BN554" s="3"/>
      <c r="BO554" s="3"/>
      <c r="BP554" s="3"/>
      <c r="BQ554" s="3"/>
      <c r="BR554" s="3"/>
      <c r="BS554" s="3"/>
      <c r="BT554" s="3"/>
      <c r="BU554" s="3"/>
      <c r="BV554" s="3"/>
    </row>
    <row r="555" spans="63:74" x14ac:dyDescent="0.2">
      <c r="BK555" s="3"/>
      <c r="BL555" s="3"/>
      <c r="BM555" s="3"/>
      <c r="BN555" s="3"/>
      <c r="BO555" s="3"/>
      <c r="BP555" s="3"/>
      <c r="BQ555" s="3"/>
      <c r="BR555" s="3"/>
      <c r="BS555" s="3"/>
      <c r="BT555" s="3"/>
      <c r="BU555" s="3"/>
      <c r="BV555" s="3"/>
    </row>
    <row r="556" spans="63:74" x14ac:dyDescent="0.2">
      <c r="BK556" s="3"/>
      <c r="BL556" s="3"/>
      <c r="BM556" s="3"/>
      <c r="BN556" s="3"/>
      <c r="BO556" s="3"/>
      <c r="BP556" s="3"/>
      <c r="BQ556" s="3"/>
      <c r="BR556" s="3"/>
      <c r="BS556" s="3"/>
      <c r="BT556" s="3"/>
      <c r="BU556" s="3"/>
      <c r="BV556" s="3"/>
    </row>
    <row r="557" spans="63:74" x14ac:dyDescent="0.2">
      <c r="BK557" s="3"/>
      <c r="BL557" s="3"/>
      <c r="BM557" s="3"/>
      <c r="BN557" s="3"/>
      <c r="BO557" s="3"/>
      <c r="BP557" s="3"/>
      <c r="BQ557" s="3"/>
      <c r="BR557" s="3"/>
      <c r="BS557" s="3"/>
      <c r="BT557" s="3"/>
      <c r="BU557" s="3"/>
      <c r="BV557" s="3"/>
    </row>
    <row r="558" spans="63:74" x14ac:dyDescent="0.2">
      <c r="BK558" s="3"/>
      <c r="BL558" s="3"/>
      <c r="BM558" s="3"/>
      <c r="BN558" s="3"/>
      <c r="BO558" s="3"/>
      <c r="BP558" s="3"/>
      <c r="BQ558" s="3"/>
      <c r="BR558" s="3"/>
      <c r="BS558" s="3"/>
      <c r="BT558" s="3"/>
      <c r="BU558" s="3"/>
      <c r="BV558" s="3"/>
    </row>
    <row r="559" spans="63:74" x14ac:dyDescent="0.2">
      <c r="BK559" s="3"/>
      <c r="BL559" s="3"/>
      <c r="BM559" s="3"/>
      <c r="BN559" s="3"/>
      <c r="BO559" s="3"/>
      <c r="BP559" s="3"/>
      <c r="BQ559" s="3"/>
      <c r="BR559" s="3"/>
      <c r="BS559" s="3"/>
      <c r="BT559" s="3"/>
      <c r="BU559" s="3"/>
      <c r="BV559" s="3"/>
    </row>
    <row r="560" spans="63:74" x14ac:dyDescent="0.2">
      <c r="BK560" s="3"/>
      <c r="BL560" s="3"/>
      <c r="BM560" s="3"/>
      <c r="BN560" s="3"/>
      <c r="BO560" s="3"/>
      <c r="BP560" s="3"/>
      <c r="BQ560" s="3"/>
      <c r="BR560" s="3"/>
      <c r="BS560" s="3"/>
      <c r="BT560" s="3"/>
      <c r="BU560" s="3"/>
      <c r="BV560" s="3"/>
    </row>
    <row r="561" spans="63:74" x14ac:dyDescent="0.2">
      <c r="BK561" s="3"/>
      <c r="BL561" s="3"/>
      <c r="BM561" s="3"/>
      <c r="BN561" s="3"/>
      <c r="BO561" s="3"/>
      <c r="BP561" s="3"/>
      <c r="BQ561" s="3"/>
      <c r="BR561" s="3"/>
      <c r="BS561" s="3"/>
      <c r="BT561" s="3"/>
      <c r="BU561" s="3"/>
      <c r="BV561" s="3"/>
    </row>
    <row r="562" spans="63:74" x14ac:dyDescent="0.2">
      <c r="BK562" s="3"/>
      <c r="BL562" s="3"/>
      <c r="BM562" s="3"/>
      <c r="BN562" s="3"/>
      <c r="BO562" s="3"/>
      <c r="BP562" s="3"/>
      <c r="BQ562" s="3"/>
      <c r="BR562" s="3"/>
      <c r="BS562" s="3"/>
      <c r="BT562" s="3"/>
      <c r="BU562" s="3"/>
      <c r="BV562" s="3"/>
    </row>
    <row r="563" spans="63:74" x14ac:dyDescent="0.2">
      <c r="BK563" s="3"/>
      <c r="BL563" s="3"/>
      <c r="BM563" s="3"/>
      <c r="BN563" s="3"/>
      <c r="BO563" s="3"/>
      <c r="BP563" s="3"/>
      <c r="BQ563" s="3"/>
      <c r="BR563" s="3"/>
      <c r="BS563" s="3"/>
      <c r="BT563" s="3"/>
      <c r="BU563" s="3"/>
      <c r="BV563" s="3"/>
    </row>
    <row r="564" spans="63:74" x14ac:dyDescent="0.2">
      <c r="BK564" s="3"/>
      <c r="BL564" s="3"/>
      <c r="BM564" s="3"/>
      <c r="BN564" s="3"/>
      <c r="BO564" s="3"/>
      <c r="BP564" s="3"/>
      <c r="BQ564" s="3"/>
      <c r="BR564" s="3"/>
      <c r="BS564" s="3"/>
      <c r="BT564" s="3"/>
      <c r="BU564" s="3"/>
      <c r="BV564" s="3"/>
    </row>
    <row r="565" spans="63:74" x14ac:dyDescent="0.2">
      <c r="BK565" s="3"/>
      <c r="BL565" s="3"/>
      <c r="BM565" s="3"/>
      <c r="BN565" s="3"/>
      <c r="BO565" s="3"/>
      <c r="BP565" s="3"/>
      <c r="BQ565" s="3"/>
      <c r="BR565" s="3"/>
      <c r="BS565" s="3"/>
      <c r="BT565" s="3"/>
      <c r="BU565" s="3"/>
      <c r="BV565" s="3"/>
    </row>
    <row r="566" spans="63:74" x14ac:dyDescent="0.2">
      <c r="BK566" s="3"/>
      <c r="BL566" s="3"/>
      <c r="BM566" s="3"/>
      <c r="BN566" s="3"/>
      <c r="BO566" s="3"/>
      <c r="BP566" s="3"/>
      <c r="BQ566" s="3"/>
      <c r="BR566" s="3"/>
      <c r="BS566" s="3"/>
      <c r="BT566" s="3"/>
      <c r="BU566" s="3"/>
      <c r="BV566" s="3"/>
    </row>
    <row r="567" spans="63:74" x14ac:dyDescent="0.2">
      <c r="BK567" s="3"/>
      <c r="BL567" s="3"/>
      <c r="BM567" s="3"/>
      <c r="BN567" s="3"/>
      <c r="BO567" s="3"/>
      <c r="BP567" s="3"/>
      <c r="BQ567" s="3"/>
      <c r="BR567" s="3"/>
      <c r="BS567" s="3"/>
      <c r="BT567" s="3"/>
      <c r="BU567" s="3"/>
      <c r="BV567" s="3"/>
    </row>
    <row r="568" spans="63:74" x14ac:dyDescent="0.2">
      <c r="BK568" s="3"/>
      <c r="BL568" s="3"/>
      <c r="BM568" s="3"/>
      <c r="BN568" s="3"/>
      <c r="BO568" s="3"/>
      <c r="BP568" s="3"/>
      <c r="BQ568" s="3"/>
      <c r="BR568" s="3"/>
      <c r="BS568" s="3"/>
      <c r="BT568" s="3"/>
      <c r="BU568" s="3"/>
      <c r="BV568" s="3"/>
    </row>
    <row r="569" spans="63:74" x14ac:dyDescent="0.2">
      <c r="BK569" s="3"/>
      <c r="BL569" s="3"/>
      <c r="BM569" s="3"/>
      <c r="BN569" s="3"/>
      <c r="BO569" s="3"/>
      <c r="BP569" s="3"/>
      <c r="BQ569" s="3"/>
      <c r="BR569" s="3"/>
      <c r="BS569" s="3"/>
      <c r="BT569" s="3"/>
      <c r="BU569" s="3"/>
      <c r="BV569" s="3"/>
    </row>
    <row r="570" spans="63:74" x14ac:dyDescent="0.2">
      <c r="BK570" s="3"/>
      <c r="BL570" s="3"/>
      <c r="BM570" s="3"/>
      <c r="BN570" s="3"/>
      <c r="BO570" s="3"/>
      <c r="BP570" s="3"/>
      <c r="BQ570" s="3"/>
      <c r="BR570" s="3"/>
      <c r="BS570" s="3"/>
      <c r="BT570" s="3"/>
      <c r="BU570" s="3"/>
      <c r="BV570" s="3"/>
    </row>
    <row r="571" spans="63:74" x14ac:dyDescent="0.2">
      <c r="BK571" s="3"/>
      <c r="BL571" s="3"/>
      <c r="BM571" s="3"/>
      <c r="BN571" s="3"/>
      <c r="BO571" s="3"/>
      <c r="BP571" s="3"/>
      <c r="BQ571" s="3"/>
      <c r="BR571" s="3"/>
      <c r="BS571" s="3"/>
      <c r="BT571" s="3"/>
      <c r="BU571" s="3"/>
      <c r="BV571" s="3"/>
    </row>
    <row r="572" spans="63:74" x14ac:dyDescent="0.2">
      <c r="BK572" s="3"/>
      <c r="BL572" s="3"/>
      <c r="BM572" s="3"/>
      <c r="BN572" s="3"/>
      <c r="BO572" s="3"/>
      <c r="BP572" s="3"/>
      <c r="BQ572" s="3"/>
      <c r="BR572" s="3"/>
      <c r="BS572" s="3"/>
      <c r="BT572" s="3"/>
      <c r="BU572" s="3"/>
      <c r="BV572" s="3"/>
    </row>
    <row r="573" spans="63:74" x14ac:dyDescent="0.2">
      <c r="BK573" s="3"/>
      <c r="BL573" s="3"/>
      <c r="BM573" s="3"/>
      <c r="BN573" s="3"/>
      <c r="BO573" s="3"/>
      <c r="BP573" s="3"/>
      <c r="BQ573" s="3"/>
      <c r="BR573" s="3"/>
      <c r="BS573" s="3"/>
      <c r="BT573" s="3"/>
      <c r="BU573" s="3"/>
      <c r="BV573" s="3"/>
    </row>
    <row r="574" spans="63:74" x14ac:dyDescent="0.2">
      <c r="BK574" s="3"/>
      <c r="BL574" s="3"/>
      <c r="BM574" s="3"/>
      <c r="BN574" s="3"/>
      <c r="BO574" s="3"/>
      <c r="BP574" s="3"/>
      <c r="BQ574" s="3"/>
      <c r="BR574" s="3"/>
      <c r="BS574" s="3"/>
      <c r="BT574" s="3"/>
      <c r="BU574" s="3"/>
      <c r="BV574" s="3"/>
    </row>
    <row r="575" spans="63:74" x14ac:dyDescent="0.2">
      <c r="BK575" s="3"/>
      <c r="BL575" s="3"/>
      <c r="BM575" s="3"/>
      <c r="BN575" s="3"/>
      <c r="BO575" s="3"/>
      <c r="BP575" s="3"/>
      <c r="BQ575" s="3"/>
      <c r="BR575" s="3"/>
      <c r="BS575" s="3"/>
      <c r="BT575" s="3"/>
      <c r="BU575" s="3"/>
      <c r="BV575" s="3"/>
    </row>
    <row r="576" spans="63:74" x14ac:dyDescent="0.2">
      <c r="BK576" s="3"/>
      <c r="BL576" s="3"/>
      <c r="BM576" s="3"/>
      <c r="BN576" s="3"/>
      <c r="BO576" s="3"/>
      <c r="BP576" s="3"/>
      <c r="BQ576" s="3"/>
      <c r="BR576" s="3"/>
      <c r="BS576" s="3"/>
      <c r="BT576" s="3"/>
      <c r="BU576" s="3"/>
      <c r="BV576" s="3"/>
    </row>
    <row r="577" spans="63:74" x14ac:dyDescent="0.2">
      <c r="BK577" s="3"/>
      <c r="BL577" s="3"/>
      <c r="BM577" s="3"/>
      <c r="BN577" s="3"/>
      <c r="BO577" s="3"/>
      <c r="BP577" s="3"/>
      <c r="BQ577" s="3"/>
      <c r="BR577" s="3"/>
      <c r="BS577" s="3"/>
      <c r="BT577" s="3"/>
      <c r="BU577" s="3"/>
      <c r="BV577" s="3"/>
    </row>
    <row r="578" spans="63:74" x14ac:dyDescent="0.2">
      <c r="BK578" s="3"/>
      <c r="BL578" s="3"/>
      <c r="BM578" s="3"/>
      <c r="BN578" s="3"/>
      <c r="BO578" s="3"/>
      <c r="BP578" s="3"/>
      <c r="BQ578" s="3"/>
      <c r="BR578" s="3"/>
      <c r="BS578" s="3"/>
      <c r="BT578" s="3"/>
      <c r="BU578" s="3"/>
      <c r="BV578" s="3"/>
    </row>
    <row r="579" spans="63:74" x14ac:dyDescent="0.2">
      <c r="BK579" s="3"/>
      <c r="BL579" s="3"/>
      <c r="BM579" s="3"/>
      <c r="BN579" s="3"/>
      <c r="BO579" s="3"/>
      <c r="BP579" s="3"/>
      <c r="BQ579" s="3"/>
      <c r="BR579" s="3"/>
      <c r="BS579" s="3"/>
      <c r="BT579" s="3"/>
      <c r="BU579" s="3"/>
      <c r="BV579" s="3"/>
    </row>
    <row r="580" spans="63:74" x14ac:dyDescent="0.2">
      <c r="BK580" s="3"/>
      <c r="BL580" s="3"/>
      <c r="BM580" s="3"/>
      <c r="BN580" s="3"/>
      <c r="BO580" s="3"/>
      <c r="BP580" s="3"/>
      <c r="BQ580" s="3"/>
      <c r="BR580" s="3"/>
      <c r="BS580" s="3"/>
      <c r="BT580" s="3"/>
      <c r="BU580" s="3"/>
      <c r="BV580" s="3"/>
    </row>
    <row r="581" spans="63:74" x14ac:dyDescent="0.2">
      <c r="BK581" s="3"/>
      <c r="BL581" s="3"/>
      <c r="BM581" s="3"/>
      <c r="BN581" s="3"/>
      <c r="BO581" s="3"/>
      <c r="BP581" s="3"/>
      <c r="BQ581" s="3"/>
      <c r="BR581" s="3"/>
      <c r="BS581" s="3"/>
      <c r="BT581" s="3"/>
      <c r="BU581" s="3"/>
      <c r="BV581" s="3"/>
    </row>
    <row r="582" spans="63:74" x14ac:dyDescent="0.2">
      <c r="BK582" s="3"/>
      <c r="BL582" s="3"/>
      <c r="BM582" s="3"/>
      <c r="BN582" s="3"/>
      <c r="BO582" s="3"/>
      <c r="BP582" s="3"/>
      <c r="BQ582" s="3"/>
      <c r="BR582" s="3"/>
      <c r="BS582" s="3"/>
      <c r="BT582" s="3"/>
      <c r="BU582" s="3"/>
      <c r="BV582" s="3"/>
    </row>
    <row r="583" spans="63:74" x14ac:dyDescent="0.2">
      <c r="BK583" s="3"/>
      <c r="BL583" s="3"/>
      <c r="BM583" s="3"/>
      <c r="BN583" s="3"/>
      <c r="BO583" s="3"/>
      <c r="BP583" s="3"/>
      <c r="BQ583" s="3"/>
      <c r="BR583" s="3"/>
      <c r="BS583" s="3"/>
      <c r="BT583" s="3"/>
      <c r="BU583" s="3"/>
      <c r="BV583" s="3"/>
    </row>
    <row r="584" spans="63:74" x14ac:dyDescent="0.2">
      <c r="BK584" s="3"/>
      <c r="BL584" s="3"/>
      <c r="BM584" s="3"/>
      <c r="BN584" s="3"/>
      <c r="BO584" s="3"/>
      <c r="BP584" s="3"/>
      <c r="BQ584" s="3"/>
      <c r="BR584" s="3"/>
      <c r="BS584" s="3"/>
      <c r="BT584" s="3"/>
      <c r="BU584" s="3"/>
      <c r="BV584" s="3"/>
    </row>
    <row r="585" spans="63:74" x14ac:dyDescent="0.2">
      <c r="BK585" s="3"/>
      <c r="BL585" s="3"/>
      <c r="BM585" s="3"/>
      <c r="BN585" s="3"/>
      <c r="BO585" s="3"/>
      <c r="BP585" s="3"/>
      <c r="BQ585" s="3"/>
      <c r="BR585" s="3"/>
      <c r="BS585" s="3"/>
      <c r="BT585" s="3"/>
      <c r="BU585" s="3"/>
      <c r="BV585" s="3"/>
    </row>
    <row r="586" spans="63:74" x14ac:dyDescent="0.2">
      <c r="BK586" s="3"/>
      <c r="BL586" s="3"/>
      <c r="BM586" s="3"/>
      <c r="BN586" s="3"/>
      <c r="BO586" s="3"/>
      <c r="BP586" s="3"/>
      <c r="BQ586" s="3"/>
      <c r="BR586" s="3"/>
      <c r="BS586" s="3"/>
      <c r="BT586" s="3"/>
      <c r="BU586" s="3"/>
      <c r="BV586" s="3"/>
    </row>
    <row r="587" spans="63:74" x14ac:dyDescent="0.2">
      <c r="BK587" s="3"/>
      <c r="BL587" s="3"/>
      <c r="BM587" s="3"/>
      <c r="BN587" s="3"/>
      <c r="BO587" s="3"/>
      <c r="BP587" s="3"/>
      <c r="BQ587" s="3"/>
      <c r="BR587" s="3"/>
      <c r="BS587" s="3"/>
      <c r="BT587" s="3"/>
      <c r="BU587" s="3"/>
      <c r="BV587" s="3"/>
    </row>
    <row r="588" spans="63:74" x14ac:dyDescent="0.2">
      <c r="BK588" s="3"/>
      <c r="BL588" s="3"/>
      <c r="BM588" s="3"/>
      <c r="BN588" s="3"/>
      <c r="BO588" s="3"/>
      <c r="BP588" s="3"/>
      <c r="BQ588" s="3"/>
      <c r="BR588" s="3"/>
      <c r="BS588" s="3"/>
      <c r="BT588" s="3"/>
      <c r="BU588" s="3"/>
      <c r="BV588" s="3"/>
    </row>
    <row r="589" spans="63:74" x14ac:dyDescent="0.2">
      <c r="BK589" s="3"/>
      <c r="BL589" s="3"/>
      <c r="BM589" s="3"/>
      <c r="BN589" s="3"/>
      <c r="BO589" s="3"/>
      <c r="BP589" s="3"/>
      <c r="BQ589" s="3"/>
      <c r="BR589" s="3"/>
      <c r="BS589" s="3"/>
      <c r="BT589" s="3"/>
      <c r="BU589" s="3"/>
      <c r="BV589" s="3"/>
    </row>
    <row r="590" spans="63:74" x14ac:dyDescent="0.2">
      <c r="BK590" s="3"/>
      <c r="BL590" s="3"/>
      <c r="BM590" s="3"/>
      <c r="BN590" s="3"/>
      <c r="BO590" s="3"/>
      <c r="BP590" s="3"/>
      <c r="BQ590" s="3"/>
      <c r="BR590" s="3"/>
      <c r="BS590" s="3"/>
      <c r="BT590" s="3"/>
      <c r="BU590" s="3"/>
      <c r="BV590" s="3"/>
    </row>
    <row r="591" spans="63:74" x14ac:dyDescent="0.2">
      <c r="BK591" s="3"/>
      <c r="BL591" s="3"/>
      <c r="BM591" s="3"/>
      <c r="BN591" s="3"/>
      <c r="BO591" s="3"/>
      <c r="BP591" s="3"/>
      <c r="BQ591" s="3"/>
      <c r="BR591" s="3"/>
      <c r="BS591" s="3"/>
      <c r="BT591" s="3"/>
      <c r="BU591" s="3"/>
      <c r="BV591" s="3"/>
    </row>
    <row r="592" spans="63:74" x14ac:dyDescent="0.2">
      <c r="BK592" s="3"/>
      <c r="BL592" s="3"/>
      <c r="BM592" s="3"/>
      <c r="BN592" s="3"/>
      <c r="BO592" s="3"/>
      <c r="BP592" s="3"/>
      <c r="BQ592" s="3"/>
      <c r="BR592" s="3"/>
      <c r="BS592" s="3"/>
      <c r="BT592" s="3"/>
      <c r="BU592" s="3"/>
      <c r="BV592" s="3"/>
    </row>
    <row r="593" spans="63:74" x14ac:dyDescent="0.2">
      <c r="BK593" s="3"/>
      <c r="BL593" s="3"/>
      <c r="BM593" s="3"/>
      <c r="BN593" s="3"/>
      <c r="BO593" s="3"/>
      <c r="BP593" s="3"/>
      <c r="BQ593" s="3"/>
      <c r="BR593" s="3"/>
      <c r="BS593" s="3"/>
      <c r="BT593" s="3"/>
      <c r="BU593" s="3"/>
      <c r="BV593" s="3"/>
    </row>
    <row r="594" spans="63:74" x14ac:dyDescent="0.2">
      <c r="BK594" s="3"/>
      <c r="BL594" s="3"/>
      <c r="BM594" s="3"/>
      <c r="BN594" s="3"/>
      <c r="BO594" s="3"/>
      <c r="BP594" s="3"/>
      <c r="BQ594" s="3"/>
      <c r="BR594" s="3"/>
      <c r="BS594" s="3"/>
      <c r="BT594" s="3"/>
      <c r="BU594" s="3"/>
      <c r="BV594" s="3"/>
    </row>
    <row r="595" spans="63:74" x14ac:dyDescent="0.2">
      <c r="BK595" s="3"/>
      <c r="BL595" s="3"/>
      <c r="BM595" s="3"/>
      <c r="BN595" s="3"/>
      <c r="BO595" s="3"/>
      <c r="BP595" s="3"/>
      <c r="BQ595" s="3"/>
      <c r="BR595" s="3"/>
      <c r="BS595" s="3"/>
      <c r="BT595" s="3"/>
      <c r="BU595" s="3"/>
      <c r="BV595" s="3"/>
    </row>
    <row r="596" spans="63:74" x14ac:dyDescent="0.2">
      <c r="BK596" s="3"/>
      <c r="BL596" s="3"/>
      <c r="BM596" s="3"/>
      <c r="BN596" s="3"/>
      <c r="BO596" s="3"/>
      <c r="BP596" s="3"/>
      <c r="BQ596" s="3"/>
      <c r="BR596" s="3"/>
      <c r="BS596" s="3"/>
      <c r="BT596" s="3"/>
      <c r="BU596" s="3"/>
      <c r="BV596" s="3"/>
    </row>
    <row r="597" spans="63:74" x14ac:dyDescent="0.2">
      <c r="BK597" s="3"/>
      <c r="BL597" s="3"/>
      <c r="BM597" s="3"/>
      <c r="BN597" s="3"/>
      <c r="BO597" s="3"/>
      <c r="BP597" s="3"/>
      <c r="BQ597" s="3"/>
      <c r="BR597" s="3"/>
      <c r="BS597" s="3"/>
      <c r="BT597" s="3"/>
      <c r="BU597" s="3"/>
      <c r="BV597" s="3"/>
    </row>
    <row r="598" spans="63:74" x14ac:dyDescent="0.2">
      <c r="BK598" s="3"/>
      <c r="BL598" s="3"/>
      <c r="BM598" s="3"/>
      <c r="BN598" s="3"/>
      <c r="BO598" s="3"/>
      <c r="BP598" s="3"/>
      <c r="BQ598" s="3"/>
      <c r="BR598" s="3"/>
      <c r="BS598" s="3"/>
      <c r="BT598" s="3"/>
      <c r="BU598" s="3"/>
      <c r="BV598" s="3"/>
    </row>
    <row r="599" spans="63:74" x14ac:dyDescent="0.2">
      <c r="BK599" s="3"/>
      <c r="BL599" s="3"/>
      <c r="BM599" s="3"/>
      <c r="BN599" s="3"/>
      <c r="BO599" s="3"/>
      <c r="BP599" s="3"/>
      <c r="BQ599" s="3"/>
      <c r="BR599" s="3"/>
      <c r="BS599" s="3"/>
      <c r="BT599" s="3"/>
      <c r="BU599" s="3"/>
      <c r="BV599" s="3"/>
    </row>
    <row r="600" spans="63:74" x14ac:dyDescent="0.2">
      <c r="BK600" s="3"/>
      <c r="BL600" s="3"/>
      <c r="BM600" s="3"/>
      <c r="BN600" s="3"/>
      <c r="BO600" s="3"/>
      <c r="BP600" s="3"/>
      <c r="BQ600" s="3"/>
      <c r="BR600" s="3"/>
      <c r="BS600" s="3"/>
      <c r="BT600" s="3"/>
      <c r="BU600" s="3"/>
      <c r="BV600" s="3"/>
    </row>
    <row r="601" spans="63:74" x14ac:dyDescent="0.2">
      <c r="BK601" s="3"/>
      <c r="BL601" s="3"/>
      <c r="BM601" s="3"/>
      <c r="BN601" s="3"/>
      <c r="BO601" s="3"/>
      <c r="BP601" s="3"/>
      <c r="BQ601" s="3"/>
      <c r="BR601" s="3"/>
      <c r="BS601" s="3"/>
      <c r="BT601" s="3"/>
      <c r="BU601" s="3"/>
      <c r="BV601" s="3"/>
    </row>
    <row r="602" spans="63:74" x14ac:dyDescent="0.2">
      <c r="BK602" s="3"/>
      <c r="BL602" s="3"/>
      <c r="BM602" s="3"/>
      <c r="BN602" s="3"/>
      <c r="BO602" s="3"/>
      <c r="BP602" s="3"/>
      <c r="BQ602" s="3"/>
      <c r="BR602" s="3"/>
      <c r="BS602" s="3"/>
      <c r="BT602" s="3"/>
      <c r="BU602" s="3"/>
      <c r="BV602" s="3"/>
    </row>
    <row r="603" spans="63:74" x14ac:dyDescent="0.2">
      <c r="BK603" s="3"/>
      <c r="BL603" s="3"/>
      <c r="BM603" s="3"/>
      <c r="BN603" s="3"/>
      <c r="BO603" s="3"/>
      <c r="BP603" s="3"/>
      <c r="BQ603" s="3"/>
      <c r="BR603" s="3"/>
      <c r="BS603" s="3"/>
      <c r="BT603" s="3"/>
      <c r="BU603" s="3"/>
      <c r="BV603" s="3"/>
    </row>
    <row r="604" spans="63:74" x14ac:dyDescent="0.2">
      <c r="BK604" s="3"/>
      <c r="BL604" s="3"/>
      <c r="BM604" s="3"/>
      <c r="BN604" s="3"/>
      <c r="BO604" s="3"/>
      <c r="BP604" s="3"/>
      <c r="BQ604" s="3"/>
      <c r="BR604" s="3"/>
      <c r="BS604" s="3"/>
      <c r="BT604" s="3"/>
      <c r="BU604" s="3"/>
      <c r="BV604" s="3"/>
    </row>
    <row r="605" spans="63:74" x14ac:dyDescent="0.2">
      <c r="BK605" s="3"/>
      <c r="BL605" s="3"/>
      <c r="BM605" s="3"/>
      <c r="BN605" s="3"/>
      <c r="BO605" s="3"/>
      <c r="BP605" s="3"/>
      <c r="BQ605" s="3"/>
      <c r="BR605" s="3"/>
      <c r="BS605" s="3"/>
      <c r="BT605" s="3"/>
      <c r="BU605" s="3"/>
      <c r="BV605" s="3"/>
    </row>
    <row r="606" spans="63:74" x14ac:dyDescent="0.2">
      <c r="BK606" s="3"/>
      <c r="BL606" s="3"/>
      <c r="BM606" s="3"/>
      <c r="BN606" s="3"/>
      <c r="BO606" s="3"/>
      <c r="BP606" s="3"/>
      <c r="BQ606" s="3"/>
      <c r="BR606" s="3"/>
      <c r="BS606" s="3"/>
      <c r="BT606" s="3"/>
      <c r="BU606" s="3"/>
      <c r="BV606" s="3"/>
    </row>
    <row r="607" spans="63:74" x14ac:dyDescent="0.2">
      <c r="BK607" s="3"/>
      <c r="BL607" s="3"/>
      <c r="BM607" s="3"/>
      <c r="BN607" s="3"/>
      <c r="BO607" s="3"/>
      <c r="BP607" s="3"/>
      <c r="BQ607" s="3"/>
      <c r="BR607" s="3"/>
      <c r="BS607" s="3"/>
      <c r="BT607" s="3"/>
      <c r="BU607" s="3"/>
      <c r="BV607" s="3"/>
    </row>
    <row r="608" spans="63:74" x14ac:dyDescent="0.2">
      <c r="BK608" s="3"/>
      <c r="BL608" s="3"/>
      <c r="BM608" s="3"/>
      <c r="BN608" s="3"/>
      <c r="BO608" s="3"/>
      <c r="BP608" s="3"/>
      <c r="BQ608" s="3"/>
      <c r="BR608" s="3"/>
      <c r="BS608" s="3"/>
      <c r="BT608" s="3"/>
      <c r="BU608" s="3"/>
      <c r="BV608" s="3"/>
    </row>
    <row r="609" spans="63:74" x14ac:dyDescent="0.2">
      <c r="BK609" s="3"/>
      <c r="BL609" s="3"/>
      <c r="BM609" s="3"/>
      <c r="BN609" s="3"/>
      <c r="BO609" s="3"/>
      <c r="BP609" s="3"/>
      <c r="BQ609" s="3"/>
      <c r="BR609" s="3"/>
      <c r="BS609" s="3"/>
      <c r="BT609" s="3"/>
      <c r="BU609" s="3"/>
      <c r="BV609" s="3"/>
    </row>
    <row r="610" spans="63:74" x14ac:dyDescent="0.2">
      <c r="BK610" s="3"/>
      <c r="BL610" s="3"/>
      <c r="BM610" s="3"/>
      <c r="BN610" s="3"/>
      <c r="BO610" s="3"/>
      <c r="BP610" s="3"/>
      <c r="BQ610" s="3"/>
      <c r="BR610" s="3"/>
      <c r="BS610" s="3"/>
      <c r="BT610" s="3"/>
      <c r="BU610" s="3"/>
      <c r="BV610" s="3"/>
    </row>
    <row r="611" spans="63:74" x14ac:dyDescent="0.2">
      <c r="BK611" s="3"/>
      <c r="BL611" s="3"/>
      <c r="BM611" s="3"/>
      <c r="BN611" s="3"/>
      <c r="BO611" s="3"/>
      <c r="BP611" s="3"/>
      <c r="BQ611" s="3"/>
      <c r="BR611" s="3"/>
      <c r="BS611" s="3"/>
      <c r="BT611" s="3"/>
      <c r="BU611" s="3"/>
      <c r="BV611" s="3"/>
    </row>
    <row r="612" spans="63:74" x14ac:dyDescent="0.2">
      <c r="BK612" s="3"/>
      <c r="BL612" s="3"/>
      <c r="BM612" s="3"/>
      <c r="BN612" s="3"/>
      <c r="BO612" s="3"/>
      <c r="BP612" s="3"/>
      <c r="BQ612" s="3"/>
      <c r="BR612" s="3"/>
      <c r="BS612" s="3"/>
      <c r="BT612" s="3"/>
      <c r="BU612" s="3"/>
      <c r="BV612" s="3"/>
    </row>
    <row r="613" spans="63:74" x14ac:dyDescent="0.2">
      <c r="BK613" s="3"/>
      <c r="BL613" s="3"/>
      <c r="BM613" s="3"/>
      <c r="BN613" s="3"/>
      <c r="BO613" s="3"/>
      <c r="BP613" s="3"/>
      <c r="BQ613" s="3"/>
      <c r="BR613" s="3"/>
      <c r="BS613" s="3"/>
      <c r="BT613" s="3"/>
      <c r="BU613" s="3"/>
      <c r="BV613" s="3"/>
    </row>
    <row r="614" spans="63:74" x14ac:dyDescent="0.2">
      <c r="BK614" s="3"/>
      <c r="BL614" s="3"/>
      <c r="BM614" s="3"/>
      <c r="BN614" s="3"/>
      <c r="BO614" s="3"/>
      <c r="BP614" s="3"/>
      <c r="BQ614" s="3"/>
      <c r="BR614" s="3"/>
      <c r="BS614" s="3"/>
      <c r="BT614" s="3"/>
      <c r="BU614" s="3"/>
      <c r="BV614" s="3"/>
    </row>
    <row r="615" spans="63:74" x14ac:dyDescent="0.2">
      <c r="BK615" s="3"/>
      <c r="BL615" s="3"/>
      <c r="BM615" s="3"/>
      <c r="BN615" s="3"/>
      <c r="BO615" s="3"/>
      <c r="BP615" s="3"/>
      <c r="BQ615" s="3"/>
      <c r="BR615" s="3"/>
      <c r="BS615" s="3"/>
      <c r="BT615" s="3"/>
      <c r="BU615" s="3"/>
      <c r="BV615" s="3"/>
    </row>
    <row r="616" spans="63:74" x14ac:dyDescent="0.2">
      <c r="BK616" s="3"/>
      <c r="BL616" s="3"/>
      <c r="BM616" s="3"/>
      <c r="BN616" s="3"/>
      <c r="BO616" s="3"/>
      <c r="BP616" s="3"/>
      <c r="BQ616" s="3"/>
      <c r="BR616" s="3"/>
      <c r="BS616" s="3"/>
      <c r="BT616" s="3"/>
      <c r="BU616" s="3"/>
      <c r="BV616" s="3"/>
    </row>
    <row r="617" spans="63:74" x14ac:dyDescent="0.2">
      <c r="BK617" s="3"/>
      <c r="BL617" s="3"/>
      <c r="BM617" s="3"/>
      <c r="BN617" s="3"/>
      <c r="BO617" s="3"/>
      <c r="BP617" s="3"/>
      <c r="BQ617" s="3"/>
      <c r="BR617" s="3"/>
      <c r="BS617" s="3"/>
      <c r="BT617" s="3"/>
      <c r="BU617" s="3"/>
      <c r="BV617" s="3"/>
    </row>
    <row r="618" spans="63:74" x14ac:dyDescent="0.2">
      <c r="BK618" s="3"/>
      <c r="BL618" s="3"/>
      <c r="BM618" s="3"/>
      <c r="BN618" s="3"/>
      <c r="BO618" s="3"/>
      <c r="BP618" s="3"/>
      <c r="BQ618" s="3"/>
      <c r="BR618" s="3"/>
      <c r="BS618" s="3"/>
      <c r="BT618" s="3"/>
      <c r="BU618" s="3"/>
      <c r="BV618" s="3"/>
    </row>
    <row r="619" spans="63:74" x14ac:dyDescent="0.2">
      <c r="BK619" s="3"/>
      <c r="BL619" s="3"/>
      <c r="BM619" s="3"/>
      <c r="BN619" s="3"/>
      <c r="BO619" s="3"/>
      <c r="BP619" s="3"/>
      <c r="BQ619" s="3"/>
      <c r="BR619" s="3"/>
      <c r="BS619" s="3"/>
      <c r="BT619" s="3"/>
      <c r="BU619" s="3"/>
      <c r="BV619" s="3"/>
    </row>
    <row r="620" spans="63:74" x14ac:dyDescent="0.2">
      <c r="BK620" s="3"/>
      <c r="BL620" s="3"/>
      <c r="BM620" s="3"/>
      <c r="BN620" s="3"/>
      <c r="BO620" s="3"/>
      <c r="BP620" s="3"/>
      <c r="BQ620" s="3"/>
      <c r="BR620" s="3"/>
      <c r="BS620" s="3"/>
      <c r="BT620" s="3"/>
      <c r="BU620" s="3"/>
      <c r="BV620" s="3"/>
    </row>
    <row r="621" spans="63:74" x14ac:dyDescent="0.2">
      <c r="BK621" s="3"/>
      <c r="BL621" s="3"/>
      <c r="BM621" s="3"/>
      <c r="BN621" s="3"/>
      <c r="BO621" s="3"/>
      <c r="BP621" s="3"/>
      <c r="BQ621" s="3"/>
      <c r="BR621" s="3"/>
      <c r="BS621" s="3"/>
      <c r="BT621" s="3"/>
      <c r="BU621" s="3"/>
      <c r="BV621" s="3"/>
    </row>
    <row r="622" spans="63:74" x14ac:dyDescent="0.2">
      <c r="BK622" s="3"/>
      <c r="BL622" s="3"/>
      <c r="BM622" s="3"/>
      <c r="BN622" s="3"/>
      <c r="BO622" s="3"/>
      <c r="BP622" s="3"/>
      <c r="BQ622" s="3"/>
      <c r="BR622" s="3"/>
      <c r="BS622" s="3"/>
      <c r="BT622" s="3"/>
      <c r="BU622" s="3"/>
      <c r="BV622" s="3"/>
    </row>
    <row r="623" spans="63:74" x14ac:dyDescent="0.2">
      <c r="BK623" s="3"/>
      <c r="BL623" s="3"/>
      <c r="BM623" s="3"/>
      <c r="BN623" s="3"/>
      <c r="BO623" s="3"/>
      <c r="BP623" s="3"/>
      <c r="BQ623" s="3"/>
      <c r="BR623" s="3"/>
      <c r="BS623" s="3"/>
      <c r="BT623" s="3"/>
      <c r="BU623" s="3"/>
      <c r="BV623" s="3"/>
    </row>
    <row r="624" spans="63:74" x14ac:dyDescent="0.2">
      <c r="BK624" s="3"/>
      <c r="BL624" s="3"/>
      <c r="BM624" s="3"/>
      <c r="BN624" s="3"/>
      <c r="BO624" s="3"/>
      <c r="BP624" s="3"/>
      <c r="BQ624" s="3"/>
      <c r="BR624" s="3"/>
      <c r="BS624" s="3"/>
      <c r="BT624" s="3"/>
      <c r="BU624" s="3"/>
      <c r="BV624" s="3"/>
    </row>
    <row r="625" spans="63:74" x14ac:dyDescent="0.2">
      <c r="BK625" s="3"/>
      <c r="BL625" s="3"/>
      <c r="BM625" s="3"/>
      <c r="BN625" s="3"/>
      <c r="BO625" s="3"/>
      <c r="BP625" s="3"/>
      <c r="BQ625" s="3"/>
      <c r="BR625" s="3"/>
      <c r="BS625" s="3"/>
      <c r="BT625" s="3"/>
      <c r="BU625" s="3"/>
      <c r="BV625" s="3"/>
    </row>
    <row r="626" spans="63:74" x14ac:dyDescent="0.2">
      <c r="BK626" s="3"/>
      <c r="BL626" s="3"/>
      <c r="BM626" s="3"/>
      <c r="BN626" s="3"/>
      <c r="BO626" s="3"/>
      <c r="BP626" s="3"/>
      <c r="BQ626" s="3"/>
      <c r="BR626" s="3"/>
      <c r="BS626" s="3"/>
      <c r="BT626" s="3"/>
      <c r="BU626" s="3"/>
      <c r="BV626" s="3"/>
    </row>
    <row r="627" spans="63:74" x14ac:dyDescent="0.2">
      <c r="BK627" s="3"/>
      <c r="BL627" s="3"/>
      <c r="BM627" s="3"/>
      <c r="BN627" s="3"/>
      <c r="BO627" s="3"/>
      <c r="BP627" s="3"/>
      <c r="BQ627" s="3"/>
      <c r="BR627" s="3"/>
      <c r="BS627" s="3"/>
      <c r="BT627" s="3"/>
      <c r="BU627" s="3"/>
      <c r="BV627" s="3"/>
    </row>
    <row r="628" spans="63:74" x14ac:dyDescent="0.2">
      <c r="BK628" s="3"/>
      <c r="BL628" s="3"/>
      <c r="BM628" s="3"/>
      <c r="BN628" s="3"/>
      <c r="BO628" s="3"/>
      <c r="BP628" s="3"/>
      <c r="BQ628" s="3"/>
      <c r="BR628" s="3"/>
      <c r="BS628" s="3"/>
      <c r="BT628" s="3"/>
      <c r="BU628" s="3"/>
      <c r="BV628" s="3"/>
    </row>
    <row r="629" spans="63:74" x14ac:dyDescent="0.2">
      <c r="BK629" s="3"/>
      <c r="BL629" s="3"/>
      <c r="BM629" s="3"/>
      <c r="BN629" s="3"/>
      <c r="BO629" s="3"/>
      <c r="BP629" s="3"/>
      <c r="BQ629" s="3"/>
      <c r="BR629" s="3"/>
      <c r="BS629" s="3"/>
      <c r="BT629" s="3"/>
      <c r="BU629" s="3"/>
      <c r="BV629" s="3"/>
    </row>
    <row r="630" spans="63:74" x14ac:dyDescent="0.2">
      <c r="BK630" s="3"/>
      <c r="BL630" s="3"/>
      <c r="BM630" s="3"/>
      <c r="BN630" s="3"/>
      <c r="BO630" s="3"/>
      <c r="BP630" s="3"/>
      <c r="BQ630" s="3"/>
      <c r="BR630" s="3"/>
      <c r="BS630" s="3"/>
      <c r="BT630" s="3"/>
      <c r="BU630" s="3"/>
      <c r="BV630" s="3"/>
    </row>
    <row r="631" spans="63:74" x14ac:dyDescent="0.2">
      <c r="BK631" s="3"/>
      <c r="BL631" s="3"/>
      <c r="BM631" s="3"/>
      <c r="BN631" s="3"/>
      <c r="BO631" s="3"/>
      <c r="BP631" s="3"/>
      <c r="BQ631" s="3"/>
      <c r="BR631" s="3"/>
      <c r="BS631" s="3"/>
      <c r="BT631" s="3"/>
      <c r="BU631" s="3"/>
      <c r="BV631" s="3"/>
    </row>
    <row r="632" spans="63:74" x14ac:dyDescent="0.2">
      <c r="BK632" s="3"/>
      <c r="BL632" s="3"/>
      <c r="BM632" s="3"/>
      <c r="BN632" s="3"/>
      <c r="BO632" s="3"/>
      <c r="BP632" s="3"/>
      <c r="BQ632" s="3"/>
      <c r="BR632" s="3"/>
      <c r="BS632" s="3"/>
      <c r="BT632" s="3"/>
      <c r="BU632" s="3"/>
      <c r="BV632" s="3"/>
    </row>
    <row r="633" spans="63:74" x14ac:dyDescent="0.2">
      <c r="BK633" s="3"/>
      <c r="BL633" s="3"/>
      <c r="BM633" s="3"/>
      <c r="BN633" s="3"/>
      <c r="BO633" s="3"/>
      <c r="BP633" s="3"/>
      <c r="BQ633" s="3"/>
      <c r="BR633" s="3"/>
      <c r="BS633" s="3"/>
      <c r="BT633" s="3"/>
      <c r="BU633" s="3"/>
      <c r="BV633" s="3"/>
    </row>
    <row r="634" spans="63:74" x14ac:dyDescent="0.2">
      <c r="BK634" s="3"/>
      <c r="BL634" s="3"/>
      <c r="BM634" s="3"/>
      <c r="BN634" s="3"/>
      <c r="BO634" s="3"/>
      <c r="BP634" s="3"/>
      <c r="BQ634" s="3"/>
      <c r="BR634" s="3"/>
      <c r="BS634" s="3"/>
      <c r="BT634" s="3"/>
      <c r="BU634" s="3"/>
      <c r="BV634" s="3"/>
    </row>
    <row r="635" spans="63:74" x14ac:dyDescent="0.2">
      <c r="BK635" s="3"/>
      <c r="BL635" s="3"/>
      <c r="BM635" s="3"/>
      <c r="BN635" s="3"/>
      <c r="BO635" s="3"/>
      <c r="BP635" s="3"/>
      <c r="BQ635" s="3"/>
      <c r="BR635" s="3"/>
      <c r="BS635" s="3"/>
      <c r="BT635" s="3"/>
      <c r="BU635" s="3"/>
      <c r="BV635" s="3"/>
    </row>
    <row r="636" spans="63:74" x14ac:dyDescent="0.2">
      <c r="BK636" s="3"/>
      <c r="BL636" s="3"/>
      <c r="BM636" s="3"/>
      <c r="BN636" s="3"/>
      <c r="BO636" s="3"/>
      <c r="BP636" s="3"/>
      <c r="BQ636" s="3"/>
      <c r="BR636" s="3"/>
      <c r="BS636" s="3"/>
      <c r="BT636" s="3"/>
      <c r="BU636" s="3"/>
      <c r="BV636" s="3"/>
    </row>
    <row r="637" spans="63:74" x14ac:dyDescent="0.2">
      <c r="BK637" s="3"/>
      <c r="BL637" s="3"/>
      <c r="BM637" s="3"/>
      <c r="BN637" s="3"/>
      <c r="BO637" s="3"/>
      <c r="BP637" s="3"/>
      <c r="BQ637" s="3"/>
      <c r="BR637" s="3"/>
      <c r="BS637" s="3"/>
      <c r="BT637" s="3"/>
      <c r="BU637" s="3"/>
      <c r="BV637" s="3"/>
    </row>
    <row r="638" spans="63:74" x14ac:dyDescent="0.2">
      <c r="BK638" s="3"/>
      <c r="BL638" s="3"/>
      <c r="BM638" s="3"/>
      <c r="BN638" s="3"/>
      <c r="BO638" s="3"/>
      <c r="BP638" s="3"/>
      <c r="BQ638" s="3"/>
      <c r="BR638" s="3"/>
      <c r="BS638" s="3"/>
      <c r="BT638" s="3"/>
      <c r="BU638" s="3"/>
      <c r="BV638" s="3"/>
    </row>
    <row r="639" spans="63:74" x14ac:dyDescent="0.2">
      <c r="BK639" s="3"/>
      <c r="BL639" s="3"/>
      <c r="BM639" s="3"/>
      <c r="BN639" s="3"/>
      <c r="BO639" s="3"/>
      <c r="BP639" s="3"/>
      <c r="BQ639" s="3"/>
      <c r="BR639" s="3"/>
      <c r="BS639" s="3"/>
      <c r="BT639" s="3"/>
      <c r="BU639" s="3"/>
      <c r="BV639" s="3"/>
    </row>
    <row r="640" spans="63:74" x14ac:dyDescent="0.2">
      <c r="BK640" s="3"/>
      <c r="BL640" s="3"/>
      <c r="BM640" s="3"/>
      <c r="BN640" s="3"/>
      <c r="BO640" s="3"/>
      <c r="BP640" s="3"/>
      <c r="BQ640" s="3"/>
      <c r="BR640" s="3"/>
      <c r="BS640" s="3"/>
      <c r="BT640" s="3"/>
      <c r="BU640" s="3"/>
      <c r="BV640" s="3"/>
    </row>
    <row r="641" spans="63:74" x14ac:dyDescent="0.2">
      <c r="BK641" s="3"/>
      <c r="BL641" s="3"/>
      <c r="BM641" s="3"/>
      <c r="BN641" s="3"/>
      <c r="BO641" s="3"/>
      <c r="BP641" s="3"/>
      <c r="BQ641" s="3"/>
      <c r="BR641" s="3"/>
      <c r="BS641" s="3"/>
      <c r="BT641" s="3"/>
      <c r="BU641" s="3"/>
      <c r="BV641" s="3"/>
    </row>
    <row r="642" spans="63:74" x14ac:dyDescent="0.2">
      <c r="BK642" s="3"/>
      <c r="BL642" s="3"/>
      <c r="BM642" s="3"/>
      <c r="BN642" s="3"/>
      <c r="BO642" s="3"/>
      <c r="BP642" s="3"/>
      <c r="BQ642" s="3"/>
      <c r="BR642" s="3"/>
      <c r="BS642" s="3"/>
      <c r="BT642" s="3"/>
      <c r="BU642" s="3"/>
      <c r="BV642" s="3"/>
    </row>
    <row r="643" spans="63:74" x14ac:dyDescent="0.2">
      <c r="BK643" s="3"/>
      <c r="BL643" s="3"/>
      <c r="BM643" s="3"/>
      <c r="BN643" s="3"/>
      <c r="BO643" s="3"/>
      <c r="BP643" s="3"/>
      <c r="BQ643" s="3"/>
      <c r="BR643" s="3"/>
      <c r="BS643" s="3"/>
      <c r="BT643" s="3"/>
      <c r="BU643" s="3"/>
      <c r="BV643" s="3"/>
    </row>
    <row r="644" spans="63:74" x14ac:dyDescent="0.2">
      <c r="BK644" s="3"/>
      <c r="BL644" s="3"/>
      <c r="BM644" s="3"/>
      <c r="BN644" s="3"/>
      <c r="BO644" s="3"/>
      <c r="BP644" s="3"/>
      <c r="BQ644" s="3"/>
      <c r="BR644" s="3"/>
      <c r="BS644" s="3"/>
      <c r="BT644" s="3"/>
      <c r="BU644" s="3"/>
      <c r="BV644" s="3"/>
    </row>
    <row r="645" spans="63:74" x14ac:dyDescent="0.2">
      <c r="BK645" s="3"/>
      <c r="BL645" s="3"/>
      <c r="BM645" s="3"/>
      <c r="BN645" s="3"/>
      <c r="BO645" s="3"/>
      <c r="BP645" s="3"/>
      <c r="BQ645" s="3"/>
      <c r="BR645" s="3"/>
      <c r="BS645" s="3"/>
      <c r="BT645" s="3"/>
      <c r="BU645" s="3"/>
      <c r="BV645" s="3"/>
    </row>
    <row r="646" spans="63:74" x14ac:dyDescent="0.2">
      <c r="BK646" s="3"/>
      <c r="BL646" s="3"/>
      <c r="BM646" s="3"/>
      <c r="BN646" s="3"/>
      <c r="BO646" s="3"/>
      <c r="BP646" s="3"/>
      <c r="BQ646" s="3"/>
      <c r="BR646" s="3"/>
      <c r="BS646" s="3"/>
      <c r="BT646" s="3"/>
      <c r="BU646" s="3"/>
      <c r="BV646" s="3"/>
    </row>
    <row r="647" spans="63:74" x14ac:dyDescent="0.2">
      <c r="BK647" s="3"/>
      <c r="BL647" s="3"/>
      <c r="BM647" s="3"/>
      <c r="BN647" s="3"/>
      <c r="BO647" s="3"/>
      <c r="BP647" s="3"/>
      <c r="BQ647" s="3"/>
      <c r="BR647" s="3"/>
      <c r="BS647" s="3"/>
      <c r="BT647" s="3"/>
      <c r="BU647" s="3"/>
      <c r="BV647" s="3"/>
    </row>
    <row r="648" spans="63:74" x14ac:dyDescent="0.2">
      <c r="BK648" s="3"/>
      <c r="BL648" s="3"/>
      <c r="BM648" s="3"/>
      <c r="BN648" s="3"/>
      <c r="BO648" s="3"/>
      <c r="BP648" s="3"/>
      <c r="BQ648" s="3"/>
      <c r="BR648" s="3"/>
      <c r="BS648" s="3"/>
      <c r="BT648" s="3"/>
      <c r="BU648" s="3"/>
      <c r="BV648" s="3"/>
    </row>
    <row r="649" spans="63:74" x14ac:dyDescent="0.2">
      <c r="BK649" s="3"/>
      <c r="BL649" s="3"/>
      <c r="BM649" s="3"/>
      <c r="BN649" s="3"/>
      <c r="BO649" s="3"/>
      <c r="BP649" s="3"/>
      <c r="BQ649" s="3"/>
      <c r="BR649" s="3"/>
      <c r="BS649" s="3"/>
      <c r="BT649" s="3"/>
      <c r="BU649" s="3"/>
      <c r="BV649" s="3"/>
    </row>
    <row r="650" spans="63:74" x14ac:dyDescent="0.2">
      <c r="BK650" s="3"/>
      <c r="BL650" s="3"/>
      <c r="BM650" s="3"/>
      <c r="BN650" s="3"/>
      <c r="BO650" s="3"/>
      <c r="BP650" s="3"/>
      <c r="BQ650" s="3"/>
      <c r="BR650" s="3"/>
      <c r="BS650" s="3"/>
      <c r="BT650" s="3"/>
      <c r="BU650" s="3"/>
      <c r="BV650" s="3"/>
    </row>
    <row r="651" spans="63:74" x14ac:dyDescent="0.2">
      <c r="BK651" s="3"/>
      <c r="BL651" s="3"/>
      <c r="BM651" s="3"/>
      <c r="BN651" s="3"/>
      <c r="BO651" s="3"/>
      <c r="BP651" s="3"/>
      <c r="BQ651" s="3"/>
      <c r="BR651" s="3"/>
      <c r="BS651" s="3"/>
      <c r="BT651" s="3"/>
      <c r="BU651" s="3"/>
      <c r="BV651" s="3"/>
    </row>
    <row r="652" spans="63:74" x14ac:dyDescent="0.2">
      <c r="BK652" s="3"/>
      <c r="BL652" s="3"/>
      <c r="BM652" s="3"/>
      <c r="BN652" s="3"/>
      <c r="BO652" s="3"/>
      <c r="BP652" s="3"/>
      <c r="BQ652" s="3"/>
      <c r="BR652" s="3"/>
      <c r="BS652" s="3"/>
      <c r="BT652" s="3"/>
      <c r="BU652" s="3"/>
      <c r="BV652" s="3"/>
    </row>
    <row r="653" spans="63:74" x14ac:dyDescent="0.2">
      <c r="BK653" s="3"/>
      <c r="BL653" s="3"/>
      <c r="BM653" s="3"/>
      <c r="BN653" s="3"/>
      <c r="BO653" s="3"/>
      <c r="BP653" s="3"/>
      <c r="BQ653" s="3"/>
      <c r="BR653" s="3"/>
      <c r="BS653" s="3"/>
      <c r="BT653" s="3"/>
      <c r="BU653" s="3"/>
      <c r="BV653" s="3"/>
    </row>
    <row r="654" spans="63:74" x14ac:dyDescent="0.2">
      <c r="BK654" s="3"/>
      <c r="BL654" s="3"/>
      <c r="BM654" s="3"/>
      <c r="BN654" s="3"/>
      <c r="BO654" s="3"/>
      <c r="BP654" s="3"/>
      <c r="BQ654" s="3"/>
      <c r="BR654" s="3"/>
      <c r="BS654" s="3"/>
      <c r="BT654" s="3"/>
      <c r="BU654" s="3"/>
      <c r="BV654" s="3"/>
    </row>
    <row r="655" spans="63:74" x14ac:dyDescent="0.2">
      <c r="BK655" s="3"/>
      <c r="BL655" s="3"/>
      <c r="BM655" s="3"/>
      <c r="BN655" s="3"/>
      <c r="BO655" s="3"/>
      <c r="BP655" s="3"/>
      <c r="BQ655" s="3"/>
      <c r="BR655" s="3"/>
      <c r="BS655" s="3"/>
      <c r="BT655" s="3"/>
      <c r="BU655" s="3"/>
      <c r="BV655" s="3"/>
    </row>
    <row r="656" spans="63:74" x14ac:dyDescent="0.2">
      <c r="BK656" s="3"/>
      <c r="BL656" s="3"/>
      <c r="BM656" s="3"/>
      <c r="BN656" s="3"/>
      <c r="BO656" s="3"/>
      <c r="BP656" s="3"/>
      <c r="BQ656" s="3"/>
      <c r="BR656" s="3"/>
      <c r="BS656" s="3"/>
      <c r="BT656" s="3"/>
      <c r="BU656" s="3"/>
      <c r="BV656" s="3"/>
    </row>
    <row r="657" spans="63:74" x14ac:dyDescent="0.2">
      <c r="BK657" s="3"/>
      <c r="BL657" s="3"/>
      <c r="BM657" s="3"/>
      <c r="BN657" s="3"/>
      <c r="BO657" s="3"/>
      <c r="BP657" s="3"/>
      <c r="BQ657" s="3"/>
      <c r="BR657" s="3"/>
      <c r="BS657" s="3"/>
      <c r="BT657" s="3"/>
      <c r="BU657" s="3"/>
      <c r="BV657" s="3"/>
    </row>
    <row r="658" spans="63:74" x14ac:dyDescent="0.2">
      <c r="BK658" s="3"/>
      <c r="BL658" s="3"/>
      <c r="BM658" s="3"/>
      <c r="BN658" s="3"/>
      <c r="BO658" s="3"/>
      <c r="BP658" s="3"/>
      <c r="BQ658" s="3"/>
      <c r="BR658" s="3"/>
      <c r="BS658" s="3"/>
      <c r="BT658" s="3"/>
      <c r="BU658" s="3"/>
      <c r="BV658" s="3"/>
    </row>
    <row r="659" spans="63:74" x14ac:dyDescent="0.2">
      <c r="BK659" s="3"/>
      <c r="BL659" s="3"/>
      <c r="BM659" s="3"/>
      <c r="BN659" s="3"/>
      <c r="BO659" s="3"/>
      <c r="BP659" s="3"/>
      <c r="BQ659" s="3"/>
      <c r="BR659" s="3"/>
      <c r="BS659" s="3"/>
      <c r="BT659" s="3"/>
      <c r="BU659" s="3"/>
      <c r="BV659" s="3"/>
    </row>
    <row r="660" spans="63:74" x14ac:dyDescent="0.2">
      <c r="BK660" s="3"/>
      <c r="BL660" s="3"/>
      <c r="BM660" s="3"/>
      <c r="BN660" s="3"/>
      <c r="BO660" s="3"/>
      <c r="BP660" s="3"/>
      <c r="BQ660" s="3"/>
      <c r="BR660" s="3"/>
      <c r="BS660" s="3"/>
      <c r="BT660" s="3"/>
      <c r="BU660" s="3"/>
      <c r="BV660" s="3"/>
    </row>
    <row r="661" spans="63:74" x14ac:dyDescent="0.2">
      <c r="BK661" s="3"/>
      <c r="BL661" s="3"/>
      <c r="BM661" s="3"/>
      <c r="BN661" s="3"/>
      <c r="BO661" s="3"/>
      <c r="BP661" s="3"/>
      <c r="BQ661" s="3"/>
      <c r="BR661" s="3"/>
      <c r="BS661" s="3"/>
      <c r="BT661" s="3"/>
      <c r="BU661" s="3"/>
      <c r="BV661" s="3"/>
    </row>
    <row r="662" spans="63:74" x14ac:dyDescent="0.2">
      <c r="BK662" s="3"/>
      <c r="BL662" s="3"/>
      <c r="BM662" s="3"/>
      <c r="BN662" s="3"/>
      <c r="BO662" s="3"/>
      <c r="BP662" s="3"/>
      <c r="BQ662" s="3"/>
      <c r="BR662" s="3"/>
      <c r="BS662" s="3"/>
      <c r="BT662" s="3"/>
      <c r="BU662" s="3"/>
      <c r="BV662" s="3"/>
    </row>
    <row r="663" spans="63:74" x14ac:dyDescent="0.2">
      <c r="BK663" s="3"/>
      <c r="BL663" s="3"/>
      <c r="BM663" s="3"/>
      <c r="BN663" s="3"/>
      <c r="BO663" s="3"/>
      <c r="BP663" s="3"/>
      <c r="BQ663" s="3"/>
      <c r="BR663" s="3"/>
      <c r="BS663" s="3"/>
      <c r="BT663" s="3"/>
      <c r="BU663" s="3"/>
      <c r="BV663" s="3"/>
    </row>
    <row r="664" spans="63:74" x14ac:dyDescent="0.2">
      <c r="BK664" s="3"/>
      <c r="BL664" s="3"/>
      <c r="BM664" s="3"/>
      <c r="BN664" s="3"/>
      <c r="BO664" s="3"/>
      <c r="BP664" s="3"/>
      <c r="BQ664" s="3"/>
      <c r="BR664" s="3"/>
      <c r="BS664" s="3"/>
      <c r="BT664" s="3"/>
      <c r="BU664" s="3"/>
      <c r="BV664" s="3"/>
    </row>
    <row r="665" spans="63:74" x14ac:dyDescent="0.2">
      <c r="BK665" s="3"/>
      <c r="BL665" s="3"/>
      <c r="BM665" s="3"/>
      <c r="BN665" s="3"/>
      <c r="BO665" s="3"/>
      <c r="BP665" s="3"/>
      <c r="BQ665" s="3"/>
      <c r="BR665" s="3"/>
      <c r="BS665" s="3"/>
      <c r="BT665" s="3"/>
      <c r="BU665" s="3"/>
      <c r="BV665" s="3"/>
    </row>
    <row r="666" spans="63:74" x14ac:dyDescent="0.2">
      <c r="BK666" s="3"/>
      <c r="BL666" s="3"/>
      <c r="BM666" s="3"/>
      <c r="BN666" s="3"/>
      <c r="BO666" s="3"/>
      <c r="BP666" s="3"/>
      <c r="BQ666" s="3"/>
      <c r="BR666" s="3"/>
      <c r="BS666" s="3"/>
      <c r="BT666" s="3"/>
      <c r="BU666" s="3"/>
      <c r="BV666" s="3"/>
    </row>
    <row r="667" spans="63:74" x14ac:dyDescent="0.2">
      <c r="BK667" s="3"/>
      <c r="BL667" s="3"/>
      <c r="BM667" s="3"/>
      <c r="BN667" s="3"/>
      <c r="BO667" s="3"/>
      <c r="BP667" s="3"/>
      <c r="BQ667" s="3"/>
      <c r="BR667" s="3"/>
      <c r="BS667" s="3"/>
      <c r="BT667" s="3"/>
      <c r="BU667" s="3"/>
      <c r="BV667" s="3"/>
    </row>
    <row r="668" spans="63:74" x14ac:dyDescent="0.2">
      <c r="BK668" s="3"/>
      <c r="BL668" s="3"/>
      <c r="BM668" s="3"/>
      <c r="BN668" s="3"/>
      <c r="BO668" s="3"/>
      <c r="BP668" s="3"/>
      <c r="BQ668" s="3"/>
      <c r="BR668" s="3"/>
      <c r="BS668" s="3"/>
      <c r="BT668" s="3"/>
      <c r="BU668" s="3"/>
      <c r="BV668" s="3"/>
    </row>
    <row r="669" spans="63:74" x14ac:dyDescent="0.2">
      <c r="BK669" s="3"/>
      <c r="BL669" s="3"/>
      <c r="BM669" s="3"/>
      <c r="BN669" s="3"/>
      <c r="BO669" s="3"/>
      <c r="BP669" s="3"/>
      <c r="BQ669" s="3"/>
      <c r="BR669" s="3"/>
      <c r="BS669" s="3"/>
      <c r="BT669" s="3"/>
      <c r="BU669" s="3"/>
      <c r="BV669" s="3"/>
    </row>
    <row r="670" spans="63:74" x14ac:dyDescent="0.2">
      <c r="BK670" s="3"/>
      <c r="BL670" s="3"/>
      <c r="BM670" s="3"/>
      <c r="BN670" s="3"/>
      <c r="BO670" s="3"/>
      <c r="BP670" s="3"/>
      <c r="BQ670" s="3"/>
      <c r="BR670" s="3"/>
      <c r="BS670" s="3"/>
      <c r="BT670" s="3"/>
      <c r="BU670" s="3"/>
      <c r="BV670" s="3"/>
    </row>
    <row r="671" spans="63:74" x14ac:dyDescent="0.2">
      <c r="BK671" s="3"/>
      <c r="BL671" s="3"/>
      <c r="BM671" s="3"/>
      <c r="BN671" s="3"/>
      <c r="BO671" s="3"/>
      <c r="BP671" s="3"/>
      <c r="BQ671" s="3"/>
      <c r="BR671" s="3"/>
      <c r="BS671" s="3"/>
      <c r="BT671" s="3"/>
      <c r="BU671" s="3"/>
      <c r="BV671" s="3"/>
    </row>
    <row r="672" spans="63:74" x14ac:dyDescent="0.2">
      <c r="BK672" s="3"/>
      <c r="BL672" s="3"/>
      <c r="BM672" s="3"/>
      <c r="BN672" s="3"/>
      <c r="BO672" s="3"/>
      <c r="BP672" s="3"/>
      <c r="BQ672" s="3"/>
      <c r="BR672" s="3"/>
      <c r="BS672" s="3"/>
      <c r="BT672" s="3"/>
      <c r="BU672" s="3"/>
      <c r="BV672" s="3"/>
    </row>
    <row r="673" spans="63:74" x14ac:dyDescent="0.2">
      <c r="BK673" s="3"/>
      <c r="BL673" s="3"/>
      <c r="BM673" s="3"/>
      <c r="BN673" s="3"/>
      <c r="BO673" s="3"/>
      <c r="BP673" s="3"/>
      <c r="BQ673" s="3"/>
      <c r="BR673" s="3"/>
      <c r="BS673" s="3"/>
      <c r="BT673" s="3"/>
      <c r="BU673" s="3"/>
      <c r="BV673" s="3"/>
    </row>
    <row r="674" spans="63:74" x14ac:dyDescent="0.2">
      <c r="BK674" s="3"/>
      <c r="BL674" s="3"/>
      <c r="BM674" s="3"/>
      <c r="BN674" s="3"/>
      <c r="BO674" s="3"/>
      <c r="BP674" s="3"/>
      <c r="BQ674" s="3"/>
      <c r="BR674" s="3"/>
      <c r="BS674" s="3"/>
      <c r="BT674" s="3"/>
      <c r="BU674" s="3"/>
      <c r="BV674" s="3"/>
    </row>
    <row r="675" spans="63:74" x14ac:dyDescent="0.2">
      <c r="BK675" s="3"/>
      <c r="BL675" s="3"/>
      <c r="BM675" s="3"/>
      <c r="BN675" s="3"/>
      <c r="BO675" s="3"/>
      <c r="BP675" s="3"/>
      <c r="BQ675" s="3"/>
      <c r="BR675" s="3"/>
      <c r="BS675" s="3"/>
      <c r="BT675" s="3"/>
      <c r="BU675" s="3"/>
      <c r="BV675" s="3"/>
    </row>
    <row r="676" spans="63:74" x14ac:dyDescent="0.2">
      <c r="BK676" s="3"/>
      <c r="BL676" s="3"/>
      <c r="BM676" s="3"/>
      <c r="BN676" s="3"/>
      <c r="BO676" s="3"/>
      <c r="BP676" s="3"/>
      <c r="BQ676" s="3"/>
      <c r="BR676" s="3"/>
      <c r="BS676" s="3"/>
      <c r="BT676" s="3"/>
      <c r="BU676" s="3"/>
      <c r="BV676" s="3"/>
    </row>
    <row r="677" spans="63:74" x14ac:dyDescent="0.2">
      <c r="BK677" s="3"/>
      <c r="BL677" s="3"/>
      <c r="BM677" s="3"/>
      <c r="BN677" s="3"/>
      <c r="BO677" s="3"/>
      <c r="BP677" s="3"/>
      <c r="BQ677" s="3"/>
      <c r="BR677" s="3"/>
      <c r="BS677" s="3"/>
      <c r="BT677" s="3"/>
      <c r="BU677" s="3"/>
      <c r="BV677" s="3"/>
    </row>
    <row r="678" spans="63:74" x14ac:dyDescent="0.2">
      <c r="BK678" s="3"/>
      <c r="BL678" s="3"/>
      <c r="BM678" s="3"/>
      <c r="BN678" s="3"/>
      <c r="BO678" s="3"/>
      <c r="BP678" s="3"/>
      <c r="BQ678" s="3"/>
      <c r="BR678" s="3"/>
      <c r="BS678" s="3"/>
      <c r="BT678" s="3"/>
      <c r="BU678" s="3"/>
      <c r="BV678" s="3"/>
    </row>
    <row r="679" spans="63:74" x14ac:dyDescent="0.2">
      <c r="BK679" s="3"/>
      <c r="BL679" s="3"/>
      <c r="BM679" s="3"/>
      <c r="BN679" s="3"/>
      <c r="BO679" s="3"/>
      <c r="BP679" s="3"/>
      <c r="BQ679" s="3"/>
      <c r="BR679" s="3"/>
      <c r="BS679" s="3"/>
      <c r="BT679" s="3"/>
      <c r="BU679" s="3"/>
      <c r="BV679" s="3"/>
    </row>
    <row r="680" spans="63:74" x14ac:dyDescent="0.2">
      <c r="BK680" s="3"/>
      <c r="BL680" s="3"/>
      <c r="BM680" s="3"/>
      <c r="BN680" s="3"/>
      <c r="BO680" s="3"/>
      <c r="BP680" s="3"/>
      <c r="BQ680" s="3"/>
      <c r="BR680" s="3"/>
      <c r="BS680" s="3"/>
      <c r="BT680" s="3"/>
      <c r="BU680" s="3"/>
      <c r="BV680" s="3"/>
    </row>
    <row r="681" spans="63:74" x14ac:dyDescent="0.2">
      <c r="BK681" s="3"/>
      <c r="BL681" s="3"/>
      <c r="BM681" s="3"/>
      <c r="BN681" s="3"/>
      <c r="BO681" s="3"/>
      <c r="BP681" s="3"/>
      <c r="BQ681" s="3"/>
      <c r="BR681" s="3"/>
      <c r="BS681" s="3"/>
      <c r="BT681" s="3"/>
      <c r="BU681" s="3"/>
      <c r="BV681" s="3"/>
    </row>
    <row r="682" spans="63:74" x14ac:dyDescent="0.2">
      <c r="BK682" s="3"/>
      <c r="BL682" s="3"/>
      <c r="BM682" s="3"/>
      <c r="BN682" s="3"/>
      <c r="BO682" s="3"/>
      <c r="BP682" s="3"/>
      <c r="BQ682" s="3"/>
      <c r="BR682" s="3"/>
      <c r="BS682" s="3"/>
      <c r="BT682" s="3"/>
      <c r="BU682" s="3"/>
      <c r="BV682" s="3"/>
    </row>
    <row r="683" spans="63:74" x14ac:dyDescent="0.2">
      <c r="BK683" s="3"/>
      <c r="BL683" s="3"/>
      <c r="BM683" s="3"/>
      <c r="BN683" s="3"/>
      <c r="BO683" s="3"/>
      <c r="BP683" s="3"/>
      <c r="BQ683" s="3"/>
      <c r="BR683" s="3"/>
      <c r="BS683" s="3"/>
      <c r="BT683" s="3"/>
      <c r="BU683" s="3"/>
      <c r="BV683" s="3"/>
    </row>
    <row r="684" spans="63:74" x14ac:dyDescent="0.2">
      <c r="BK684" s="3"/>
      <c r="BL684" s="3"/>
      <c r="BM684" s="3"/>
      <c r="BN684" s="3"/>
      <c r="BO684" s="3"/>
      <c r="BP684" s="3"/>
      <c r="BQ684" s="3"/>
      <c r="BR684" s="3"/>
      <c r="BS684" s="3"/>
      <c r="BT684" s="3"/>
      <c r="BU684" s="3"/>
      <c r="BV684" s="3"/>
    </row>
    <row r="685" spans="63:74" x14ac:dyDescent="0.2">
      <c r="BK685" s="3"/>
      <c r="BL685" s="3"/>
      <c r="BM685" s="3"/>
      <c r="BN685" s="3"/>
      <c r="BO685" s="3"/>
      <c r="BP685" s="3"/>
      <c r="BQ685" s="3"/>
      <c r="BR685" s="3"/>
      <c r="BS685" s="3"/>
      <c r="BT685" s="3"/>
      <c r="BU685" s="3"/>
      <c r="BV685" s="3"/>
    </row>
    <row r="686" spans="63:74" x14ac:dyDescent="0.2">
      <c r="BK686" s="3"/>
      <c r="BL686" s="3"/>
      <c r="BM686" s="3"/>
      <c r="BN686" s="3"/>
      <c r="BO686" s="3"/>
      <c r="BP686" s="3"/>
      <c r="BQ686" s="3"/>
      <c r="BR686" s="3"/>
      <c r="BS686" s="3"/>
      <c r="BT686" s="3"/>
      <c r="BU686" s="3"/>
      <c r="BV686" s="3"/>
    </row>
    <row r="687" spans="63:74" x14ac:dyDescent="0.2">
      <c r="BK687" s="3"/>
      <c r="BL687" s="3"/>
      <c r="BM687" s="3"/>
      <c r="BN687" s="3"/>
      <c r="BO687" s="3"/>
      <c r="BP687" s="3"/>
      <c r="BQ687" s="3"/>
      <c r="BR687" s="3"/>
      <c r="BS687" s="3"/>
      <c r="BT687" s="3"/>
      <c r="BU687" s="3"/>
      <c r="BV687" s="3"/>
    </row>
    <row r="688" spans="63:74" x14ac:dyDescent="0.2">
      <c r="BK688" s="3"/>
      <c r="BL688" s="3"/>
      <c r="BM688" s="3"/>
      <c r="BN688" s="3"/>
      <c r="BO688" s="3"/>
      <c r="BP688" s="3"/>
      <c r="BQ688" s="3"/>
      <c r="BR688" s="3"/>
      <c r="BS688" s="3"/>
      <c r="BT688" s="3"/>
      <c r="BU688" s="3"/>
      <c r="BV688" s="3"/>
    </row>
    <row r="689" spans="63:74" x14ac:dyDescent="0.2">
      <c r="BK689" s="3"/>
      <c r="BL689" s="3"/>
      <c r="BM689" s="3"/>
      <c r="BN689" s="3"/>
      <c r="BO689" s="3"/>
      <c r="BP689" s="3"/>
      <c r="BQ689" s="3"/>
      <c r="BR689" s="3"/>
      <c r="BS689" s="3"/>
      <c r="BT689" s="3"/>
      <c r="BU689" s="3"/>
      <c r="BV689" s="3"/>
    </row>
    <row r="690" spans="63:74" x14ac:dyDescent="0.2">
      <c r="BK690" s="3"/>
      <c r="BL690" s="3"/>
      <c r="BM690" s="3"/>
      <c r="BN690" s="3"/>
      <c r="BO690" s="3"/>
      <c r="BP690" s="3"/>
      <c r="BQ690" s="3"/>
      <c r="BR690" s="3"/>
      <c r="BS690" s="3"/>
      <c r="BT690" s="3"/>
      <c r="BU690" s="3"/>
      <c r="BV690" s="3"/>
    </row>
    <row r="691" spans="63:74" x14ac:dyDescent="0.2">
      <c r="BK691" s="3"/>
      <c r="BL691" s="3"/>
      <c r="BM691" s="3"/>
      <c r="BN691" s="3"/>
      <c r="BO691" s="3"/>
      <c r="BP691" s="3"/>
      <c r="BQ691" s="3"/>
      <c r="BR691" s="3"/>
      <c r="BS691" s="3"/>
      <c r="BT691" s="3"/>
      <c r="BU691" s="3"/>
      <c r="BV691" s="3"/>
    </row>
    <row r="692" spans="63:74" x14ac:dyDescent="0.2">
      <c r="BK692" s="3"/>
      <c r="BL692" s="3"/>
      <c r="BM692" s="3"/>
      <c r="BN692" s="3"/>
      <c r="BO692" s="3"/>
      <c r="BP692" s="3"/>
      <c r="BQ692" s="3"/>
      <c r="BR692" s="3"/>
      <c r="BS692" s="3"/>
      <c r="BT692" s="3"/>
      <c r="BU692" s="3"/>
      <c r="BV692" s="3"/>
    </row>
    <row r="693" spans="63:74" x14ac:dyDescent="0.2">
      <c r="BK693" s="3"/>
      <c r="BL693" s="3"/>
      <c r="BM693" s="3"/>
      <c r="BN693" s="3"/>
      <c r="BO693" s="3"/>
      <c r="BP693" s="3"/>
      <c r="BQ693" s="3"/>
      <c r="BR693" s="3"/>
      <c r="BS693" s="3"/>
      <c r="BT693" s="3"/>
      <c r="BU693" s="3"/>
      <c r="BV693" s="3"/>
    </row>
    <row r="694" spans="63:74" x14ac:dyDescent="0.2">
      <c r="BK694" s="3"/>
      <c r="BL694" s="3"/>
      <c r="BM694" s="3"/>
      <c r="BN694" s="3"/>
      <c r="BO694" s="3"/>
      <c r="BP694" s="3"/>
      <c r="BQ694" s="3"/>
      <c r="BR694" s="3"/>
      <c r="BS694" s="3"/>
      <c r="BT694" s="3"/>
      <c r="BU694" s="3"/>
      <c r="BV694" s="3"/>
    </row>
    <row r="695" spans="63:74" x14ac:dyDescent="0.2">
      <c r="BK695" s="3"/>
      <c r="BL695" s="3"/>
      <c r="BM695" s="3"/>
      <c r="BN695" s="3"/>
      <c r="BO695" s="3"/>
      <c r="BP695" s="3"/>
      <c r="BQ695" s="3"/>
      <c r="BR695" s="3"/>
      <c r="BS695" s="3"/>
      <c r="BT695" s="3"/>
      <c r="BU695" s="3"/>
      <c r="BV695" s="3"/>
    </row>
    <row r="696" spans="63:74" x14ac:dyDescent="0.2">
      <c r="BK696" s="3"/>
      <c r="BL696" s="3"/>
      <c r="BM696" s="3"/>
      <c r="BN696" s="3"/>
      <c r="BO696" s="3"/>
      <c r="BP696" s="3"/>
      <c r="BQ696" s="3"/>
      <c r="BR696" s="3"/>
      <c r="BS696" s="3"/>
      <c r="BT696" s="3"/>
      <c r="BU696" s="3"/>
      <c r="BV696" s="3"/>
    </row>
    <row r="697" spans="63:74" x14ac:dyDescent="0.2">
      <c r="BK697" s="3"/>
      <c r="BL697" s="3"/>
      <c r="BM697" s="3"/>
      <c r="BN697" s="3"/>
      <c r="BO697" s="3"/>
      <c r="BP697" s="3"/>
      <c r="BQ697" s="3"/>
      <c r="BR697" s="3"/>
      <c r="BS697" s="3"/>
      <c r="BT697" s="3"/>
      <c r="BU697" s="3"/>
      <c r="BV697" s="3"/>
    </row>
    <row r="698" spans="63:74" x14ac:dyDescent="0.2">
      <c r="BK698" s="3"/>
      <c r="BL698" s="3"/>
      <c r="BM698" s="3"/>
      <c r="BN698" s="3"/>
      <c r="BO698" s="3"/>
      <c r="BP698" s="3"/>
      <c r="BQ698" s="3"/>
      <c r="BR698" s="3"/>
      <c r="BS698" s="3"/>
      <c r="BT698" s="3"/>
      <c r="BU698" s="3"/>
      <c r="BV698" s="3"/>
    </row>
    <row r="699" spans="63:74" x14ac:dyDescent="0.2">
      <c r="BK699" s="3"/>
      <c r="BL699" s="3"/>
      <c r="BM699" s="3"/>
      <c r="BN699" s="3"/>
      <c r="BO699" s="3"/>
      <c r="BP699" s="3"/>
      <c r="BQ699" s="3"/>
      <c r="BR699" s="3"/>
      <c r="BS699" s="3"/>
      <c r="BT699" s="3"/>
      <c r="BU699" s="3"/>
      <c r="BV699" s="3"/>
    </row>
    <row r="700" spans="63:74" x14ac:dyDescent="0.2">
      <c r="BK700" s="3"/>
      <c r="BL700" s="3"/>
      <c r="BM700" s="3"/>
      <c r="BN700" s="3"/>
      <c r="BO700" s="3"/>
      <c r="BP700" s="3"/>
      <c r="BQ700" s="3"/>
      <c r="BR700" s="3"/>
      <c r="BS700" s="3"/>
      <c r="BT700" s="3"/>
      <c r="BU700" s="3"/>
      <c r="BV700" s="3"/>
    </row>
    <row r="701" spans="63:74" x14ac:dyDescent="0.2">
      <c r="BK701" s="3"/>
      <c r="BL701" s="3"/>
      <c r="BM701" s="3"/>
      <c r="BN701" s="3"/>
      <c r="BO701" s="3"/>
      <c r="BP701" s="3"/>
      <c r="BQ701" s="3"/>
      <c r="BR701" s="3"/>
      <c r="BS701" s="3"/>
      <c r="BT701" s="3"/>
      <c r="BU701" s="3"/>
      <c r="BV701" s="3"/>
    </row>
    <row r="702" spans="63:74" x14ac:dyDescent="0.2">
      <c r="BK702" s="3"/>
      <c r="BL702" s="3"/>
      <c r="BM702" s="3"/>
      <c r="BN702" s="3"/>
      <c r="BO702" s="3"/>
      <c r="BP702" s="3"/>
      <c r="BQ702" s="3"/>
      <c r="BR702" s="3"/>
      <c r="BS702" s="3"/>
      <c r="BT702" s="3"/>
      <c r="BU702" s="3"/>
      <c r="BV702" s="3"/>
    </row>
    <row r="703" spans="63:74" x14ac:dyDescent="0.2">
      <c r="BK703" s="3"/>
      <c r="BL703" s="3"/>
      <c r="BM703" s="3"/>
      <c r="BN703" s="3"/>
      <c r="BO703" s="3"/>
      <c r="BP703" s="3"/>
      <c r="BQ703" s="3"/>
      <c r="BR703" s="3"/>
      <c r="BS703" s="3"/>
      <c r="BT703" s="3"/>
      <c r="BU703" s="3"/>
      <c r="BV703" s="3"/>
    </row>
    <row r="704" spans="63:74" x14ac:dyDescent="0.2">
      <c r="BK704" s="3"/>
      <c r="BL704" s="3"/>
      <c r="BM704" s="3"/>
      <c r="BN704" s="3"/>
      <c r="BO704" s="3"/>
      <c r="BP704" s="3"/>
      <c r="BQ704" s="3"/>
      <c r="BR704" s="3"/>
      <c r="BS704" s="3"/>
      <c r="BT704" s="3"/>
      <c r="BU704" s="3"/>
      <c r="BV704" s="3"/>
    </row>
    <row r="705" spans="63:74" x14ac:dyDescent="0.2">
      <c r="BK705" s="3"/>
      <c r="BL705" s="3"/>
      <c r="BM705" s="3"/>
      <c r="BN705" s="3"/>
      <c r="BO705" s="3"/>
      <c r="BP705" s="3"/>
      <c r="BQ705" s="3"/>
      <c r="BR705" s="3"/>
      <c r="BS705" s="3"/>
      <c r="BT705" s="3"/>
      <c r="BU705" s="3"/>
      <c r="BV705" s="3"/>
    </row>
    <row r="706" spans="63:74" x14ac:dyDescent="0.2">
      <c r="BK706" s="3"/>
      <c r="BL706" s="3"/>
      <c r="BM706" s="3"/>
      <c r="BN706" s="3"/>
      <c r="BO706" s="3"/>
      <c r="BP706" s="3"/>
      <c r="BQ706" s="3"/>
      <c r="BR706" s="3"/>
      <c r="BS706" s="3"/>
      <c r="BT706" s="3"/>
      <c r="BU706" s="3"/>
      <c r="BV706" s="3"/>
    </row>
    <row r="707" spans="63:74" x14ac:dyDescent="0.2">
      <c r="BK707" s="3"/>
      <c r="BL707" s="3"/>
      <c r="BM707" s="3"/>
      <c r="BN707" s="3"/>
      <c r="BO707" s="3"/>
      <c r="BP707" s="3"/>
      <c r="BQ707" s="3"/>
      <c r="BR707" s="3"/>
      <c r="BS707" s="3"/>
      <c r="BT707" s="3"/>
      <c r="BU707" s="3"/>
      <c r="BV707" s="3"/>
    </row>
    <row r="708" spans="63:74" x14ac:dyDescent="0.2">
      <c r="BK708" s="3"/>
      <c r="BL708" s="3"/>
      <c r="BM708" s="3"/>
      <c r="BN708" s="3"/>
      <c r="BO708" s="3"/>
      <c r="BP708" s="3"/>
      <c r="BQ708" s="3"/>
      <c r="BR708" s="3"/>
      <c r="BS708" s="3"/>
      <c r="BT708" s="3"/>
      <c r="BU708" s="3"/>
      <c r="BV708" s="3"/>
    </row>
    <row r="709" spans="63:74" x14ac:dyDescent="0.2">
      <c r="BK709" s="3"/>
      <c r="BL709" s="3"/>
      <c r="BM709" s="3"/>
      <c r="BN709" s="3"/>
      <c r="BO709" s="3"/>
      <c r="BP709" s="3"/>
      <c r="BQ709" s="3"/>
      <c r="BR709" s="3"/>
      <c r="BS709" s="3"/>
      <c r="BT709" s="3"/>
      <c r="BU709" s="3"/>
      <c r="BV709" s="3"/>
    </row>
    <row r="710" spans="63:74" x14ac:dyDescent="0.2">
      <c r="BK710" s="3"/>
      <c r="BL710" s="3"/>
      <c r="BM710" s="3"/>
      <c r="BN710" s="3"/>
      <c r="BO710" s="3"/>
      <c r="BP710" s="3"/>
      <c r="BQ710" s="3"/>
      <c r="BR710" s="3"/>
      <c r="BS710" s="3"/>
      <c r="BT710" s="3"/>
      <c r="BU710" s="3"/>
      <c r="BV710" s="3"/>
    </row>
    <row r="711" spans="63:74" x14ac:dyDescent="0.2">
      <c r="BK711" s="3"/>
      <c r="BL711" s="3"/>
      <c r="BM711" s="3"/>
      <c r="BN711" s="3"/>
      <c r="BO711" s="3"/>
      <c r="BP711" s="3"/>
      <c r="BQ711" s="3"/>
      <c r="BR711" s="3"/>
      <c r="BS711" s="3"/>
      <c r="BT711" s="3"/>
      <c r="BU711" s="3"/>
      <c r="BV711" s="3"/>
    </row>
    <row r="712" spans="63:74" x14ac:dyDescent="0.2">
      <c r="BK712" s="3"/>
      <c r="BL712" s="3"/>
      <c r="BM712" s="3"/>
      <c r="BN712" s="3"/>
      <c r="BO712" s="3"/>
      <c r="BP712" s="3"/>
      <c r="BQ712" s="3"/>
      <c r="BR712" s="3"/>
      <c r="BS712" s="3"/>
      <c r="BT712" s="3"/>
      <c r="BU712" s="3"/>
      <c r="BV712" s="3"/>
    </row>
    <row r="713" spans="63:74" x14ac:dyDescent="0.2">
      <c r="BK713" s="3"/>
      <c r="BL713" s="3"/>
      <c r="BM713" s="3"/>
      <c r="BN713" s="3"/>
      <c r="BO713" s="3"/>
      <c r="BP713" s="3"/>
      <c r="BQ713" s="3"/>
      <c r="BR713" s="3"/>
      <c r="BS713" s="3"/>
      <c r="BT713" s="3"/>
      <c r="BU713" s="3"/>
      <c r="BV713" s="3"/>
    </row>
    <row r="714" spans="63:74" x14ac:dyDescent="0.2">
      <c r="BK714" s="3"/>
      <c r="BL714" s="3"/>
      <c r="BM714" s="3"/>
      <c r="BN714" s="3"/>
      <c r="BO714" s="3"/>
      <c r="BP714" s="3"/>
      <c r="BQ714" s="3"/>
      <c r="BR714" s="3"/>
      <c r="BS714" s="3"/>
      <c r="BT714" s="3"/>
      <c r="BU714" s="3"/>
      <c r="BV714" s="3"/>
    </row>
    <row r="715" spans="63:74" x14ac:dyDescent="0.2">
      <c r="BK715" s="3"/>
      <c r="BL715" s="3"/>
      <c r="BM715" s="3"/>
      <c r="BN715" s="3"/>
      <c r="BO715" s="3"/>
      <c r="BP715" s="3"/>
      <c r="BQ715" s="3"/>
      <c r="BR715" s="3"/>
      <c r="BS715" s="3"/>
      <c r="BT715" s="3"/>
      <c r="BU715" s="3"/>
      <c r="BV715" s="3"/>
    </row>
    <row r="716" spans="63:74" x14ac:dyDescent="0.2">
      <c r="BK716" s="3"/>
      <c r="BL716" s="3"/>
      <c r="BM716" s="3"/>
      <c r="BN716" s="3"/>
      <c r="BO716" s="3"/>
      <c r="BP716" s="3"/>
      <c r="BQ716" s="3"/>
      <c r="BR716" s="3"/>
      <c r="BS716" s="3"/>
      <c r="BT716" s="3"/>
      <c r="BU716" s="3"/>
      <c r="BV716" s="3"/>
    </row>
    <row r="717" spans="63:74" x14ac:dyDescent="0.2">
      <c r="BK717" s="3"/>
      <c r="BL717" s="3"/>
      <c r="BM717" s="3"/>
      <c r="BN717" s="3"/>
      <c r="BO717" s="3"/>
      <c r="BP717" s="3"/>
      <c r="BQ717" s="3"/>
      <c r="BR717" s="3"/>
      <c r="BS717" s="3"/>
      <c r="BT717" s="3"/>
      <c r="BU717" s="3"/>
      <c r="BV717" s="3"/>
    </row>
    <row r="718" spans="63:74" x14ac:dyDescent="0.2">
      <c r="BK718" s="3"/>
      <c r="BL718" s="3"/>
      <c r="BM718" s="3"/>
      <c r="BN718" s="3"/>
      <c r="BO718" s="3"/>
      <c r="BP718" s="3"/>
      <c r="BQ718" s="3"/>
      <c r="BR718" s="3"/>
      <c r="BS718" s="3"/>
      <c r="BT718" s="3"/>
      <c r="BU718" s="3"/>
      <c r="BV718" s="3"/>
    </row>
    <row r="719" spans="63:74" x14ac:dyDescent="0.2">
      <c r="BK719" s="3"/>
      <c r="BL719" s="3"/>
      <c r="BM719" s="3"/>
      <c r="BN719" s="3"/>
      <c r="BO719" s="3"/>
      <c r="BP719" s="3"/>
      <c r="BQ719" s="3"/>
      <c r="BR719" s="3"/>
      <c r="BS719" s="3"/>
      <c r="BT719" s="3"/>
      <c r="BU719" s="3"/>
      <c r="BV719" s="3"/>
    </row>
    <row r="720" spans="63:74" x14ac:dyDescent="0.2">
      <c r="BK720" s="3"/>
      <c r="BL720" s="3"/>
      <c r="BM720" s="3"/>
      <c r="BN720" s="3"/>
      <c r="BO720" s="3"/>
      <c r="BP720" s="3"/>
      <c r="BQ720" s="3"/>
      <c r="BR720" s="3"/>
      <c r="BS720" s="3"/>
      <c r="BT720" s="3"/>
      <c r="BU720" s="3"/>
      <c r="BV720" s="3"/>
    </row>
    <row r="721" spans="63:74" x14ac:dyDescent="0.2">
      <c r="BK721" s="3"/>
      <c r="BL721" s="3"/>
      <c r="BM721" s="3"/>
      <c r="BN721" s="3"/>
      <c r="BO721" s="3"/>
      <c r="BP721" s="3"/>
      <c r="BQ721" s="3"/>
      <c r="BR721" s="3"/>
      <c r="BS721" s="3"/>
      <c r="BT721" s="3"/>
      <c r="BU721" s="3"/>
      <c r="BV721" s="3"/>
    </row>
    <row r="722" spans="63:74" x14ac:dyDescent="0.2">
      <c r="BK722" s="3"/>
      <c r="BL722" s="3"/>
      <c r="BM722" s="3"/>
      <c r="BN722" s="3"/>
      <c r="BO722" s="3"/>
      <c r="BP722" s="3"/>
      <c r="BQ722" s="3"/>
      <c r="BR722" s="3"/>
      <c r="BS722" s="3"/>
      <c r="BT722" s="3"/>
      <c r="BU722" s="3"/>
      <c r="BV722" s="3"/>
    </row>
    <row r="723" spans="63:74" x14ac:dyDescent="0.2">
      <c r="BK723" s="3"/>
      <c r="BL723" s="3"/>
      <c r="BM723" s="3"/>
      <c r="BN723" s="3"/>
      <c r="BO723" s="3"/>
      <c r="BP723" s="3"/>
      <c r="BQ723" s="3"/>
      <c r="BR723" s="3"/>
      <c r="BS723" s="3"/>
      <c r="BT723" s="3"/>
      <c r="BU723" s="3"/>
      <c r="BV723" s="3"/>
    </row>
    <row r="724" spans="63:74" x14ac:dyDescent="0.2">
      <c r="BK724" s="3"/>
      <c r="BL724" s="3"/>
      <c r="BM724" s="3"/>
      <c r="BN724" s="3"/>
      <c r="BO724" s="3"/>
      <c r="BP724" s="3"/>
      <c r="BQ724" s="3"/>
      <c r="BR724" s="3"/>
      <c r="BS724" s="3"/>
      <c r="BT724" s="3"/>
      <c r="BU724" s="3"/>
      <c r="BV724" s="3"/>
    </row>
    <row r="725" spans="63:74" x14ac:dyDescent="0.2">
      <c r="BK725" s="3"/>
      <c r="BL725" s="3"/>
      <c r="BM725" s="3"/>
      <c r="BN725" s="3"/>
      <c r="BO725" s="3"/>
      <c r="BP725" s="3"/>
      <c r="BQ725" s="3"/>
      <c r="BR725" s="3"/>
      <c r="BS725" s="3"/>
      <c r="BT725" s="3"/>
      <c r="BU725" s="3"/>
      <c r="BV725" s="3"/>
    </row>
    <row r="726" spans="63:74" x14ac:dyDescent="0.2">
      <c r="BK726" s="3"/>
      <c r="BL726" s="3"/>
      <c r="BM726" s="3"/>
      <c r="BN726" s="3"/>
      <c r="BO726" s="3"/>
      <c r="BP726" s="3"/>
      <c r="BQ726" s="3"/>
      <c r="BR726" s="3"/>
      <c r="BS726" s="3"/>
      <c r="BT726" s="3"/>
      <c r="BU726" s="3"/>
      <c r="BV726" s="3"/>
    </row>
    <row r="727" spans="63:74" x14ac:dyDescent="0.2">
      <c r="BK727" s="3"/>
      <c r="BL727" s="3"/>
      <c r="BM727" s="3"/>
      <c r="BN727" s="3"/>
      <c r="BO727" s="3"/>
      <c r="BP727" s="3"/>
      <c r="BQ727" s="3"/>
      <c r="BR727" s="3"/>
      <c r="BS727" s="3"/>
      <c r="BT727" s="3"/>
      <c r="BU727" s="3"/>
      <c r="BV727" s="3"/>
    </row>
    <row r="728" spans="63:74" x14ac:dyDescent="0.2">
      <c r="BK728" s="3"/>
      <c r="BL728" s="3"/>
      <c r="BM728" s="3"/>
      <c r="BN728" s="3"/>
      <c r="BO728" s="3"/>
      <c r="BP728" s="3"/>
      <c r="BQ728" s="3"/>
      <c r="BR728" s="3"/>
      <c r="BS728" s="3"/>
      <c r="BT728" s="3"/>
      <c r="BU728" s="3"/>
      <c r="BV728" s="3"/>
    </row>
    <row r="729" spans="63:74" x14ac:dyDescent="0.2">
      <c r="BK729" s="3"/>
      <c r="BL729" s="3"/>
      <c r="BM729" s="3"/>
      <c r="BN729" s="3"/>
      <c r="BO729" s="3"/>
      <c r="BP729" s="3"/>
      <c r="BQ729" s="3"/>
      <c r="BR729" s="3"/>
      <c r="BS729" s="3"/>
      <c r="BT729" s="3"/>
      <c r="BU729" s="3"/>
      <c r="BV729" s="3"/>
    </row>
    <row r="730" spans="63:74" x14ac:dyDescent="0.2">
      <c r="BK730" s="3"/>
      <c r="BL730" s="3"/>
      <c r="BM730" s="3"/>
      <c r="BN730" s="3"/>
      <c r="BO730" s="3"/>
      <c r="BP730" s="3"/>
      <c r="BQ730" s="3"/>
      <c r="BR730" s="3"/>
      <c r="BS730" s="3"/>
      <c r="BT730" s="3"/>
      <c r="BU730" s="3"/>
      <c r="BV730" s="3"/>
    </row>
    <row r="731" spans="63:74" x14ac:dyDescent="0.2">
      <c r="BK731" s="3"/>
      <c r="BL731" s="3"/>
      <c r="BM731" s="3"/>
      <c r="BN731" s="3"/>
      <c r="BO731" s="3"/>
      <c r="BP731" s="3"/>
      <c r="BQ731" s="3"/>
      <c r="BR731" s="3"/>
      <c r="BS731" s="3"/>
      <c r="BT731" s="3"/>
      <c r="BU731" s="3"/>
      <c r="BV731" s="3"/>
    </row>
    <row r="732" spans="63:74" x14ac:dyDescent="0.2">
      <c r="BK732" s="3"/>
      <c r="BL732" s="3"/>
      <c r="BM732" s="3"/>
      <c r="BN732" s="3"/>
      <c r="BO732" s="3"/>
      <c r="BP732" s="3"/>
      <c r="BQ732" s="3"/>
      <c r="BR732" s="3"/>
      <c r="BS732" s="3"/>
      <c r="BT732" s="3"/>
      <c r="BU732" s="3"/>
      <c r="BV732" s="3"/>
    </row>
    <row r="733" spans="63:74" x14ac:dyDescent="0.2">
      <c r="BK733" s="3"/>
      <c r="BL733" s="3"/>
      <c r="BM733" s="3"/>
      <c r="BN733" s="3"/>
      <c r="BO733" s="3"/>
      <c r="BP733" s="3"/>
      <c r="BQ733" s="3"/>
      <c r="BR733" s="3"/>
      <c r="BS733" s="3"/>
      <c r="BT733" s="3"/>
      <c r="BU733" s="3"/>
      <c r="BV733" s="3"/>
    </row>
    <row r="734" spans="63:74" x14ac:dyDescent="0.2">
      <c r="BK734" s="3"/>
      <c r="BL734" s="3"/>
      <c r="BM734" s="3"/>
      <c r="BN734" s="3"/>
      <c r="BO734" s="3"/>
      <c r="BP734" s="3"/>
      <c r="BQ734" s="3"/>
      <c r="BR734" s="3"/>
      <c r="BS734" s="3"/>
      <c r="BT734" s="3"/>
      <c r="BU734" s="3"/>
      <c r="BV734" s="3"/>
    </row>
    <row r="735" spans="63:74" x14ac:dyDescent="0.2">
      <c r="BK735" s="3"/>
      <c r="BL735" s="3"/>
      <c r="BM735" s="3"/>
      <c r="BN735" s="3"/>
      <c r="BO735" s="3"/>
      <c r="BP735" s="3"/>
      <c r="BQ735" s="3"/>
      <c r="BR735" s="3"/>
      <c r="BS735" s="3"/>
      <c r="BT735" s="3"/>
      <c r="BU735" s="3"/>
      <c r="BV735" s="3"/>
    </row>
    <row r="736" spans="63:74" x14ac:dyDescent="0.2">
      <c r="BK736" s="3"/>
      <c r="BL736" s="3"/>
      <c r="BM736" s="3"/>
      <c r="BN736" s="3"/>
      <c r="BO736" s="3"/>
      <c r="BP736" s="3"/>
      <c r="BQ736" s="3"/>
      <c r="BR736" s="3"/>
      <c r="BS736" s="3"/>
      <c r="BT736" s="3"/>
      <c r="BU736" s="3"/>
      <c r="BV736" s="3"/>
    </row>
    <row r="737" spans="63:74" x14ac:dyDescent="0.2">
      <c r="BK737" s="3"/>
      <c r="BL737" s="3"/>
      <c r="BM737" s="3"/>
      <c r="BN737" s="3"/>
      <c r="BO737" s="3"/>
      <c r="BP737" s="3"/>
      <c r="BQ737" s="3"/>
      <c r="BR737" s="3"/>
      <c r="BS737" s="3"/>
      <c r="BT737" s="3"/>
      <c r="BU737" s="3"/>
      <c r="BV737" s="3"/>
    </row>
    <row r="738" spans="63:74" x14ac:dyDescent="0.2">
      <c r="BK738" s="3"/>
      <c r="BL738" s="3"/>
      <c r="BM738" s="3"/>
      <c r="BN738" s="3"/>
      <c r="BO738" s="3"/>
      <c r="BP738" s="3"/>
      <c r="BQ738" s="3"/>
      <c r="BR738" s="3"/>
      <c r="BS738" s="3"/>
      <c r="BT738" s="3"/>
      <c r="BU738" s="3"/>
      <c r="BV738" s="3"/>
    </row>
    <row r="739" spans="63:74" x14ac:dyDescent="0.2">
      <c r="BK739" s="3"/>
      <c r="BL739" s="3"/>
      <c r="BM739" s="3"/>
      <c r="BN739" s="3"/>
      <c r="BO739" s="3"/>
      <c r="BP739" s="3"/>
      <c r="BQ739" s="3"/>
      <c r="BR739" s="3"/>
      <c r="BS739" s="3"/>
      <c r="BT739" s="3"/>
      <c r="BU739" s="3"/>
      <c r="BV739" s="3"/>
    </row>
    <row r="740" spans="63:74" x14ac:dyDescent="0.2">
      <c r="BK740" s="3"/>
      <c r="BL740" s="3"/>
      <c r="BM740" s="3"/>
      <c r="BN740" s="3"/>
      <c r="BO740" s="3"/>
      <c r="BP740" s="3"/>
      <c r="BQ740" s="3"/>
      <c r="BR740" s="3"/>
      <c r="BS740" s="3"/>
      <c r="BT740" s="3"/>
      <c r="BU740" s="3"/>
      <c r="BV740" s="3"/>
    </row>
    <row r="741" spans="63:74" x14ac:dyDescent="0.2">
      <c r="BK741" s="3"/>
      <c r="BL741" s="3"/>
      <c r="BM741" s="3"/>
      <c r="BN741" s="3"/>
      <c r="BO741" s="3"/>
      <c r="BP741" s="3"/>
      <c r="BQ741" s="3"/>
      <c r="BR741" s="3"/>
      <c r="BS741" s="3"/>
      <c r="BT741" s="3"/>
      <c r="BU741" s="3"/>
      <c r="BV741" s="3"/>
    </row>
    <row r="742" spans="63:74" x14ac:dyDescent="0.2">
      <c r="BK742" s="3"/>
      <c r="BL742" s="3"/>
      <c r="BM742" s="3"/>
      <c r="BN742" s="3"/>
      <c r="BO742" s="3"/>
      <c r="BP742" s="3"/>
      <c r="BQ742" s="3"/>
      <c r="BR742" s="3"/>
      <c r="BS742" s="3"/>
      <c r="BT742" s="3"/>
      <c r="BU742" s="3"/>
      <c r="BV742" s="3"/>
    </row>
    <row r="743" spans="63:74" x14ac:dyDescent="0.2">
      <c r="BK743" s="3"/>
      <c r="BL743" s="3"/>
      <c r="BM743" s="3"/>
      <c r="BN743" s="3"/>
      <c r="BO743" s="3"/>
      <c r="BP743" s="3"/>
      <c r="BQ743" s="3"/>
      <c r="BR743" s="3"/>
      <c r="BS743" s="3"/>
      <c r="BT743" s="3"/>
      <c r="BU743" s="3"/>
      <c r="BV743" s="3"/>
    </row>
    <row r="744" spans="63:74" x14ac:dyDescent="0.2">
      <c r="BK744" s="3"/>
      <c r="BL744" s="3"/>
      <c r="BM744" s="3"/>
      <c r="BN744" s="3"/>
      <c r="BO744" s="3"/>
      <c r="BP744" s="3"/>
      <c r="BQ744" s="3"/>
      <c r="BR744" s="3"/>
      <c r="BS744" s="3"/>
      <c r="BT744" s="3"/>
      <c r="BU744" s="3"/>
      <c r="BV744" s="3"/>
    </row>
    <row r="745" spans="63:74" x14ac:dyDescent="0.2">
      <c r="BK745" s="3"/>
      <c r="BL745" s="3"/>
      <c r="BM745" s="3"/>
      <c r="BN745" s="3"/>
      <c r="BO745" s="3"/>
      <c r="BP745" s="3"/>
      <c r="BQ745" s="3"/>
      <c r="BR745" s="3"/>
      <c r="BS745" s="3"/>
      <c r="BT745" s="3"/>
      <c r="BU745" s="3"/>
      <c r="BV745" s="3"/>
    </row>
    <row r="746" spans="63:74" x14ac:dyDescent="0.2">
      <c r="BK746" s="3"/>
      <c r="BL746" s="3"/>
      <c r="BM746" s="3"/>
      <c r="BN746" s="3"/>
      <c r="BO746" s="3"/>
      <c r="BP746" s="3"/>
      <c r="BQ746" s="3"/>
      <c r="BR746" s="3"/>
      <c r="BS746" s="3"/>
      <c r="BT746" s="3"/>
      <c r="BU746" s="3"/>
      <c r="BV746" s="3"/>
    </row>
    <row r="747" spans="63:74" x14ac:dyDescent="0.2">
      <c r="BK747" s="3"/>
      <c r="BL747" s="3"/>
      <c r="BM747" s="3"/>
      <c r="BN747" s="3"/>
      <c r="BO747" s="3"/>
      <c r="BP747" s="3"/>
      <c r="BQ747" s="3"/>
      <c r="BR747" s="3"/>
      <c r="BS747" s="3"/>
      <c r="BT747" s="3"/>
      <c r="BU747" s="3"/>
      <c r="BV747" s="3"/>
    </row>
    <row r="748" spans="63:74" x14ac:dyDescent="0.2">
      <c r="BK748" s="3"/>
      <c r="BL748" s="3"/>
      <c r="BM748" s="3"/>
      <c r="BN748" s="3"/>
      <c r="BO748" s="3"/>
      <c r="BP748" s="3"/>
      <c r="BQ748" s="3"/>
      <c r="BR748" s="3"/>
      <c r="BS748" s="3"/>
      <c r="BT748" s="3"/>
      <c r="BU748" s="3"/>
      <c r="BV748" s="3"/>
    </row>
    <row r="749" spans="63:74" x14ac:dyDescent="0.2">
      <c r="BK749" s="3"/>
      <c r="BL749" s="3"/>
      <c r="BM749" s="3"/>
      <c r="BN749" s="3"/>
      <c r="BO749" s="3"/>
      <c r="BP749" s="3"/>
      <c r="BQ749" s="3"/>
      <c r="BR749" s="3"/>
      <c r="BS749" s="3"/>
      <c r="BT749" s="3"/>
      <c r="BU749" s="3"/>
      <c r="BV749" s="3"/>
    </row>
    <row r="750" spans="63:74" x14ac:dyDescent="0.2">
      <c r="BK750" s="3"/>
      <c r="BL750" s="3"/>
      <c r="BM750" s="3"/>
      <c r="BN750" s="3"/>
      <c r="BO750" s="3"/>
      <c r="BP750" s="3"/>
      <c r="BQ750" s="3"/>
      <c r="BR750" s="3"/>
      <c r="BS750" s="3"/>
      <c r="BT750" s="3"/>
      <c r="BU750" s="3"/>
      <c r="BV750" s="3"/>
    </row>
    <row r="751" spans="63:74" x14ac:dyDescent="0.2">
      <c r="BK751" s="3"/>
      <c r="BL751" s="3"/>
      <c r="BM751" s="3"/>
      <c r="BN751" s="3"/>
      <c r="BO751" s="3"/>
      <c r="BP751" s="3"/>
      <c r="BQ751" s="3"/>
      <c r="BR751" s="3"/>
      <c r="BS751" s="3"/>
      <c r="BT751" s="3"/>
      <c r="BU751" s="3"/>
      <c r="BV751" s="3"/>
    </row>
    <row r="752" spans="63:74" x14ac:dyDescent="0.2">
      <c r="BK752" s="3"/>
      <c r="BL752" s="3"/>
      <c r="BM752" s="3"/>
      <c r="BN752" s="3"/>
      <c r="BO752" s="3"/>
      <c r="BP752" s="3"/>
      <c r="BQ752" s="3"/>
      <c r="BR752" s="3"/>
      <c r="BS752" s="3"/>
      <c r="BT752" s="3"/>
      <c r="BU752" s="3"/>
      <c r="BV752" s="3"/>
    </row>
    <row r="753" spans="63:74" x14ac:dyDescent="0.2">
      <c r="BK753" s="3"/>
      <c r="BL753" s="3"/>
      <c r="BM753" s="3"/>
      <c r="BN753" s="3"/>
      <c r="BO753" s="3"/>
      <c r="BP753" s="3"/>
      <c r="BQ753" s="3"/>
      <c r="BR753" s="3"/>
      <c r="BS753" s="3"/>
      <c r="BT753" s="3"/>
      <c r="BU753" s="3"/>
      <c r="BV753" s="3"/>
    </row>
    <row r="754" spans="63:74" x14ac:dyDescent="0.2">
      <c r="BK754" s="3"/>
      <c r="BL754" s="3"/>
      <c r="BM754" s="3"/>
      <c r="BN754" s="3"/>
      <c r="BO754" s="3"/>
      <c r="BP754" s="3"/>
      <c r="BQ754" s="3"/>
      <c r="BR754" s="3"/>
      <c r="BS754" s="3"/>
      <c r="BT754" s="3"/>
      <c r="BU754" s="3"/>
      <c r="BV754" s="3"/>
    </row>
    <row r="755" spans="63:74" x14ac:dyDescent="0.2">
      <c r="BK755" s="3"/>
      <c r="BL755" s="3"/>
      <c r="BM755" s="3"/>
      <c r="BN755" s="3"/>
      <c r="BO755" s="3"/>
      <c r="BP755" s="3"/>
      <c r="BQ755" s="3"/>
      <c r="BR755" s="3"/>
      <c r="BS755" s="3"/>
      <c r="BT755" s="3"/>
      <c r="BU755" s="3"/>
      <c r="BV755" s="3"/>
    </row>
    <row r="756" spans="63:74" x14ac:dyDescent="0.2">
      <c r="BK756" s="3"/>
      <c r="BL756" s="3"/>
      <c r="BM756" s="3"/>
      <c r="BN756" s="3"/>
      <c r="BO756" s="3"/>
      <c r="BP756" s="3"/>
      <c r="BQ756" s="3"/>
      <c r="BR756" s="3"/>
      <c r="BS756" s="3"/>
      <c r="BT756" s="3"/>
      <c r="BU756" s="3"/>
      <c r="BV756" s="3"/>
    </row>
    <row r="757" spans="63:74" x14ac:dyDescent="0.2">
      <c r="BK757" s="3"/>
      <c r="BL757" s="3"/>
      <c r="BM757" s="3"/>
      <c r="BN757" s="3"/>
      <c r="BO757" s="3"/>
      <c r="BP757" s="3"/>
      <c r="BQ757" s="3"/>
      <c r="BR757" s="3"/>
      <c r="BS757" s="3"/>
      <c r="BT757" s="3"/>
      <c r="BU757" s="3"/>
      <c r="BV757" s="3"/>
    </row>
    <row r="758" spans="63:74" x14ac:dyDescent="0.2">
      <c r="BK758" s="3"/>
      <c r="BL758" s="3"/>
      <c r="BM758" s="3"/>
      <c r="BN758" s="3"/>
      <c r="BO758" s="3"/>
      <c r="BP758" s="3"/>
      <c r="BQ758" s="3"/>
      <c r="BR758" s="3"/>
      <c r="BS758" s="3"/>
      <c r="BT758" s="3"/>
      <c r="BU758" s="3"/>
      <c r="BV758" s="3"/>
    </row>
    <row r="759" spans="63:74" x14ac:dyDescent="0.2">
      <c r="BK759" s="3"/>
      <c r="BL759" s="3"/>
      <c r="BM759" s="3"/>
      <c r="BN759" s="3"/>
      <c r="BO759" s="3"/>
      <c r="BP759" s="3"/>
      <c r="BQ759" s="3"/>
      <c r="BR759" s="3"/>
      <c r="BS759" s="3"/>
      <c r="BT759" s="3"/>
      <c r="BU759" s="3"/>
      <c r="BV759" s="3"/>
    </row>
    <row r="760" spans="63:74" x14ac:dyDescent="0.2">
      <c r="BK760" s="3"/>
      <c r="BL760" s="3"/>
      <c r="BM760" s="3"/>
      <c r="BN760" s="3"/>
      <c r="BO760" s="3"/>
      <c r="BP760" s="3"/>
      <c r="BQ760" s="3"/>
      <c r="BR760" s="3"/>
      <c r="BS760" s="3"/>
      <c r="BT760" s="3"/>
      <c r="BU760" s="3"/>
      <c r="BV760" s="3"/>
    </row>
    <row r="761" spans="63:74" x14ac:dyDescent="0.2">
      <c r="BK761" s="3"/>
      <c r="BL761" s="3"/>
      <c r="BM761" s="3"/>
      <c r="BN761" s="3"/>
      <c r="BO761" s="3"/>
      <c r="BP761" s="3"/>
      <c r="BQ761" s="3"/>
      <c r="BR761" s="3"/>
      <c r="BS761" s="3"/>
      <c r="BT761" s="3"/>
      <c r="BU761" s="3"/>
      <c r="BV761" s="3"/>
    </row>
    <row r="762" spans="63:74" x14ac:dyDescent="0.2">
      <c r="BK762" s="3"/>
      <c r="BL762" s="3"/>
      <c r="BM762" s="3"/>
      <c r="BN762" s="3"/>
      <c r="BO762" s="3"/>
      <c r="BP762" s="3"/>
      <c r="BQ762" s="3"/>
      <c r="BR762" s="3"/>
      <c r="BS762" s="3"/>
      <c r="BT762" s="3"/>
      <c r="BU762" s="3"/>
      <c r="BV762" s="3"/>
    </row>
    <row r="763" spans="63:74" x14ac:dyDescent="0.2">
      <c r="BK763" s="3"/>
      <c r="BL763" s="3"/>
      <c r="BM763" s="3"/>
      <c r="BN763" s="3"/>
      <c r="BO763" s="3"/>
      <c r="BP763" s="3"/>
      <c r="BQ763" s="3"/>
      <c r="BR763" s="3"/>
      <c r="BS763" s="3"/>
      <c r="BT763" s="3"/>
      <c r="BU763" s="3"/>
      <c r="BV763" s="3"/>
    </row>
    <row r="764" spans="63:74" x14ac:dyDescent="0.2">
      <c r="BK764" s="3"/>
      <c r="BL764" s="3"/>
      <c r="BM764" s="3"/>
      <c r="BN764" s="3"/>
      <c r="BO764" s="3"/>
      <c r="BP764" s="3"/>
      <c r="BQ764" s="3"/>
      <c r="BR764" s="3"/>
      <c r="BS764" s="3"/>
      <c r="BT764" s="3"/>
      <c r="BU764" s="3"/>
      <c r="BV764" s="3"/>
    </row>
    <row r="765" spans="63:74" x14ac:dyDescent="0.2">
      <c r="BK765" s="3"/>
      <c r="BL765" s="3"/>
      <c r="BM765" s="3"/>
      <c r="BN765" s="3"/>
      <c r="BO765" s="3"/>
      <c r="BP765" s="3"/>
      <c r="BQ765" s="3"/>
      <c r="BR765" s="3"/>
      <c r="BS765" s="3"/>
      <c r="BT765" s="3"/>
      <c r="BU765" s="3"/>
      <c r="BV765" s="3"/>
    </row>
    <row r="766" spans="63:74" x14ac:dyDescent="0.2">
      <c r="BK766" s="3"/>
      <c r="BL766" s="3"/>
      <c r="BM766" s="3"/>
      <c r="BN766" s="3"/>
      <c r="BO766" s="3"/>
      <c r="BP766" s="3"/>
      <c r="BQ766" s="3"/>
      <c r="BR766" s="3"/>
      <c r="BS766" s="3"/>
      <c r="BT766" s="3"/>
      <c r="BU766" s="3"/>
      <c r="BV766" s="3"/>
    </row>
    <row r="767" spans="63:74" x14ac:dyDescent="0.2">
      <c r="BK767" s="3"/>
      <c r="BL767" s="3"/>
      <c r="BM767" s="3"/>
      <c r="BN767" s="3"/>
      <c r="BO767" s="3"/>
      <c r="BP767" s="3"/>
      <c r="BQ767" s="3"/>
      <c r="BR767" s="3"/>
      <c r="BS767" s="3"/>
      <c r="BT767" s="3"/>
      <c r="BU767" s="3"/>
      <c r="BV767" s="3"/>
    </row>
    <row r="768" spans="63:74" x14ac:dyDescent="0.2">
      <c r="BK768" s="3"/>
      <c r="BL768" s="3"/>
      <c r="BM768" s="3"/>
      <c r="BN768" s="3"/>
      <c r="BO768" s="3"/>
      <c r="BP768" s="3"/>
      <c r="BQ768" s="3"/>
      <c r="BR768" s="3"/>
      <c r="BS768" s="3"/>
      <c r="BT768" s="3"/>
      <c r="BU768" s="3"/>
      <c r="BV768" s="3"/>
    </row>
    <row r="769" spans="63:74" x14ac:dyDescent="0.2">
      <c r="BK769" s="3"/>
      <c r="BL769" s="3"/>
      <c r="BM769" s="3"/>
      <c r="BN769" s="3"/>
      <c r="BO769" s="3"/>
      <c r="BP769" s="3"/>
      <c r="BQ769" s="3"/>
      <c r="BR769" s="3"/>
      <c r="BS769" s="3"/>
      <c r="BT769" s="3"/>
      <c r="BU769" s="3"/>
      <c r="BV769" s="3"/>
    </row>
    <row r="770" spans="63:74" x14ac:dyDescent="0.2">
      <c r="BK770" s="3"/>
      <c r="BL770" s="3"/>
      <c r="BM770" s="3"/>
      <c r="BN770" s="3"/>
      <c r="BO770" s="3"/>
      <c r="BP770" s="3"/>
      <c r="BQ770" s="3"/>
      <c r="BR770" s="3"/>
      <c r="BS770" s="3"/>
      <c r="BT770" s="3"/>
      <c r="BU770" s="3"/>
      <c r="BV770" s="3"/>
    </row>
    <row r="771" spans="63:74" x14ac:dyDescent="0.2">
      <c r="BK771" s="3"/>
      <c r="BL771" s="3"/>
      <c r="BM771" s="3"/>
      <c r="BN771" s="3"/>
      <c r="BO771" s="3"/>
      <c r="BP771" s="3"/>
      <c r="BQ771" s="3"/>
      <c r="BR771" s="3"/>
      <c r="BS771" s="3"/>
      <c r="BT771" s="3"/>
      <c r="BU771" s="3"/>
      <c r="BV771" s="3"/>
    </row>
    <row r="772" spans="63:74" x14ac:dyDescent="0.2">
      <c r="BK772" s="3"/>
      <c r="BL772" s="3"/>
      <c r="BM772" s="3"/>
      <c r="BN772" s="3"/>
      <c r="BO772" s="3"/>
      <c r="BP772" s="3"/>
      <c r="BQ772" s="3"/>
      <c r="BR772" s="3"/>
      <c r="BS772" s="3"/>
      <c r="BT772" s="3"/>
      <c r="BU772" s="3"/>
      <c r="BV772" s="3"/>
    </row>
    <row r="773" spans="63:74" x14ac:dyDescent="0.2">
      <c r="BK773" s="3"/>
      <c r="BL773" s="3"/>
      <c r="BM773" s="3"/>
      <c r="BN773" s="3"/>
      <c r="BO773" s="3"/>
      <c r="BP773" s="3"/>
      <c r="BQ773" s="3"/>
      <c r="BR773" s="3"/>
      <c r="BS773" s="3"/>
      <c r="BT773" s="3"/>
      <c r="BU773" s="3"/>
      <c r="BV773" s="3"/>
    </row>
    <row r="774" spans="63:74" x14ac:dyDescent="0.2">
      <c r="BK774" s="3"/>
      <c r="BL774" s="3"/>
      <c r="BM774" s="3"/>
      <c r="BN774" s="3"/>
      <c r="BO774" s="3"/>
      <c r="BP774" s="3"/>
      <c r="BQ774" s="3"/>
      <c r="BR774" s="3"/>
      <c r="BS774" s="3"/>
      <c r="BT774" s="3"/>
      <c r="BU774" s="3"/>
      <c r="BV774" s="3"/>
    </row>
    <row r="775" spans="63:74" x14ac:dyDescent="0.2">
      <c r="BK775" s="3"/>
      <c r="BL775" s="3"/>
      <c r="BM775" s="3"/>
      <c r="BN775" s="3"/>
      <c r="BO775" s="3"/>
      <c r="BP775" s="3"/>
      <c r="BQ775" s="3"/>
      <c r="BR775" s="3"/>
      <c r="BS775" s="3"/>
      <c r="BT775" s="3"/>
      <c r="BU775" s="3"/>
      <c r="BV775" s="3"/>
    </row>
    <row r="776" spans="63:74" x14ac:dyDescent="0.2">
      <c r="BK776" s="3"/>
      <c r="BL776" s="3"/>
      <c r="BM776" s="3"/>
      <c r="BN776" s="3"/>
      <c r="BO776" s="3"/>
      <c r="BP776" s="3"/>
      <c r="BQ776" s="3"/>
      <c r="BR776" s="3"/>
      <c r="BS776" s="3"/>
      <c r="BT776" s="3"/>
      <c r="BU776" s="3"/>
      <c r="BV776" s="3"/>
    </row>
    <row r="777" spans="63:74" x14ac:dyDescent="0.2">
      <c r="BK777" s="3"/>
      <c r="BL777" s="3"/>
      <c r="BM777" s="3"/>
      <c r="BN777" s="3"/>
      <c r="BO777" s="3"/>
      <c r="BP777" s="3"/>
      <c r="BQ777" s="3"/>
      <c r="BR777" s="3"/>
      <c r="BS777" s="3"/>
      <c r="BT777" s="3"/>
      <c r="BU777" s="3"/>
      <c r="BV777" s="3"/>
    </row>
    <row r="778" spans="63:74" x14ac:dyDescent="0.2">
      <c r="BK778" s="3"/>
      <c r="BL778" s="3"/>
      <c r="BM778" s="3"/>
      <c r="BN778" s="3"/>
      <c r="BO778" s="3"/>
      <c r="BP778" s="3"/>
      <c r="BQ778" s="3"/>
      <c r="BR778" s="3"/>
      <c r="BS778" s="3"/>
      <c r="BT778" s="3"/>
      <c r="BU778" s="3"/>
      <c r="BV778" s="3"/>
    </row>
    <row r="779" spans="63:74" x14ac:dyDescent="0.2">
      <c r="BK779" s="3"/>
      <c r="BL779" s="3"/>
      <c r="BM779" s="3"/>
      <c r="BN779" s="3"/>
      <c r="BO779" s="3"/>
      <c r="BP779" s="3"/>
      <c r="BQ779" s="3"/>
      <c r="BR779" s="3"/>
      <c r="BS779" s="3"/>
      <c r="BT779" s="3"/>
      <c r="BU779" s="3"/>
      <c r="BV779" s="3"/>
    </row>
    <row r="780" spans="63:74" x14ac:dyDescent="0.2">
      <c r="BK780" s="3"/>
      <c r="BL780" s="3"/>
      <c r="BM780" s="3"/>
      <c r="BN780" s="3"/>
      <c r="BO780" s="3"/>
      <c r="BP780" s="3"/>
      <c r="BQ780" s="3"/>
      <c r="BR780" s="3"/>
      <c r="BS780" s="3"/>
      <c r="BT780" s="3"/>
      <c r="BU780" s="3"/>
      <c r="BV780" s="3"/>
    </row>
    <row r="781" spans="63:74" x14ac:dyDescent="0.2">
      <c r="BK781" s="3"/>
      <c r="BL781" s="3"/>
      <c r="BM781" s="3"/>
      <c r="BN781" s="3"/>
      <c r="BO781" s="3"/>
      <c r="BP781" s="3"/>
      <c r="BQ781" s="3"/>
      <c r="BR781" s="3"/>
      <c r="BS781" s="3"/>
      <c r="BT781" s="3"/>
      <c r="BU781" s="3"/>
      <c r="BV781" s="3"/>
    </row>
    <row r="782" spans="63:74" x14ac:dyDescent="0.2">
      <c r="BK782" s="3"/>
      <c r="BL782" s="3"/>
      <c r="BM782" s="3"/>
      <c r="BN782" s="3"/>
      <c r="BO782" s="3"/>
      <c r="BP782" s="3"/>
      <c r="BQ782" s="3"/>
      <c r="BR782" s="3"/>
      <c r="BS782" s="3"/>
      <c r="BT782" s="3"/>
      <c r="BU782" s="3"/>
      <c r="BV782" s="3"/>
    </row>
    <row r="783" spans="63:74" x14ac:dyDescent="0.2">
      <c r="BK783" s="3"/>
      <c r="BL783" s="3"/>
      <c r="BM783" s="3"/>
      <c r="BN783" s="3"/>
      <c r="BO783" s="3"/>
      <c r="BP783" s="3"/>
      <c r="BQ783" s="3"/>
      <c r="BR783" s="3"/>
      <c r="BS783" s="3"/>
      <c r="BT783" s="3"/>
      <c r="BU783" s="3"/>
      <c r="BV783" s="3"/>
    </row>
    <row r="784" spans="63:74" x14ac:dyDescent="0.2">
      <c r="BK784" s="3"/>
      <c r="BL784" s="3"/>
      <c r="BM784" s="3"/>
      <c r="BN784" s="3"/>
      <c r="BO784" s="3"/>
      <c r="BP784" s="3"/>
      <c r="BQ784" s="3"/>
      <c r="BR784" s="3"/>
      <c r="BS784" s="3"/>
      <c r="BT784" s="3"/>
      <c r="BU784" s="3"/>
      <c r="BV784" s="3"/>
    </row>
    <row r="785" spans="63:74" x14ac:dyDescent="0.2">
      <c r="BK785" s="3"/>
      <c r="BL785" s="3"/>
      <c r="BM785" s="3"/>
      <c r="BN785" s="3"/>
      <c r="BO785" s="3"/>
      <c r="BP785" s="3"/>
      <c r="BQ785" s="3"/>
      <c r="BR785" s="3"/>
      <c r="BS785" s="3"/>
      <c r="BT785" s="3"/>
      <c r="BU785" s="3"/>
      <c r="BV785" s="3"/>
    </row>
    <row r="786" spans="63:74" x14ac:dyDescent="0.2">
      <c r="BK786" s="3"/>
      <c r="BL786" s="3"/>
      <c r="BM786" s="3"/>
      <c r="BN786" s="3"/>
      <c r="BO786" s="3"/>
      <c r="BP786" s="3"/>
      <c r="BQ786" s="3"/>
      <c r="BR786" s="3"/>
      <c r="BS786" s="3"/>
      <c r="BT786" s="3"/>
      <c r="BU786" s="3"/>
      <c r="BV786" s="3"/>
    </row>
    <row r="787" spans="63:74" x14ac:dyDescent="0.2">
      <c r="BK787" s="3"/>
      <c r="BL787" s="3"/>
      <c r="BM787" s="3"/>
      <c r="BN787" s="3"/>
      <c r="BO787" s="3"/>
      <c r="BP787" s="3"/>
      <c r="BQ787" s="3"/>
      <c r="BR787" s="3"/>
      <c r="BS787" s="3"/>
      <c r="BT787" s="3"/>
      <c r="BU787" s="3"/>
      <c r="BV787" s="3"/>
    </row>
    <row r="788" spans="63:74" x14ac:dyDescent="0.2">
      <c r="BK788" s="3"/>
      <c r="BL788" s="3"/>
      <c r="BM788" s="3"/>
      <c r="BN788" s="3"/>
      <c r="BO788" s="3"/>
      <c r="BP788" s="3"/>
      <c r="BQ788" s="3"/>
      <c r="BR788" s="3"/>
      <c r="BS788" s="3"/>
      <c r="BT788" s="3"/>
      <c r="BU788" s="3"/>
      <c r="BV788" s="3"/>
    </row>
    <row r="789" spans="63:74" x14ac:dyDescent="0.2">
      <c r="BK789" s="3"/>
      <c r="BL789" s="3"/>
      <c r="BM789" s="3"/>
      <c r="BN789" s="3"/>
      <c r="BO789" s="3"/>
      <c r="BP789" s="3"/>
      <c r="BQ789" s="3"/>
      <c r="BR789" s="3"/>
      <c r="BS789" s="3"/>
      <c r="BT789" s="3"/>
      <c r="BU789" s="3"/>
      <c r="BV789" s="3"/>
    </row>
    <row r="790" spans="63:74" x14ac:dyDescent="0.2">
      <c r="BK790" s="3"/>
      <c r="BL790" s="3"/>
      <c r="BM790" s="3"/>
      <c r="BN790" s="3"/>
      <c r="BO790" s="3"/>
      <c r="BP790" s="3"/>
      <c r="BQ790" s="3"/>
      <c r="BR790" s="3"/>
      <c r="BS790" s="3"/>
      <c r="BT790" s="3"/>
      <c r="BU790" s="3"/>
      <c r="BV790" s="3"/>
    </row>
    <row r="791" spans="63:74" x14ac:dyDescent="0.2">
      <c r="BK791" s="3"/>
      <c r="BL791" s="3"/>
      <c r="BM791" s="3"/>
      <c r="BN791" s="3"/>
      <c r="BO791" s="3"/>
      <c r="BP791" s="3"/>
      <c r="BQ791" s="3"/>
      <c r="BR791" s="3"/>
      <c r="BS791" s="3"/>
      <c r="BT791" s="3"/>
      <c r="BU791" s="3"/>
      <c r="BV791" s="3"/>
    </row>
    <row r="792" spans="63:74" x14ac:dyDescent="0.2">
      <c r="BK792" s="3"/>
      <c r="BL792" s="3"/>
      <c r="BM792" s="3"/>
      <c r="BN792" s="3"/>
      <c r="BO792" s="3"/>
      <c r="BP792" s="3"/>
      <c r="BQ792" s="3"/>
      <c r="BR792" s="3"/>
      <c r="BS792" s="3"/>
      <c r="BT792" s="3"/>
      <c r="BU792" s="3"/>
      <c r="BV792" s="3"/>
    </row>
    <row r="793" spans="63:74" x14ac:dyDescent="0.2">
      <c r="BK793" s="3"/>
      <c r="BL793" s="3"/>
      <c r="BM793" s="3"/>
      <c r="BN793" s="3"/>
      <c r="BO793" s="3"/>
      <c r="BP793" s="3"/>
      <c r="BQ793" s="3"/>
      <c r="BR793" s="3"/>
      <c r="BS793" s="3"/>
      <c r="BT793" s="3"/>
      <c r="BU793" s="3"/>
      <c r="BV793" s="3"/>
    </row>
    <row r="794" spans="63:74" x14ac:dyDescent="0.2">
      <c r="BK794" s="3"/>
      <c r="BL794" s="3"/>
      <c r="BM794" s="3"/>
      <c r="BN794" s="3"/>
      <c r="BO794" s="3"/>
      <c r="BP794" s="3"/>
      <c r="BQ794" s="3"/>
      <c r="BR794" s="3"/>
      <c r="BS794" s="3"/>
      <c r="BT794" s="3"/>
      <c r="BU794" s="3"/>
      <c r="BV794" s="3"/>
    </row>
    <row r="795" spans="63:74" x14ac:dyDescent="0.2">
      <c r="BK795" s="3"/>
      <c r="BL795" s="3"/>
      <c r="BM795" s="3"/>
      <c r="BN795" s="3"/>
      <c r="BO795" s="3"/>
      <c r="BP795" s="3"/>
      <c r="BQ795" s="3"/>
      <c r="BR795" s="3"/>
      <c r="BS795" s="3"/>
      <c r="BT795" s="3"/>
      <c r="BU795" s="3"/>
      <c r="BV795" s="3"/>
    </row>
    <row r="796" spans="63:74" x14ac:dyDescent="0.2">
      <c r="BK796" s="3"/>
      <c r="BL796" s="3"/>
      <c r="BM796" s="3"/>
      <c r="BN796" s="3"/>
      <c r="BO796" s="3"/>
      <c r="BP796" s="3"/>
      <c r="BQ796" s="3"/>
      <c r="BR796" s="3"/>
      <c r="BS796" s="3"/>
      <c r="BT796" s="3"/>
      <c r="BU796" s="3"/>
      <c r="BV796" s="3"/>
    </row>
    <row r="797" spans="63:74" x14ac:dyDescent="0.2">
      <c r="BK797" s="3"/>
      <c r="BL797" s="3"/>
      <c r="BM797" s="3"/>
      <c r="BN797" s="3"/>
      <c r="BO797" s="3"/>
      <c r="BP797" s="3"/>
      <c r="BQ797" s="3"/>
      <c r="BR797" s="3"/>
      <c r="BS797" s="3"/>
      <c r="BT797" s="3"/>
      <c r="BU797" s="3"/>
      <c r="BV797" s="3"/>
    </row>
    <row r="798" spans="63:74" x14ac:dyDescent="0.2">
      <c r="BK798" s="3"/>
      <c r="BL798" s="3"/>
      <c r="BM798" s="3"/>
      <c r="BN798" s="3"/>
      <c r="BO798" s="3"/>
      <c r="BP798" s="3"/>
      <c r="BQ798" s="3"/>
      <c r="BR798" s="3"/>
      <c r="BS798" s="3"/>
      <c r="BT798" s="3"/>
      <c r="BU798" s="3"/>
      <c r="BV798" s="3"/>
    </row>
    <row r="799" spans="63:74" x14ac:dyDescent="0.2">
      <c r="BK799" s="3"/>
      <c r="BL799" s="3"/>
      <c r="BM799" s="3"/>
      <c r="BN799" s="3"/>
      <c r="BO799" s="3"/>
      <c r="BP799" s="3"/>
      <c r="BQ799" s="3"/>
      <c r="BR799" s="3"/>
      <c r="BS799" s="3"/>
      <c r="BT799" s="3"/>
      <c r="BU799" s="3"/>
      <c r="BV799" s="3"/>
    </row>
    <row r="800" spans="63:74" x14ac:dyDescent="0.2">
      <c r="BK800" s="3"/>
      <c r="BL800" s="3"/>
      <c r="BM800" s="3"/>
      <c r="BN800" s="3"/>
      <c r="BO800" s="3"/>
      <c r="BP800" s="3"/>
      <c r="BQ800" s="3"/>
      <c r="BR800" s="3"/>
      <c r="BS800" s="3"/>
      <c r="BT800" s="3"/>
      <c r="BU800" s="3"/>
      <c r="BV800" s="3"/>
    </row>
    <row r="801" spans="63:74" x14ac:dyDescent="0.2">
      <c r="BK801" s="3"/>
      <c r="BL801" s="3"/>
      <c r="BM801" s="3"/>
      <c r="BN801" s="3"/>
      <c r="BO801" s="3"/>
      <c r="BP801" s="3"/>
      <c r="BQ801" s="3"/>
      <c r="BR801" s="3"/>
      <c r="BS801" s="3"/>
      <c r="BT801" s="3"/>
      <c r="BU801" s="3"/>
      <c r="BV801" s="3"/>
    </row>
    <row r="802" spans="63:74" x14ac:dyDescent="0.2">
      <c r="BK802" s="3"/>
      <c r="BL802" s="3"/>
      <c r="BM802" s="3"/>
      <c r="BN802" s="3"/>
      <c r="BO802" s="3"/>
      <c r="BP802" s="3"/>
      <c r="BQ802" s="3"/>
      <c r="BR802" s="3"/>
      <c r="BS802" s="3"/>
      <c r="BT802" s="3"/>
      <c r="BU802" s="3"/>
      <c r="BV802" s="3"/>
    </row>
    <row r="803" spans="63:74" x14ac:dyDescent="0.2">
      <c r="BK803" s="3"/>
      <c r="BL803" s="3"/>
      <c r="BM803" s="3"/>
      <c r="BN803" s="3"/>
      <c r="BO803" s="3"/>
      <c r="BP803" s="3"/>
      <c r="BQ803" s="3"/>
      <c r="BR803" s="3"/>
      <c r="BS803" s="3"/>
      <c r="BT803" s="3"/>
      <c r="BU803" s="3"/>
      <c r="BV803" s="3"/>
    </row>
    <row r="804" spans="63:74" x14ac:dyDescent="0.2">
      <c r="BK804" s="3"/>
      <c r="BL804" s="3"/>
      <c r="BM804" s="3"/>
      <c r="BN804" s="3"/>
      <c r="BO804" s="3"/>
      <c r="BP804" s="3"/>
      <c r="BQ804" s="3"/>
      <c r="BR804" s="3"/>
      <c r="BS804" s="3"/>
      <c r="BT804" s="3"/>
      <c r="BU804" s="3"/>
      <c r="BV804" s="3"/>
    </row>
    <row r="805" spans="63:74" x14ac:dyDescent="0.2">
      <c r="BK805" s="3"/>
      <c r="BL805" s="3"/>
      <c r="BM805" s="3"/>
      <c r="BN805" s="3"/>
      <c r="BO805" s="3"/>
      <c r="BP805" s="3"/>
      <c r="BQ805" s="3"/>
      <c r="BR805" s="3"/>
      <c r="BS805" s="3"/>
      <c r="BT805" s="3"/>
      <c r="BU805" s="3"/>
      <c r="BV805" s="3"/>
    </row>
    <row r="806" spans="63:74" x14ac:dyDescent="0.2">
      <c r="BK806" s="3"/>
      <c r="BL806" s="3"/>
      <c r="BM806" s="3"/>
      <c r="BN806" s="3"/>
      <c r="BO806" s="3"/>
      <c r="BP806" s="3"/>
      <c r="BQ806" s="3"/>
      <c r="BR806" s="3"/>
      <c r="BS806" s="3"/>
      <c r="BT806" s="3"/>
      <c r="BU806" s="3"/>
      <c r="BV806" s="3"/>
    </row>
    <row r="807" spans="63:74" x14ac:dyDescent="0.2">
      <c r="BK807" s="3"/>
      <c r="BL807" s="3"/>
      <c r="BM807" s="3"/>
      <c r="BN807" s="3"/>
      <c r="BO807" s="3"/>
      <c r="BP807" s="3"/>
      <c r="BQ807" s="3"/>
      <c r="BR807" s="3"/>
      <c r="BS807" s="3"/>
      <c r="BT807" s="3"/>
      <c r="BU807" s="3"/>
      <c r="BV807" s="3"/>
    </row>
    <row r="808" spans="63:74" x14ac:dyDescent="0.2">
      <c r="BK808" s="3"/>
      <c r="BL808" s="3"/>
      <c r="BM808" s="3"/>
      <c r="BN808" s="3"/>
      <c r="BO808" s="3"/>
      <c r="BP808" s="3"/>
      <c r="BQ808" s="3"/>
      <c r="BR808" s="3"/>
      <c r="BS808" s="3"/>
      <c r="BT808" s="3"/>
      <c r="BU808" s="3"/>
      <c r="BV808" s="3"/>
    </row>
    <row r="809" spans="63:74" x14ac:dyDescent="0.2">
      <c r="BK809" s="3"/>
      <c r="BL809" s="3"/>
      <c r="BM809" s="3"/>
      <c r="BN809" s="3"/>
      <c r="BO809" s="3"/>
      <c r="BP809" s="3"/>
      <c r="BQ809" s="3"/>
      <c r="BR809" s="3"/>
      <c r="BS809" s="3"/>
      <c r="BT809" s="3"/>
      <c r="BU809" s="3"/>
      <c r="BV809" s="3"/>
    </row>
    <row r="810" spans="63:74" x14ac:dyDescent="0.2">
      <c r="BK810" s="3"/>
      <c r="BL810" s="3"/>
      <c r="BM810" s="3"/>
      <c r="BN810" s="3"/>
      <c r="BO810" s="3"/>
      <c r="BP810" s="3"/>
      <c r="BQ810" s="3"/>
      <c r="BR810" s="3"/>
      <c r="BS810" s="3"/>
      <c r="BT810" s="3"/>
      <c r="BU810" s="3"/>
      <c r="BV810" s="3"/>
    </row>
    <row r="811" spans="63:74" x14ac:dyDescent="0.2">
      <c r="BK811" s="3"/>
      <c r="BL811" s="3"/>
      <c r="BM811" s="3"/>
      <c r="BN811" s="3"/>
      <c r="BO811" s="3"/>
      <c r="BP811" s="3"/>
      <c r="BQ811" s="3"/>
      <c r="BR811" s="3"/>
      <c r="BS811" s="3"/>
      <c r="BT811" s="3"/>
      <c r="BU811" s="3"/>
      <c r="BV811" s="3"/>
    </row>
    <row r="812" spans="63:74" x14ac:dyDescent="0.2">
      <c r="BK812" s="3"/>
      <c r="BL812" s="3"/>
      <c r="BM812" s="3"/>
      <c r="BN812" s="3"/>
      <c r="BO812" s="3"/>
      <c r="BP812" s="3"/>
      <c r="BQ812" s="3"/>
      <c r="BR812" s="3"/>
      <c r="BS812" s="3"/>
      <c r="BT812" s="3"/>
      <c r="BU812" s="3"/>
      <c r="BV812" s="3"/>
    </row>
    <row r="813" spans="63:74" x14ac:dyDescent="0.2">
      <c r="BK813" s="3"/>
      <c r="BL813" s="3"/>
      <c r="BM813" s="3"/>
      <c r="BN813" s="3"/>
      <c r="BO813" s="3"/>
      <c r="BP813" s="3"/>
      <c r="BQ813" s="3"/>
      <c r="BR813" s="3"/>
      <c r="BS813" s="3"/>
      <c r="BT813" s="3"/>
      <c r="BU813" s="3"/>
      <c r="BV813" s="3"/>
    </row>
    <row r="814" spans="63:74" x14ac:dyDescent="0.2">
      <c r="BK814" s="3"/>
      <c r="BL814" s="3"/>
      <c r="BM814" s="3"/>
      <c r="BN814" s="3"/>
      <c r="BO814" s="3"/>
      <c r="BP814" s="3"/>
      <c r="BQ814" s="3"/>
      <c r="BR814" s="3"/>
      <c r="BS814" s="3"/>
      <c r="BT814" s="3"/>
      <c r="BU814" s="3"/>
      <c r="BV814" s="3"/>
    </row>
    <row r="815" spans="63:74" x14ac:dyDescent="0.2">
      <c r="BK815" s="3"/>
      <c r="BL815" s="3"/>
      <c r="BM815" s="3"/>
      <c r="BN815" s="3"/>
      <c r="BO815" s="3"/>
      <c r="BP815" s="3"/>
      <c r="BQ815" s="3"/>
      <c r="BR815" s="3"/>
      <c r="BS815" s="3"/>
      <c r="BT815" s="3"/>
      <c r="BU815" s="3"/>
      <c r="BV815" s="3"/>
    </row>
    <row r="816" spans="63:74" x14ac:dyDescent="0.2">
      <c r="BK816" s="3"/>
      <c r="BL816" s="3"/>
      <c r="BM816" s="3"/>
      <c r="BN816" s="3"/>
      <c r="BO816" s="3"/>
      <c r="BP816" s="3"/>
      <c r="BQ816" s="3"/>
      <c r="BR816" s="3"/>
      <c r="BS816" s="3"/>
      <c r="BT816" s="3"/>
      <c r="BU816" s="3"/>
      <c r="BV816" s="3"/>
    </row>
    <row r="817" spans="63:74" x14ac:dyDescent="0.2">
      <c r="BK817" s="3"/>
      <c r="BL817" s="3"/>
      <c r="BM817" s="3"/>
      <c r="BN817" s="3"/>
      <c r="BO817" s="3"/>
      <c r="BP817" s="3"/>
      <c r="BQ817" s="3"/>
      <c r="BR817" s="3"/>
      <c r="BS817" s="3"/>
      <c r="BT817" s="3"/>
      <c r="BU817" s="3"/>
      <c r="BV817" s="3"/>
    </row>
    <row r="818" spans="63:74" x14ac:dyDescent="0.2">
      <c r="BK818" s="3"/>
      <c r="BL818" s="3"/>
      <c r="BM818" s="3"/>
      <c r="BN818" s="3"/>
      <c r="BO818" s="3"/>
      <c r="BP818" s="3"/>
      <c r="BQ818" s="3"/>
      <c r="BR818" s="3"/>
      <c r="BS818" s="3"/>
      <c r="BT818" s="3"/>
      <c r="BU818" s="3"/>
      <c r="BV818" s="3"/>
    </row>
    <row r="819" spans="63:74" x14ac:dyDescent="0.2">
      <c r="BK819" s="3"/>
      <c r="BL819" s="3"/>
      <c r="BM819" s="3"/>
      <c r="BN819" s="3"/>
      <c r="BO819" s="3"/>
      <c r="BP819" s="3"/>
      <c r="BQ819" s="3"/>
      <c r="BR819" s="3"/>
      <c r="BS819" s="3"/>
      <c r="BT819" s="3"/>
      <c r="BU819" s="3"/>
      <c r="BV819" s="3"/>
    </row>
    <row r="820" spans="63:74" x14ac:dyDescent="0.2">
      <c r="BK820" s="3"/>
      <c r="BL820" s="3"/>
      <c r="BM820" s="3"/>
      <c r="BN820" s="3"/>
      <c r="BO820" s="3"/>
      <c r="BP820" s="3"/>
      <c r="BQ820" s="3"/>
      <c r="BR820" s="3"/>
      <c r="BS820" s="3"/>
      <c r="BT820" s="3"/>
      <c r="BU820" s="3"/>
      <c r="BV820" s="3"/>
    </row>
    <row r="821" spans="63:74" x14ac:dyDescent="0.2">
      <c r="BK821" s="3"/>
      <c r="BL821" s="3"/>
      <c r="BM821" s="3"/>
      <c r="BN821" s="3"/>
      <c r="BO821" s="3"/>
      <c r="BP821" s="3"/>
      <c r="BQ821" s="3"/>
      <c r="BR821" s="3"/>
      <c r="BS821" s="3"/>
      <c r="BT821" s="3"/>
      <c r="BU821" s="3"/>
      <c r="BV821" s="3"/>
    </row>
    <row r="822" spans="63:74" x14ac:dyDescent="0.2">
      <c r="BK822" s="3"/>
      <c r="BL822" s="3"/>
      <c r="BM822" s="3"/>
      <c r="BN822" s="3"/>
      <c r="BO822" s="3"/>
      <c r="BP822" s="3"/>
      <c r="BQ822" s="3"/>
      <c r="BR822" s="3"/>
      <c r="BS822" s="3"/>
      <c r="BT822" s="3"/>
      <c r="BU822" s="3"/>
      <c r="BV822" s="3"/>
    </row>
    <row r="823" spans="63:74" x14ac:dyDescent="0.2">
      <c r="BK823" s="3"/>
      <c r="BL823" s="3"/>
      <c r="BM823" s="3"/>
      <c r="BN823" s="3"/>
      <c r="BO823" s="3"/>
      <c r="BP823" s="3"/>
      <c r="BQ823" s="3"/>
      <c r="BR823" s="3"/>
      <c r="BS823" s="3"/>
      <c r="BT823" s="3"/>
      <c r="BU823" s="3"/>
      <c r="BV823" s="3"/>
    </row>
    <row r="824" spans="63:74" x14ac:dyDescent="0.2">
      <c r="BK824" s="3"/>
      <c r="BL824" s="3"/>
      <c r="BM824" s="3"/>
      <c r="BN824" s="3"/>
      <c r="BO824" s="3"/>
      <c r="BP824" s="3"/>
      <c r="BQ824" s="3"/>
      <c r="BR824" s="3"/>
      <c r="BS824" s="3"/>
      <c r="BT824" s="3"/>
      <c r="BU824" s="3"/>
      <c r="BV824" s="3"/>
    </row>
    <row r="825" spans="63:74" x14ac:dyDescent="0.2">
      <c r="BK825" s="3"/>
      <c r="BL825" s="3"/>
      <c r="BM825" s="3"/>
      <c r="BN825" s="3"/>
      <c r="BO825" s="3"/>
      <c r="BP825" s="3"/>
      <c r="BQ825" s="3"/>
      <c r="BR825" s="3"/>
      <c r="BS825" s="3"/>
      <c r="BT825" s="3"/>
      <c r="BU825" s="3"/>
      <c r="BV825" s="3"/>
    </row>
    <row r="826" spans="63:74" x14ac:dyDescent="0.2">
      <c r="BK826" s="3"/>
      <c r="BL826" s="3"/>
      <c r="BM826" s="3"/>
      <c r="BN826" s="3"/>
      <c r="BO826" s="3"/>
      <c r="BP826" s="3"/>
      <c r="BQ826" s="3"/>
      <c r="BR826" s="3"/>
      <c r="BS826" s="3"/>
      <c r="BT826" s="3"/>
      <c r="BU826" s="3"/>
      <c r="BV826" s="3"/>
    </row>
    <row r="827" spans="63:74" x14ac:dyDescent="0.2">
      <c r="BK827" s="3"/>
      <c r="BL827" s="3"/>
      <c r="BM827" s="3"/>
      <c r="BN827" s="3"/>
      <c r="BO827" s="3"/>
      <c r="BP827" s="3"/>
      <c r="BQ827" s="3"/>
      <c r="BR827" s="3"/>
      <c r="BS827" s="3"/>
      <c r="BT827" s="3"/>
      <c r="BU827" s="3"/>
      <c r="BV827" s="3"/>
    </row>
    <row r="828" spans="63:74" x14ac:dyDescent="0.2">
      <c r="BK828" s="3"/>
      <c r="BL828" s="3"/>
      <c r="BM828" s="3"/>
      <c r="BN828" s="3"/>
      <c r="BO828" s="3"/>
      <c r="BP828" s="3"/>
      <c r="BQ828" s="3"/>
      <c r="BR828" s="3"/>
      <c r="BS828" s="3"/>
      <c r="BT828" s="3"/>
      <c r="BU828" s="3"/>
      <c r="BV828" s="3"/>
    </row>
    <row r="829" spans="63:74" x14ac:dyDescent="0.2">
      <c r="BK829" s="3"/>
      <c r="BL829" s="3"/>
      <c r="BM829" s="3"/>
      <c r="BN829" s="3"/>
      <c r="BO829" s="3"/>
      <c r="BP829" s="3"/>
      <c r="BQ829" s="3"/>
      <c r="BR829" s="3"/>
      <c r="BS829" s="3"/>
      <c r="BT829" s="3"/>
      <c r="BU829" s="3"/>
      <c r="BV829" s="3"/>
    </row>
    <row r="830" spans="63:74" x14ac:dyDescent="0.2">
      <c r="BK830" s="3"/>
      <c r="BL830" s="3"/>
      <c r="BM830" s="3"/>
      <c r="BN830" s="3"/>
      <c r="BO830" s="3"/>
      <c r="BP830" s="3"/>
      <c r="BQ830" s="3"/>
      <c r="BR830" s="3"/>
      <c r="BS830" s="3"/>
      <c r="BT830" s="3"/>
      <c r="BU830" s="3"/>
      <c r="BV830" s="3"/>
    </row>
    <row r="831" spans="63:74" x14ac:dyDescent="0.2">
      <c r="BK831" s="3"/>
      <c r="BL831" s="3"/>
      <c r="BM831" s="3"/>
      <c r="BN831" s="3"/>
      <c r="BO831" s="3"/>
      <c r="BP831" s="3"/>
      <c r="BQ831" s="3"/>
      <c r="BR831" s="3"/>
      <c r="BS831" s="3"/>
      <c r="BT831" s="3"/>
      <c r="BU831" s="3"/>
      <c r="BV831" s="3"/>
    </row>
    <row r="832" spans="63:74" x14ac:dyDescent="0.2">
      <c r="BK832" s="3"/>
      <c r="BL832" s="3"/>
      <c r="BM832" s="3"/>
      <c r="BN832" s="3"/>
      <c r="BO832" s="3"/>
      <c r="BP832" s="3"/>
      <c r="BQ832" s="3"/>
      <c r="BR832" s="3"/>
      <c r="BS832" s="3"/>
      <c r="BT832" s="3"/>
      <c r="BU832" s="3"/>
      <c r="BV832" s="3"/>
    </row>
    <row r="833" spans="63:74" x14ac:dyDescent="0.2">
      <c r="BK833" s="3"/>
      <c r="BL833" s="3"/>
      <c r="BM833" s="3"/>
      <c r="BN833" s="3"/>
      <c r="BO833" s="3"/>
      <c r="BP833" s="3"/>
      <c r="BQ833" s="3"/>
      <c r="BR833" s="3"/>
      <c r="BS833" s="3"/>
      <c r="BT833" s="3"/>
      <c r="BU833" s="3"/>
      <c r="BV833" s="3"/>
    </row>
    <row r="834" spans="63:74" x14ac:dyDescent="0.2">
      <c r="BK834" s="3"/>
      <c r="BL834" s="3"/>
      <c r="BM834" s="3"/>
      <c r="BN834" s="3"/>
      <c r="BO834" s="3"/>
      <c r="BP834" s="3"/>
      <c r="BQ834" s="3"/>
      <c r="BR834" s="3"/>
      <c r="BS834" s="3"/>
      <c r="BT834" s="3"/>
      <c r="BU834" s="3"/>
      <c r="BV834" s="3"/>
    </row>
    <row r="835" spans="63:74" x14ac:dyDescent="0.2">
      <c r="BK835" s="3"/>
      <c r="BL835" s="3"/>
      <c r="BM835" s="3"/>
      <c r="BN835" s="3"/>
      <c r="BO835" s="3"/>
      <c r="BP835" s="3"/>
      <c r="BQ835" s="3"/>
      <c r="BR835" s="3"/>
      <c r="BS835" s="3"/>
      <c r="BT835" s="3"/>
      <c r="BU835" s="3"/>
      <c r="BV835" s="3"/>
    </row>
    <row r="836" spans="63:74" x14ac:dyDescent="0.2">
      <c r="BK836" s="3"/>
      <c r="BL836" s="3"/>
      <c r="BM836" s="3"/>
      <c r="BN836" s="3"/>
      <c r="BO836" s="3"/>
      <c r="BP836" s="3"/>
      <c r="BQ836" s="3"/>
      <c r="BR836" s="3"/>
      <c r="BS836" s="3"/>
      <c r="BT836" s="3"/>
      <c r="BU836" s="3"/>
      <c r="BV836" s="3"/>
    </row>
    <row r="837" spans="63:74" x14ac:dyDescent="0.2">
      <c r="BK837" s="3"/>
      <c r="BL837" s="3"/>
      <c r="BM837" s="3"/>
      <c r="BN837" s="3"/>
      <c r="BO837" s="3"/>
      <c r="BP837" s="3"/>
      <c r="BQ837" s="3"/>
      <c r="BR837" s="3"/>
      <c r="BS837" s="3"/>
      <c r="BT837" s="3"/>
      <c r="BU837" s="3"/>
      <c r="BV837" s="3"/>
    </row>
    <row r="838" spans="63:74" x14ac:dyDescent="0.2">
      <c r="BK838" s="3"/>
      <c r="BL838" s="3"/>
      <c r="BM838" s="3"/>
      <c r="BN838" s="3"/>
      <c r="BO838" s="3"/>
      <c r="BP838" s="3"/>
      <c r="BQ838" s="3"/>
      <c r="BR838" s="3"/>
      <c r="BS838" s="3"/>
      <c r="BT838" s="3"/>
      <c r="BU838" s="3"/>
      <c r="BV838" s="3"/>
    </row>
    <row r="839" spans="63:74" x14ac:dyDescent="0.2">
      <c r="BK839" s="3"/>
      <c r="BL839" s="3"/>
      <c r="BM839" s="3"/>
      <c r="BN839" s="3"/>
      <c r="BO839" s="3"/>
      <c r="BP839" s="3"/>
      <c r="BQ839" s="3"/>
      <c r="BR839" s="3"/>
      <c r="BS839" s="3"/>
      <c r="BT839" s="3"/>
      <c r="BU839" s="3"/>
      <c r="BV839" s="3"/>
    </row>
    <row r="840" spans="63:74" x14ac:dyDescent="0.2">
      <c r="BK840" s="3"/>
      <c r="BL840" s="3"/>
      <c r="BM840" s="3"/>
      <c r="BN840" s="3"/>
      <c r="BO840" s="3"/>
      <c r="BP840" s="3"/>
      <c r="BQ840" s="3"/>
      <c r="BR840" s="3"/>
      <c r="BS840" s="3"/>
      <c r="BT840" s="3"/>
      <c r="BU840" s="3"/>
      <c r="BV840" s="3"/>
    </row>
    <row r="841" spans="63:74" x14ac:dyDescent="0.2">
      <c r="BK841" s="3"/>
      <c r="BL841" s="3"/>
      <c r="BM841" s="3"/>
      <c r="BN841" s="3"/>
      <c r="BO841" s="3"/>
      <c r="BP841" s="3"/>
      <c r="BQ841" s="3"/>
      <c r="BR841" s="3"/>
      <c r="BS841" s="3"/>
      <c r="BT841" s="3"/>
      <c r="BU841" s="3"/>
      <c r="BV841" s="3"/>
    </row>
    <row r="842" spans="63:74" x14ac:dyDescent="0.2">
      <c r="BK842" s="3"/>
      <c r="BL842" s="3"/>
      <c r="BM842" s="3"/>
      <c r="BN842" s="3"/>
      <c r="BO842" s="3"/>
      <c r="BP842" s="3"/>
      <c r="BQ842" s="3"/>
      <c r="BR842" s="3"/>
      <c r="BS842" s="3"/>
      <c r="BT842" s="3"/>
      <c r="BU842" s="3"/>
      <c r="BV842" s="3"/>
    </row>
    <row r="843" spans="63:74" x14ac:dyDescent="0.2">
      <c r="BK843" s="3"/>
      <c r="BL843" s="3"/>
      <c r="BM843" s="3"/>
      <c r="BN843" s="3"/>
      <c r="BO843" s="3"/>
      <c r="BP843" s="3"/>
      <c r="BQ843" s="3"/>
      <c r="BR843" s="3"/>
      <c r="BS843" s="3"/>
      <c r="BT843" s="3"/>
      <c r="BU843" s="3"/>
      <c r="BV843" s="3"/>
    </row>
    <row r="844" spans="63:74" x14ac:dyDescent="0.2">
      <c r="BK844" s="3"/>
      <c r="BL844" s="3"/>
      <c r="BM844" s="3"/>
      <c r="BN844" s="3"/>
      <c r="BO844" s="3"/>
      <c r="BP844" s="3"/>
      <c r="BQ844" s="3"/>
      <c r="BR844" s="3"/>
      <c r="BS844" s="3"/>
      <c r="BT844" s="3"/>
      <c r="BU844" s="3"/>
      <c r="BV844" s="3"/>
    </row>
    <row r="845" spans="63:74" x14ac:dyDescent="0.2">
      <c r="BK845" s="3"/>
      <c r="BL845" s="3"/>
      <c r="BM845" s="3"/>
      <c r="BN845" s="3"/>
      <c r="BO845" s="3"/>
      <c r="BP845" s="3"/>
      <c r="BQ845" s="3"/>
      <c r="BR845" s="3"/>
      <c r="BS845" s="3"/>
      <c r="BT845" s="3"/>
      <c r="BU845" s="3"/>
      <c r="BV845" s="3"/>
    </row>
    <row r="846" spans="63:74" x14ac:dyDescent="0.2">
      <c r="BK846" s="3"/>
      <c r="BL846" s="3"/>
      <c r="BM846" s="3"/>
      <c r="BN846" s="3"/>
      <c r="BO846" s="3"/>
      <c r="BP846" s="3"/>
      <c r="BQ846" s="3"/>
      <c r="BR846" s="3"/>
      <c r="BS846" s="3"/>
      <c r="BT846" s="3"/>
      <c r="BU846" s="3"/>
      <c r="BV846" s="3"/>
    </row>
    <row r="847" spans="63:74" x14ac:dyDescent="0.2">
      <c r="BK847" s="3"/>
      <c r="BL847" s="3"/>
      <c r="BM847" s="3"/>
      <c r="BN847" s="3"/>
      <c r="BO847" s="3"/>
      <c r="BP847" s="3"/>
      <c r="BQ847" s="3"/>
      <c r="BR847" s="3"/>
      <c r="BS847" s="3"/>
      <c r="BT847" s="3"/>
      <c r="BU847" s="3"/>
      <c r="BV847" s="3"/>
    </row>
    <row r="848" spans="63:74" x14ac:dyDescent="0.2">
      <c r="BK848" s="3"/>
      <c r="BL848" s="3"/>
      <c r="BM848" s="3"/>
      <c r="BN848" s="3"/>
      <c r="BO848" s="3"/>
      <c r="BP848" s="3"/>
      <c r="BQ848" s="3"/>
      <c r="BR848" s="3"/>
      <c r="BS848" s="3"/>
      <c r="BT848" s="3"/>
      <c r="BU848" s="3"/>
      <c r="BV848" s="3"/>
    </row>
    <row r="849" spans="63:74" x14ac:dyDescent="0.2">
      <c r="BK849" s="3"/>
      <c r="BL849" s="3"/>
      <c r="BM849" s="3"/>
      <c r="BN849" s="3"/>
      <c r="BO849" s="3"/>
      <c r="BP849" s="3"/>
      <c r="BQ849" s="3"/>
      <c r="BR849" s="3"/>
      <c r="BS849" s="3"/>
      <c r="BT849" s="3"/>
      <c r="BU849" s="3"/>
      <c r="BV849" s="3"/>
    </row>
    <row r="850" spans="63:74" x14ac:dyDescent="0.2">
      <c r="BK850" s="3"/>
      <c r="BL850" s="3"/>
      <c r="BM850" s="3"/>
      <c r="BN850" s="3"/>
      <c r="BO850" s="3"/>
      <c r="BP850" s="3"/>
      <c r="BQ850" s="3"/>
      <c r="BR850" s="3"/>
      <c r="BS850" s="3"/>
      <c r="BT850" s="3"/>
      <c r="BU850" s="3"/>
      <c r="BV850" s="3"/>
    </row>
    <row r="851" spans="63:74" x14ac:dyDescent="0.2">
      <c r="BK851" s="3"/>
      <c r="BL851" s="3"/>
      <c r="BM851" s="3"/>
      <c r="BN851" s="3"/>
      <c r="BO851" s="3"/>
      <c r="BP851" s="3"/>
      <c r="BQ851" s="3"/>
      <c r="BR851" s="3"/>
      <c r="BS851" s="3"/>
      <c r="BT851" s="3"/>
      <c r="BU851" s="3"/>
      <c r="BV851" s="3"/>
    </row>
    <row r="852" spans="63:74" x14ac:dyDescent="0.2">
      <c r="BK852" s="3"/>
      <c r="BL852" s="3"/>
      <c r="BM852" s="3"/>
      <c r="BN852" s="3"/>
      <c r="BO852" s="3"/>
      <c r="BP852" s="3"/>
      <c r="BQ852" s="3"/>
      <c r="BR852" s="3"/>
      <c r="BS852" s="3"/>
      <c r="BT852" s="3"/>
      <c r="BU852" s="3"/>
      <c r="BV852" s="3"/>
    </row>
    <row r="853" spans="63:74" x14ac:dyDescent="0.2">
      <c r="BK853" s="3"/>
      <c r="BL853" s="3"/>
      <c r="BM853" s="3"/>
      <c r="BN853" s="3"/>
      <c r="BO853" s="3"/>
      <c r="BP853" s="3"/>
      <c r="BQ853" s="3"/>
      <c r="BR853" s="3"/>
      <c r="BS853" s="3"/>
      <c r="BT853" s="3"/>
      <c r="BU853" s="3"/>
      <c r="BV853" s="3"/>
    </row>
    <row r="854" spans="63:74" x14ac:dyDescent="0.2">
      <c r="BK854" s="3"/>
      <c r="BL854" s="3"/>
      <c r="BM854" s="3"/>
      <c r="BN854" s="3"/>
      <c r="BO854" s="3"/>
      <c r="BP854" s="3"/>
      <c r="BQ854" s="3"/>
      <c r="BR854" s="3"/>
      <c r="BS854" s="3"/>
      <c r="BT854" s="3"/>
      <c r="BU854" s="3"/>
      <c r="BV854" s="3"/>
    </row>
    <row r="855" spans="63:74" x14ac:dyDescent="0.2">
      <c r="BK855" s="3"/>
      <c r="BL855" s="3"/>
      <c r="BM855" s="3"/>
      <c r="BN855" s="3"/>
      <c r="BO855" s="3"/>
      <c r="BP855" s="3"/>
      <c r="BQ855" s="3"/>
      <c r="BR855" s="3"/>
      <c r="BS855" s="3"/>
      <c r="BT855" s="3"/>
      <c r="BU855" s="3"/>
      <c r="BV855" s="3"/>
    </row>
    <row r="856" spans="63:74" x14ac:dyDescent="0.2">
      <c r="BK856" s="3"/>
      <c r="BL856" s="3"/>
      <c r="BM856" s="3"/>
      <c r="BN856" s="3"/>
      <c r="BO856" s="3"/>
      <c r="BP856" s="3"/>
      <c r="BQ856" s="3"/>
      <c r="BR856" s="3"/>
      <c r="BS856" s="3"/>
      <c r="BT856" s="3"/>
      <c r="BU856" s="3"/>
      <c r="BV856" s="3"/>
    </row>
    <row r="857" spans="63:74" x14ac:dyDescent="0.2">
      <c r="BK857" s="3"/>
      <c r="BL857" s="3"/>
      <c r="BM857" s="3"/>
      <c r="BN857" s="3"/>
      <c r="BO857" s="3"/>
      <c r="BP857" s="3"/>
      <c r="BQ857" s="3"/>
      <c r="BR857" s="3"/>
      <c r="BS857" s="3"/>
      <c r="BT857" s="3"/>
      <c r="BU857" s="3"/>
      <c r="BV857" s="3"/>
    </row>
    <row r="858" spans="63:74" x14ac:dyDescent="0.2">
      <c r="BK858" s="3"/>
      <c r="BL858" s="3"/>
      <c r="BM858" s="3"/>
      <c r="BN858" s="3"/>
      <c r="BO858" s="3"/>
      <c r="BP858" s="3"/>
      <c r="BQ858" s="3"/>
      <c r="BR858" s="3"/>
      <c r="BS858" s="3"/>
      <c r="BT858" s="3"/>
      <c r="BU858" s="3"/>
      <c r="BV858" s="3"/>
    </row>
    <row r="859" spans="63:74" x14ac:dyDescent="0.2">
      <c r="BK859" s="3"/>
      <c r="BL859" s="3"/>
      <c r="BM859" s="3"/>
      <c r="BN859" s="3"/>
      <c r="BO859" s="3"/>
      <c r="BP859" s="3"/>
      <c r="BQ859" s="3"/>
      <c r="BR859" s="3"/>
      <c r="BS859" s="3"/>
      <c r="BT859" s="3"/>
      <c r="BU859" s="3"/>
      <c r="BV859" s="3"/>
    </row>
    <row r="860" spans="63:74" x14ac:dyDescent="0.2">
      <c r="BK860" s="3"/>
      <c r="BL860" s="3"/>
      <c r="BM860" s="3"/>
      <c r="BN860" s="3"/>
      <c r="BO860" s="3"/>
      <c r="BP860" s="3"/>
      <c r="BQ860" s="3"/>
      <c r="BR860" s="3"/>
      <c r="BS860" s="3"/>
      <c r="BT860" s="3"/>
      <c r="BU860" s="3"/>
      <c r="BV860" s="3"/>
    </row>
    <row r="861" spans="63:74" x14ac:dyDescent="0.2">
      <c r="BK861" s="3"/>
      <c r="BL861" s="3"/>
      <c r="BM861" s="3"/>
      <c r="BN861" s="3"/>
      <c r="BO861" s="3"/>
      <c r="BP861" s="3"/>
      <c r="BQ861" s="3"/>
      <c r="BR861" s="3"/>
      <c r="BS861" s="3"/>
      <c r="BT861" s="3"/>
      <c r="BU861" s="3"/>
      <c r="BV861" s="3"/>
    </row>
    <row r="862" spans="63:74" x14ac:dyDescent="0.2">
      <c r="BK862" s="3"/>
      <c r="BL862" s="3"/>
      <c r="BM862" s="3"/>
      <c r="BN862" s="3"/>
      <c r="BO862" s="3"/>
      <c r="BP862" s="3"/>
      <c r="BQ862" s="3"/>
      <c r="BR862" s="3"/>
      <c r="BS862" s="3"/>
      <c r="BT862" s="3"/>
      <c r="BU862" s="3"/>
      <c r="BV862" s="3"/>
    </row>
    <row r="863" spans="63:74" x14ac:dyDescent="0.2">
      <c r="BK863" s="3"/>
      <c r="BL863" s="3"/>
      <c r="BM863" s="3"/>
      <c r="BN863" s="3"/>
      <c r="BO863" s="3"/>
      <c r="BP863" s="3"/>
      <c r="BQ863" s="3"/>
      <c r="BR863" s="3"/>
      <c r="BS863" s="3"/>
      <c r="BT863" s="3"/>
      <c r="BU863" s="3"/>
      <c r="BV863" s="3"/>
    </row>
    <row r="864" spans="63:74" x14ac:dyDescent="0.2">
      <c r="BK864" s="3"/>
      <c r="BL864" s="3"/>
      <c r="BM864" s="3"/>
      <c r="BN864" s="3"/>
      <c r="BO864" s="3"/>
      <c r="BP864" s="3"/>
      <c r="BQ864" s="3"/>
      <c r="BR864" s="3"/>
      <c r="BS864" s="3"/>
      <c r="BT864" s="3"/>
      <c r="BU864" s="3"/>
      <c r="BV864" s="3"/>
    </row>
    <row r="865" spans="63:74" x14ac:dyDescent="0.2">
      <c r="BK865" s="3"/>
      <c r="BL865" s="3"/>
      <c r="BM865" s="3"/>
      <c r="BN865" s="3"/>
      <c r="BO865" s="3"/>
      <c r="BP865" s="3"/>
      <c r="BQ865" s="3"/>
      <c r="BR865" s="3"/>
      <c r="BS865" s="3"/>
      <c r="BT865" s="3"/>
      <c r="BU865" s="3"/>
      <c r="BV865" s="3"/>
    </row>
    <row r="866" spans="63:74" x14ac:dyDescent="0.2">
      <c r="BK866" s="3"/>
      <c r="BL866" s="3"/>
      <c r="BM866" s="3"/>
      <c r="BN866" s="3"/>
      <c r="BO866" s="3"/>
      <c r="BP866" s="3"/>
      <c r="BQ866" s="3"/>
      <c r="BR866" s="3"/>
      <c r="BS866" s="3"/>
      <c r="BT866" s="3"/>
      <c r="BU866" s="3"/>
      <c r="BV866" s="3"/>
    </row>
    <row r="867" spans="63:74" x14ac:dyDescent="0.2">
      <c r="BK867" s="3"/>
      <c r="BL867" s="3"/>
      <c r="BM867" s="3"/>
      <c r="BN867" s="3"/>
      <c r="BO867" s="3"/>
      <c r="BP867" s="3"/>
      <c r="BQ867" s="3"/>
      <c r="BR867" s="3"/>
      <c r="BS867" s="3"/>
      <c r="BT867" s="3"/>
      <c r="BU867" s="3"/>
      <c r="BV867" s="3"/>
    </row>
    <row r="868" spans="63:74" x14ac:dyDescent="0.2">
      <c r="BK868" s="3"/>
      <c r="BL868" s="3"/>
      <c r="BM868" s="3"/>
      <c r="BN868" s="3"/>
      <c r="BO868" s="3"/>
      <c r="BP868" s="3"/>
      <c r="BQ868" s="3"/>
      <c r="BR868" s="3"/>
      <c r="BS868" s="3"/>
      <c r="BT868" s="3"/>
      <c r="BU868" s="3"/>
      <c r="BV868" s="3"/>
    </row>
    <row r="869" spans="63:74" x14ac:dyDescent="0.2">
      <c r="BK869" s="3"/>
      <c r="BL869" s="3"/>
      <c r="BM869" s="3"/>
      <c r="BN869" s="3"/>
      <c r="BO869" s="3"/>
      <c r="BP869" s="3"/>
      <c r="BQ869" s="3"/>
      <c r="BR869" s="3"/>
      <c r="BS869" s="3"/>
      <c r="BT869" s="3"/>
      <c r="BU869" s="3"/>
      <c r="BV869" s="3"/>
    </row>
    <row r="870" spans="63:74" x14ac:dyDescent="0.2">
      <c r="BK870" s="3"/>
      <c r="BL870" s="3"/>
      <c r="BM870" s="3"/>
      <c r="BN870" s="3"/>
      <c r="BO870" s="3"/>
      <c r="BP870" s="3"/>
      <c r="BQ870" s="3"/>
      <c r="BR870" s="3"/>
      <c r="BS870" s="3"/>
      <c r="BT870" s="3"/>
      <c r="BU870" s="3"/>
      <c r="BV870" s="3"/>
    </row>
    <row r="871" spans="63:74" x14ac:dyDescent="0.2">
      <c r="BK871" s="3"/>
      <c r="BL871" s="3"/>
      <c r="BM871" s="3"/>
      <c r="BN871" s="3"/>
      <c r="BO871" s="3"/>
      <c r="BP871" s="3"/>
      <c r="BQ871" s="3"/>
      <c r="BR871" s="3"/>
      <c r="BS871" s="3"/>
      <c r="BT871" s="3"/>
      <c r="BU871" s="3"/>
      <c r="BV871" s="3"/>
    </row>
    <row r="872" spans="63:74" x14ac:dyDescent="0.2">
      <c r="BK872" s="3"/>
      <c r="BL872" s="3"/>
      <c r="BM872" s="3"/>
      <c r="BN872" s="3"/>
      <c r="BO872" s="3"/>
      <c r="BP872" s="3"/>
      <c r="BQ872" s="3"/>
      <c r="BR872" s="3"/>
      <c r="BS872" s="3"/>
      <c r="BT872" s="3"/>
      <c r="BU872" s="3"/>
      <c r="BV872" s="3"/>
    </row>
    <row r="873" spans="63:74" x14ac:dyDescent="0.2">
      <c r="BK873" s="3"/>
      <c r="BL873" s="3"/>
      <c r="BM873" s="3"/>
      <c r="BN873" s="3"/>
      <c r="BO873" s="3"/>
      <c r="BP873" s="3"/>
      <c r="BQ873" s="3"/>
      <c r="BR873" s="3"/>
      <c r="BS873" s="3"/>
      <c r="BT873" s="3"/>
      <c r="BU873" s="3"/>
      <c r="BV873" s="3"/>
    </row>
    <row r="874" spans="63:74" x14ac:dyDescent="0.2">
      <c r="BK874" s="3"/>
      <c r="BL874" s="3"/>
      <c r="BM874" s="3"/>
      <c r="BN874" s="3"/>
      <c r="BO874" s="3"/>
      <c r="BP874" s="3"/>
      <c r="BQ874" s="3"/>
      <c r="BR874" s="3"/>
      <c r="BS874" s="3"/>
      <c r="BT874" s="3"/>
      <c r="BU874" s="3"/>
      <c r="BV874" s="3"/>
    </row>
    <row r="875" spans="63:74" x14ac:dyDescent="0.2">
      <c r="BK875" s="3"/>
      <c r="BL875" s="3"/>
      <c r="BM875" s="3"/>
      <c r="BN875" s="3"/>
      <c r="BO875" s="3"/>
      <c r="BP875" s="3"/>
      <c r="BQ875" s="3"/>
      <c r="BR875" s="3"/>
      <c r="BS875" s="3"/>
      <c r="BT875" s="3"/>
      <c r="BU875" s="3"/>
      <c r="BV875" s="3"/>
    </row>
    <row r="876" spans="63:74" x14ac:dyDescent="0.2">
      <c r="BK876" s="3"/>
      <c r="BL876" s="3"/>
      <c r="BM876" s="3"/>
      <c r="BN876" s="3"/>
      <c r="BO876" s="3"/>
      <c r="BP876" s="3"/>
      <c r="BQ876" s="3"/>
      <c r="BR876" s="3"/>
      <c r="BS876" s="3"/>
      <c r="BT876" s="3"/>
      <c r="BU876" s="3"/>
      <c r="BV876" s="3"/>
    </row>
    <row r="877" spans="63:74" x14ac:dyDescent="0.2">
      <c r="BK877" s="3"/>
      <c r="BL877" s="3"/>
      <c r="BM877" s="3"/>
      <c r="BN877" s="3"/>
      <c r="BO877" s="3"/>
      <c r="BP877" s="3"/>
      <c r="BQ877" s="3"/>
      <c r="BR877" s="3"/>
      <c r="BS877" s="3"/>
      <c r="BT877" s="3"/>
      <c r="BU877" s="3"/>
      <c r="BV877" s="3"/>
    </row>
    <row r="878" spans="63:74" x14ac:dyDescent="0.2">
      <c r="BK878" s="3"/>
      <c r="BL878" s="3"/>
      <c r="BM878" s="3"/>
      <c r="BN878" s="3"/>
      <c r="BO878" s="3"/>
      <c r="BP878" s="3"/>
      <c r="BQ878" s="3"/>
      <c r="BR878" s="3"/>
      <c r="BS878" s="3"/>
      <c r="BT878" s="3"/>
      <c r="BU878" s="3"/>
      <c r="BV878" s="3"/>
    </row>
    <row r="879" spans="63:74" x14ac:dyDescent="0.2">
      <c r="BK879" s="3"/>
      <c r="BL879" s="3"/>
      <c r="BM879" s="3"/>
      <c r="BN879" s="3"/>
      <c r="BO879" s="3"/>
      <c r="BP879" s="3"/>
      <c r="BQ879" s="3"/>
      <c r="BR879" s="3"/>
      <c r="BS879" s="3"/>
      <c r="BT879" s="3"/>
      <c r="BU879" s="3"/>
      <c r="BV879" s="3"/>
    </row>
    <row r="880" spans="63:74" x14ac:dyDescent="0.2">
      <c r="BK880" s="3"/>
      <c r="BL880" s="3"/>
      <c r="BM880" s="3"/>
      <c r="BN880" s="3"/>
      <c r="BO880" s="3"/>
      <c r="BP880" s="3"/>
      <c r="BQ880" s="3"/>
      <c r="BR880" s="3"/>
      <c r="BS880" s="3"/>
      <c r="BT880" s="3"/>
      <c r="BU880" s="3"/>
      <c r="BV880" s="3"/>
    </row>
    <row r="881" spans="63:74" x14ac:dyDescent="0.2">
      <c r="BK881" s="3"/>
      <c r="BL881" s="3"/>
      <c r="BM881" s="3"/>
      <c r="BN881" s="3"/>
      <c r="BO881" s="3"/>
      <c r="BP881" s="3"/>
      <c r="BQ881" s="3"/>
      <c r="BR881" s="3"/>
      <c r="BS881" s="3"/>
      <c r="BT881" s="3"/>
      <c r="BU881" s="3"/>
      <c r="BV881" s="3"/>
    </row>
    <row r="882" spans="63:74" x14ac:dyDescent="0.2">
      <c r="BK882" s="3"/>
      <c r="BL882" s="3"/>
      <c r="BM882" s="3"/>
      <c r="BN882" s="3"/>
      <c r="BO882" s="3"/>
      <c r="BP882" s="3"/>
      <c r="BQ882" s="3"/>
      <c r="BR882" s="3"/>
      <c r="BS882" s="3"/>
      <c r="BT882" s="3"/>
      <c r="BU882" s="3"/>
      <c r="BV882" s="3"/>
    </row>
    <row r="883" spans="63:74" x14ac:dyDescent="0.2">
      <c r="BK883" s="3"/>
      <c r="BL883" s="3"/>
      <c r="BM883" s="3"/>
      <c r="BN883" s="3"/>
      <c r="BO883" s="3"/>
      <c r="BP883" s="3"/>
      <c r="BQ883" s="3"/>
      <c r="BR883" s="3"/>
      <c r="BS883" s="3"/>
      <c r="BT883" s="3"/>
      <c r="BU883" s="3"/>
      <c r="BV883" s="3"/>
    </row>
    <row r="884" spans="63:74" x14ac:dyDescent="0.2">
      <c r="BK884" s="3"/>
      <c r="BL884" s="3"/>
      <c r="BM884" s="3"/>
      <c r="BN884" s="3"/>
      <c r="BO884" s="3"/>
      <c r="BP884" s="3"/>
      <c r="BQ884" s="3"/>
      <c r="BR884" s="3"/>
      <c r="BS884" s="3"/>
      <c r="BT884" s="3"/>
      <c r="BU884" s="3"/>
      <c r="BV884" s="3"/>
    </row>
    <row r="885" spans="63:74" x14ac:dyDescent="0.2">
      <c r="BK885" s="3"/>
      <c r="BL885" s="3"/>
      <c r="BM885" s="3"/>
      <c r="BN885" s="3"/>
      <c r="BO885" s="3"/>
      <c r="BP885" s="3"/>
      <c r="BQ885" s="3"/>
      <c r="BR885" s="3"/>
      <c r="BS885" s="3"/>
      <c r="BT885" s="3"/>
      <c r="BU885" s="3"/>
      <c r="BV885" s="3"/>
    </row>
    <row r="886" spans="63:74" x14ac:dyDescent="0.2">
      <c r="BK886" s="3"/>
      <c r="BL886" s="3"/>
      <c r="BM886" s="3"/>
      <c r="BN886" s="3"/>
      <c r="BO886" s="3"/>
      <c r="BP886" s="3"/>
      <c r="BQ886" s="3"/>
      <c r="BR886" s="3"/>
      <c r="BS886" s="3"/>
      <c r="BT886" s="3"/>
      <c r="BU886" s="3"/>
      <c r="BV886" s="3"/>
    </row>
    <row r="887" spans="63:74" x14ac:dyDescent="0.2">
      <c r="BK887" s="3"/>
      <c r="BL887" s="3"/>
      <c r="BM887" s="3"/>
      <c r="BN887" s="3"/>
      <c r="BO887" s="3"/>
      <c r="BP887" s="3"/>
      <c r="BQ887" s="3"/>
      <c r="BR887" s="3"/>
      <c r="BS887" s="3"/>
      <c r="BT887" s="3"/>
      <c r="BU887" s="3"/>
      <c r="BV887" s="3"/>
    </row>
    <row r="888" spans="63:74" x14ac:dyDescent="0.2">
      <c r="BK888" s="3"/>
      <c r="BL888" s="3"/>
      <c r="BM888" s="3"/>
      <c r="BN888" s="3"/>
      <c r="BO888" s="3"/>
      <c r="BP888" s="3"/>
      <c r="BQ888" s="3"/>
      <c r="BR888" s="3"/>
      <c r="BS888" s="3"/>
      <c r="BT888" s="3"/>
      <c r="BU888" s="3"/>
      <c r="BV888" s="3"/>
    </row>
    <row r="889" spans="63:74" x14ac:dyDescent="0.2">
      <c r="BK889" s="3"/>
      <c r="BL889" s="3"/>
      <c r="BM889" s="3"/>
      <c r="BN889" s="3"/>
      <c r="BO889" s="3"/>
      <c r="BP889" s="3"/>
      <c r="BQ889" s="3"/>
      <c r="BR889" s="3"/>
      <c r="BS889" s="3"/>
      <c r="BT889" s="3"/>
      <c r="BU889" s="3"/>
      <c r="BV889" s="3"/>
    </row>
    <row r="890" spans="63:74" x14ac:dyDescent="0.2">
      <c r="BK890" s="3"/>
      <c r="BL890" s="3"/>
      <c r="BM890" s="3"/>
      <c r="BN890" s="3"/>
      <c r="BO890" s="3"/>
      <c r="BP890" s="3"/>
      <c r="BQ890" s="3"/>
      <c r="BR890" s="3"/>
      <c r="BS890" s="3"/>
      <c r="BT890" s="3"/>
      <c r="BU890" s="3"/>
      <c r="BV890" s="3"/>
    </row>
    <row r="891" spans="63:74" x14ac:dyDescent="0.2">
      <c r="BK891" s="3"/>
      <c r="BL891" s="3"/>
      <c r="BM891" s="3"/>
      <c r="BN891" s="3"/>
      <c r="BO891" s="3"/>
      <c r="BP891" s="3"/>
      <c r="BQ891" s="3"/>
      <c r="BR891" s="3"/>
      <c r="BS891" s="3"/>
      <c r="BT891" s="3"/>
      <c r="BU891" s="3"/>
      <c r="BV891" s="3"/>
    </row>
    <row r="892" spans="63:74" x14ac:dyDescent="0.2">
      <c r="BK892" s="3"/>
      <c r="BL892" s="3"/>
      <c r="BM892" s="3"/>
      <c r="BN892" s="3"/>
      <c r="BO892" s="3"/>
      <c r="BP892" s="3"/>
      <c r="BQ892" s="3"/>
      <c r="BR892" s="3"/>
      <c r="BS892" s="3"/>
      <c r="BT892" s="3"/>
      <c r="BU892" s="3"/>
      <c r="BV892" s="3"/>
    </row>
    <row r="893" spans="63:74" x14ac:dyDescent="0.2">
      <c r="BK893" s="3"/>
      <c r="BL893" s="3"/>
      <c r="BM893" s="3"/>
      <c r="BN893" s="3"/>
      <c r="BO893" s="3"/>
      <c r="BP893" s="3"/>
      <c r="BQ893" s="3"/>
      <c r="BR893" s="3"/>
      <c r="BS893" s="3"/>
      <c r="BT893" s="3"/>
      <c r="BU893" s="3"/>
      <c r="BV893" s="3"/>
    </row>
    <row r="894" spans="63:74" x14ac:dyDescent="0.2">
      <c r="BK894" s="3"/>
      <c r="BL894" s="3"/>
      <c r="BM894" s="3"/>
      <c r="BN894" s="3"/>
      <c r="BO894" s="3"/>
      <c r="BP894" s="3"/>
      <c r="BQ894" s="3"/>
      <c r="BR894" s="3"/>
      <c r="BS894" s="3"/>
      <c r="BT894" s="3"/>
      <c r="BU894" s="3"/>
      <c r="BV894" s="3"/>
    </row>
    <row r="895" spans="63:74" x14ac:dyDescent="0.2">
      <c r="BK895" s="3"/>
      <c r="BL895" s="3"/>
      <c r="BM895" s="3"/>
      <c r="BN895" s="3"/>
      <c r="BO895" s="3"/>
      <c r="BP895" s="3"/>
      <c r="BQ895" s="3"/>
      <c r="BR895" s="3"/>
      <c r="BS895" s="3"/>
      <c r="BT895" s="3"/>
      <c r="BU895" s="3"/>
      <c r="BV895" s="3"/>
    </row>
    <row r="896" spans="63:74" x14ac:dyDescent="0.2">
      <c r="BK896" s="3"/>
      <c r="BL896" s="3"/>
      <c r="BM896" s="3"/>
      <c r="BN896" s="3"/>
      <c r="BO896" s="3"/>
      <c r="BP896" s="3"/>
      <c r="BQ896" s="3"/>
      <c r="BR896" s="3"/>
      <c r="BS896" s="3"/>
      <c r="BT896" s="3"/>
      <c r="BU896" s="3"/>
      <c r="BV896" s="3"/>
    </row>
    <row r="897" spans="63:74" x14ac:dyDescent="0.2">
      <c r="BK897" s="3"/>
      <c r="BL897" s="3"/>
      <c r="BM897" s="3"/>
      <c r="BN897" s="3"/>
      <c r="BO897" s="3"/>
      <c r="BP897" s="3"/>
      <c r="BQ897" s="3"/>
      <c r="BR897" s="3"/>
      <c r="BS897" s="3"/>
      <c r="BT897" s="3"/>
      <c r="BU897" s="3"/>
      <c r="BV897" s="3"/>
    </row>
    <row r="898" spans="63:74" x14ac:dyDescent="0.2">
      <c r="BK898" s="3"/>
      <c r="BL898" s="3"/>
      <c r="BM898" s="3"/>
      <c r="BN898" s="3"/>
      <c r="BO898" s="3"/>
      <c r="BP898" s="3"/>
      <c r="BQ898" s="3"/>
      <c r="BR898" s="3"/>
      <c r="BS898" s="3"/>
      <c r="BT898" s="3"/>
      <c r="BU898" s="3"/>
      <c r="BV898" s="3"/>
    </row>
    <row r="899" spans="63:74" x14ac:dyDescent="0.2">
      <c r="BK899" s="3"/>
      <c r="BL899" s="3"/>
      <c r="BM899" s="3"/>
      <c r="BN899" s="3"/>
      <c r="BO899" s="3"/>
      <c r="BP899" s="3"/>
      <c r="BQ899" s="3"/>
      <c r="BR899" s="3"/>
      <c r="BS899" s="3"/>
      <c r="BT899" s="3"/>
      <c r="BU899" s="3"/>
      <c r="BV899" s="3"/>
    </row>
    <row r="900" spans="63:74" x14ac:dyDescent="0.2">
      <c r="BK900" s="3"/>
      <c r="BL900" s="3"/>
      <c r="BM900" s="3"/>
      <c r="BN900" s="3"/>
      <c r="BO900" s="3"/>
      <c r="BP900" s="3"/>
      <c r="BQ900" s="3"/>
      <c r="BR900" s="3"/>
      <c r="BS900" s="3"/>
      <c r="BT900" s="3"/>
      <c r="BU900" s="3"/>
      <c r="BV900" s="3"/>
    </row>
    <row r="901" spans="63:74" x14ac:dyDescent="0.2">
      <c r="BK901" s="3"/>
      <c r="BL901" s="3"/>
      <c r="BM901" s="3"/>
      <c r="BN901" s="3"/>
      <c r="BO901" s="3"/>
      <c r="BP901" s="3"/>
      <c r="BQ901" s="3"/>
      <c r="BR901" s="3"/>
      <c r="BS901" s="3"/>
      <c r="BT901" s="3"/>
      <c r="BU901" s="3"/>
      <c r="BV901" s="3"/>
    </row>
    <row r="902" spans="63:74" x14ac:dyDescent="0.2">
      <c r="BK902" s="3"/>
      <c r="BL902" s="3"/>
      <c r="BM902" s="3"/>
      <c r="BN902" s="3"/>
      <c r="BO902" s="3"/>
      <c r="BP902" s="3"/>
      <c r="BQ902" s="3"/>
      <c r="BR902" s="3"/>
      <c r="BS902" s="3"/>
      <c r="BT902" s="3"/>
      <c r="BU902" s="3"/>
      <c r="BV902" s="3"/>
    </row>
    <row r="903" spans="63:74" x14ac:dyDescent="0.2">
      <c r="BK903" s="3"/>
      <c r="BL903" s="3"/>
      <c r="BM903" s="3"/>
      <c r="BN903" s="3"/>
      <c r="BO903" s="3"/>
      <c r="BP903" s="3"/>
      <c r="BQ903" s="3"/>
      <c r="BR903" s="3"/>
      <c r="BS903" s="3"/>
      <c r="BT903" s="3"/>
      <c r="BU903" s="3"/>
      <c r="BV903" s="3"/>
    </row>
    <row r="904" spans="63:74" x14ac:dyDescent="0.2">
      <c r="BK904" s="3"/>
      <c r="BL904" s="3"/>
      <c r="BM904" s="3"/>
      <c r="BN904" s="3"/>
      <c r="BO904" s="3"/>
      <c r="BP904" s="3"/>
      <c r="BQ904" s="3"/>
      <c r="BR904" s="3"/>
      <c r="BS904" s="3"/>
      <c r="BT904" s="3"/>
      <c r="BU904" s="3"/>
      <c r="BV904" s="3"/>
    </row>
    <row r="905" spans="63:74" x14ac:dyDescent="0.2">
      <c r="BK905" s="3"/>
      <c r="BL905" s="3"/>
      <c r="BM905" s="3"/>
      <c r="BN905" s="3"/>
      <c r="BO905" s="3"/>
      <c r="BP905" s="3"/>
      <c r="BQ905" s="3"/>
      <c r="BR905" s="3"/>
      <c r="BS905" s="3"/>
      <c r="BT905" s="3"/>
      <c r="BU905" s="3"/>
      <c r="BV905" s="3"/>
    </row>
    <row r="906" spans="63:74" x14ac:dyDescent="0.2">
      <c r="BK906" s="3"/>
      <c r="BL906" s="3"/>
      <c r="BM906" s="3"/>
      <c r="BN906" s="3"/>
      <c r="BO906" s="3"/>
      <c r="BP906" s="3"/>
      <c r="BQ906" s="3"/>
      <c r="BR906" s="3"/>
      <c r="BS906" s="3"/>
      <c r="BT906" s="3"/>
      <c r="BU906" s="3"/>
      <c r="BV906" s="3"/>
    </row>
    <row r="907" spans="63:74" x14ac:dyDescent="0.2">
      <c r="BK907" s="3"/>
      <c r="BL907" s="3"/>
      <c r="BM907" s="3"/>
      <c r="BN907" s="3"/>
      <c r="BO907" s="3"/>
      <c r="BP907" s="3"/>
      <c r="BQ907" s="3"/>
      <c r="BR907" s="3"/>
      <c r="BS907" s="3"/>
      <c r="BT907" s="3"/>
      <c r="BU907" s="3"/>
      <c r="BV907" s="3"/>
    </row>
    <row r="908" spans="63:74" x14ac:dyDescent="0.2">
      <c r="BK908" s="3"/>
      <c r="BL908" s="3"/>
      <c r="BM908" s="3"/>
      <c r="BN908" s="3"/>
      <c r="BO908" s="3"/>
      <c r="BP908" s="3"/>
      <c r="BQ908" s="3"/>
      <c r="BR908" s="3"/>
      <c r="BS908" s="3"/>
      <c r="BT908" s="3"/>
      <c r="BU908" s="3"/>
      <c r="BV908" s="3"/>
    </row>
    <row r="909" spans="63:74" x14ac:dyDescent="0.2">
      <c r="BK909" s="3"/>
      <c r="BL909" s="3"/>
      <c r="BM909" s="3"/>
      <c r="BN909" s="3"/>
      <c r="BO909" s="3"/>
      <c r="BP909" s="3"/>
      <c r="BQ909" s="3"/>
      <c r="BR909" s="3"/>
      <c r="BS909" s="3"/>
      <c r="BT909" s="3"/>
      <c r="BU909" s="3"/>
      <c r="BV909" s="3"/>
    </row>
    <row r="910" spans="63:74" x14ac:dyDescent="0.2">
      <c r="BK910" s="3"/>
      <c r="BL910" s="3"/>
      <c r="BM910" s="3"/>
      <c r="BN910" s="3"/>
      <c r="BO910" s="3"/>
      <c r="BP910" s="3"/>
      <c r="BQ910" s="3"/>
      <c r="BR910" s="3"/>
      <c r="BS910" s="3"/>
      <c r="BT910" s="3"/>
      <c r="BU910" s="3"/>
      <c r="BV910" s="3"/>
    </row>
    <row r="911" spans="63:74" x14ac:dyDescent="0.2">
      <c r="BK911" s="3"/>
      <c r="BL911" s="3"/>
      <c r="BM911" s="3"/>
      <c r="BN911" s="3"/>
      <c r="BO911" s="3"/>
      <c r="BP911" s="3"/>
      <c r="BQ911" s="3"/>
      <c r="BR911" s="3"/>
      <c r="BS911" s="3"/>
      <c r="BT911" s="3"/>
      <c r="BU911" s="3"/>
      <c r="BV911" s="3"/>
    </row>
    <row r="912" spans="63:74" x14ac:dyDescent="0.2">
      <c r="BK912" s="3"/>
      <c r="BL912" s="3"/>
      <c r="BM912" s="3"/>
      <c r="BN912" s="3"/>
      <c r="BO912" s="3"/>
      <c r="BP912" s="3"/>
      <c r="BQ912" s="3"/>
      <c r="BR912" s="3"/>
      <c r="BS912" s="3"/>
      <c r="BT912" s="3"/>
      <c r="BU912" s="3"/>
      <c r="BV912" s="3"/>
    </row>
    <row r="913" spans="63:74" x14ac:dyDescent="0.2">
      <c r="BK913" s="3"/>
      <c r="BL913" s="3"/>
      <c r="BM913" s="3"/>
      <c r="BN913" s="3"/>
      <c r="BO913" s="3"/>
      <c r="BP913" s="3"/>
      <c r="BQ913" s="3"/>
      <c r="BR913" s="3"/>
      <c r="BS913" s="3"/>
      <c r="BT913" s="3"/>
      <c r="BU913" s="3"/>
      <c r="BV913" s="3"/>
    </row>
    <row r="914" spans="63:74" x14ac:dyDescent="0.2">
      <c r="BK914" s="3"/>
      <c r="BL914" s="3"/>
      <c r="BM914" s="3"/>
      <c r="BN914" s="3"/>
      <c r="BO914" s="3"/>
      <c r="BP914" s="3"/>
      <c r="BQ914" s="3"/>
      <c r="BR914" s="3"/>
      <c r="BS914" s="3"/>
      <c r="BT914" s="3"/>
      <c r="BU914" s="3"/>
      <c r="BV914" s="3"/>
    </row>
    <row r="915" spans="63:74" x14ac:dyDescent="0.2">
      <c r="BK915" s="3"/>
      <c r="BL915" s="3"/>
      <c r="BM915" s="3"/>
      <c r="BN915" s="3"/>
      <c r="BO915" s="3"/>
      <c r="BP915" s="3"/>
      <c r="BQ915" s="3"/>
      <c r="BR915" s="3"/>
      <c r="BS915" s="3"/>
      <c r="BT915" s="3"/>
      <c r="BU915" s="3"/>
      <c r="BV915" s="3"/>
    </row>
    <row r="916" spans="63:74" x14ac:dyDescent="0.2">
      <c r="BK916" s="3"/>
      <c r="BL916" s="3"/>
      <c r="BM916" s="3"/>
      <c r="BN916" s="3"/>
      <c r="BO916" s="3"/>
      <c r="BP916" s="3"/>
      <c r="BQ916" s="3"/>
      <c r="BR916" s="3"/>
      <c r="BS916" s="3"/>
      <c r="BT916" s="3"/>
      <c r="BU916" s="3"/>
      <c r="BV916" s="3"/>
    </row>
    <row r="917" spans="63:74" x14ac:dyDescent="0.2">
      <c r="BK917" s="3"/>
      <c r="BL917" s="3"/>
      <c r="BM917" s="3"/>
      <c r="BN917" s="3"/>
      <c r="BO917" s="3"/>
      <c r="BP917" s="3"/>
      <c r="BQ917" s="3"/>
      <c r="BR917" s="3"/>
      <c r="BS917" s="3"/>
      <c r="BT917" s="3"/>
      <c r="BU917" s="3"/>
      <c r="BV917" s="3"/>
    </row>
    <row r="918" spans="63:74" x14ac:dyDescent="0.2">
      <c r="BK918" s="3"/>
      <c r="BL918" s="3"/>
      <c r="BM918" s="3"/>
      <c r="BN918" s="3"/>
      <c r="BO918" s="3"/>
      <c r="BP918" s="3"/>
      <c r="BQ918" s="3"/>
      <c r="BR918" s="3"/>
      <c r="BS918" s="3"/>
      <c r="BT918" s="3"/>
      <c r="BU918" s="3"/>
      <c r="BV918" s="3"/>
    </row>
    <row r="919" spans="63:74" x14ac:dyDescent="0.2">
      <c r="BK919" s="3"/>
      <c r="BL919" s="3"/>
      <c r="BM919" s="3"/>
      <c r="BN919" s="3"/>
      <c r="BO919" s="3"/>
      <c r="BP919" s="3"/>
      <c r="BQ919" s="3"/>
      <c r="BR919" s="3"/>
      <c r="BS919" s="3"/>
      <c r="BT919" s="3"/>
      <c r="BU919" s="3"/>
      <c r="BV919" s="3"/>
    </row>
    <row r="920" spans="63:74" x14ac:dyDescent="0.2">
      <c r="BK920" s="3"/>
      <c r="BL920" s="3"/>
      <c r="BM920" s="3"/>
      <c r="BN920" s="3"/>
      <c r="BO920" s="3"/>
      <c r="BP920" s="3"/>
      <c r="BQ920" s="3"/>
      <c r="BR920" s="3"/>
      <c r="BS920" s="3"/>
      <c r="BT920" s="3"/>
      <c r="BU920" s="3"/>
      <c r="BV920" s="3"/>
    </row>
    <row r="921" spans="63:74" x14ac:dyDescent="0.2">
      <c r="BK921" s="3"/>
      <c r="BL921" s="3"/>
      <c r="BM921" s="3"/>
      <c r="BN921" s="3"/>
      <c r="BO921" s="3"/>
      <c r="BP921" s="3"/>
      <c r="BQ921" s="3"/>
      <c r="BR921" s="3"/>
      <c r="BS921" s="3"/>
      <c r="BT921" s="3"/>
      <c r="BU921" s="3"/>
      <c r="BV921" s="3"/>
    </row>
    <row r="922" spans="63:74" x14ac:dyDescent="0.2">
      <c r="BK922" s="3"/>
      <c r="BL922" s="3"/>
      <c r="BM922" s="3"/>
      <c r="BN922" s="3"/>
      <c r="BO922" s="3"/>
      <c r="BP922" s="3"/>
      <c r="BQ922" s="3"/>
      <c r="BR922" s="3"/>
      <c r="BS922" s="3"/>
      <c r="BT922" s="3"/>
      <c r="BU922" s="3"/>
      <c r="BV922" s="3"/>
    </row>
    <row r="923" spans="63:74" x14ac:dyDescent="0.2">
      <c r="BK923" s="3"/>
      <c r="BL923" s="3"/>
      <c r="BM923" s="3"/>
      <c r="BN923" s="3"/>
      <c r="BO923" s="3"/>
      <c r="BP923" s="3"/>
      <c r="BQ923" s="3"/>
      <c r="BR923" s="3"/>
      <c r="BS923" s="3"/>
      <c r="BT923" s="3"/>
      <c r="BU923" s="3"/>
      <c r="BV923" s="3"/>
    </row>
    <row r="924" spans="63:74" x14ac:dyDescent="0.2">
      <c r="BK924" s="3"/>
      <c r="BL924" s="3"/>
      <c r="BM924" s="3"/>
      <c r="BN924" s="3"/>
      <c r="BO924" s="3"/>
      <c r="BP924" s="3"/>
      <c r="BQ924" s="3"/>
      <c r="BR924" s="3"/>
      <c r="BS924" s="3"/>
      <c r="BT924" s="3"/>
      <c r="BU924" s="3"/>
      <c r="BV924" s="3"/>
    </row>
    <row r="925" spans="63:74" x14ac:dyDescent="0.2">
      <c r="BK925" s="3"/>
      <c r="BL925" s="3"/>
      <c r="BM925" s="3"/>
      <c r="BN925" s="3"/>
      <c r="BO925" s="3"/>
      <c r="BP925" s="3"/>
      <c r="BQ925" s="3"/>
      <c r="BR925" s="3"/>
      <c r="BS925" s="3"/>
      <c r="BT925" s="3"/>
      <c r="BU925" s="3"/>
      <c r="BV925" s="3"/>
    </row>
    <row r="926" spans="63:74" x14ac:dyDescent="0.2">
      <c r="BK926" s="3"/>
      <c r="BL926" s="3"/>
      <c r="BM926" s="3"/>
      <c r="BN926" s="3"/>
      <c r="BO926" s="3"/>
      <c r="BP926" s="3"/>
      <c r="BQ926" s="3"/>
      <c r="BR926" s="3"/>
      <c r="BS926" s="3"/>
      <c r="BT926" s="3"/>
      <c r="BU926" s="3"/>
      <c r="BV926" s="3"/>
    </row>
    <row r="927" spans="63:74" x14ac:dyDescent="0.2">
      <c r="BK927" s="3"/>
      <c r="BL927" s="3"/>
      <c r="BM927" s="3"/>
      <c r="BN927" s="3"/>
      <c r="BO927" s="3"/>
      <c r="BP927" s="3"/>
      <c r="BQ927" s="3"/>
      <c r="BR927" s="3"/>
      <c r="BS927" s="3"/>
      <c r="BT927" s="3"/>
      <c r="BU927" s="3"/>
      <c r="BV927" s="3"/>
    </row>
    <row r="928" spans="63:74" x14ac:dyDescent="0.2">
      <c r="BK928" s="3"/>
      <c r="BL928" s="3"/>
      <c r="BM928" s="3"/>
      <c r="BN928" s="3"/>
      <c r="BO928" s="3"/>
      <c r="BP928" s="3"/>
      <c r="BQ928" s="3"/>
      <c r="BR928" s="3"/>
      <c r="BS928" s="3"/>
      <c r="BT928" s="3"/>
      <c r="BU928" s="3"/>
      <c r="BV928" s="3"/>
    </row>
    <row r="929" spans="63:74" x14ac:dyDescent="0.2">
      <c r="BK929" s="3"/>
      <c r="BL929" s="3"/>
      <c r="BM929" s="3"/>
      <c r="BN929" s="3"/>
      <c r="BO929" s="3"/>
      <c r="BP929" s="3"/>
      <c r="BQ929" s="3"/>
      <c r="BR929" s="3"/>
      <c r="BS929" s="3"/>
      <c r="BT929" s="3"/>
      <c r="BU929" s="3"/>
      <c r="BV929" s="3"/>
    </row>
    <row r="930" spans="63:74" x14ac:dyDescent="0.2">
      <c r="BK930" s="3"/>
      <c r="BL930" s="3"/>
      <c r="BM930" s="3"/>
      <c r="BN930" s="3"/>
      <c r="BO930" s="3"/>
      <c r="BP930" s="3"/>
      <c r="BQ930" s="3"/>
      <c r="BR930" s="3"/>
      <c r="BS930" s="3"/>
      <c r="BT930" s="3"/>
      <c r="BU930" s="3"/>
      <c r="BV930" s="3"/>
    </row>
    <row r="931" spans="63:74" x14ac:dyDescent="0.2">
      <c r="BK931" s="3"/>
      <c r="BL931" s="3"/>
      <c r="BM931" s="3"/>
      <c r="BN931" s="3"/>
      <c r="BO931" s="3"/>
      <c r="BP931" s="3"/>
      <c r="BQ931" s="3"/>
      <c r="BR931" s="3"/>
      <c r="BS931" s="3"/>
      <c r="BT931" s="3"/>
      <c r="BU931" s="3"/>
      <c r="BV931" s="3"/>
    </row>
    <row r="932" spans="63:74" x14ac:dyDescent="0.2">
      <c r="BK932" s="3"/>
      <c r="BL932" s="3"/>
      <c r="BM932" s="3"/>
      <c r="BN932" s="3"/>
      <c r="BO932" s="3"/>
      <c r="BP932" s="3"/>
      <c r="BQ932" s="3"/>
      <c r="BR932" s="3"/>
      <c r="BS932" s="3"/>
      <c r="BT932" s="3"/>
      <c r="BU932" s="3"/>
      <c r="BV932" s="3"/>
    </row>
    <row r="933" spans="63:74" x14ac:dyDescent="0.2">
      <c r="BK933" s="3"/>
      <c r="BL933" s="3"/>
      <c r="BM933" s="3"/>
      <c r="BN933" s="3"/>
      <c r="BO933" s="3"/>
      <c r="BP933" s="3"/>
      <c r="BQ933" s="3"/>
      <c r="BR933" s="3"/>
      <c r="BS933" s="3"/>
      <c r="BT933" s="3"/>
      <c r="BU933" s="3"/>
      <c r="BV933" s="3"/>
    </row>
    <row r="934" spans="63:74" x14ac:dyDescent="0.2">
      <c r="BK934" s="3"/>
      <c r="BL934" s="3"/>
      <c r="BM934" s="3"/>
      <c r="BN934" s="3"/>
      <c r="BO934" s="3"/>
      <c r="BP934" s="3"/>
      <c r="BQ934" s="3"/>
      <c r="BR934" s="3"/>
      <c r="BS934" s="3"/>
      <c r="BT934" s="3"/>
      <c r="BU934" s="3"/>
      <c r="BV934" s="3"/>
    </row>
    <row r="935" spans="63:74" x14ac:dyDescent="0.2">
      <c r="BK935" s="3"/>
      <c r="BL935" s="3"/>
      <c r="BM935" s="3"/>
      <c r="BN935" s="3"/>
      <c r="BO935" s="3"/>
      <c r="BP935" s="3"/>
      <c r="BQ935" s="3"/>
      <c r="BR935" s="3"/>
      <c r="BS935" s="3"/>
      <c r="BT935" s="3"/>
      <c r="BU935" s="3"/>
      <c r="BV935" s="3"/>
    </row>
    <row r="936" spans="63:74" x14ac:dyDescent="0.2">
      <c r="BK936" s="3"/>
      <c r="BL936" s="3"/>
      <c r="BM936" s="3"/>
      <c r="BN936" s="3"/>
      <c r="BO936" s="3"/>
      <c r="BP936" s="3"/>
      <c r="BQ936" s="3"/>
      <c r="BR936" s="3"/>
      <c r="BS936" s="3"/>
      <c r="BT936" s="3"/>
      <c r="BU936" s="3"/>
      <c r="BV936" s="3"/>
    </row>
    <row r="937" spans="63:74" x14ac:dyDescent="0.2">
      <c r="BK937" s="3"/>
      <c r="BL937" s="3"/>
      <c r="BM937" s="3"/>
      <c r="BN937" s="3"/>
      <c r="BO937" s="3"/>
      <c r="BP937" s="3"/>
      <c r="BQ937" s="3"/>
      <c r="BR937" s="3"/>
      <c r="BS937" s="3"/>
      <c r="BT937" s="3"/>
      <c r="BU937" s="3"/>
      <c r="BV937" s="3"/>
    </row>
    <row r="938" spans="63:74" x14ac:dyDescent="0.2">
      <c r="BK938" s="3"/>
      <c r="BL938" s="3"/>
      <c r="BM938" s="3"/>
      <c r="BN938" s="3"/>
      <c r="BO938" s="3"/>
      <c r="BP938" s="3"/>
      <c r="BQ938" s="3"/>
      <c r="BR938" s="3"/>
      <c r="BS938" s="3"/>
      <c r="BT938" s="3"/>
      <c r="BU938" s="3"/>
      <c r="BV938" s="3"/>
    </row>
    <row r="939" spans="63:74" x14ac:dyDescent="0.2">
      <c r="BK939" s="3"/>
      <c r="BL939" s="3"/>
      <c r="BM939" s="3"/>
      <c r="BN939" s="3"/>
      <c r="BO939" s="3"/>
      <c r="BP939" s="3"/>
      <c r="BQ939" s="3"/>
      <c r="BR939" s="3"/>
      <c r="BS939" s="3"/>
      <c r="BT939" s="3"/>
      <c r="BU939" s="3"/>
      <c r="BV939" s="3"/>
    </row>
    <row r="940" spans="63:74" x14ac:dyDescent="0.2">
      <c r="BK940" s="3"/>
      <c r="BL940" s="3"/>
      <c r="BM940" s="3"/>
      <c r="BN940" s="3"/>
      <c r="BO940" s="3"/>
      <c r="BP940" s="3"/>
      <c r="BQ940" s="3"/>
      <c r="BR940" s="3"/>
      <c r="BS940" s="3"/>
      <c r="BT940" s="3"/>
      <c r="BU940" s="3"/>
      <c r="BV940" s="3"/>
    </row>
    <row r="941" spans="63:74" x14ac:dyDescent="0.2">
      <c r="BK941" s="3"/>
      <c r="BL941" s="3"/>
      <c r="BM941" s="3"/>
      <c r="BN941" s="3"/>
      <c r="BO941" s="3"/>
      <c r="BP941" s="3"/>
      <c r="BQ941" s="3"/>
      <c r="BR941" s="3"/>
      <c r="BS941" s="3"/>
      <c r="BT941" s="3"/>
      <c r="BU941" s="3"/>
      <c r="BV941" s="3"/>
    </row>
    <row r="942" spans="63:74" x14ac:dyDescent="0.2">
      <c r="BK942" s="3"/>
      <c r="BL942" s="3"/>
      <c r="BM942" s="3"/>
      <c r="BN942" s="3"/>
      <c r="BO942" s="3"/>
      <c r="BP942" s="3"/>
      <c r="BQ942" s="3"/>
      <c r="BR942" s="3"/>
      <c r="BS942" s="3"/>
      <c r="BT942" s="3"/>
      <c r="BU942" s="3"/>
      <c r="BV942" s="3"/>
    </row>
    <row r="943" spans="63:74" x14ac:dyDescent="0.2">
      <c r="BK943" s="3"/>
      <c r="BL943" s="3"/>
      <c r="BM943" s="3"/>
      <c r="BN943" s="3"/>
      <c r="BO943" s="3"/>
      <c r="BP943" s="3"/>
      <c r="BQ943" s="3"/>
      <c r="BR943" s="3"/>
      <c r="BS943" s="3"/>
      <c r="BT943" s="3"/>
      <c r="BU943" s="3"/>
      <c r="BV943" s="3"/>
    </row>
    <row r="944" spans="63:74" x14ac:dyDescent="0.2">
      <c r="BK944" s="3"/>
      <c r="BL944" s="3"/>
      <c r="BM944" s="3"/>
      <c r="BN944" s="3"/>
      <c r="BO944" s="3"/>
      <c r="BP944" s="3"/>
      <c r="BQ944" s="3"/>
      <c r="BR944" s="3"/>
      <c r="BS944" s="3"/>
      <c r="BT944" s="3"/>
      <c r="BU944" s="3"/>
      <c r="BV944" s="3"/>
    </row>
    <row r="945" spans="63:74" x14ac:dyDescent="0.2">
      <c r="BK945" s="3"/>
      <c r="BL945" s="3"/>
      <c r="BM945" s="3"/>
      <c r="BN945" s="3"/>
      <c r="BO945" s="3"/>
      <c r="BP945" s="3"/>
      <c r="BQ945" s="3"/>
      <c r="BR945" s="3"/>
      <c r="BS945" s="3"/>
      <c r="BT945" s="3"/>
      <c r="BU945" s="3"/>
      <c r="BV945" s="3"/>
    </row>
    <row r="946" spans="63:74" x14ac:dyDescent="0.2">
      <c r="BK946" s="3"/>
      <c r="BL946" s="3"/>
      <c r="BM946" s="3"/>
      <c r="BN946" s="3"/>
      <c r="BO946" s="3"/>
      <c r="BP946" s="3"/>
      <c r="BQ946" s="3"/>
      <c r="BR946" s="3"/>
      <c r="BS946" s="3"/>
      <c r="BT946" s="3"/>
      <c r="BU946" s="3"/>
      <c r="BV946" s="3"/>
    </row>
    <row r="947" spans="63:74" x14ac:dyDescent="0.2">
      <c r="BK947" s="3"/>
      <c r="BL947" s="3"/>
      <c r="BM947" s="3"/>
      <c r="BN947" s="3"/>
      <c r="BO947" s="3"/>
      <c r="BP947" s="3"/>
      <c r="BQ947" s="3"/>
      <c r="BR947" s="3"/>
      <c r="BS947" s="3"/>
      <c r="BT947" s="3"/>
      <c r="BU947" s="3"/>
      <c r="BV947" s="3"/>
    </row>
    <row r="948" spans="63:74" x14ac:dyDescent="0.2">
      <c r="BK948" s="3"/>
      <c r="BL948" s="3"/>
      <c r="BM948" s="3"/>
      <c r="BN948" s="3"/>
      <c r="BO948" s="3"/>
      <c r="BP948" s="3"/>
      <c r="BQ948" s="3"/>
      <c r="BR948" s="3"/>
      <c r="BS948" s="3"/>
      <c r="BT948" s="3"/>
      <c r="BU948" s="3"/>
      <c r="BV948" s="3"/>
    </row>
    <row r="949" spans="63:74" x14ac:dyDescent="0.2">
      <c r="BK949" s="3"/>
      <c r="BL949" s="3"/>
      <c r="BM949" s="3"/>
      <c r="BN949" s="3"/>
      <c r="BO949" s="3"/>
      <c r="BP949" s="3"/>
      <c r="BQ949" s="3"/>
      <c r="BR949" s="3"/>
      <c r="BS949" s="3"/>
      <c r="BT949" s="3"/>
      <c r="BU949" s="3"/>
      <c r="BV949" s="3"/>
    </row>
    <row r="950" spans="63:74" x14ac:dyDescent="0.2">
      <c r="BK950" s="3"/>
      <c r="BL950" s="3"/>
      <c r="BM950" s="3"/>
      <c r="BN950" s="3"/>
      <c r="BO950" s="3"/>
      <c r="BP950" s="3"/>
      <c r="BQ950" s="3"/>
      <c r="BR950" s="3"/>
      <c r="BS950" s="3"/>
      <c r="BT950" s="3"/>
      <c r="BU950" s="3"/>
      <c r="BV950" s="3"/>
    </row>
    <row r="951" spans="63:74" x14ac:dyDescent="0.2">
      <c r="BK951" s="3"/>
      <c r="BL951" s="3"/>
      <c r="BM951" s="3"/>
      <c r="BN951" s="3"/>
      <c r="BO951" s="3"/>
      <c r="BP951" s="3"/>
      <c r="BQ951" s="3"/>
      <c r="BR951" s="3"/>
      <c r="BS951" s="3"/>
      <c r="BT951" s="3"/>
      <c r="BU951" s="3"/>
      <c r="BV951" s="3"/>
    </row>
    <row r="952" spans="63:74" x14ac:dyDescent="0.2">
      <c r="BK952" s="3"/>
      <c r="BL952" s="3"/>
      <c r="BM952" s="3"/>
      <c r="BN952" s="3"/>
      <c r="BO952" s="3"/>
      <c r="BP952" s="3"/>
      <c r="BQ952" s="3"/>
      <c r="BR952" s="3"/>
      <c r="BS952" s="3"/>
      <c r="BT952" s="3"/>
      <c r="BU952" s="3"/>
      <c r="BV952" s="3"/>
    </row>
    <row r="953" spans="63:74" x14ac:dyDescent="0.2">
      <c r="BK953" s="3"/>
      <c r="BL953" s="3"/>
      <c r="BM953" s="3"/>
      <c r="BN953" s="3"/>
      <c r="BO953" s="3"/>
      <c r="BP953" s="3"/>
      <c r="BQ953" s="3"/>
      <c r="BR953" s="3"/>
      <c r="BS953" s="3"/>
      <c r="BT953" s="3"/>
      <c r="BU953" s="3"/>
      <c r="BV953" s="3"/>
    </row>
    <row r="954" spans="63:74" x14ac:dyDescent="0.2">
      <c r="BK954" s="3"/>
      <c r="BL954" s="3"/>
      <c r="BM954" s="3"/>
      <c r="BN954" s="3"/>
      <c r="BO954" s="3"/>
      <c r="BP954" s="3"/>
      <c r="BQ954" s="3"/>
      <c r="BR954" s="3"/>
      <c r="BS954" s="3"/>
      <c r="BT954" s="3"/>
      <c r="BU954" s="3"/>
      <c r="BV954" s="3"/>
    </row>
    <row r="955" spans="63:74" x14ac:dyDescent="0.2">
      <c r="BK955" s="3"/>
      <c r="BL955" s="3"/>
      <c r="BM955" s="3"/>
      <c r="BN955" s="3"/>
      <c r="BO955" s="3"/>
      <c r="BP955" s="3"/>
      <c r="BQ955" s="3"/>
      <c r="BR955" s="3"/>
      <c r="BS955" s="3"/>
      <c r="BT955" s="3"/>
      <c r="BU955" s="3"/>
      <c r="BV955" s="3"/>
    </row>
    <row r="956" spans="63:74" x14ac:dyDescent="0.2">
      <c r="BK956" s="3"/>
      <c r="BL956" s="3"/>
      <c r="BM956" s="3"/>
      <c r="BN956" s="3"/>
      <c r="BO956" s="3"/>
      <c r="BP956" s="3"/>
      <c r="BQ956" s="3"/>
      <c r="BR956" s="3"/>
      <c r="BS956" s="3"/>
      <c r="BT956" s="3"/>
      <c r="BU956" s="3"/>
      <c r="BV956" s="3"/>
    </row>
    <row r="957" spans="63:74" x14ac:dyDescent="0.2">
      <c r="BK957" s="3"/>
      <c r="BL957" s="3"/>
      <c r="BM957" s="3"/>
      <c r="BN957" s="3"/>
      <c r="BO957" s="3"/>
      <c r="BP957" s="3"/>
      <c r="BQ957" s="3"/>
      <c r="BR957" s="3"/>
      <c r="BS957" s="3"/>
      <c r="BT957" s="3"/>
      <c r="BU957" s="3"/>
      <c r="BV957" s="3"/>
    </row>
    <row r="958" spans="63:74" x14ac:dyDescent="0.2">
      <c r="BK958" s="3"/>
      <c r="BL958" s="3"/>
      <c r="BM958" s="3"/>
      <c r="BN958" s="3"/>
      <c r="BO958" s="3"/>
      <c r="BP958" s="3"/>
      <c r="BQ958" s="3"/>
      <c r="BR958" s="3"/>
      <c r="BS958" s="3"/>
      <c r="BT958" s="3"/>
      <c r="BU958" s="3"/>
      <c r="BV958" s="3"/>
    </row>
    <row r="959" spans="63:74" x14ac:dyDescent="0.2">
      <c r="BK959" s="3"/>
      <c r="BL959" s="3"/>
      <c r="BM959" s="3"/>
      <c r="BN959" s="3"/>
      <c r="BO959" s="3"/>
      <c r="BP959" s="3"/>
      <c r="BQ959" s="3"/>
      <c r="BR959" s="3"/>
      <c r="BS959" s="3"/>
      <c r="BT959" s="3"/>
      <c r="BU959" s="3"/>
      <c r="BV959" s="3"/>
    </row>
    <row r="960" spans="63:74" x14ac:dyDescent="0.2">
      <c r="BK960" s="3"/>
      <c r="BL960" s="3"/>
      <c r="BM960" s="3"/>
      <c r="BN960" s="3"/>
      <c r="BO960" s="3"/>
      <c r="BP960" s="3"/>
      <c r="BQ960" s="3"/>
      <c r="BR960" s="3"/>
      <c r="BS960" s="3"/>
      <c r="BT960" s="3"/>
      <c r="BU960" s="3"/>
      <c r="BV960" s="3"/>
    </row>
    <row r="961" spans="63:74" x14ac:dyDescent="0.2">
      <c r="BK961" s="3"/>
      <c r="BL961" s="3"/>
      <c r="BM961" s="3"/>
      <c r="BN961" s="3"/>
      <c r="BO961" s="3"/>
      <c r="BP961" s="3"/>
      <c r="BQ961" s="3"/>
      <c r="BR961" s="3"/>
      <c r="BS961" s="3"/>
      <c r="BT961" s="3"/>
      <c r="BU961" s="3"/>
      <c r="BV961" s="3"/>
    </row>
    <row r="962" spans="63:74" x14ac:dyDescent="0.2">
      <c r="BK962" s="3"/>
      <c r="BL962" s="3"/>
      <c r="BM962" s="3"/>
      <c r="BN962" s="3"/>
      <c r="BO962" s="3"/>
      <c r="BP962" s="3"/>
      <c r="BQ962" s="3"/>
      <c r="BR962" s="3"/>
      <c r="BS962" s="3"/>
      <c r="BT962" s="3"/>
      <c r="BU962" s="3"/>
      <c r="BV962" s="3"/>
    </row>
    <row r="963" spans="63:74" x14ac:dyDescent="0.2">
      <c r="BK963" s="3"/>
      <c r="BL963" s="3"/>
      <c r="BM963" s="3"/>
      <c r="BN963" s="3"/>
      <c r="BO963" s="3"/>
      <c r="BP963" s="3"/>
      <c r="BQ963" s="3"/>
      <c r="BR963" s="3"/>
      <c r="BS963" s="3"/>
      <c r="BT963" s="3"/>
      <c r="BU963" s="3"/>
      <c r="BV963" s="3"/>
    </row>
    <row r="964" spans="63:74" x14ac:dyDescent="0.2">
      <c r="BK964" s="3"/>
      <c r="BL964" s="3"/>
      <c r="BM964" s="3"/>
      <c r="BN964" s="3"/>
      <c r="BO964" s="3"/>
      <c r="BP964" s="3"/>
      <c r="BQ964" s="3"/>
      <c r="BR964" s="3"/>
      <c r="BS964" s="3"/>
      <c r="BT964" s="3"/>
      <c r="BU964" s="3"/>
      <c r="BV964" s="3"/>
    </row>
    <row r="965" spans="63:74" x14ac:dyDescent="0.2">
      <c r="BK965" s="3"/>
      <c r="BL965" s="3"/>
      <c r="BM965" s="3"/>
      <c r="BN965" s="3"/>
      <c r="BO965" s="3"/>
      <c r="BP965" s="3"/>
      <c r="BQ965" s="3"/>
      <c r="BR965" s="3"/>
      <c r="BS965" s="3"/>
      <c r="BT965" s="3"/>
      <c r="BU965" s="3"/>
      <c r="BV965" s="3"/>
    </row>
    <row r="966" spans="63:74" x14ac:dyDescent="0.2">
      <c r="BK966" s="3"/>
      <c r="BL966" s="3"/>
      <c r="BM966" s="3"/>
      <c r="BN966" s="3"/>
      <c r="BO966" s="3"/>
      <c r="BP966" s="3"/>
      <c r="BQ966" s="3"/>
      <c r="BR966" s="3"/>
      <c r="BS966" s="3"/>
      <c r="BT966" s="3"/>
      <c r="BU966" s="3"/>
      <c r="BV966" s="3"/>
    </row>
    <row r="967" spans="63:74" x14ac:dyDescent="0.2">
      <c r="BK967" s="3"/>
      <c r="BL967" s="3"/>
      <c r="BM967" s="3"/>
      <c r="BN967" s="3"/>
      <c r="BO967" s="3"/>
      <c r="BP967" s="3"/>
      <c r="BQ967" s="3"/>
      <c r="BR967" s="3"/>
      <c r="BS967" s="3"/>
      <c r="BT967" s="3"/>
      <c r="BU967" s="3"/>
      <c r="BV967" s="3"/>
    </row>
    <row r="968" spans="63:74" x14ac:dyDescent="0.2">
      <c r="BK968" s="3"/>
      <c r="BL968" s="3"/>
      <c r="BM968" s="3"/>
      <c r="BN968" s="3"/>
      <c r="BO968" s="3"/>
      <c r="BP968" s="3"/>
      <c r="BQ968" s="3"/>
      <c r="BR968" s="3"/>
      <c r="BS968" s="3"/>
      <c r="BT968" s="3"/>
      <c r="BU968" s="3"/>
      <c r="BV968" s="3"/>
    </row>
    <row r="969" spans="63:74" x14ac:dyDescent="0.2">
      <c r="BK969" s="3"/>
      <c r="BL969" s="3"/>
      <c r="BM969" s="3"/>
      <c r="BN969" s="3"/>
      <c r="BO969" s="3"/>
      <c r="BP969" s="3"/>
      <c r="BQ969" s="3"/>
      <c r="BR969" s="3"/>
      <c r="BS969" s="3"/>
      <c r="BT969" s="3"/>
      <c r="BU969" s="3"/>
      <c r="BV969" s="3"/>
    </row>
    <row r="970" spans="63:74" x14ac:dyDescent="0.2">
      <c r="BK970" s="3"/>
      <c r="BL970" s="3"/>
      <c r="BM970" s="3"/>
      <c r="BN970" s="3"/>
      <c r="BO970" s="3"/>
      <c r="BP970" s="3"/>
      <c r="BQ970" s="3"/>
      <c r="BR970" s="3"/>
      <c r="BS970" s="3"/>
      <c r="BT970" s="3"/>
      <c r="BU970" s="3"/>
      <c r="BV970" s="3"/>
    </row>
    <row r="971" spans="63:74" x14ac:dyDescent="0.2">
      <c r="BK971" s="3"/>
      <c r="BL971" s="3"/>
      <c r="BM971" s="3"/>
      <c r="BN971" s="3"/>
      <c r="BO971" s="3"/>
      <c r="BP971" s="3"/>
      <c r="BQ971" s="3"/>
      <c r="BR971" s="3"/>
      <c r="BS971" s="3"/>
      <c r="BT971" s="3"/>
      <c r="BU971" s="3"/>
      <c r="BV971" s="3"/>
    </row>
    <row r="972" spans="63:74" x14ac:dyDescent="0.2">
      <c r="BK972" s="3"/>
      <c r="BL972" s="3"/>
      <c r="BM972" s="3"/>
      <c r="BN972" s="3"/>
      <c r="BO972" s="3"/>
      <c r="BP972" s="3"/>
      <c r="BQ972" s="3"/>
      <c r="BR972" s="3"/>
      <c r="BS972" s="3"/>
      <c r="BT972" s="3"/>
      <c r="BU972" s="3"/>
      <c r="BV972" s="3"/>
    </row>
    <row r="973" spans="63:74" x14ac:dyDescent="0.2">
      <c r="BK973" s="3"/>
      <c r="BL973" s="3"/>
      <c r="BM973" s="3"/>
      <c r="BN973" s="3"/>
      <c r="BO973" s="3"/>
      <c r="BP973" s="3"/>
      <c r="BQ973" s="3"/>
      <c r="BR973" s="3"/>
      <c r="BS973" s="3"/>
      <c r="BT973" s="3"/>
      <c r="BU973" s="3"/>
      <c r="BV973" s="3"/>
    </row>
    <row r="974" spans="63:74" x14ac:dyDescent="0.2">
      <c r="BK974" s="3"/>
      <c r="BL974" s="3"/>
      <c r="BM974" s="3"/>
      <c r="BN974" s="3"/>
      <c r="BO974" s="3"/>
      <c r="BP974" s="3"/>
      <c r="BQ974" s="3"/>
      <c r="BR974" s="3"/>
      <c r="BS974" s="3"/>
      <c r="BT974" s="3"/>
      <c r="BU974" s="3"/>
      <c r="BV974" s="3"/>
    </row>
    <row r="975" spans="63:74" x14ac:dyDescent="0.2">
      <c r="BK975" s="3"/>
      <c r="BL975" s="3"/>
      <c r="BM975" s="3"/>
      <c r="BN975" s="3"/>
      <c r="BO975" s="3"/>
      <c r="BP975" s="3"/>
      <c r="BQ975" s="3"/>
      <c r="BR975" s="3"/>
      <c r="BS975" s="3"/>
      <c r="BT975" s="3"/>
      <c r="BU975" s="3"/>
      <c r="BV975" s="3"/>
    </row>
    <row r="976" spans="63:74" x14ac:dyDescent="0.2">
      <c r="BK976" s="3"/>
      <c r="BL976" s="3"/>
      <c r="BM976" s="3"/>
      <c r="BN976" s="3"/>
      <c r="BO976" s="3"/>
      <c r="BP976" s="3"/>
      <c r="BQ976" s="3"/>
      <c r="BR976" s="3"/>
      <c r="BS976" s="3"/>
      <c r="BT976" s="3"/>
      <c r="BU976" s="3"/>
      <c r="BV976" s="3"/>
    </row>
    <row r="977" spans="63:74" x14ac:dyDescent="0.2">
      <c r="BK977" s="3"/>
      <c r="BL977" s="3"/>
      <c r="BM977" s="3"/>
      <c r="BN977" s="3"/>
      <c r="BO977" s="3"/>
      <c r="BP977" s="3"/>
      <c r="BQ977" s="3"/>
      <c r="BR977" s="3"/>
      <c r="BS977" s="3"/>
      <c r="BT977" s="3"/>
      <c r="BU977" s="3"/>
      <c r="BV977" s="3"/>
    </row>
    <row r="978" spans="63:74" x14ac:dyDescent="0.2">
      <c r="BK978" s="3"/>
      <c r="BL978" s="3"/>
      <c r="BM978" s="3"/>
      <c r="BN978" s="3"/>
      <c r="BO978" s="3"/>
      <c r="BP978" s="3"/>
      <c r="BQ978" s="3"/>
      <c r="BR978" s="3"/>
      <c r="BS978" s="3"/>
      <c r="BT978" s="3"/>
      <c r="BU978" s="3"/>
      <c r="BV978" s="3"/>
    </row>
    <row r="979" spans="63:74" x14ac:dyDescent="0.2">
      <c r="BK979" s="3"/>
      <c r="BL979" s="3"/>
      <c r="BM979" s="3"/>
      <c r="BN979" s="3"/>
      <c r="BO979" s="3"/>
      <c r="BP979" s="3"/>
      <c r="BQ979" s="3"/>
      <c r="BR979" s="3"/>
      <c r="BS979" s="3"/>
      <c r="BT979" s="3"/>
      <c r="BU979" s="3"/>
      <c r="BV979" s="3"/>
    </row>
    <row r="980" spans="63:74" x14ac:dyDescent="0.2">
      <c r="BK980" s="3"/>
      <c r="BL980" s="3"/>
      <c r="BM980" s="3"/>
      <c r="BN980" s="3"/>
      <c r="BO980" s="3"/>
      <c r="BP980" s="3"/>
      <c r="BQ980" s="3"/>
      <c r="BR980" s="3"/>
      <c r="BS980" s="3"/>
      <c r="BT980" s="3"/>
      <c r="BU980" s="3"/>
      <c r="BV980" s="3"/>
    </row>
    <row r="981" spans="63:74" x14ac:dyDescent="0.2">
      <c r="BK981" s="3"/>
      <c r="BL981" s="3"/>
      <c r="BM981" s="3"/>
      <c r="BN981" s="3"/>
      <c r="BO981" s="3"/>
      <c r="BP981" s="3"/>
      <c r="BQ981" s="3"/>
      <c r="BR981" s="3"/>
      <c r="BS981" s="3"/>
      <c r="BT981" s="3"/>
      <c r="BU981" s="3"/>
      <c r="BV981" s="3"/>
    </row>
    <row r="982" spans="63:74" x14ac:dyDescent="0.2">
      <c r="BK982" s="3"/>
      <c r="BL982" s="3"/>
      <c r="BM982" s="3"/>
      <c r="BN982" s="3"/>
      <c r="BO982" s="3"/>
      <c r="BP982" s="3"/>
      <c r="BQ982" s="3"/>
      <c r="BR982" s="3"/>
      <c r="BS982" s="3"/>
      <c r="BT982" s="3"/>
      <c r="BU982" s="3"/>
      <c r="BV982" s="3"/>
    </row>
    <row r="983" spans="63:74" x14ac:dyDescent="0.2">
      <c r="BK983" s="3"/>
      <c r="BL983" s="3"/>
      <c r="BM983" s="3"/>
      <c r="BN983" s="3"/>
      <c r="BO983" s="3"/>
      <c r="BP983" s="3"/>
      <c r="BQ983" s="3"/>
      <c r="BR983" s="3"/>
      <c r="BS983" s="3"/>
      <c r="BT983" s="3"/>
      <c r="BU983" s="3"/>
      <c r="BV983" s="3"/>
    </row>
    <row r="984" spans="63:74" x14ac:dyDescent="0.2">
      <c r="BK984" s="3"/>
      <c r="BL984" s="3"/>
      <c r="BM984" s="3"/>
      <c r="BN984" s="3"/>
      <c r="BO984" s="3"/>
      <c r="BP984" s="3"/>
      <c r="BQ984" s="3"/>
      <c r="BR984" s="3"/>
      <c r="BS984" s="3"/>
      <c r="BT984" s="3"/>
      <c r="BU984" s="3"/>
      <c r="BV984" s="3"/>
    </row>
    <row r="985" spans="63:74" x14ac:dyDescent="0.2">
      <c r="BK985" s="3"/>
      <c r="BL985" s="3"/>
      <c r="BM985" s="3"/>
      <c r="BN985" s="3"/>
      <c r="BO985" s="3"/>
      <c r="BP985" s="3"/>
      <c r="BQ985" s="3"/>
      <c r="BR985" s="3"/>
      <c r="BS985" s="3"/>
      <c r="BT985" s="3"/>
      <c r="BU985" s="3"/>
      <c r="BV985" s="3"/>
    </row>
    <row r="986" spans="63:74" x14ac:dyDescent="0.2">
      <c r="BK986" s="3"/>
      <c r="BL986" s="3"/>
      <c r="BM986" s="3"/>
      <c r="BN986" s="3"/>
      <c r="BO986" s="3"/>
      <c r="BP986" s="3"/>
      <c r="BQ986" s="3"/>
      <c r="BR986" s="3"/>
      <c r="BS986" s="3"/>
      <c r="BT986" s="3"/>
      <c r="BU986" s="3"/>
      <c r="BV986" s="3"/>
    </row>
    <row r="987" spans="63:74" x14ac:dyDescent="0.2">
      <c r="BK987" s="3"/>
      <c r="BL987" s="3"/>
      <c r="BM987" s="3"/>
      <c r="BN987" s="3"/>
      <c r="BO987" s="3"/>
      <c r="BP987" s="3"/>
      <c r="BQ987" s="3"/>
      <c r="BR987" s="3"/>
      <c r="BS987" s="3"/>
      <c r="BT987" s="3"/>
      <c r="BU987" s="3"/>
      <c r="BV987" s="3"/>
    </row>
    <row r="988" spans="63:74" x14ac:dyDescent="0.2">
      <c r="BK988" s="3"/>
      <c r="BL988" s="3"/>
      <c r="BM988" s="3"/>
      <c r="BN988" s="3"/>
      <c r="BO988" s="3"/>
      <c r="BP988" s="3"/>
      <c r="BQ988" s="3"/>
      <c r="BR988" s="3"/>
      <c r="BS988" s="3"/>
      <c r="BT988" s="3"/>
      <c r="BU988" s="3"/>
      <c r="BV988" s="3"/>
    </row>
    <row r="989" spans="63:74" x14ac:dyDescent="0.2">
      <c r="BK989" s="3"/>
      <c r="BL989" s="3"/>
      <c r="BM989" s="3"/>
      <c r="BN989" s="3"/>
      <c r="BO989" s="3"/>
      <c r="BP989" s="3"/>
      <c r="BQ989" s="3"/>
      <c r="BR989" s="3"/>
      <c r="BS989" s="3"/>
      <c r="BT989" s="3"/>
      <c r="BU989" s="3"/>
      <c r="BV989" s="3"/>
    </row>
    <row r="990" spans="63:74" x14ac:dyDescent="0.2">
      <c r="BK990" s="3"/>
      <c r="BL990" s="3"/>
      <c r="BM990" s="3"/>
      <c r="BN990" s="3"/>
      <c r="BO990" s="3"/>
      <c r="BP990" s="3"/>
      <c r="BQ990" s="3"/>
      <c r="BR990" s="3"/>
      <c r="BS990" s="3"/>
      <c r="BT990" s="3"/>
      <c r="BU990" s="3"/>
      <c r="BV990" s="3"/>
    </row>
    <row r="991" spans="63:74" x14ac:dyDescent="0.2">
      <c r="BK991" s="3"/>
      <c r="BL991" s="3"/>
      <c r="BM991" s="3"/>
      <c r="BN991" s="3"/>
      <c r="BO991" s="3"/>
      <c r="BP991" s="3"/>
      <c r="BQ991" s="3"/>
      <c r="BR991" s="3"/>
      <c r="BS991" s="3"/>
      <c r="BT991" s="3"/>
      <c r="BU991" s="3"/>
      <c r="BV991" s="3"/>
    </row>
    <row r="992" spans="63:74" x14ac:dyDescent="0.2">
      <c r="BK992" s="3"/>
      <c r="BL992" s="3"/>
      <c r="BM992" s="3"/>
      <c r="BN992" s="3"/>
      <c r="BO992" s="3"/>
      <c r="BP992" s="3"/>
      <c r="BQ992" s="3"/>
      <c r="BR992" s="3"/>
      <c r="BS992" s="3"/>
      <c r="BT992" s="3"/>
      <c r="BU992" s="3"/>
      <c r="BV992" s="3"/>
    </row>
    <row r="993" spans="63:74" x14ac:dyDescent="0.2">
      <c r="BK993" s="3"/>
      <c r="BL993" s="3"/>
      <c r="BM993" s="3"/>
      <c r="BN993" s="3"/>
      <c r="BO993" s="3"/>
      <c r="BP993" s="3"/>
      <c r="BQ993" s="3"/>
      <c r="BR993" s="3"/>
      <c r="BS993" s="3"/>
      <c r="BT993" s="3"/>
      <c r="BU993" s="3"/>
      <c r="BV993" s="3"/>
    </row>
    <row r="994" spans="63:74" x14ac:dyDescent="0.2">
      <c r="BK994" s="3"/>
      <c r="BL994" s="3"/>
      <c r="BM994" s="3"/>
      <c r="BN994" s="3"/>
      <c r="BO994" s="3"/>
      <c r="BP994" s="3"/>
      <c r="BQ994" s="3"/>
      <c r="BR994" s="3"/>
      <c r="BS994" s="3"/>
      <c r="BT994" s="3"/>
      <c r="BU994" s="3"/>
      <c r="BV994" s="3"/>
    </row>
    <row r="995" spans="63:74" x14ac:dyDescent="0.2">
      <c r="BK995" s="3"/>
      <c r="BL995" s="3"/>
      <c r="BM995" s="3"/>
      <c r="BN995" s="3"/>
      <c r="BO995" s="3"/>
      <c r="BP995" s="3"/>
      <c r="BQ995" s="3"/>
      <c r="BR995" s="3"/>
      <c r="BS995" s="3"/>
      <c r="BT995" s="3"/>
      <c r="BU995" s="3"/>
      <c r="BV995" s="3"/>
    </row>
    <row r="996" spans="63:74" x14ac:dyDescent="0.2">
      <c r="BK996" s="3"/>
      <c r="BL996" s="3"/>
      <c r="BM996" s="3"/>
      <c r="BN996" s="3"/>
      <c r="BO996" s="3"/>
      <c r="BP996" s="3"/>
      <c r="BQ996" s="3"/>
      <c r="BR996" s="3"/>
      <c r="BS996" s="3"/>
      <c r="BT996" s="3"/>
      <c r="BU996" s="3"/>
      <c r="BV996" s="3"/>
    </row>
    <row r="997" spans="63:74" x14ac:dyDescent="0.2">
      <c r="BK997" s="3"/>
      <c r="BL997" s="3"/>
      <c r="BM997" s="3"/>
      <c r="BN997" s="3"/>
      <c r="BO997" s="3"/>
      <c r="BP997" s="3"/>
      <c r="BQ997" s="3"/>
      <c r="BR997" s="3"/>
      <c r="BS997" s="3"/>
      <c r="BT997" s="3"/>
      <c r="BU997" s="3"/>
      <c r="BV997" s="3"/>
    </row>
    <row r="998" spans="63:74" x14ac:dyDescent="0.2">
      <c r="BK998" s="3"/>
      <c r="BL998" s="3"/>
      <c r="BM998" s="3"/>
      <c r="BN998" s="3"/>
      <c r="BO998" s="3"/>
      <c r="BP998" s="3"/>
      <c r="BQ998" s="3"/>
      <c r="BR998" s="3"/>
      <c r="BS998" s="3"/>
      <c r="BT998" s="3"/>
      <c r="BU998" s="3"/>
      <c r="BV998" s="3"/>
    </row>
    <row r="999" spans="63:74" x14ac:dyDescent="0.2">
      <c r="BK999" s="3"/>
      <c r="BL999" s="3"/>
      <c r="BM999" s="3"/>
      <c r="BN999" s="3"/>
      <c r="BO999" s="3"/>
      <c r="BP999" s="3"/>
      <c r="BQ999" s="3"/>
      <c r="BR999" s="3"/>
      <c r="BS999" s="3"/>
      <c r="BT999" s="3"/>
      <c r="BU999" s="3"/>
      <c r="BV999" s="3"/>
    </row>
  </sheetData>
  <hyperlinks>
    <hyperlink ref="BK2" r:id="rId1" xr:uid="{00000000-0004-0000-0500-000000000000}"/>
    <hyperlink ref="BM2" r:id="rId2" xr:uid="{00000000-0004-0000-0500-000001000000}"/>
    <hyperlink ref="BK3" r:id="rId3" xr:uid="{00000000-0004-0000-0500-000002000000}"/>
    <hyperlink ref="BM3" r:id="rId4" xr:uid="{00000000-0004-0000-0500-000003000000}"/>
    <hyperlink ref="BK4" r:id="rId5" xr:uid="{00000000-0004-0000-0500-000004000000}"/>
    <hyperlink ref="BM4" r:id="rId6" xr:uid="{00000000-0004-0000-0500-000005000000}"/>
    <hyperlink ref="BK5" r:id="rId7" xr:uid="{00000000-0004-0000-0500-000006000000}"/>
    <hyperlink ref="BK6" r:id="rId8" xr:uid="{00000000-0004-0000-0500-000007000000}"/>
    <hyperlink ref="BK7" r:id="rId9" xr:uid="{00000000-0004-0000-0500-000008000000}"/>
    <hyperlink ref="BK8" r:id="rId10" xr:uid="{00000000-0004-0000-0500-000009000000}"/>
    <hyperlink ref="BM8" r:id="rId11" xr:uid="{00000000-0004-0000-0500-00000A000000}"/>
    <hyperlink ref="BM9" r:id="rId12" xr:uid="{00000000-0004-0000-0500-00000B000000}"/>
    <hyperlink ref="BK10" r:id="rId13" xr:uid="{00000000-0004-0000-0500-00000C000000}"/>
    <hyperlink ref="BM10" r:id="rId14" xr:uid="{00000000-0004-0000-0500-00000D000000}"/>
    <hyperlink ref="BK11" r:id="rId15" xr:uid="{00000000-0004-0000-0500-00000E000000}"/>
    <hyperlink ref="BK12" r:id="rId16" xr:uid="{00000000-0004-0000-0500-00000F000000}"/>
    <hyperlink ref="BM12" r:id="rId17" xr:uid="{00000000-0004-0000-0500-000010000000}"/>
    <hyperlink ref="BM13" r:id="rId18" xr:uid="{00000000-0004-0000-0500-000011000000}"/>
    <hyperlink ref="BK14" r:id="rId19" xr:uid="{00000000-0004-0000-0500-000012000000}"/>
    <hyperlink ref="BK15" r:id="rId20" xr:uid="{00000000-0004-0000-0500-000013000000}"/>
    <hyperlink ref="BM15" r:id="rId21" xr:uid="{00000000-0004-0000-0500-000014000000}"/>
    <hyperlink ref="BK16" r:id="rId22" xr:uid="{00000000-0004-0000-0500-000015000000}"/>
    <hyperlink ref="BK17" r:id="rId23" xr:uid="{00000000-0004-0000-0500-000016000000}"/>
    <hyperlink ref="BM17" r:id="rId24" xr:uid="{00000000-0004-0000-0500-000017000000}"/>
    <hyperlink ref="BK18" r:id="rId25" xr:uid="{00000000-0004-0000-0500-000018000000}"/>
    <hyperlink ref="BM18" r:id="rId26" xr:uid="{00000000-0004-0000-0500-000019000000}"/>
    <hyperlink ref="BK19" r:id="rId27" xr:uid="{00000000-0004-0000-0500-00001A000000}"/>
    <hyperlink ref="BM19" r:id="rId28" xr:uid="{00000000-0004-0000-0500-00001B000000}"/>
    <hyperlink ref="BK20" r:id="rId29" xr:uid="{00000000-0004-0000-0500-00001C000000}"/>
    <hyperlink ref="BM20" r:id="rId30" xr:uid="{00000000-0004-0000-0500-00001D000000}"/>
    <hyperlink ref="BK21" r:id="rId31" xr:uid="{00000000-0004-0000-0500-00001E000000}"/>
    <hyperlink ref="BM22" r:id="rId32" xr:uid="{00000000-0004-0000-0500-00001F000000}"/>
    <hyperlink ref="BK23" r:id="rId33" xr:uid="{00000000-0004-0000-0500-000020000000}"/>
    <hyperlink ref="BM24" r:id="rId34" xr:uid="{00000000-0004-0000-0500-000021000000}"/>
    <hyperlink ref="BK25" r:id="rId35" xr:uid="{00000000-0004-0000-0500-000022000000}"/>
    <hyperlink ref="BK26" r:id="rId36" xr:uid="{00000000-0004-0000-0500-000023000000}"/>
    <hyperlink ref="BM26" r:id="rId37" xr:uid="{00000000-0004-0000-0500-000024000000}"/>
    <hyperlink ref="BK27" r:id="rId38" xr:uid="{00000000-0004-0000-0500-000025000000}"/>
    <hyperlink ref="BM27" r:id="rId39" xr:uid="{00000000-0004-0000-0500-000026000000}"/>
    <hyperlink ref="BK28" r:id="rId40" xr:uid="{00000000-0004-0000-0500-000027000000}"/>
    <hyperlink ref="BM29" r:id="rId41" xr:uid="{00000000-0004-0000-0500-000028000000}"/>
    <hyperlink ref="BK30" r:id="rId42" xr:uid="{00000000-0004-0000-0500-000029000000}"/>
    <hyperlink ref="BM30" r:id="rId43" xr:uid="{00000000-0004-0000-0500-00002A000000}"/>
    <hyperlink ref="BM31" r:id="rId44" xr:uid="{00000000-0004-0000-0500-00002B000000}"/>
    <hyperlink ref="BM32" r:id="rId45" xr:uid="{00000000-0004-0000-0500-00002C000000}"/>
    <hyperlink ref="BM33" r:id="rId46" xr:uid="{00000000-0004-0000-0500-00002D000000}"/>
    <hyperlink ref="BK34" r:id="rId47" xr:uid="{00000000-0004-0000-0500-00002E000000}"/>
    <hyperlink ref="BM35" r:id="rId48" xr:uid="{00000000-0004-0000-0500-00002F000000}"/>
    <hyperlink ref="BM36" r:id="rId49" xr:uid="{00000000-0004-0000-0500-000030000000}"/>
    <hyperlink ref="BK39" r:id="rId50" xr:uid="{00000000-0004-0000-0500-000031000000}"/>
    <hyperlink ref="BK40" r:id="rId51" xr:uid="{00000000-0004-0000-0500-000032000000}"/>
    <hyperlink ref="BK45" r:id="rId52" xr:uid="{00000000-0004-0000-0500-000033000000}"/>
    <hyperlink ref="BK47" r:id="rId53" xr:uid="{00000000-0004-0000-0500-000034000000}"/>
    <hyperlink ref="BK49" r:id="rId54" xr:uid="{00000000-0004-0000-0500-000035000000}"/>
    <hyperlink ref="BK50" r:id="rId55" xr:uid="{00000000-0004-0000-0500-000036000000}"/>
    <hyperlink ref="BK51" r:id="rId56" xr:uid="{00000000-0004-0000-0500-000037000000}"/>
    <hyperlink ref="BK52" r:id="rId57" xr:uid="{00000000-0004-0000-0500-000038000000}"/>
    <hyperlink ref="BK58" r:id="rId58" xr:uid="{00000000-0004-0000-0500-000039000000}"/>
    <hyperlink ref="BK59" r:id="rId59" xr:uid="{00000000-0004-0000-0500-00003A000000}"/>
    <hyperlink ref="BK61" r:id="rId60" xr:uid="{00000000-0004-0000-0500-00003B000000}"/>
    <hyperlink ref="BK65" r:id="rId61" xr:uid="{00000000-0004-0000-0500-00003C000000}"/>
    <hyperlink ref="BK67" r:id="rId62" xr:uid="{00000000-0004-0000-0500-00003D000000}"/>
    <hyperlink ref="BK68" r:id="rId63" xr:uid="{00000000-0004-0000-0500-00003E000000}"/>
    <hyperlink ref="BK69" r:id="rId64" xr:uid="{00000000-0004-0000-0500-00003F000000}"/>
    <hyperlink ref="BI71" r:id="rId65" xr:uid="{00000000-0004-0000-0500-000040000000}"/>
    <hyperlink ref="BK71" r:id="rId66" xr:uid="{00000000-0004-0000-0500-000041000000}"/>
    <hyperlink ref="BK73" r:id="rId67" xr:uid="{00000000-0004-0000-0500-000042000000}"/>
    <hyperlink ref="BI79" r:id="rId68" xr:uid="{00000000-0004-0000-0500-000043000000}"/>
    <hyperlink ref="BK79" r:id="rId69" xr:uid="{00000000-0004-0000-0500-000044000000}"/>
    <hyperlink ref="BI83" r:id="rId70" xr:uid="{00000000-0004-0000-0500-000045000000}"/>
    <hyperlink ref="BK83" r:id="rId71" xr:uid="{00000000-0004-0000-0500-000046000000}"/>
  </hyperlinks>
  <pageMargins left="0.7" right="0.7" top="0.75" bottom="0.75" header="0.3" footer="0.3"/>
  <legacyDrawing r:id="rId7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99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1640625" defaultRowHeight="15" customHeight="1" x14ac:dyDescent="0.2"/>
  <cols>
    <col min="2" max="3" width="19.5" customWidth="1"/>
    <col min="5" max="5" width="14.5" customWidth="1"/>
    <col min="6" max="6" width="16" customWidth="1"/>
    <col min="7" max="7" width="13.83203125" customWidth="1"/>
    <col min="8" max="9" width="14.83203125" customWidth="1"/>
    <col min="10" max="10" width="13.83203125" customWidth="1"/>
    <col min="11" max="11" width="12.83203125" customWidth="1"/>
    <col min="16" max="16" width="11.83203125" customWidth="1"/>
    <col min="17" max="18" width="14.83203125" customWidth="1"/>
  </cols>
  <sheetData>
    <row r="1" spans="1:19" x14ac:dyDescent="0.2">
      <c r="B1" s="4" t="str">
        <f>'Report Form'!D1</f>
        <v>Client Name</v>
      </c>
      <c r="C1" s="4" t="s">
        <v>1679</v>
      </c>
      <c r="D1" s="22" t="str">
        <f>'Report Form'!F1</f>
        <v>Acreage</v>
      </c>
      <c r="E1" s="22" t="str">
        <f>'Report Form'!H1</f>
        <v>Habitat Units</v>
      </c>
      <c r="F1" s="65" t="s">
        <v>1680</v>
      </c>
      <c r="G1" s="65" t="s">
        <v>1681</v>
      </c>
      <c r="H1" s="65" t="s">
        <v>1682</v>
      </c>
      <c r="I1" s="66" t="s">
        <v>1683</v>
      </c>
      <c r="J1" s="66" t="s">
        <v>1684</v>
      </c>
      <c r="K1" s="66" t="s">
        <v>1685</v>
      </c>
      <c r="L1" s="66" t="s">
        <v>1686</v>
      </c>
      <c r="M1" s="66" t="s">
        <v>1687</v>
      </c>
      <c r="N1" s="67" t="s">
        <v>1688</v>
      </c>
      <c r="O1" s="68" t="s">
        <v>1689</v>
      </c>
      <c r="P1" s="69" t="s">
        <v>1690</v>
      </c>
      <c r="Q1" s="69" t="s">
        <v>1691</v>
      </c>
      <c r="R1" s="4" t="s">
        <v>1692</v>
      </c>
      <c r="S1" s="4" t="s">
        <v>1693</v>
      </c>
    </row>
    <row r="2" spans="1:19" x14ac:dyDescent="0.2">
      <c r="A2" s="4">
        <f>'Application Form'!B2</f>
        <v>1</v>
      </c>
      <c r="B2" s="4">
        <f>'Report Form'!D2</f>
        <v>0</v>
      </c>
      <c r="C2" s="4" t="s">
        <v>1672</v>
      </c>
      <c r="D2" s="22">
        <f>'Report Form'!F2</f>
        <v>16</v>
      </c>
      <c r="E2" s="22">
        <f>'Report Form'!H2</f>
        <v>23</v>
      </c>
      <c r="F2" s="65">
        <f t="shared" ref="F2:F86" si="0">E2*20000</f>
        <v>460000</v>
      </c>
      <c r="G2" s="65">
        <f t="shared" ref="G2:G86" si="1">E2*7000</f>
        <v>161000</v>
      </c>
      <c r="H2" s="65">
        <f t="shared" ref="H2:H86" si="2">G2+F2</f>
        <v>621000</v>
      </c>
      <c r="I2" s="66">
        <f t="shared" ref="I2:I86" si="3">4000*E2</f>
        <v>92000</v>
      </c>
      <c r="J2" s="66">
        <f t="shared" ref="J2:J124" si="4">(H2*0.05)*(IF(C2="CTF",1.5,1))</f>
        <v>31050</v>
      </c>
      <c r="K2" s="66">
        <f t="shared" ref="K2:K86" si="5">E2*7000</f>
        <v>161000</v>
      </c>
      <c r="L2" s="66">
        <f t="shared" ref="L2:L86" si="6">8000*D2</f>
        <v>128000</v>
      </c>
      <c r="M2" s="66">
        <f t="shared" ref="M2:M124" si="7">SUM(I2:L2)-IF(C2="CTF",L2,0)</f>
        <v>412050</v>
      </c>
      <c r="N2" s="67">
        <f t="shared" ref="N2:N86" si="8">H2-M2</f>
        <v>208950</v>
      </c>
      <c r="O2" s="68">
        <f t="shared" ref="O2:O86" si="9">IF(C2="CTF",0,(N2*0.4))</f>
        <v>83580</v>
      </c>
      <c r="P2" s="69">
        <f t="shared" ref="P2:P86" si="10">N2-O2</f>
        <v>125370</v>
      </c>
      <c r="Q2" s="69">
        <f t="shared" ref="Q2:Q86" si="11">P2+L2</f>
        <v>253370</v>
      </c>
      <c r="R2" s="3">
        <f t="shared" ref="R2:R124" si="12">IF(C2="Biofarm",O2*0.02,P2*0.1)</f>
        <v>1671.6000000000001</v>
      </c>
      <c r="S2" s="4">
        <f>IF(C2="CTF",P2*2-R2,0)</f>
        <v>0</v>
      </c>
    </row>
    <row r="3" spans="1:19" x14ac:dyDescent="0.2">
      <c r="A3" s="4">
        <f>'Application Form'!B3</f>
        <v>3</v>
      </c>
      <c r="B3" s="4">
        <f>'Report Form'!D3</f>
        <v>0</v>
      </c>
      <c r="C3" s="4" t="str">
        <f t="shared" ref="C3:C20" si="13">IF(D3&gt;20,"Biofarm", "CTF")</f>
        <v>CTF</v>
      </c>
      <c r="D3" s="22">
        <f>'Report Form'!F3</f>
        <v>7.36</v>
      </c>
      <c r="E3" s="22">
        <f>'Report Form'!H3</f>
        <v>9</v>
      </c>
      <c r="F3" s="65">
        <f t="shared" si="0"/>
        <v>180000</v>
      </c>
      <c r="G3" s="65">
        <f t="shared" si="1"/>
        <v>63000</v>
      </c>
      <c r="H3" s="65">
        <f t="shared" si="2"/>
        <v>243000</v>
      </c>
      <c r="I3" s="66">
        <f t="shared" si="3"/>
        <v>36000</v>
      </c>
      <c r="J3" s="66">
        <f t="shared" si="4"/>
        <v>18225</v>
      </c>
      <c r="K3" s="66">
        <f t="shared" si="5"/>
        <v>63000</v>
      </c>
      <c r="L3" s="66">
        <f t="shared" si="6"/>
        <v>58880</v>
      </c>
      <c r="M3" s="66">
        <f t="shared" si="7"/>
        <v>117225</v>
      </c>
      <c r="N3" s="67">
        <f t="shared" si="8"/>
        <v>125775</v>
      </c>
      <c r="O3" s="68">
        <f t="shared" si="9"/>
        <v>0</v>
      </c>
      <c r="P3" s="69">
        <f t="shared" si="10"/>
        <v>125775</v>
      </c>
      <c r="Q3" s="69">
        <f t="shared" si="11"/>
        <v>184655</v>
      </c>
      <c r="R3" s="3">
        <f t="shared" si="12"/>
        <v>12577.5</v>
      </c>
      <c r="S3" s="3">
        <f t="shared" ref="S3:S124" si="14">IF(C3="CTF",P3-R3,0)</f>
        <v>113197.5</v>
      </c>
    </row>
    <row r="4" spans="1:19" x14ac:dyDescent="0.2">
      <c r="A4" s="4">
        <f>'Application Form'!B4</f>
        <v>6</v>
      </c>
      <c r="B4" s="4">
        <f>'Report Form'!D4</f>
        <v>0</v>
      </c>
      <c r="C4" s="4" t="str">
        <f t="shared" si="13"/>
        <v>CTF</v>
      </c>
      <c r="D4" s="22">
        <f>'Report Form'!F4</f>
        <v>10.29</v>
      </c>
      <c r="E4" s="22">
        <f>'Report Form'!H4</f>
        <v>17</v>
      </c>
      <c r="F4" s="65">
        <f t="shared" si="0"/>
        <v>340000</v>
      </c>
      <c r="G4" s="65">
        <f t="shared" si="1"/>
        <v>119000</v>
      </c>
      <c r="H4" s="65">
        <f t="shared" si="2"/>
        <v>459000</v>
      </c>
      <c r="I4" s="66">
        <f t="shared" si="3"/>
        <v>68000</v>
      </c>
      <c r="J4" s="66">
        <f t="shared" si="4"/>
        <v>34425</v>
      </c>
      <c r="K4" s="66">
        <f t="shared" si="5"/>
        <v>119000</v>
      </c>
      <c r="L4" s="66">
        <f t="shared" si="6"/>
        <v>82320</v>
      </c>
      <c r="M4" s="66">
        <f t="shared" si="7"/>
        <v>221425</v>
      </c>
      <c r="N4" s="67">
        <f t="shared" si="8"/>
        <v>237575</v>
      </c>
      <c r="O4" s="68">
        <f t="shared" si="9"/>
        <v>0</v>
      </c>
      <c r="P4" s="69">
        <f t="shared" si="10"/>
        <v>237575</v>
      </c>
      <c r="Q4" s="69">
        <f t="shared" si="11"/>
        <v>319895</v>
      </c>
      <c r="R4" s="3">
        <f t="shared" si="12"/>
        <v>23757.5</v>
      </c>
      <c r="S4" s="3">
        <f t="shared" si="14"/>
        <v>213817.5</v>
      </c>
    </row>
    <row r="5" spans="1:19" x14ac:dyDescent="0.2">
      <c r="A5" s="4">
        <f>'Application Form'!B5</f>
        <v>7</v>
      </c>
      <c r="B5" s="4">
        <f>'Report Form'!D5</f>
        <v>0</v>
      </c>
      <c r="C5" s="4" t="str">
        <f t="shared" si="13"/>
        <v>Biofarm</v>
      </c>
      <c r="D5" s="22">
        <f>'Report Form'!F5</f>
        <v>61.24</v>
      </c>
      <c r="E5" s="22">
        <f>'Report Form'!H5</f>
        <v>100</v>
      </c>
      <c r="F5" s="65">
        <f t="shared" si="0"/>
        <v>2000000</v>
      </c>
      <c r="G5" s="65">
        <f t="shared" si="1"/>
        <v>700000</v>
      </c>
      <c r="H5" s="65">
        <f t="shared" si="2"/>
        <v>2700000</v>
      </c>
      <c r="I5" s="66">
        <f t="shared" si="3"/>
        <v>400000</v>
      </c>
      <c r="J5" s="66">
        <f t="shared" si="4"/>
        <v>135000</v>
      </c>
      <c r="K5" s="66">
        <f t="shared" si="5"/>
        <v>700000</v>
      </c>
      <c r="L5" s="66">
        <f t="shared" si="6"/>
        <v>489920</v>
      </c>
      <c r="M5" s="66">
        <f t="shared" si="7"/>
        <v>1724920</v>
      </c>
      <c r="N5" s="67">
        <f t="shared" si="8"/>
        <v>975080</v>
      </c>
      <c r="O5" s="68">
        <f t="shared" si="9"/>
        <v>390032</v>
      </c>
      <c r="P5" s="69">
        <f t="shared" si="10"/>
        <v>585048</v>
      </c>
      <c r="Q5" s="69">
        <f t="shared" si="11"/>
        <v>1074968</v>
      </c>
      <c r="R5" s="3">
        <f t="shared" si="12"/>
        <v>7800.64</v>
      </c>
      <c r="S5" s="4">
        <f t="shared" si="14"/>
        <v>0</v>
      </c>
    </row>
    <row r="6" spans="1:19" x14ac:dyDescent="0.2">
      <c r="A6" s="4">
        <f>'Application Form'!B6</f>
        <v>8</v>
      </c>
      <c r="B6" s="4">
        <f>'Report Form'!D6</f>
        <v>0</v>
      </c>
      <c r="C6" s="4" t="str">
        <f t="shared" si="13"/>
        <v>Biofarm</v>
      </c>
      <c r="D6" s="22">
        <f>'Report Form'!F6</f>
        <v>51.29</v>
      </c>
      <c r="E6" s="22">
        <f>'Report Form'!H6</f>
        <v>104</v>
      </c>
      <c r="F6" s="65">
        <f t="shared" si="0"/>
        <v>2080000</v>
      </c>
      <c r="G6" s="65">
        <f t="shared" si="1"/>
        <v>728000</v>
      </c>
      <c r="H6" s="65">
        <f t="shared" si="2"/>
        <v>2808000</v>
      </c>
      <c r="I6" s="66">
        <f t="shared" si="3"/>
        <v>416000</v>
      </c>
      <c r="J6" s="66">
        <f t="shared" si="4"/>
        <v>140400</v>
      </c>
      <c r="K6" s="66">
        <f t="shared" si="5"/>
        <v>728000</v>
      </c>
      <c r="L6" s="66">
        <f t="shared" si="6"/>
        <v>410320</v>
      </c>
      <c r="M6" s="66">
        <f t="shared" si="7"/>
        <v>1694720</v>
      </c>
      <c r="N6" s="67">
        <f t="shared" si="8"/>
        <v>1113280</v>
      </c>
      <c r="O6" s="68">
        <f t="shared" si="9"/>
        <v>445312</v>
      </c>
      <c r="P6" s="69">
        <f t="shared" si="10"/>
        <v>667968</v>
      </c>
      <c r="Q6" s="69">
        <f t="shared" si="11"/>
        <v>1078288</v>
      </c>
      <c r="R6" s="3">
        <f t="shared" si="12"/>
        <v>8906.24</v>
      </c>
      <c r="S6" s="4">
        <f t="shared" si="14"/>
        <v>0</v>
      </c>
    </row>
    <row r="7" spans="1:19" x14ac:dyDescent="0.2">
      <c r="A7" s="4">
        <f>'Application Form'!B7</f>
        <v>9</v>
      </c>
      <c r="B7" s="4">
        <f>'Report Form'!D7</f>
        <v>0</v>
      </c>
      <c r="C7" s="4" t="str">
        <f t="shared" si="13"/>
        <v>Biofarm</v>
      </c>
      <c r="D7" s="22">
        <f>'Report Form'!F7</f>
        <v>87</v>
      </c>
      <c r="E7" s="22">
        <f>'Report Form'!H7</f>
        <v>255</v>
      </c>
      <c r="F7" s="65">
        <f t="shared" si="0"/>
        <v>5100000</v>
      </c>
      <c r="G7" s="65">
        <f t="shared" si="1"/>
        <v>1785000</v>
      </c>
      <c r="H7" s="65">
        <f t="shared" si="2"/>
        <v>6885000</v>
      </c>
      <c r="I7" s="66">
        <f t="shared" si="3"/>
        <v>1020000</v>
      </c>
      <c r="J7" s="66">
        <f t="shared" si="4"/>
        <v>344250</v>
      </c>
      <c r="K7" s="66">
        <f t="shared" si="5"/>
        <v>1785000</v>
      </c>
      <c r="L7" s="66">
        <f t="shared" si="6"/>
        <v>696000</v>
      </c>
      <c r="M7" s="66">
        <f t="shared" si="7"/>
        <v>3845250</v>
      </c>
      <c r="N7" s="67">
        <f t="shared" si="8"/>
        <v>3039750</v>
      </c>
      <c r="O7" s="68">
        <f t="shared" si="9"/>
        <v>1215900</v>
      </c>
      <c r="P7" s="69">
        <f t="shared" si="10"/>
        <v>1823850</v>
      </c>
      <c r="Q7" s="69">
        <f t="shared" si="11"/>
        <v>2519850</v>
      </c>
      <c r="R7" s="3">
        <f t="shared" si="12"/>
        <v>24318</v>
      </c>
      <c r="S7" s="4">
        <f t="shared" si="14"/>
        <v>0</v>
      </c>
    </row>
    <row r="8" spans="1:19" x14ac:dyDescent="0.2">
      <c r="A8" s="4">
        <f>'Application Form'!B8</f>
        <v>10</v>
      </c>
      <c r="B8" s="4">
        <f>'Report Form'!D8</f>
        <v>0</v>
      </c>
      <c r="C8" s="4" t="str">
        <f t="shared" si="13"/>
        <v>CTF</v>
      </c>
      <c r="D8" s="22">
        <f>'Report Form'!F8</f>
        <v>0</v>
      </c>
      <c r="E8" s="22">
        <f>'Report Form'!H8</f>
        <v>0</v>
      </c>
      <c r="F8" s="65">
        <f t="shared" si="0"/>
        <v>0</v>
      </c>
      <c r="G8" s="65">
        <f t="shared" si="1"/>
        <v>0</v>
      </c>
      <c r="H8" s="65">
        <f t="shared" si="2"/>
        <v>0</v>
      </c>
      <c r="I8" s="66">
        <f t="shared" si="3"/>
        <v>0</v>
      </c>
      <c r="J8" s="66">
        <f t="shared" si="4"/>
        <v>0</v>
      </c>
      <c r="K8" s="66">
        <f t="shared" si="5"/>
        <v>0</v>
      </c>
      <c r="L8" s="66">
        <f t="shared" si="6"/>
        <v>0</v>
      </c>
      <c r="M8" s="66">
        <f t="shared" si="7"/>
        <v>0</v>
      </c>
      <c r="N8" s="67">
        <f t="shared" si="8"/>
        <v>0</v>
      </c>
      <c r="O8" s="68">
        <f t="shared" si="9"/>
        <v>0</v>
      </c>
      <c r="P8" s="69">
        <f t="shared" si="10"/>
        <v>0</v>
      </c>
      <c r="Q8" s="69">
        <f t="shared" si="11"/>
        <v>0</v>
      </c>
      <c r="R8" s="3">
        <f t="shared" si="12"/>
        <v>0</v>
      </c>
      <c r="S8" s="3">
        <f t="shared" si="14"/>
        <v>0</v>
      </c>
    </row>
    <row r="9" spans="1:19" x14ac:dyDescent="0.2">
      <c r="A9" s="4">
        <f>'Application Form'!B9</f>
        <v>11</v>
      </c>
      <c r="B9" s="4">
        <f>'Report Form'!D12</f>
        <v>0</v>
      </c>
      <c r="C9" s="4" t="str">
        <f t="shared" si="13"/>
        <v>CTF</v>
      </c>
      <c r="D9" s="22">
        <f>'Report Form'!F12</f>
        <v>5.56</v>
      </c>
      <c r="E9" s="22">
        <f>'Report Form'!H12</f>
        <v>5</v>
      </c>
      <c r="F9" s="65">
        <f t="shared" si="0"/>
        <v>100000</v>
      </c>
      <c r="G9" s="65">
        <f t="shared" si="1"/>
        <v>35000</v>
      </c>
      <c r="H9" s="65">
        <f t="shared" si="2"/>
        <v>135000</v>
      </c>
      <c r="I9" s="66">
        <f t="shared" si="3"/>
        <v>20000</v>
      </c>
      <c r="J9" s="66">
        <f t="shared" si="4"/>
        <v>10125</v>
      </c>
      <c r="K9" s="66">
        <f t="shared" si="5"/>
        <v>35000</v>
      </c>
      <c r="L9" s="66">
        <f t="shared" si="6"/>
        <v>44480</v>
      </c>
      <c r="M9" s="66">
        <f t="shared" si="7"/>
        <v>65125</v>
      </c>
      <c r="N9" s="67">
        <f t="shared" si="8"/>
        <v>69875</v>
      </c>
      <c r="O9" s="68">
        <f t="shared" si="9"/>
        <v>0</v>
      </c>
      <c r="P9" s="69">
        <f t="shared" si="10"/>
        <v>69875</v>
      </c>
      <c r="Q9" s="69">
        <f t="shared" si="11"/>
        <v>114355</v>
      </c>
      <c r="R9" s="3">
        <f t="shared" si="12"/>
        <v>6987.5</v>
      </c>
      <c r="S9" s="3">
        <f t="shared" si="14"/>
        <v>62887.5</v>
      </c>
    </row>
    <row r="10" spans="1:19" x14ac:dyDescent="0.2">
      <c r="A10" s="4">
        <f>'Application Form'!B10</f>
        <v>12</v>
      </c>
      <c r="B10" s="4">
        <f>'Report Form'!D13</f>
        <v>0</v>
      </c>
      <c r="C10" s="4" t="str">
        <f t="shared" si="13"/>
        <v>Biofarm</v>
      </c>
      <c r="D10" s="22">
        <f>'Report Form'!F13</f>
        <v>75.930000000000007</v>
      </c>
      <c r="E10" s="22">
        <f>'Report Form'!H13</f>
        <v>120</v>
      </c>
      <c r="F10" s="65">
        <f t="shared" si="0"/>
        <v>2400000</v>
      </c>
      <c r="G10" s="65">
        <f t="shared" si="1"/>
        <v>840000</v>
      </c>
      <c r="H10" s="65">
        <f t="shared" si="2"/>
        <v>3240000</v>
      </c>
      <c r="I10" s="66">
        <f t="shared" si="3"/>
        <v>480000</v>
      </c>
      <c r="J10" s="66">
        <f t="shared" si="4"/>
        <v>162000</v>
      </c>
      <c r="K10" s="66">
        <f t="shared" si="5"/>
        <v>840000</v>
      </c>
      <c r="L10" s="66">
        <f t="shared" si="6"/>
        <v>607440</v>
      </c>
      <c r="M10" s="66">
        <f t="shared" si="7"/>
        <v>2089440</v>
      </c>
      <c r="N10" s="67">
        <f t="shared" si="8"/>
        <v>1150560</v>
      </c>
      <c r="O10" s="68">
        <f t="shared" si="9"/>
        <v>460224</v>
      </c>
      <c r="P10" s="69">
        <f t="shared" si="10"/>
        <v>690336</v>
      </c>
      <c r="Q10" s="69">
        <f t="shared" si="11"/>
        <v>1297776</v>
      </c>
      <c r="R10" s="3">
        <f t="shared" si="12"/>
        <v>9204.48</v>
      </c>
      <c r="S10" s="4">
        <f t="shared" si="14"/>
        <v>0</v>
      </c>
    </row>
    <row r="11" spans="1:19" x14ac:dyDescent="0.2">
      <c r="A11" s="4">
        <f>'Application Form'!B11</f>
        <v>13</v>
      </c>
      <c r="B11" s="4">
        <f>'Report Form'!D14</f>
        <v>0</v>
      </c>
      <c r="C11" s="4" t="str">
        <f t="shared" si="13"/>
        <v>CTF</v>
      </c>
      <c r="D11" s="22">
        <f>'Report Form'!F14</f>
        <v>12.5</v>
      </c>
      <c r="E11" s="22">
        <f>'Report Form'!H14</f>
        <v>9.5</v>
      </c>
      <c r="F11" s="65">
        <f t="shared" si="0"/>
        <v>190000</v>
      </c>
      <c r="G11" s="65">
        <f t="shared" si="1"/>
        <v>66500</v>
      </c>
      <c r="H11" s="65">
        <f t="shared" si="2"/>
        <v>256500</v>
      </c>
      <c r="I11" s="66">
        <f t="shared" si="3"/>
        <v>38000</v>
      </c>
      <c r="J11" s="66">
        <f t="shared" si="4"/>
        <v>19237.5</v>
      </c>
      <c r="K11" s="66">
        <f t="shared" si="5"/>
        <v>66500</v>
      </c>
      <c r="L11" s="66">
        <f t="shared" si="6"/>
        <v>100000</v>
      </c>
      <c r="M11" s="66">
        <f t="shared" si="7"/>
        <v>123737.5</v>
      </c>
      <c r="N11" s="67">
        <f t="shared" si="8"/>
        <v>132762.5</v>
      </c>
      <c r="O11" s="68">
        <f t="shared" si="9"/>
        <v>0</v>
      </c>
      <c r="P11" s="69">
        <f t="shared" si="10"/>
        <v>132762.5</v>
      </c>
      <c r="Q11" s="69">
        <f t="shared" si="11"/>
        <v>232762.5</v>
      </c>
      <c r="R11" s="3">
        <f t="shared" si="12"/>
        <v>13276.25</v>
      </c>
      <c r="S11" s="3">
        <f t="shared" si="14"/>
        <v>119486.25</v>
      </c>
    </row>
    <row r="12" spans="1:19" x14ac:dyDescent="0.2">
      <c r="A12" s="4">
        <f>'Application Form'!B12</f>
        <v>14</v>
      </c>
      <c r="B12" s="4">
        <f>'Report Form'!D15</f>
        <v>0</v>
      </c>
      <c r="C12" s="4" t="str">
        <f t="shared" si="13"/>
        <v>CTF</v>
      </c>
      <c r="D12" s="22">
        <f>'Report Form'!F15</f>
        <v>0</v>
      </c>
      <c r="E12" s="22">
        <f>'Report Form'!H15</f>
        <v>0</v>
      </c>
      <c r="F12" s="65">
        <f t="shared" si="0"/>
        <v>0</v>
      </c>
      <c r="G12" s="65">
        <f t="shared" si="1"/>
        <v>0</v>
      </c>
      <c r="H12" s="65">
        <f t="shared" si="2"/>
        <v>0</v>
      </c>
      <c r="I12" s="66">
        <f t="shared" si="3"/>
        <v>0</v>
      </c>
      <c r="J12" s="66">
        <f t="shared" si="4"/>
        <v>0</v>
      </c>
      <c r="K12" s="66">
        <f t="shared" si="5"/>
        <v>0</v>
      </c>
      <c r="L12" s="66">
        <f t="shared" si="6"/>
        <v>0</v>
      </c>
      <c r="M12" s="66">
        <f t="shared" si="7"/>
        <v>0</v>
      </c>
      <c r="N12" s="67">
        <f t="shared" si="8"/>
        <v>0</v>
      </c>
      <c r="O12" s="68">
        <f t="shared" si="9"/>
        <v>0</v>
      </c>
      <c r="P12" s="69">
        <f t="shared" si="10"/>
        <v>0</v>
      </c>
      <c r="Q12" s="69">
        <f t="shared" si="11"/>
        <v>0</v>
      </c>
      <c r="R12" s="3">
        <f t="shared" si="12"/>
        <v>0</v>
      </c>
      <c r="S12" s="3">
        <f t="shared" si="14"/>
        <v>0</v>
      </c>
    </row>
    <row r="13" spans="1:19" x14ac:dyDescent="0.2">
      <c r="A13" s="4">
        <f>'Application Form'!B13</f>
        <v>15</v>
      </c>
      <c r="B13" s="4">
        <f>'Report Form'!D16</f>
        <v>0</v>
      </c>
      <c r="C13" s="4" t="str">
        <f t="shared" si="13"/>
        <v>Biofarm</v>
      </c>
      <c r="D13" s="22">
        <f>'Report Form'!F16</f>
        <v>20.11</v>
      </c>
      <c r="E13" s="22">
        <f>'Report Form'!H16</f>
        <v>35</v>
      </c>
      <c r="F13" s="65">
        <f t="shared" si="0"/>
        <v>700000</v>
      </c>
      <c r="G13" s="65">
        <f t="shared" si="1"/>
        <v>245000</v>
      </c>
      <c r="H13" s="65">
        <f t="shared" si="2"/>
        <v>945000</v>
      </c>
      <c r="I13" s="66">
        <f t="shared" si="3"/>
        <v>140000</v>
      </c>
      <c r="J13" s="66">
        <f t="shared" si="4"/>
        <v>47250</v>
      </c>
      <c r="K13" s="66">
        <f t="shared" si="5"/>
        <v>245000</v>
      </c>
      <c r="L13" s="66">
        <f t="shared" si="6"/>
        <v>160880</v>
      </c>
      <c r="M13" s="66">
        <f t="shared" si="7"/>
        <v>593130</v>
      </c>
      <c r="N13" s="67">
        <f t="shared" si="8"/>
        <v>351870</v>
      </c>
      <c r="O13" s="68">
        <f t="shared" si="9"/>
        <v>140748</v>
      </c>
      <c r="P13" s="69">
        <f t="shared" si="10"/>
        <v>211122</v>
      </c>
      <c r="Q13" s="69">
        <f t="shared" si="11"/>
        <v>372002</v>
      </c>
      <c r="R13" s="3">
        <f t="shared" si="12"/>
        <v>2814.96</v>
      </c>
      <c r="S13" s="4">
        <f t="shared" si="14"/>
        <v>0</v>
      </c>
    </row>
    <row r="14" spans="1:19" x14ac:dyDescent="0.2">
      <c r="A14" s="4">
        <f>'Application Form'!B14</f>
        <v>16</v>
      </c>
      <c r="B14" s="4">
        <f>'Report Form'!D17</f>
        <v>0</v>
      </c>
      <c r="C14" s="4" t="str">
        <f t="shared" si="13"/>
        <v>CTF</v>
      </c>
      <c r="D14" s="22">
        <f>'Report Form'!F17</f>
        <v>1.29</v>
      </c>
      <c r="E14" s="22">
        <f>'Report Form'!H17</f>
        <v>1.32</v>
      </c>
      <c r="F14" s="65">
        <f t="shared" si="0"/>
        <v>26400</v>
      </c>
      <c r="G14" s="65">
        <f t="shared" si="1"/>
        <v>9240</v>
      </c>
      <c r="H14" s="65">
        <f t="shared" si="2"/>
        <v>35640</v>
      </c>
      <c r="I14" s="66">
        <f t="shared" si="3"/>
        <v>5280</v>
      </c>
      <c r="J14" s="66">
        <f t="shared" si="4"/>
        <v>2673</v>
      </c>
      <c r="K14" s="66">
        <f t="shared" si="5"/>
        <v>9240</v>
      </c>
      <c r="L14" s="66">
        <f t="shared" si="6"/>
        <v>10320</v>
      </c>
      <c r="M14" s="66">
        <f t="shared" si="7"/>
        <v>17193</v>
      </c>
      <c r="N14" s="67">
        <f t="shared" si="8"/>
        <v>18447</v>
      </c>
      <c r="O14" s="68">
        <f t="shared" si="9"/>
        <v>0</v>
      </c>
      <c r="P14" s="69">
        <f t="shared" si="10"/>
        <v>18447</v>
      </c>
      <c r="Q14" s="69">
        <f t="shared" si="11"/>
        <v>28767</v>
      </c>
      <c r="R14" s="3">
        <f t="shared" si="12"/>
        <v>1844.7</v>
      </c>
      <c r="S14" s="3">
        <f t="shared" si="14"/>
        <v>16602.3</v>
      </c>
    </row>
    <row r="15" spans="1:19" x14ac:dyDescent="0.2">
      <c r="A15" s="4">
        <f>'Application Form'!B15</f>
        <v>17</v>
      </c>
      <c r="B15" s="4">
        <f>'Report Form'!D18</f>
        <v>0</v>
      </c>
      <c r="C15" s="4" t="str">
        <f t="shared" si="13"/>
        <v>Biofarm</v>
      </c>
      <c r="D15" s="22">
        <f>'Report Form'!F18</f>
        <v>62</v>
      </c>
      <c r="E15" s="22">
        <f>'Report Form'!H18</f>
        <v>77</v>
      </c>
      <c r="F15" s="65">
        <f t="shared" si="0"/>
        <v>1540000</v>
      </c>
      <c r="G15" s="65">
        <f t="shared" si="1"/>
        <v>539000</v>
      </c>
      <c r="H15" s="65">
        <f t="shared" si="2"/>
        <v>2079000</v>
      </c>
      <c r="I15" s="66">
        <f t="shared" si="3"/>
        <v>308000</v>
      </c>
      <c r="J15" s="66">
        <f t="shared" si="4"/>
        <v>103950</v>
      </c>
      <c r="K15" s="66">
        <f t="shared" si="5"/>
        <v>539000</v>
      </c>
      <c r="L15" s="66">
        <f t="shared" si="6"/>
        <v>496000</v>
      </c>
      <c r="M15" s="66">
        <f t="shared" si="7"/>
        <v>1446950</v>
      </c>
      <c r="N15" s="67">
        <f t="shared" si="8"/>
        <v>632050</v>
      </c>
      <c r="O15" s="68">
        <f t="shared" si="9"/>
        <v>252820</v>
      </c>
      <c r="P15" s="69">
        <f t="shared" si="10"/>
        <v>379230</v>
      </c>
      <c r="Q15" s="69">
        <f t="shared" si="11"/>
        <v>875230</v>
      </c>
      <c r="R15" s="3">
        <f t="shared" si="12"/>
        <v>5056.4000000000005</v>
      </c>
      <c r="S15" s="4">
        <f t="shared" si="14"/>
        <v>0</v>
      </c>
    </row>
    <row r="16" spans="1:19" x14ac:dyDescent="0.2">
      <c r="A16" s="4">
        <f>'Application Form'!B16</f>
        <v>18</v>
      </c>
      <c r="B16" s="4">
        <f>'Report Form'!D19</f>
        <v>0</v>
      </c>
      <c r="C16" s="4" t="str">
        <f t="shared" si="13"/>
        <v>CTF</v>
      </c>
      <c r="D16" s="22">
        <f>'Report Form'!F19</f>
        <v>12.04</v>
      </c>
      <c r="E16" s="22">
        <f>'Report Form'!H19</f>
        <v>6.84</v>
      </c>
      <c r="F16" s="65">
        <f t="shared" si="0"/>
        <v>136800</v>
      </c>
      <c r="G16" s="65">
        <f t="shared" si="1"/>
        <v>47880</v>
      </c>
      <c r="H16" s="65">
        <f t="shared" si="2"/>
        <v>184680</v>
      </c>
      <c r="I16" s="66">
        <f t="shared" si="3"/>
        <v>27360</v>
      </c>
      <c r="J16" s="66">
        <f t="shared" si="4"/>
        <v>13851</v>
      </c>
      <c r="K16" s="66">
        <f t="shared" si="5"/>
        <v>47880</v>
      </c>
      <c r="L16" s="66">
        <f t="shared" si="6"/>
        <v>96320</v>
      </c>
      <c r="M16" s="66">
        <f t="shared" si="7"/>
        <v>89091</v>
      </c>
      <c r="N16" s="67">
        <f t="shared" si="8"/>
        <v>95589</v>
      </c>
      <c r="O16" s="68">
        <f t="shared" si="9"/>
        <v>0</v>
      </c>
      <c r="P16" s="69">
        <f t="shared" si="10"/>
        <v>95589</v>
      </c>
      <c r="Q16" s="69">
        <f t="shared" si="11"/>
        <v>191909</v>
      </c>
      <c r="R16" s="3">
        <f t="shared" si="12"/>
        <v>9558.9</v>
      </c>
      <c r="S16" s="3">
        <f t="shared" si="14"/>
        <v>86030.1</v>
      </c>
    </row>
    <row r="17" spans="1:19" x14ac:dyDescent="0.2">
      <c r="A17" s="4">
        <f>'Application Form'!B17</f>
        <v>19</v>
      </c>
      <c r="B17" s="4">
        <f>'Report Form'!D20</f>
        <v>0</v>
      </c>
      <c r="C17" s="4" t="str">
        <f t="shared" si="13"/>
        <v>CTF</v>
      </c>
      <c r="D17" s="22">
        <f>'Report Form'!F20</f>
        <v>12.05</v>
      </c>
      <c r="E17" s="22">
        <f>'Report Form'!H20</f>
        <v>26</v>
      </c>
      <c r="F17" s="65">
        <f t="shared" si="0"/>
        <v>520000</v>
      </c>
      <c r="G17" s="65">
        <f t="shared" si="1"/>
        <v>182000</v>
      </c>
      <c r="H17" s="65">
        <f t="shared" si="2"/>
        <v>702000</v>
      </c>
      <c r="I17" s="66">
        <f t="shared" si="3"/>
        <v>104000</v>
      </c>
      <c r="J17" s="66">
        <f t="shared" si="4"/>
        <v>52650</v>
      </c>
      <c r="K17" s="66">
        <f t="shared" si="5"/>
        <v>182000</v>
      </c>
      <c r="L17" s="66">
        <f t="shared" si="6"/>
        <v>96400</v>
      </c>
      <c r="M17" s="66">
        <f t="shared" si="7"/>
        <v>338650</v>
      </c>
      <c r="N17" s="67">
        <f t="shared" si="8"/>
        <v>363350</v>
      </c>
      <c r="O17" s="68">
        <f t="shared" si="9"/>
        <v>0</v>
      </c>
      <c r="P17" s="69">
        <f t="shared" si="10"/>
        <v>363350</v>
      </c>
      <c r="Q17" s="69">
        <f t="shared" si="11"/>
        <v>459750</v>
      </c>
      <c r="R17" s="3">
        <f t="shared" si="12"/>
        <v>36335</v>
      </c>
      <c r="S17" s="3">
        <f t="shared" si="14"/>
        <v>327015</v>
      </c>
    </row>
    <row r="18" spans="1:19" x14ac:dyDescent="0.2">
      <c r="A18" s="4">
        <f>'Application Form'!B18</f>
        <v>20</v>
      </c>
      <c r="B18" s="4">
        <f>'Report Form'!D21</f>
        <v>0</v>
      </c>
      <c r="C18" s="4" t="str">
        <f t="shared" si="13"/>
        <v>CTF</v>
      </c>
      <c r="D18" s="22">
        <f>'Report Form'!F21</f>
        <v>11.55</v>
      </c>
      <c r="E18" s="22">
        <f>'Report Form'!H21</f>
        <v>11.25</v>
      </c>
      <c r="F18" s="65">
        <f t="shared" si="0"/>
        <v>225000</v>
      </c>
      <c r="G18" s="65">
        <f t="shared" si="1"/>
        <v>78750</v>
      </c>
      <c r="H18" s="65">
        <f t="shared" si="2"/>
        <v>303750</v>
      </c>
      <c r="I18" s="66">
        <f t="shared" si="3"/>
        <v>45000</v>
      </c>
      <c r="J18" s="66">
        <f t="shared" si="4"/>
        <v>22781.25</v>
      </c>
      <c r="K18" s="66">
        <f t="shared" si="5"/>
        <v>78750</v>
      </c>
      <c r="L18" s="66">
        <f t="shared" si="6"/>
        <v>92400</v>
      </c>
      <c r="M18" s="66">
        <f t="shared" si="7"/>
        <v>146531.25</v>
      </c>
      <c r="N18" s="67">
        <f t="shared" si="8"/>
        <v>157218.75</v>
      </c>
      <c r="O18" s="68">
        <f t="shared" si="9"/>
        <v>0</v>
      </c>
      <c r="P18" s="69">
        <f t="shared" si="10"/>
        <v>157218.75</v>
      </c>
      <c r="Q18" s="69">
        <f t="shared" si="11"/>
        <v>249618.75</v>
      </c>
      <c r="R18" s="3">
        <f t="shared" si="12"/>
        <v>15721.875</v>
      </c>
      <c r="S18" s="3">
        <f t="shared" si="14"/>
        <v>141496.875</v>
      </c>
    </row>
    <row r="19" spans="1:19" x14ac:dyDescent="0.2">
      <c r="A19" s="4">
        <f>'Application Form'!B19</f>
        <v>21</v>
      </c>
      <c r="B19" s="4">
        <f>'Report Form'!D22</f>
        <v>0</v>
      </c>
      <c r="C19" s="4" t="str">
        <f t="shared" si="13"/>
        <v>Biofarm</v>
      </c>
      <c r="D19" s="22">
        <f>'Report Form'!F22</f>
        <v>49</v>
      </c>
      <c r="E19" s="22">
        <f>'Report Form'!H22</f>
        <v>103</v>
      </c>
      <c r="F19" s="65">
        <f t="shared" si="0"/>
        <v>2060000</v>
      </c>
      <c r="G19" s="65">
        <f t="shared" si="1"/>
        <v>721000</v>
      </c>
      <c r="H19" s="65">
        <f t="shared" si="2"/>
        <v>2781000</v>
      </c>
      <c r="I19" s="66">
        <f t="shared" si="3"/>
        <v>412000</v>
      </c>
      <c r="J19" s="66">
        <f t="shared" si="4"/>
        <v>139050</v>
      </c>
      <c r="K19" s="66">
        <f t="shared" si="5"/>
        <v>721000</v>
      </c>
      <c r="L19" s="66">
        <f t="shared" si="6"/>
        <v>392000</v>
      </c>
      <c r="M19" s="66">
        <f t="shared" si="7"/>
        <v>1664050</v>
      </c>
      <c r="N19" s="67">
        <f t="shared" si="8"/>
        <v>1116950</v>
      </c>
      <c r="O19" s="68">
        <f t="shared" si="9"/>
        <v>446780</v>
      </c>
      <c r="P19" s="69">
        <f t="shared" si="10"/>
        <v>670170</v>
      </c>
      <c r="Q19" s="69">
        <f t="shared" si="11"/>
        <v>1062170</v>
      </c>
      <c r="R19" s="3">
        <f t="shared" si="12"/>
        <v>8935.6</v>
      </c>
      <c r="S19" s="4">
        <f t="shared" si="14"/>
        <v>0</v>
      </c>
    </row>
    <row r="20" spans="1:19" x14ac:dyDescent="0.2">
      <c r="A20" s="4">
        <f>'Application Form'!B20</f>
        <v>22</v>
      </c>
      <c r="B20" s="4">
        <f>'Report Form'!D23</f>
        <v>0</v>
      </c>
      <c r="C20" s="4" t="str">
        <f t="shared" si="13"/>
        <v>CTF</v>
      </c>
      <c r="D20" s="22">
        <f>'Report Form'!F23</f>
        <v>20</v>
      </c>
      <c r="E20" s="22">
        <f>'Report Form'!H23</f>
        <v>45</v>
      </c>
      <c r="F20" s="65">
        <f t="shared" si="0"/>
        <v>900000</v>
      </c>
      <c r="G20" s="65">
        <f t="shared" si="1"/>
        <v>315000</v>
      </c>
      <c r="H20" s="65">
        <f t="shared" si="2"/>
        <v>1215000</v>
      </c>
      <c r="I20" s="66">
        <f t="shared" si="3"/>
        <v>180000</v>
      </c>
      <c r="J20" s="66">
        <f t="shared" si="4"/>
        <v>91125</v>
      </c>
      <c r="K20" s="66">
        <f t="shared" si="5"/>
        <v>315000</v>
      </c>
      <c r="L20" s="66">
        <f t="shared" si="6"/>
        <v>160000</v>
      </c>
      <c r="M20" s="66">
        <f t="shared" si="7"/>
        <v>586125</v>
      </c>
      <c r="N20" s="67">
        <f t="shared" si="8"/>
        <v>628875</v>
      </c>
      <c r="O20" s="68">
        <f t="shared" si="9"/>
        <v>0</v>
      </c>
      <c r="P20" s="69">
        <f t="shared" si="10"/>
        <v>628875</v>
      </c>
      <c r="Q20" s="69">
        <f t="shared" si="11"/>
        <v>788875</v>
      </c>
      <c r="R20" s="3">
        <f t="shared" si="12"/>
        <v>62887.5</v>
      </c>
      <c r="S20" s="3">
        <f t="shared" si="14"/>
        <v>565987.5</v>
      </c>
    </row>
    <row r="21" spans="1:19" x14ac:dyDescent="0.2">
      <c r="A21" s="4">
        <f>'Application Form'!B21</f>
        <v>23</v>
      </c>
      <c r="B21" s="4">
        <f>'Report Form'!D24</f>
        <v>0</v>
      </c>
      <c r="C21" s="4" t="s">
        <v>1672</v>
      </c>
      <c r="D21" s="22">
        <f>'Report Form'!F24</f>
        <v>0</v>
      </c>
      <c r="E21" s="22">
        <f>'Report Form'!H24</f>
        <v>0</v>
      </c>
      <c r="F21" s="65">
        <f t="shared" si="0"/>
        <v>0</v>
      </c>
      <c r="G21" s="65">
        <f t="shared" si="1"/>
        <v>0</v>
      </c>
      <c r="H21" s="65">
        <f t="shared" si="2"/>
        <v>0</v>
      </c>
      <c r="I21" s="66">
        <f t="shared" si="3"/>
        <v>0</v>
      </c>
      <c r="J21" s="66">
        <f t="shared" si="4"/>
        <v>0</v>
      </c>
      <c r="K21" s="66">
        <f t="shared" si="5"/>
        <v>0</v>
      </c>
      <c r="L21" s="66">
        <f t="shared" si="6"/>
        <v>0</v>
      </c>
      <c r="M21" s="66">
        <f t="shared" si="7"/>
        <v>0</v>
      </c>
      <c r="N21" s="67">
        <f t="shared" si="8"/>
        <v>0</v>
      </c>
      <c r="O21" s="68">
        <f t="shared" si="9"/>
        <v>0</v>
      </c>
      <c r="P21" s="69">
        <f t="shared" si="10"/>
        <v>0</v>
      </c>
      <c r="Q21" s="69">
        <f t="shared" si="11"/>
        <v>0</v>
      </c>
      <c r="R21" s="3">
        <f t="shared" si="12"/>
        <v>0</v>
      </c>
      <c r="S21" s="4">
        <f t="shared" si="14"/>
        <v>0</v>
      </c>
    </row>
    <row r="22" spans="1:19" x14ac:dyDescent="0.2">
      <c r="A22" s="4">
        <f>'Application Form'!B22</f>
        <v>24</v>
      </c>
      <c r="B22" s="4">
        <f>'Report Form'!D25</f>
        <v>0</v>
      </c>
      <c r="C22" s="4" t="str">
        <f t="shared" ref="C22:C29" si="15">IF(D22&gt;20,"Biofarm", "CTF")</f>
        <v>CTF</v>
      </c>
      <c r="D22" s="22">
        <f>'Report Form'!F25</f>
        <v>0</v>
      </c>
      <c r="E22" s="22">
        <f>'Report Form'!H25</f>
        <v>0</v>
      </c>
      <c r="F22" s="65">
        <f t="shared" si="0"/>
        <v>0</v>
      </c>
      <c r="G22" s="65">
        <f t="shared" si="1"/>
        <v>0</v>
      </c>
      <c r="H22" s="65">
        <f t="shared" si="2"/>
        <v>0</v>
      </c>
      <c r="I22" s="66">
        <f t="shared" si="3"/>
        <v>0</v>
      </c>
      <c r="J22" s="66">
        <f t="shared" si="4"/>
        <v>0</v>
      </c>
      <c r="K22" s="66">
        <f t="shared" si="5"/>
        <v>0</v>
      </c>
      <c r="L22" s="66">
        <f t="shared" si="6"/>
        <v>0</v>
      </c>
      <c r="M22" s="66">
        <f t="shared" si="7"/>
        <v>0</v>
      </c>
      <c r="N22" s="67">
        <f t="shared" si="8"/>
        <v>0</v>
      </c>
      <c r="O22" s="68">
        <f t="shared" si="9"/>
        <v>0</v>
      </c>
      <c r="P22" s="69">
        <f t="shared" si="10"/>
        <v>0</v>
      </c>
      <c r="Q22" s="69">
        <f t="shared" si="11"/>
        <v>0</v>
      </c>
      <c r="R22" s="3">
        <f t="shared" si="12"/>
        <v>0</v>
      </c>
      <c r="S22" s="3">
        <f t="shared" si="14"/>
        <v>0</v>
      </c>
    </row>
    <row r="23" spans="1:19" x14ac:dyDescent="0.2">
      <c r="A23" s="4">
        <f>'Application Form'!B23</f>
        <v>25</v>
      </c>
      <c r="B23" s="4">
        <f>'Report Form'!D26</f>
        <v>0</v>
      </c>
      <c r="C23" s="4" t="str">
        <f t="shared" si="15"/>
        <v>Biofarm</v>
      </c>
      <c r="D23" s="22">
        <f>'Report Form'!F26</f>
        <v>27.77</v>
      </c>
      <c r="E23" s="22">
        <f>'Report Form'!H26</f>
        <v>76</v>
      </c>
      <c r="F23" s="65">
        <f t="shared" si="0"/>
        <v>1520000</v>
      </c>
      <c r="G23" s="65">
        <f t="shared" si="1"/>
        <v>532000</v>
      </c>
      <c r="H23" s="65">
        <f t="shared" si="2"/>
        <v>2052000</v>
      </c>
      <c r="I23" s="66">
        <f t="shared" si="3"/>
        <v>304000</v>
      </c>
      <c r="J23" s="66">
        <f t="shared" si="4"/>
        <v>102600</v>
      </c>
      <c r="K23" s="66">
        <f t="shared" si="5"/>
        <v>532000</v>
      </c>
      <c r="L23" s="66">
        <f t="shared" si="6"/>
        <v>222160</v>
      </c>
      <c r="M23" s="66">
        <f t="shared" si="7"/>
        <v>1160760</v>
      </c>
      <c r="N23" s="67">
        <f t="shared" si="8"/>
        <v>891240</v>
      </c>
      <c r="O23" s="68">
        <f t="shared" si="9"/>
        <v>356496</v>
      </c>
      <c r="P23" s="69">
        <f t="shared" si="10"/>
        <v>534744</v>
      </c>
      <c r="Q23" s="69">
        <f t="shared" si="11"/>
        <v>756904</v>
      </c>
      <c r="R23" s="3">
        <f t="shared" si="12"/>
        <v>7129.92</v>
      </c>
      <c r="S23" s="4">
        <f t="shared" si="14"/>
        <v>0</v>
      </c>
    </row>
    <row r="24" spans="1:19" x14ac:dyDescent="0.2">
      <c r="A24" s="4">
        <f>'Application Form'!B24</f>
        <v>26</v>
      </c>
      <c r="B24" s="4">
        <f>'Report Form'!D27</f>
        <v>0</v>
      </c>
      <c r="C24" s="4" t="str">
        <f t="shared" si="15"/>
        <v>CTF</v>
      </c>
      <c r="D24" s="22">
        <f>'Report Form'!F27</f>
        <v>0</v>
      </c>
      <c r="E24" s="22">
        <f>'Report Form'!H27</f>
        <v>0</v>
      </c>
      <c r="F24" s="65">
        <f t="shared" si="0"/>
        <v>0</v>
      </c>
      <c r="G24" s="65">
        <f t="shared" si="1"/>
        <v>0</v>
      </c>
      <c r="H24" s="65">
        <f t="shared" si="2"/>
        <v>0</v>
      </c>
      <c r="I24" s="66">
        <f t="shared" si="3"/>
        <v>0</v>
      </c>
      <c r="J24" s="66">
        <f t="shared" si="4"/>
        <v>0</v>
      </c>
      <c r="K24" s="66">
        <f t="shared" si="5"/>
        <v>0</v>
      </c>
      <c r="L24" s="66">
        <f t="shared" si="6"/>
        <v>0</v>
      </c>
      <c r="M24" s="66">
        <f t="shared" si="7"/>
        <v>0</v>
      </c>
      <c r="N24" s="67">
        <f t="shared" si="8"/>
        <v>0</v>
      </c>
      <c r="O24" s="68">
        <f t="shared" si="9"/>
        <v>0</v>
      </c>
      <c r="P24" s="69">
        <f t="shared" si="10"/>
        <v>0</v>
      </c>
      <c r="Q24" s="69">
        <f t="shared" si="11"/>
        <v>0</v>
      </c>
      <c r="R24" s="3">
        <f t="shared" si="12"/>
        <v>0</v>
      </c>
      <c r="S24" s="3">
        <f t="shared" si="14"/>
        <v>0</v>
      </c>
    </row>
    <row r="25" spans="1:19" x14ac:dyDescent="0.2">
      <c r="A25" s="4">
        <f>'Application Form'!B25</f>
        <v>27</v>
      </c>
      <c r="B25" s="4">
        <f>'Report Form'!D28</f>
        <v>0</v>
      </c>
      <c r="C25" s="4" t="str">
        <f t="shared" si="15"/>
        <v>Biofarm</v>
      </c>
      <c r="D25" s="22">
        <f>'Report Form'!F28</f>
        <v>53.08</v>
      </c>
      <c r="E25" s="22">
        <f>'Report Form'!H28</f>
        <v>166</v>
      </c>
      <c r="F25" s="65">
        <f t="shared" si="0"/>
        <v>3320000</v>
      </c>
      <c r="G25" s="65">
        <f t="shared" si="1"/>
        <v>1162000</v>
      </c>
      <c r="H25" s="65">
        <f t="shared" si="2"/>
        <v>4482000</v>
      </c>
      <c r="I25" s="66">
        <f t="shared" si="3"/>
        <v>664000</v>
      </c>
      <c r="J25" s="66">
        <f t="shared" si="4"/>
        <v>224100</v>
      </c>
      <c r="K25" s="66">
        <f t="shared" si="5"/>
        <v>1162000</v>
      </c>
      <c r="L25" s="66">
        <f t="shared" si="6"/>
        <v>424640</v>
      </c>
      <c r="M25" s="66">
        <f t="shared" si="7"/>
        <v>2474740</v>
      </c>
      <c r="N25" s="67">
        <f t="shared" si="8"/>
        <v>2007260</v>
      </c>
      <c r="O25" s="68">
        <f t="shared" si="9"/>
        <v>802904</v>
      </c>
      <c r="P25" s="69">
        <f t="shared" si="10"/>
        <v>1204356</v>
      </c>
      <c r="Q25" s="69">
        <f t="shared" si="11"/>
        <v>1628996</v>
      </c>
      <c r="R25" s="3">
        <f t="shared" si="12"/>
        <v>16058.08</v>
      </c>
      <c r="S25" s="4">
        <f t="shared" si="14"/>
        <v>0</v>
      </c>
    </row>
    <row r="26" spans="1:19" x14ac:dyDescent="0.2">
      <c r="A26" s="4">
        <f>'Application Form'!B26</f>
        <v>28</v>
      </c>
      <c r="B26" s="4">
        <f>'Report Form'!D29</f>
        <v>0</v>
      </c>
      <c r="C26" s="4" t="str">
        <f t="shared" si="15"/>
        <v>CTF</v>
      </c>
      <c r="D26" s="22">
        <f>'Report Form'!F29</f>
        <v>7</v>
      </c>
      <c r="E26" s="22">
        <f>'Report Form'!H29</f>
        <v>7</v>
      </c>
      <c r="F26" s="65">
        <f t="shared" si="0"/>
        <v>140000</v>
      </c>
      <c r="G26" s="65">
        <f t="shared" si="1"/>
        <v>49000</v>
      </c>
      <c r="H26" s="65">
        <f t="shared" si="2"/>
        <v>189000</v>
      </c>
      <c r="I26" s="66">
        <f t="shared" si="3"/>
        <v>28000</v>
      </c>
      <c r="J26" s="66">
        <f t="shared" si="4"/>
        <v>14175</v>
      </c>
      <c r="K26" s="66">
        <f t="shared" si="5"/>
        <v>49000</v>
      </c>
      <c r="L26" s="66">
        <f t="shared" si="6"/>
        <v>56000</v>
      </c>
      <c r="M26" s="66">
        <f t="shared" si="7"/>
        <v>91175</v>
      </c>
      <c r="N26" s="67">
        <f t="shared" si="8"/>
        <v>97825</v>
      </c>
      <c r="O26" s="68">
        <f t="shared" si="9"/>
        <v>0</v>
      </c>
      <c r="P26" s="69">
        <f t="shared" si="10"/>
        <v>97825</v>
      </c>
      <c r="Q26" s="69">
        <f t="shared" si="11"/>
        <v>153825</v>
      </c>
      <c r="R26" s="3">
        <f t="shared" si="12"/>
        <v>9782.5</v>
      </c>
      <c r="S26" s="3">
        <f t="shared" si="14"/>
        <v>88042.5</v>
      </c>
    </row>
    <row r="27" spans="1:19" x14ac:dyDescent="0.2">
      <c r="A27" s="4">
        <f>'Application Form'!B27</f>
        <v>29</v>
      </c>
      <c r="B27" s="4">
        <f>'Report Form'!D30</f>
        <v>0</v>
      </c>
      <c r="C27" s="4" t="str">
        <f t="shared" si="15"/>
        <v>Biofarm</v>
      </c>
      <c r="D27" s="22">
        <f>'Report Form'!F30</f>
        <v>36</v>
      </c>
      <c r="E27" s="22">
        <f>'Report Form'!H30</f>
        <v>58</v>
      </c>
      <c r="F27" s="65">
        <f t="shared" si="0"/>
        <v>1160000</v>
      </c>
      <c r="G27" s="65">
        <f t="shared" si="1"/>
        <v>406000</v>
      </c>
      <c r="H27" s="65">
        <f t="shared" si="2"/>
        <v>1566000</v>
      </c>
      <c r="I27" s="66">
        <f t="shared" si="3"/>
        <v>232000</v>
      </c>
      <c r="J27" s="66">
        <f t="shared" si="4"/>
        <v>78300</v>
      </c>
      <c r="K27" s="66">
        <f t="shared" si="5"/>
        <v>406000</v>
      </c>
      <c r="L27" s="66">
        <f t="shared" si="6"/>
        <v>288000</v>
      </c>
      <c r="M27" s="66">
        <f t="shared" si="7"/>
        <v>1004300</v>
      </c>
      <c r="N27" s="67">
        <f t="shared" si="8"/>
        <v>561700</v>
      </c>
      <c r="O27" s="68">
        <f t="shared" si="9"/>
        <v>224680</v>
      </c>
      <c r="P27" s="69">
        <f t="shared" si="10"/>
        <v>337020</v>
      </c>
      <c r="Q27" s="69">
        <f t="shared" si="11"/>
        <v>625020</v>
      </c>
      <c r="R27" s="3">
        <f t="shared" si="12"/>
        <v>4493.6000000000004</v>
      </c>
      <c r="S27" s="4">
        <f t="shared" si="14"/>
        <v>0</v>
      </c>
    </row>
    <row r="28" spans="1:19" x14ac:dyDescent="0.2">
      <c r="A28" s="4">
        <f>'Application Form'!B28</f>
        <v>30</v>
      </c>
      <c r="B28" s="4">
        <f>'Report Form'!D31</f>
        <v>0</v>
      </c>
      <c r="C28" s="4" t="str">
        <f t="shared" si="15"/>
        <v>Biofarm</v>
      </c>
      <c r="D28" s="22">
        <f>'Report Form'!F31</f>
        <v>64</v>
      </c>
      <c r="E28" s="22">
        <f>'Report Form'!H31</f>
        <v>174</v>
      </c>
      <c r="F28" s="65">
        <f t="shared" si="0"/>
        <v>3480000</v>
      </c>
      <c r="G28" s="65">
        <f t="shared" si="1"/>
        <v>1218000</v>
      </c>
      <c r="H28" s="65">
        <f t="shared" si="2"/>
        <v>4698000</v>
      </c>
      <c r="I28" s="66">
        <f t="shared" si="3"/>
        <v>696000</v>
      </c>
      <c r="J28" s="66">
        <f t="shared" si="4"/>
        <v>234900</v>
      </c>
      <c r="K28" s="66">
        <f t="shared" si="5"/>
        <v>1218000</v>
      </c>
      <c r="L28" s="66">
        <f t="shared" si="6"/>
        <v>512000</v>
      </c>
      <c r="M28" s="66">
        <f t="shared" si="7"/>
        <v>2660900</v>
      </c>
      <c r="N28" s="67">
        <f t="shared" si="8"/>
        <v>2037100</v>
      </c>
      <c r="O28" s="68">
        <f t="shared" si="9"/>
        <v>814840</v>
      </c>
      <c r="P28" s="69">
        <f t="shared" si="10"/>
        <v>1222260</v>
      </c>
      <c r="Q28" s="69">
        <f t="shared" si="11"/>
        <v>1734260</v>
      </c>
      <c r="R28" s="3">
        <f t="shared" si="12"/>
        <v>16296.800000000001</v>
      </c>
      <c r="S28" s="4">
        <f t="shared" si="14"/>
        <v>0</v>
      </c>
    </row>
    <row r="29" spans="1:19" x14ac:dyDescent="0.2">
      <c r="A29" s="4">
        <f>'Application Form'!B29</f>
        <v>31</v>
      </c>
      <c r="B29" s="4">
        <f>'Report Form'!D32</f>
        <v>0</v>
      </c>
      <c r="C29" s="4" t="str">
        <f t="shared" si="15"/>
        <v>CTF</v>
      </c>
      <c r="D29" s="22">
        <f>'Report Form'!F32</f>
        <v>0</v>
      </c>
      <c r="E29" s="22">
        <f>'Report Form'!H32</f>
        <v>0</v>
      </c>
      <c r="F29" s="65">
        <f t="shared" si="0"/>
        <v>0</v>
      </c>
      <c r="G29" s="65">
        <f t="shared" si="1"/>
        <v>0</v>
      </c>
      <c r="H29" s="65">
        <f t="shared" si="2"/>
        <v>0</v>
      </c>
      <c r="I29" s="66">
        <f t="shared" si="3"/>
        <v>0</v>
      </c>
      <c r="J29" s="66">
        <f t="shared" si="4"/>
        <v>0</v>
      </c>
      <c r="K29" s="66">
        <f t="shared" si="5"/>
        <v>0</v>
      </c>
      <c r="L29" s="66">
        <f t="shared" si="6"/>
        <v>0</v>
      </c>
      <c r="M29" s="66">
        <f t="shared" si="7"/>
        <v>0</v>
      </c>
      <c r="N29" s="67">
        <f t="shared" si="8"/>
        <v>0</v>
      </c>
      <c r="O29" s="68">
        <f t="shared" si="9"/>
        <v>0</v>
      </c>
      <c r="P29" s="69">
        <f t="shared" si="10"/>
        <v>0</v>
      </c>
      <c r="Q29" s="69">
        <f t="shared" si="11"/>
        <v>0</v>
      </c>
      <c r="R29" s="3">
        <f t="shared" si="12"/>
        <v>0</v>
      </c>
      <c r="S29" s="3">
        <f t="shared" si="14"/>
        <v>0</v>
      </c>
    </row>
    <row r="30" spans="1:19" x14ac:dyDescent="0.2">
      <c r="A30" s="4">
        <f>'Application Form'!B30</f>
        <v>32</v>
      </c>
      <c r="B30" s="4">
        <f>'Report Form'!D33</f>
        <v>0</v>
      </c>
      <c r="C30" s="4" t="s">
        <v>1672</v>
      </c>
      <c r="D30" s="22">
        <f>'Report Form'!F33</f>
        <v>17</v>
      </c>
      <c r="E30" s="22">
        <f>'Report Form'!H33</f>
        <v>44</v>
      </c>
      <c r="F30" s="65">
        <f t="shared" si="0"/>
        <v>880000</v>
      </c>
      <c r="G30" s="65">
        <f t="shared" si="1"/>
        <v>308000</v>
      </c>
      <c r="H30" s="65">
        <f t="shared" si="2"/>
        <v>1188000</v>
      </c>
      <c r="I30" s="66">
        <f t="shared" si="3"/>
        <v>176000</v>
      </c>
      <c r="J30" s="66">
        <f t="shared" si="4"/>
        <v>59400</v>
      </c>
      <c r="K30" s="66">
        <f t="shared" si="5"/>
        <v>308000</v>
      </c>
      <c r="L30" s="66">
        <f t="shared" si="6"/>
        <v>136000</v>
      </c>
      <c r="M30" s="66">
        <f t="shared" si="7"/>
        <v>679400</v>
      </c>
      <c r="N30" s="67">
        <f t="shared" si="8"/>
        <v>508600</v>
      </c>
      <c r="O30" s="68">
        <f t="shared" si="9"/>
        <v>203440</v>
      </c>
      <c r="P30" s="69">
        <f t="shared" si="10"/>
        <v>305160</v>
      </c>
      <c r="Q30" s="69">
        <f t="shared" si="11"/>
        <v>441160</v>
      </c>
      <c r="R30" s="3">
        <f t="shared" si="12"/>
        <v>4068.8</v>
      </c>
      <c r="S30" s="4">
        <f t="shared" si="14"/>
        <v>0</v>
      </c>
    </row>
    <row r="31" spans="1:19" x14ac:dyDescent="0.2">
      <c r="A31" s="4">
        <f>'Application Form'!B31</f>
        <v>33</v>
      </c>
      <c r="B31" s="4">
        <f>'Report Form'!D34</f>
        <v>0</v>
      </c>
      <c r="C31" s="4" t="str">
        <f t="shared" ref="C31:C50" si="16">IF(D31&gt;20,"Biofarm", "CTF")</f>
        <v>CTF</v>
      </c>
      <c r="D31" s="22">
        <f>'Report Form'!F34</f>
        <v>0</v>
      </c>
      <c r="E31" s="22">
        <f>'Report Form'!H34</f>
        <v>0</v>
      </c>
      <c r="F31" s="65">
        <f t="shared" si="0"/>
        <v>0</v>
      </c>
      <c r="G31" s="65">
        <f t="shared" si="1"/>
        <v>0</v>
      </c>
      <c r="H31" s="65">
        <f t="shared" si="2"/>
        <v>0</v>
      </c>
      <c r="I31" s="66">
        <f t="shared" si="3"/>
        <v>0</v>
      </c>
      <c r="J31" s="66">
        <f t="shared" si="4"/>
        <v>0</v>
      </c>
      <c r="K31" s="66">
        <f t="shared" si="5"/>
        <v>0</v>
      </c>
      <c r="L31" s="66">
        <f t="shared" si="6"/>
        <v>0</v>
      </c>
      <c r="M31" s="66">
        <f t="shared" si="7"/>
        <v>0</v>
      </c>
      <c r="N31" s="67">
        <f t="shared" si="8"/>
        <v>0</v>
      </c>
      <c r="O31" s="68">
        <f t="shared" si="9"/>
        <v>0</v>
      </c>
      <c r="P31" s="69">
        <f t="shared" si="10"/>
        <v>0</v>
      </c>
      <c r="Q31" s="69">
        <f t="shared" si="11"/>
        <v>0</v>
      </c>
      <c r="R31" s="3">
        <f t="shared" si="12"/>
        <v>0</v>
      </c>
      <c r="S31" s="3">
        <f t="shared" si="14"/>
        <v>0</v>
      </c>
    </row>
    <row r="32" spans="1:19" x14ac:dyDescent="0.2">
      <c r="A32" s="4">
        <f>'Application Form'!B32</f>
        <v>34</v>
      </c>
      <c r="B32" s="4">
        <f>'Report Form'!D35</f>
        <v>0</v>
      </c>
      <c r="C32" s="4" t="str">
        <f t="shared" si="16"/>
        <v>CTF</v>
      </c>
      <c r="D32" s="22">
        <f>'Report Form'!F35</f>
        <v>0</v>
      </c>
      <c r="E32" s="22">
        <f>'Report Form'!H35</f>
        <v>0</v>
      </c>
      <c r="F32" s="65">
        <f t="shared" si="0"/>
        <v>0</v>
      </c>
      <c r="G32" s="65">
        <f t="shared" si="1"/>
        <v>0</v>
      </c>
      <c r="H32" s="65">
        <f t="shared" si="2"/>
        <v>0</v>
      </c>
      <c r="I32" s="66">
        <f t="shared" si="3"/>
        <v>0</v>
      </c>
      <c r="J32" s="66">
        <f t="shared" si="4"/>
        <v>0</v>
      </c>
      <c r="K32" s="66">
        <f t="shared" si="5"/>
        <v>0</v>
      </c>
      <c r="L32" s="66">
        <f t="shared" si="6"/>
        <v>0</v>
      </c>
      <c r="M32" s="66">
        <f t="shared" si="7"/>
        <v>0</v>
      </c>
      <c r="N32" s="67">
        <f t="shared" si="8"/>
        <v>0</v>
      </c>
      <c r="O32" s="68">
        <f t="shared" si="9"/>
        <v>0</v>
      </c>
      <c r="P32" s="69">
        <f t="shared" si="10"/>
        <v>0</v>
      </c>
      <c r="Q32" s="69">
        <f t="shared" si="11"/>
        <v>0</v>
      </c>
      <c r="R32" s="3">
        <f t="shared" si="12"/>
        <v>0</v>
      </c>
      <c r="S32" s="3">
        <f t="shared" si="14"/>
        <v>0</v>
      </c>
    </row>
    <row r="33" spans="1:19" x14ac:dyDescent="0.2">
      <c r="A33" s="4">
        <f>'Application Form'!B33</f>
        <v>35</v>
      </c>
      <c r="B33" s="4">
        <f>'Report Form'!D36</f>
        <v>0</v>
      </c>
      <c r="C33" s="4" t="str">
        <f t="shared" si="16"/>
        <v>CTF</v>
      </c>
      <c r="D33" s="22">
        <f>'Report Form'!F36</f>
        <v>0</v>
      </c>
      <c r="E33" s="22">
        <f>'Report Form'!H36</f>
        <v>0</v>
      </c>
      <c r="F33" s="65">
        <f t="shared" si="0"/>
        <v>0</v>
      </c>
      <c r="G33" s="65">
        <f t="shared" si="1"/>
        <v>0</v>
      </c>
      <c r="H33" s="65">
        <f t="shared" si="2"/>
        <v>0</v>
      </c>
      <c r="I33" s="66">
        <f t="shared" si="3"/>
        <v>0</v>
      </c>
      <c r="J33" s="66">
        <f t="shared" si="4"/>
        <v>0</v>
      </c>
      <c r="K33" s="66">
        <f t="shared" si="5"/>
        <v>0</v>
      </c>
      <c r="L33" s="66">
        <f t="shared" si="6"/>
        <v>0</v>
      </c>
      <c r="M33" s="66">
        <f t="shared" si="7"/>
        <v>0</v>
      </c>
      <c r="N33" s="67">
        <f t="shared" si="8"/>
        <v>0</v>
      </c>
      <c r="O33" s="68">
        <f t="shared" si="9"/>
        <v>0</v>
      </c>
      <c r="P33" s="69">
        <f t="shared" si="10"/>
        <v>0</v>
      </c>
      <c r="Q33" s="69">
        <f t="shared" si="11"/>
        <v>0</v>
      </c>
      <c r="R33" s="3">
        <f t="shared" si="12"/>
        <v>0</v>
      </c>
      <c r="S33" s="3">
        <f t="shared" si="14"/>
        <v>0</v>
      </c>
    </row>
    <row r="34" spans="1:19" x14ac:dyDescent="0.2">
      <c r="A34" s="4">
        <f>'Application Form'!B34</f>
        <v>36</v>
      </c>
      <c r="B34" s="4">
        <f>'Report Form'!D37</f>
        <v>0</v>
      </c>
      <c r="C34" s="4" t="str">
        <f t="shared" si="16"/>
        <v>Biofarm</v>
      </c>
      <c r="D34" s="22">
        <f>'Report Form'!F37</f>
        <v>62</v>
      </c>
      <c r="E34" s="22">
        <f>'Report Form'!H37</f>
        <v>158</v>
      </c>
      <c r="F34" s="65">
        <f t="shared" si="0"/>
        <v>3160000</v>
      </c>
      <c r="G34" s="65">
        <f t="shared" si="1"/>
        <v>1106000</v>
      </c>
      <c r="H34" s="65">
        <f t="shared" si="2"/>
        <v>4266000</v>
      </c>
      <c r="I34" s="66">
        <f t="shared" si="3"/>
        <v>632000</v>
      </c>
      <c r="J34" s="66">
        <f t="shared" si="4"/>
        <v>213300</v>
      </c>
      <c r="K34" s="66">
        <f t="shared" si="5"/>
        <v>1106000</v>
      </c>
      <c r="L34" s="66">
        <f t="shared" si="6"/>
        <v>496000</v>
      </c>
      <c r="M34" s="66">
        <f t="shared" si="7"/>
        <v>2447300</v>
      </c>
      <c r="N34" s="67">
        <f t="shared" si="8"/>
        <v>1818700</v>
      </c>
      <c r="O34" s="68">
        <f t="shared" si="9"/>
        <v>727480</v>
      </c>
      <c r="P34" s="69">
        <f t="shared" si="10"/>
        <v>1091220</v>
      </c>
      <c r="Q34" s="69">
        <f t="shared" si="11"/>
        <v>1587220</v>
      </c>
      <c r="R34" s="3">
        <f t="shared" si="12"/>
        <v>14549.6</v>
      </c>
      <c r="S34" s="4">
        <f t="shared" si="14"/>
        <v>0</v>
      </c>
    </row>
    <row r="35" spans="1:19" x14ac:dyDescent="0.2">
      <c r="A35" s="4">
        <f>'Application Form'!B35</f>
        <v>37</v>
      </c>
      <c r="B35" s="4">
        <f>'Report Form'!D38</f>
        <v>0</v>
      </c>
      <c r="C35" s="4" t="str">
        <f t="shared" si="16"/>
        <v>CTF</v>
      </c>
      <c r="D35" s="22">
        <f>'Report Form'!F38</f>
        <v>0</v>
      </c>
      <c r="E35" s="22">
        <f>'Report Form'!H38</f>
        <v>0</v>
      </c>
      <c r="F35" s="65">
        <f t="shared" si="0"/>
        <v>0</v>
      </c>
      <c r="G35" s="65">
        <f t="shared" si="1"/>
        <v>0</v>
      </c>
      <c r="H35" s="65">
        <f t="shared" si="2"/>
        <v>0</v>
      </c>
      <c r="I35" s="66">
        <f t="shared" si="3"/>
        <v>0</v>
      </c>
      <c r="J35" s="66">
        <f t="shared" si="4"/>
        <v>0</v>
      </c>
      <c r="K35" s="66">
        <f t="shared" si="5"/>
        <v>0</v>
      </c>
      <c r="L35" s="66">
        <f t="shared" si="6"/>
        <v>0</v>
      </c>
      <c r="M35" s="66">
        <f t="shared" si="7"/>
        <v>0</v>
      </c>
      <c r="N35" s="67">
        <f t="shared" si="8"/>
        <v>0</v>
      </c>
      <c r="O35" s="68">
        <f t="shared" si="9"/>
        <v>0</v>
      </c>
      <c r="P35" s="69">
        <f t="shared" si="10"/>
        <v>0</v>
      </c>
      <c r="Q35" s="69">
        <f t="shared" si="11"/>
        <v>0</v>
      </c>
      <c r="R35" s="3">
        <f t="shared" si="12"/>
        <v>0</v>
      </c>
      <c r="S35" s="3">
        <f t="shared" si="14"/>
        <v>0</v>
      </c>
    </row>
    <row r="36" spans="1:19" x14ac:dyDescent="0.2">
      <c r="A36" s="4">
        <f>'Application Form'!B36</f>
        <v>38</v>
      </c>
      <c r="B36" s="4">
        <f>'Report Form'!D39</f>
        <v>0</v>
      </c>
      <c r="C36" s="4" t="str">
        <f t="shared" si="16"/>
        <v>CTF</v>
      </c>
      <c r="D36" s="22">
        <f>'Report Form'!F39</f>
        <v>0</v>
      </c>
      <c r="E36" s="22">
        <f>'Report Form'!H39</f>
        <v>0</v>
      </c>
      <c r="F36" s="65">
        <f t="shared" si="0"/>
        <v>0</v>
      </c>
      <c r="G36" s="65">
        <f t="shared" si="1"/>
        <v>0</v>
      </c>
      <c r="H36" s="65">
        <f t="shared" si="2"/>
        <v>0</v>
      </c>
      <c r="I36" s="66">
        <f t="shared" si="3"/>
        <v>0</v>
      </c>
      <c r="J36" s="66">
        <f t="shared" si="4"/>
        <v>0</v>
      </c>
      <c r="K36" s="66">
        <f t="shared" si="5"/>
        <v>0</v>
      </c>
      <c r="L36" s="66">
        <f t="shared" si="6"/>
        <v>0</v>
      </c>
      <c r="M36" s="66">
        <f t="shared" si="7"/>
        <v>0</v>
      </c>
      <c r="N36" s="67">
        <f t="shared" si="8"/>
        <v>0</v>
      </c>
      <c r="O36" s="68">
        <f t="shared" si="9"/>
        <v>0</v>
      </c>
      <c r="P36" s="69">
        <f t="shared" si="10"/>
        <v>0</v>
      </c>
      <c r="Q36" s="69">
        <f t="shared" si="11"/>
        <v>0</v>
      </c>
      <c r="R36" s="3">
        <f t="shared" si="12"/>
        <v>0</v>
      </c>
      <c r="S36" s="3">
        <f t="shared" si="14"/>
        <v>0</v>
      </c>
    </row>
    <row r="37" spans="1:19" x14ac:dyDescent="0.2">
      <c r="A37" s="4">
        <f>'Application Form'!B37</f>
        <v>39</v>
      </c>
      <c r="B37" s="4">
        <f>'Report Form'!D40</f>
        <v>0</v>
      </c>
      <c r="C37" s="4" t="str">
        <f t="shared" si="16"/>
        <v>CTF</v>
      </c>
      <c r="D37" s="22">
        <f>'Report Form'!F40</f>
        <v>0</v>
      </c>
      <c r="E37" s="22">
        <f>'Report Form'!H40</f>
        <v>0</v>
      </c>
      <c r="F37" s="65">
        <f t="shared" si="0"/>
        <v>0</v>
      </c>
      <c r="G37" s="65">
        <f t="shared" si="1"/>
        <v>0</v>
      </c>
      <c r="H37" s="65">
        <f t="shared" si="2"/>
        <v>0</v>
      </c>
      <c r="I37" s="66">
        <f t="shared" si="3"/>
        <v>0</v>
      </c>
      <c r="J37" s="66">
        <f t="shared" si="4"/>
        <v>0</v>
      </c>
      <c r="K37" s="66">
        <f t="shared" si="5"/>
        <v>0</v>
      </c>
      <c r="L37" s="66">
        <f t="shared" si="6"/>
        <v>0</v>
      </c>
      <c r="M37" s="66">
        <f t="shared" si="7"/>
        <v>0</v>
      </c>
      <c r="N37" s="67">
        <f t="shared" si="8"/>
        <v>0</v>
      </c>
      <c r="O37" s="68">
        <f t="shared" si="9"/>
        <v>0</v>
      </c>
      <c r="P37" s="69">
        <f t="shared" si="10"/>
        <v>0</v>
      </c>
      <c r="Q37" s="69">
        <f t="shared" si="11"/>
        <v>0</v>
      </c>
      <c r="R37" s="3">
        <f t="shared" si="12"/>
        <v>0</v>
      </c>
      <c r="S37" s="3">
        <f t="shared" si="14"/>
        <v>0</v>
      </c>
    </row>
    <row r="38" spans="1:19" x14ac:dyDescent="0.2">
      <c r="A38" s="4">
        <f>'Application Form'!B38</f>
        <v>40</v>
      </c>
      <c r="B38" s="4">
        <f>'Report Form'!D41</f>
        <v>0</v>
      </c>
      <c r="C38" s="4" t="str">
        <f t="shared" si="16"/>
        <v>CTF</v>
      </c>
      <c r="D38" s="22">
        <f>'Report Form'!F41</f>
        <v>0</v>
      </c>
      <c r="E38" s="22">
        <f>'Report Form'!H41</f>
        <v>0</v>
      </c>
      <c r="F38" s="65">
        <f t="shared" si="0"/>
        <v>0</v>
      </c>
      <c r="G38" s="65">
        <f t="shared" si="1"/>
        <v>0</v>
      </c>
      <c r="H38" s="65">
        <f t="shared" si="2"/>
        <v>0</v>
      </c>
      <c r="I38" s="66">
        <f t="shared" si="3"/>
        <v>0</v>
      </c>
      <c r="J38" s="66">
        <f t="shared" si="4"/>
        <v>0</v>
      </c>
      <c r="K38" s="66">
        <f t="shared" si="5"/>
        <v>0</v>
      </c>
      <c r="L38" s="66">
        <f t="shared" si="6"/>
        <v>0</v>
      </c>
      <c r="M38" s="66">
        <f t="shared" si="7"/>
        <v>0</v>
      </c>
      <c r="N38" s="67">
        <f t="shared" si="8"/>
        <v>0</v>
      </c>
      <c r="O38" s="68">
        <f t="shared" si="9"/>
        <v>0</v>
      </c>
      <c r="P38" s="69">
        <f t="shared" si="10"/>
        <v>0</v>
      </c>
      <c r="Q38" s="69">
        <f t="shared" si="11"/>
        <v>0</v>
      </c>
      <c r="R38" s="3">
        <f t="shared" si="12"/>
        <v>0</v>
      </c>
      <c r="S38" s="3">
        <f t="shared" si="14"/>
        <v>0</v>
      </c>
    </row>
    <row r="39" spans="1:19" x14ac:dyDescent="0.2">
      <c r="A39" s="4">
        <f>'Application Form'!B39</f>
        <v>41</v>
      </c>
      <c r="B39" s="4">
        <f>'Report Form'!D42</f>
        <v>0</v>
      </c>
      <c r="C39" s="4" t="str">
        <f t="shared" si="16"/>
        <v>Biofarm</v>
      </c>
      <c r="D39" s="22">
        <f>'Report Form'!F42</f>
        <v>35</v>
      </c>
      <c r="E39" s="22">
        <f>'Report Form'!H42</f>
        <v>93</v>
      </c>
      <c r="F39" s="65">
        <f t="shared" si="0"/>
        <v>1860000</v>
      </c>
      <c r="G39" s="65">
        <f t="shared" si="1"/>
        <v>651000</v>
      </c>
      <c r="H39" s="65">
        <f t="shared" si="2"/>
        <v>2511000</v>
      </c>
      <c r="I39" s="66">
        <f t="shared" si="3"/>
        <v>372000</v>
      </c>
      <c r="J39" s="66">
        <f t="shared" si="4"/>
        <v>125550</v>
      </c>
      <c r="K39" s="66">
        <f t="shared" si="5"/>
        <v>651000</v>
      </c>
      <c r="L39" s="66">
        <f t="shared" si="6"/>
        <v>280000</v>
      </c>
      <c r="M39" s="66">
        <f t="shared" si="7"/>
        <v>1428550</v>
      </c>
      <c r="N39" s="67">
        <f t="shared" si="8"/>
        <v>1082450</v>
      </c>
      <c r="O39" s="68">
        <f t="shared" si="9"/>
        <v>432980</v>
      </c>
      <c r="P39" s="69">
        <f t="shared" si="10"/>
        <v>649470</v>
      </c>
      <c r="Q39" s="69">
        <f t="shared" si="11"/>
        <v>929470</v>
      </c>
      <c r="R39" s="3">
        <f t="shared" si="12"/>
        <v>8659.6</v>
      </c>
      <c r="S39" s="4">
        <f t="shared" si="14"/>
        <v>0</v>
      </c>
    </row>
    <row r="40" spans="1:19" x14ac:dyDescent="0.2">
      <c r="A40" s="4">
        <f>'Application Form'!B40</f>
        <v>42</v>
      </c>
      <c r="B40" s="4">
        <f>'Report Form'!D43</f>
        <v>0</v>
      </c>
      <c r="C40" s="4" t="str">
        <f t="shared" si="16"/>
        <v>Biofarm</v>
      </c>
      <c r="D40" s="22">
        <f>'Report Form'!F43</f>
        <v>33</v>
      </c>
      <c r="E40" s="22">
        <f>'Report Form'!H43</f>
        <v>47</v>
      </c>
      <c r="F40" s="65">
        <f t="shared" si="0"/>
        <v>940000</v>
      </c>
      <c r="G40" s="65">
        <f t="shared" si="1"/>
        <v>329000</v>
      </c>
      <c r="H40" s="65">
        <f t="shared" si="2"/>
        <v>1269000</v>
      </c>
      <c r="I40" s="66">
        <f t="shared" si="3"/>
        <v>188000</v>
      </c>
      <c r="J40" s="66">
        <f t="shared" si="4"/>
        <v>63450</v>
      </c>
      <c r="K40" s="66">
        <f t="shared" si="5"/>
        <v>329000</v>
      </c>
      <c r="L40" s="66">
        <f t="shared" si="6"/>
        <v>264000</v>
      </c>
      <c r="M40" s="66">
        <f t="shared" si="7"/>
        <v>844450</v>
      </c>
      <c r="N40" s="67">
        <f t="shared" si="8"/>
        <v>424550</v>
      </c>
      <c r="O40" s="68">
        <f t="shared" si="9"/>
        <v>169820</v>
      </c>
      <c r="P40" s="69">
        <f t="shared" si="10"/>
        <v>254730</v>
      </c>
      <c r="Q40" s="69">
        <f t="shared" si="11"/>
        <v>518730</v>
      </c>
      <c r="R40" s="3">
        <f t="shared" si="12"/>
        <v>3396.4</v>
      </c>
      <c r="S40" s="4">
        <f t="shared" si="14"/>
        <v>0</v>
      </c>
    </row>
    <row r="41" spans="1:19" x14ac:dyDescent="0.2">
      <c r="A41" s="4">
        <f>'Application Form'!B41</f>
        <v>43</v>
      </c>
      <c r="B41" s="4">
        <f>'Report Form'!D44</f>
        <v>0</v>
      </c>
      <c r="C41" s="4" t="str">
        <f t="shared" si="16"/>
        <v>CTF</v>
      </c>
      <c r="D41" s="22">
        <f>'Report Form'!F44</f>
        <v>0</v>
      </c>
      <c r="E41" s="22">
        <f>'Report Form'!H44</f>
        <v>0</v>
      </c>
      <c r="F41" s="65">
        <f t="shared" si="0"/>
        <v>0</v>
      </c>
      <c r="G41" s="65">
        <f t="shared" si="1"/>
        <v>0</v>
      </c>
      <c r="H41" s="65">
        <f t="shared" si="2"/>
        <v>0</v>
      </c>
      <c r="I41" s="66">
        <f t="shared" si="3"/>
        <v>0</v>
      </c>
      <c r="J41" s="66">
        <f t="shared" si="4"/>
        <v>0</v>
      </c>
      <c r="K41" s="66">
        <f t="shared" si="5"/>
        <v>0</v>
      </c>
      <c r="L41" s="66">
        <f t="shared" si="6"/>
        <v>0</v>
      </c>
      <c r="M41" s="66">
        <f t="shared" si="7"/>
        <v>0</v>
      </c>
      <c r="N41" s="67">
        <f t="shared" si="8"/>
        <v>0</v>
      </c>
      <c r="O41" s="68">
        <f t="shared" si="9"/>
        <v>0</v>
      </c>
      <c r="P41" s="69">
        <f t="shared" si="10"/>
        <v>0</v>
      </c>
      <c r="Q41" s="69">
        <f t="shared" si="11"/>
        <v>0</v>
      </c>
      <c r="R41" s="3">
        <f t="shared" si="12"/>
        <v>0</v>
      </c>
      <c r="S41" s="3">
        <f t="shared" si="14"/>
        <v>0</v>
      </c>
    </row>
    <row r="42" spans="1:19" x14ac:dyDescent="0.2">
      <c r="A42" s="4">
        <f>'Application Form'!B42</f>
        <v>44</v>
      </c>
      <c r="B42" s="4">
        <f>'Report Form'!D45</f>
        <v>0</v>
      </c>
      <c r="C42" s="4" t="str">
        <f t="shared" si="16"/>
        <v>CTF</v>
      </c>
      <c r="D42" s="22">
        <f>'Report Form'!F45</f>
        <v>0</v>
      </c>
      <c r="E42" s="22">
        <f>'Report Form'!H45</f>
        <v>0</v>
      </c>
      <c r="F42" s="65">
        <f t="shared" si="0"/>
        <v>0</v>
      </c>
      <c r="G42" s="65">
        <f t="shared" si="1"/>
        <v>0</v>
      </c>
      <c r="H42" s="65">
        <f t="shared" si="2"/>
        <v>0</v>
      </c>
      <c r="I42" s="66">
        <f t="shared" si="3"/>
        <v>0</v>
      </c>
      <c r="J42" s="66">
        <f t="shared" si="4"/>
        <v>0</v>
      </c>
      <c r="K42" s="66">
        <f t="shared" si="5"/>
        <v>0</v>
      </c>
      <c r="L42" s="66">
        <f t="shared" si="6"/>
        <v>0</v>
      </c>
      <c r="M42" s="66">
        <f t="shared" si="7"/>
        <v>0</v>
      </c>
      <c r="N42" s="67">
        <f t="shared" si="8"/>
        <v>0</v>
      </c>
      <c r="O42" s="68">
        <f t="shared" si="9"/>
        <v>0</v>
      </c>
      <c r="P42" s="69">
        <f t="shared" si="10"/>
        <v>0</v>
      </c>
      <c r="Q42" s="69">
        <f t="shared" si="11"/>
        <v>0</v>
      </c>
      <c r="R42" s="3">
        <f t="shared" si="12"/>
        <v>0</v>
      </c>
      <c r="S42" s="3">
        <f t="shared" si="14"/>
        <v>0</v>
      </c>
    </row>
    <row r="43" spans="1:19" x14ac:dyDescent="0.2">
      <c r="A43" s="4">
        <f>'Application Form'!B43</f>
        <v>45</v>
      </c>
      <c r="B43" s="4">
        <f>'Report Form'!D46</f>
        <v>0</v>
      </c>
      <c r="C43" s="4" t="str">
        <f t="shared" si="16"/>
        <v>CTF</v>
      </c>
      <c r="D43" s="22">
        <f>'Report Form'!F46</f>
        <v>0</v>
      </c>
      <c r="E43" s="22">
        <f>'Report Form'!H46</f>
        <v>0</v>
      </c>
      <c r="F43" s="65">
        <f t="shared" si="0"/>
        <v>0</v>
      </c>
      <c r="G43" s="65">
        <f t="shared" si="1"/>
        <v>0</v>
      </c>
      <c r="H43" s="65">
        <f t="shared" si="2"/>
        <v>0</v>
      </c>
      <c r="I43" s="66">
        <f t="shared" si="3"/>
        <v>0</v>
      </c>
      <c r="J43" s="66">
        <f t="shared" si="4"/>
        <v>0</v>
      </c>
      <c r="K43" s="66">
        <f t="shared" si="5"/>
        <v>0</v>
      </c>
      <c r="L43" s="66">
        <f t="shared" si="6"/>
        <v>0</v>
      </c>
      <c r="M43" s="66">
        <f t="shared" si="7"/>
        <v>0</v>
      </c>
      <c r="N43" s="67">
        <f t="shared" si="8"/>
        <v>0</v>
      </c>
      <c r="O43" s="68">
        <f t="shared" si="9"/>
        <v>0</v>
      </c>
      <c r="P43" s="69">
        <f t="shared" si="10"/>
        <v>0</v>
      </c>
      <c r="Q43" s="69">
        <f t="shared" si="11"/>
        <v>0</v>
      </c>
      <c r="R43" s="3">
        <f t="shared" si="12"/>
        <v>0</v>
      </c>
      <c r="S43" s="3">
        <f t="shared" si="14"/>
        <v>0</v>
      </c>
    </row>
    <row r="44" spans="1:19" x14ac:dyDescent="0.2">
      <c r="A44" s="4">
        <f>'Application Form'!B44</f>
        <v>46</v>
      </c>
      <c r="B44" s="4">
        <f>'Report Form'!D47</f>
        <v>0</v>
      </c>
      <c r="C44" s="4" t="str">
        <f t="shared" si="16"/>
        <v>CTF</v>
      </c>
      <c r="D44" s="22">
        <f>'Report Form'!F47</f>
        <v>0</v>
      </c>
      <c r="E44" s="22">
        <f>'Report Form'!H47</f>
        <v>0</v>
      </c>
      <c r="F44" s="65">
        <f t="shared" si="0"/>
        <v>0</v>
      </c>
      <c r="G44" s="65">
        <f t="shared" si="1"/>
        <v>0</v>
      </c>
      <c r="H44" s="65">
        <f t="shared" si="2"/>
        <v>0</v>
      </c>
      <c r="I44" s="66">
        <f t="shared" si="3"/>
        <v>0</v>
      </c>
      <c r="J44" s="66">
        <f t="shared" si="4"/>
        <v>0</v>
      </c>
      <c r="K44" s="66">
        <f t="shared" si="5"/>
        <v>0</v>
      </c>
      <c r="L44" s="66">
        <f t="shared" si="6"/>
        <v>0</v>
      </c>
      <c r="M44" s="66">
        <f t="shared" si="7"/>
        <v>0</v>
      </c>
      <c r="N44" s="67">
        <f t="shared" si="8"/>
        <v>0</v>
      </c>
      <c r="O44" s="68">
        <f t="shared" si="9"/>
        <v>0</v>
      </c>
      <c r="P44" s="69">
        <f t="shared" si="10"/>
        <v>0</v>
      </c>
      <c r="Q44" s="69">
        <f t="shared" si="11"/>
        <v>0</v>
      </c>
      <c r="R44" s="3">
        <f t="shared" si="12"/>
        <v>0</v>
      </c>
      <c r="S44" s="3">
        <f t="shared" si="14"/>
        <v>0</v>
      </c>
    </row>
    <row r="45" spans="1:19" x14ac:dyDescent="0.2">
      <c r="A45" s="4">
        <f>'Application Form'!B45</f>
        <v>47</v>
      </c>
      <c r="B45" s="4">
        <f>'Report Form'!D48</f>
        <v>0</v>
      </c>
      <c r="C45" s="4" t="str">
        <f t="shared" si="16"/>
        <v>Biofarm</v>
      </c>
      <c r="D45" s="22">
        <f>'Report Form'!F48</f>
        <v>66</v>
      </c>
      <c r="E45" s="22">
        <f>'Report Form'!H48</f>
        <v>194</v>
      </c>
      <c r="F45" s="65">
        <f t="shared" si="0"/>
        <v>3880000</v>
      </c>
      <c r="G45" s="65">
        <f t="shared" si="1"/>
        <v>1358000</v>
      </c>
      <c r="H45" s="65">
        <f t="shared" si="2"/>
        <v>5238000</v>
      </c>
      <c r="I45" s="66">
        <f t="shared" si="3"/>
        <v>776000</v>
      </c>
      <c r="J45" s="66">
        <f t="shared" si="4"/>
        <v>261900</v>
      </c>
      <c r="K45" s="66">
        <f t="shared" si="5"/>
        <v>1358000</v>
      </c>
      <c r="L45" s="66">
        <f t="shared" si="6"/>
        <v>528000</v>
      </c>
      <c r="M45" s="66">
        <f t="shared" si="7"/>
        <v>2923900</v>
      </c>
      <c r="N45" s="67">
        <f t="shared" si="8"/>
        <v>2314100</v>
      </c>
      <c r="O45" s="68">
        <f t="shared" si="9"/>
        <v>925640</v>
      </c>
      <c r="P45" s="69">
        <f t="shared" si="10"/>
        <v>1388460</v>
      </c>
      <c r="Q45" s="69">
        <f t="shared" si="11"/>
        <v>1916460</v>
      </c>
      <c r="R45" s="3">
        <f t="shared" si="12"/>
        <v>18512.8</v>
      </c>
      <c r="S45" s="4">
        <f t="shared" si="14"/>
        <v>0</v>
      </c>
    </row>
    <row r="46" spans="1:19" x14ac:dyDescent="0.2">
      <c r="A46" s="4">
        <f>'Application Form'!B46</f>
        <v>48</v>
      </c>
      <c r="B46" s="4">
        <f>'Report Form'!D49</f>
        <v>0</v>
      </c>
      <c r="C46" s="4" t="str">
        <f t="shared" si="16"/>
        <v>CTF</v>
      </c>
      <c r="D46" s="22">
        <f>'Report Form'!F49</f>
        <v>0</v>
      </c>
      <c r="E46" s="22">
        <f>'Report Form'!H49</f>
        <v>0</v>
      </c>
      <c r="F46" s="65">
        <f t="shared" si="0"/>
        <v>0</v>
      </c>
      <c r="G46" s="65">
        <f t="shared" si="1"/>
        <v>0</v>
      </c>
      <c r="H46" s="65">
        <f t="shared" si="2"/>
        <v>0</v>
      </c>
      <c r="I46" s="66">
        <f t="shared" si="3"/>
        <v>0</v>
      </c>
      <c r="J46" s="66">
        <f t="shared" si="4"/>
        <v>0</v>
      </c>
      <c r="K46" s="66">
        <f t="shared" si="5"/>
        <v>0</v>
      </c>
      <c r="L46" s="66">
        <f t="shared" si="6"/>
        <v>0</v>
      </c>
      <c r="M46" s="66">
        <f t="shared" si="7"/>
        <v>0</v>
      </c>
      <c r="N46" s="67">
        <f t="shared" si="8"/>
        <v>0</v>
      </c>
      <c r="O46" s="68">
        <f t="shared" si="9"/>
        <v>0</v>
      </c>
      <c r="P46" s="69">
        <f t="shared" si="10"/>
        <v>0</v>
      </c>
      <c r="Q46" s="69">
        <f t="shared" si="11"/>
        <v>0</v>
      </c>
      <c r="R46" s="3">
        <f t="shared" si="12"/>
        <v>0</v>
      </c>
      <c r="S46" s="3">
        <f t="shared" si="14"/>
        <v>0</v>
      </c>
    </row>
    <row r="47" spans="1:19" x14ac:dyDescent="0.2">
      <c r="A47" s="4">
        <f>'Application Form'!B47</f>
        <v>49</v>
      </c>
      <c r="B47" s="4">
        <f>'Report Form'!D50</f>
        <v>0</v>
      </c>
      <c r="C47" s="4" t="str">
        <f t="shared" si="16"/>
        <v>Biofarm</v>
      </c>
      <c r="D47" s="22">
        <f>'Report Form'!F50</f>
        <v>49</v>
      </c>
      <c r="E47" s="22">
        <f>'Report Form'!H50</f>
        <v>77</v>
      </c>
      <c r="F47" s="65">
        <f t="shared" si="0"/>
        <v>1540000</v>
      </c>
      <c r="G47" s="65">
        <f t="shared" si="1"/>
        <v>539000</v>
      </c>
      <c r="H47" s="65">
        <f t="shared" si="2"/>
        <v>2079000</v>
      </c>
      <c r="I47" s="66">
        <f t="shared" si="3"/>
        <v>308000</v>
      </c>
      <c r="J47" s="66">
        <f t="shared" si="4"/>
        <v>103950</v>
      </c>
      <c r="K47" s="66">
        <f t="shared" si="5"/>
        <v>539000</v>
      </c>
      <c r="L47" s="66">
        <f t="shared" si="6"/>
        <v>392000</v>
      </c>
      <c r="M47" s="66">
        <f t="shared" si="7"/>
        <v>1342950</v>
      </c>
      <c r="N47" s="67">
        <f t="shared" si="8"/>
        <v>736050</v>
      </c>
      <c r="O47" s="68">
        <f t="shared" si="9"/>
        <v>294420</v>
      </c>
      <c r="P47" s="69">
        <f t="shared" si="10"/>
        <v>441630</v>
      </c>
      <c r="Q47" s="69">
        <f t="shared" si="11"/>
        <v>833630</v>
      </c>
      <c r="R47" s="3">
        <f t="shared" si="12"/>
        <v>5888.4000000000005</v>
      </c>
      <c r="S47" s="4">
        <f t="shared" si="14"/>
        <v>0</v>
      </c>
    </row>
    <row r="48" spans="1:19" x14ac:dyDescent="0.2">
      <c r="A48" s="4">
        <f>'Application Form'!B48</f>
        <v>50</v>
      </c>
      <c r="B48" s="4">
        <f>'Report Form'!D51</f>
        <v>0</v>
      </c>
      <c r="C48" s="4" t="str">
        <f t="shared" si="16"/>
        <v>CTF</v>
      </c>
      <c r="D48" s="22">
        <f>'Report Form'!F51</f>
        <v>0</v>
      </c>
      <c r="E48" s="22">
        <f>'Report Form'!H51</f>
        <v>0</v>
      </c>
      <c r="F48" s="65">
        <f t="shared" si="0"/>
        <v>0</v>
      </c>
      <c r="G48" s="65">
        <f t="shared" si="1"/>
        <v>0</v>
      </c>
      <c r="H48" s="65">
        <f t="shared" si="2"/>
        <v>0</v>
      </c>
      <c r="I48" s="66">
        <f t="shared" si="3"/>
        <v>0</v>
      </c>
      <c r="J48" s="66">
        <f t="shared" si="4"/>
        <v>0</v>
      </c>
      <c r="K48" s="66">
        <f t="shared" si="5"/>
        <v>0</v>
      </c>
      <c r="L48" s="66">
        <f t="shared" si="6"/>
        <v>0</v>
      </c>
      <c r="M48" s="66">
        <f t="shared" si="7"/>
        <v>0</v>
      </c>
      <c r="N48" s="67">
        <f t="shared" si="8"/>
        <v>0</v>
      </c>
      <c r="O48" s="68">
        <f t="shared" si="9"/>
        <v>0</v>
      </c>
      <c r="P48" s="69">
        <f t="shared" si="10"/>
        <v>0</v>
      </c>
      <c r="Q48" s="69">
        <f t="shared" si="11"/>
        <v>0</v>
      </c>
      <c r="R48" s="3">
        <f t="shared" si="12"/>
        <v>0</v>
      </c>
      <c r="S48" s="3">
        <f t="shared" si="14"/>
        <v>0</v>
      </c>
    </row>
    <row r="49" spans="1:19" x14ac:dyDescent="0.2">
      <c r="A49" s="4">
        <f>'Application Form'!B49</f>
        <v>50</v>
      </c>
      <c r="B49" s="4">
        <f>'Report Form'!D52</f>
        <v>0</v>
      </c>
      <c r="C49" s="4" t="str">
        <f t="shared" si="16"/>
        <v>Biofarm</v>
      </c>
      <c r="D49" s="22">
        <f>'Report Form'!F52</f>
        <v>74</v>
      </c>
      <c r="E49" s="22">
        <f>'Report Form'!H52</f>
        <v>171</v>
      </c>
      <c r="F49" s="65">
        <f t="shared" si="0"/>
        <v>3420000</v>
      </c>
      <c r="G49" s="65">
        <f t="shared" si="1"/>
        <v>1197000</v>
      </c>
      <c r="H49" s="65">
        <f t="shared" si="2"/>
        <v>4617000</v>
      </c>
      <c r="I49" s="66">
        <f t="shared" si="3"/>
        <v>684000</v>
      </c>
      <c r="J49" s="66">
        <f t="shared" si="4"/>
        <v>230850</v>
      </c>
      <c r="K49" s="66">
        <f t="shared" si="5"/>
        <v>1197000</v>
      </c>
      <c r="L49" s="66">
        <f t="shared" si="6"/>
        <v>592000</v>
      </c>
      <c r="M49" s="66">
        <f t="shared" si="7"/>
        <v>2703850</v>
      </c>
      <c r="N49" s="67">
        <f t="shared" si="8"/>
        <v>1913150</v>
      </c>
      <c r="O49" s="68">
        <f t="shared" si="9"/>
        <v>765260</v>
      </c>
      <c r="P49" s="69">
        <f t="shared" si="10"/>
        <v>1147890</v>
      </c>
      <c r="Q49" s="69">
        <f t="shared" si="11"/>
        <v>1739890</v>
      </c>
      <c r="R49" s="3">
        <f t="shared" si="12"/>
        <v>15305.2</v>
      </c>
      <c r="S49" s="4">
        <f t="shared" si="14"/>
        <v>0</v>
      </c>
    </row>
    <row r="50" spans="1:19" x14ac:dyDescent="0.2">
      <c r="A50" s="4">
        <f>'Application Form'!B50</f>
        <v>51</v>
      </c>
      <c r="B50" s="4">
        <f>'Report Form'!D53</f>
        <v>0</v>
      </c>
      <c r="C50" s="4" t="str">
        <f t="shared" si="16"/>
        <v>Biofarm</v>
      </c>
      <c r="D50" s="22">
        <f>'Report Form'!F53</f>
        <v>54</v>
      </c>
      <c r="E50" s="22">
        <f>'Report Form'!H53</f>
        <v>117</v>
      </c>
      <c r="F50" s="65">
        <f t="shared" si="0"/>
        <v>2340000</v>
      </c>
      <c r="G50" s="65">
        <f t="shared" si="1"/>
        <v>819000</v>
      </c>
      <c r="H50" s="65">
        <f t="shared" si="2"/>
        <v>3159000</v>
      </c>
      <c r="I50" s="66">
        <f t="shared" si="3"/>
        <v>468000</v>
      </c>
      <c r="J50" s="66">
        <f t="shared" si="4"/>
        <v>157950</v>
      </c>
      <c r="K50" s="66">
        <f t="shared" si="5"/>
        <v>819000</v>
      </c>
      <c r="L50" s="66">
        <f t="shared" si="6"/>
        <v>432000</v>
      </c>
      <c r="M50" s="66">
        <f t="shared" si="7"/>
        <v>1876950</v>
      </c>
      <c r="N50" s="67">
        <f t="shared" si="8"/>
        <v>1282050</v>
      </c>
      <c r="O50" s="68">
        <f t="shared" si="9"/>
        <v>512820</v>
      </c>
      <c r="P50" s="69">
        <f t="shared" si="10"/>
        <v>769230</v>
      </c>
      <c r="Q50" s="69">
        <f t="shared" si="11"/>
        <v>1201230</v>
      </c>
      <c r="R50" s="3">
        <f t="shared" si="12"/>
        <v>10256.4</v>
      </c>
      <c r="S50" s="4">
        <f t="shared" si="14"/>
        <v>0</v>
      </c>
    </row>
    <row r="51" spans="1:19" x14ac:dyDescent="0.2">
      <c r="A51" s="4">
        <f>'Application Form'!B51</f>
        <v>52</v>
      </c>
      <c r="B51" s="4">
        <f>'Report Form'!D54</f>
        <v>0</v>
      </c>
      <c r="C51" s="4" t="s">
        <v>1672</v>
      </c>
      <c r="D51" s="22">
        <f>'Report Form'!F54</f>
        <v>19.78</v>
      </c>
      <c r="E51" s="22">
        <f>'Report Form'!H54</f>
        <v>62</v>
      </c>
      <c r="F51" s="65">
        <f t="shared" si="0"/>
        <v>1240000</v>
      </c>
      <c r="G51" s="65">
        <f t="shared" si="1"/>
        <v>434000</v>
      </c>
      <c r="H51" s="65">
        <f t="shared" si="2"/>
        <v>1674000</v>
      </c>
      <c r="I51" s="66">
        <f t="shared" si="3"/>
        <v>248000</v>
      </c>
      <c r="J51" s="66">
        <f t="shared" si="4"/>
        <v>83700</v>
      </c>
      <c r="K51" s="66">
        <f t="shared" si="5"/>
        <v>434000</v>
      </c>
      <c r="L51" s="66">
        <f t="shared" si="6"/>
        <v>158240</v>
      </c>
      <c r="M51" s="66">
        <f t="shared" si="7"/>
        <v>923940</v>
      </c>
      <c r="N51" s="67">
        <f t="shared" si="8"/>
        <v>750060</v>
      </c>
      <c r="O51" s="68">
        <f t="shared" si="9"/>
        <v>300024</v>
      </c>
      <c r="P51" s="69">
        <f t="shared" si="10"/>
        <v>450036</v>
      </c>
      <c r="Q51" s="69">
        <f t="shared" si="11"/>
        <v>608276</v>
      </c>
      <c r="R51" s="3">
        <f t="shared" si="12"/>
        <v>6000.4800000000005</v>
      </c>
      <c r="S51" s="4">
        <f t="shared" si="14"/>
        <v>0</v>
      </c>
    </row>
    <row r="52" spans="1:19" x14ac:dyDescent="0.2">
      <c r="A52" s="4">
        <f>'Application Form'!B52</f>
        <v>53</v>
      </c>
      <c r="B52" s="4">
        <f>'Report Form'!D55</f>
        <v>0</v>
      </c>
      <c r="C52" s="4" t="str">
        <f t="shared" ref="C52:C58" si="17">IF(D52&gt;20,"Biofarm", "CTF")</f>
        <v>Biofarm</v>
      </c>
      <c r="D52" s="22">
        <f>'Report Form'!F55</f>
        <v>57</v>
      </c>
      <c r="E52" s="22">
        <f>'Report Form'!H55</f>
        <v>204</v>
      </c>
      <c r="F52" s="65">
        <f t="shared" si="0"/>
        <v>4080000</v>
      </c>
      <c r="G52" s="65">
        <f t="shared" si="1"/>
        <v>1428000</v>
      </c>
      <c r="H52" s="65">
        <f t="shared" si="2"/>
        <v>5508000</v>
      </c>
      <c r="I52" s="66">
        <f t="shared" si="3"/>
        <v>816000</v>
      </c>
      <c r="J52" s="66">
        <f t="shared" si="4"/>
        <v>275400</v>
      </c>
      <c r="K52" s="66">
        <f t="shared" si="5"/>
        <v>1428000</v>
      </c>
      <c r="L52" s="66">
        <f t="shared" si="6"/>
        <v>456000</v>
      </c>
      <c r="M52" s="66">
        <f t="shared" si="7"/>
        <v>2975400</v>
      </c>
      <c r="N52" s="67">
        <f t="shared" si="8"/>
        <v>2532600</v>
      </c>
      <c r="O52" s="68">
        <f t="shared" si="9"/>
        <v>1013040</v>
      </c>
      <c r="P52" s="69">
        <f t="shared" si="10"/>
        <v>1519560</v>
      </c>
      <c r="Q52" s="69">
        <f t="shared" si="11"/>
        <v>1975560</v>
      </c>
      <c r="R52" s="3">
        <f t="shared" si="12"/>
        <v>20260.8</v>
      </c>
      <c r="S52" s="4">
        <f t="shared" si="14"/>
        <v>0</v>
      </c>
    </row>
    <row r="53" spans="1:19" x14ac:dyDescent="0.2">
      <c r="A53" s="4">
        <f>'Application Form'!B53</f>
        <v>54</v>
      </c>
      <c r="B53" s="4">
        <f>'Report Form'!D56</f>
        <v>0</v>
      </c>
      <c r="C53" s="4" t="str">
        <f t="shared" si="17"/>
        <v>CTF</v>
      </c>
      <c r="D53" s="22">
        <f>'Report Form'!F56</f>
        <v>0</v>
      </c>
      <c r="E53" s="22">
        <f>'Report Form'!H56</f>
        <v>0</v>
      </c>
      <c r="F53" s="65">
        <f t="shared" si="0"/>
        <v>0</v>
      </c>
      <c r="G53" s="65">
        <f t="shared" si="1"/>
        <v>0</v>
      </c>
      <c r="H53" s="65">
        <f t="shared" si="2"/>
        <v>0</v>
      </c>
      <c r="I53" s="66">
        <f t="shared" si="3"/>
        <v>0</v>
      </c>
      <c r="J53" s="66">
        <f t="shared" si="4"/>
        <v>0</v>
      </c>
      <c r="K53" s="66">
        <f t="shared" si="5"/>
        <v>0</v>
      </c>
      <c r="L53" s="66">
        <f t="shared" si="6"/>
        <v>0</v>
      </c>
      <c r="M53" s="66">
        <f t="shared" si="7"/>
        <v>0</v>
      </c>
      <c r="N53" s="67">
        <f t="shared" si="8"/>
        <v>0</v>
      </c>
      <c r="O53" s="68">
        <f t="shared" si="9"/>
        <v>0</v>
      </c>
      <c r="P53" s="69">
        <f t="shared" si="10"/>
        <v>0</v>
      </c>
      <c r="Q53" s="69">
        <f t="shared" si="11"/>
        <v>0</v>
      </c>
      <c r="R53" s="3">
        <f t="shared" si="12"/>
        <v>0</v>
      </c>
      <c r="S53" s="3">
        <f t="shared" si="14"/>
        <v>0</v>
      </c>
    </row>
    <row r="54" spans="1:19" x14ac:dyDescent="0.2">
      <c r="A54" s="4">
        <f>'Application Form'!B54</f>
        <v>55</v>
      </c>
      <c r="B54" s="4">
        <f>'Report Form'!D57</f>
        <v>0</v>
      </c>
      <c r="C54" s="4" t="str">
        <f t="shared" si="17"/>
        <v>CTF</v>
      </c>
      <c r="D54" s="22">
        <f>'Report Form'!F57</f>
        <v>0</v>
      </c>
      <c r="E54" s="22">
        <f>'Report Form'!H57</f>
        <v>0</v>
      </c>
      <c r="F54" s="65">
        <f t="shared" si="0"/>
        <v>0</v>
      </c>
      <c r="G54" s="65">
        <f t="shared" si="1"/>
        <v>0</v>
      </c>
      <c r="H54" s="65">
        <f t="shared" si="2"/>
        <v>0</v>
      </c>
      <c r="I54" s="66">
        <f t="shared" si="3"/>
        <v>0</v>
      </c>
      <c r="J54" s="66">
        <f t="shared" si="4"/>
        <v>0</v>
      </c>
      <c r="K54" s="66">
        <f t="shared" si="5"/>
        <v>0</v>
      </c>
      <c r="L54" s="66">
        <f t="shared" si="6"/>
        <v>0</v>
      </c>
      <c r="M54" s="66">
        <f t="shared" si="7"/>
        <v>0</v>
      </c>
      <c r="N54" s="67">
        <f t="shared" si="8"/>
        <v>0</v>
      </c>
      <c r="O54" s="68">
        <f t="shared" si="9"/>
        <v>0</v>
      </c>
      <c r="P54" s="69">
        <f t="shared" si="10"/>
        <v>0</v>
      </c>
      <c r="Q54" s="69">
        <f t="shared" si="11"/>
        <v>0</v>
      </c>
      <c r="R54" s="3">
        <f t="shared" si="12"/>
        <v>0</v>
      </c>
      <c r="S54" s="3">
        <f t="shared" si="14"/>
        <v>0</v>
      </c>
    </row>
    <row r="55" spans="1:19" x14ac:dyDescent="0.2">
      <c r="A55" s="4">
        <f>'Application Form'!B55</f>
        <v>56</v>
      </c>
      <c r="B55" s="4">
        <f>'Report Form'!D58</f>
        <v>0</v>
      </c>
      <c r="C55" s="4" t="str">
        <f t="shared" si="17"/>
        <v>CTF</v>
      </c>
      <c r="D55" s="22">
        <f>'Report Form'!F58</f>
        <v>0</v>
      </c>
      <c r="E55" s="22">
        <f>'Report Form'!H58</f>
        <v>0</v>
      </c>
      <c r="F55" s="65">
        <f t="shared" si="0"/>
        <v>0</v>
      </c>
      <c r="G55" s="65">
        <f t="shared" si="1"/>
        <v>0</v>
      </c>
      <c r="H55" s="65">
        <f t="shared" si="2"/>
        <v>0</v>
      </c>
      <c r="I55" s="66">
        <f t="shared" si="3"/>
        <v>0</v>
      </c>
      <c r="J55" s="66">
        <f t="shared" si="4"/>
        <v>0</v>
      </c>
      <c r="K55" s="66">
        <f t="shared" si="5"/>
        <v>0</v>
      </c>
      <c r="L55" s="66">
        <f t="shared" si="6"/>
        <v>0</v>
      </c>
      <c r="M55" s="66">
        <f t="shared" si="7"/>
        <v>0</v>
      </c>
      <c r="N55" s="67">
        <f t="shared" si="8"/>
        <v>0</v>
      </c>
      <c r="O55" s="68">
        <f t="shared" si="9"/>
        <v>0</v>
      </c>
      <c r="P55" s="69">
        <f t="shared" si="10"/>
        <v>0</v>
      </c>
      <c r="Q55" s="69">
        <f t="shared" si="11"/>
        <v>0</v>
      </c>
      <c r="R55" s="3">
        <f t="shared" si="12"/>
        <v>0</v>
      </c>
      <c r="S55" s="3">
        <f t="shared" si="14"/>
        <v>0</v>
      </c>
    </row>
    <row r="56" spans="1:19" x14ac:dyDescent="0.2">
      <c r="A56" s="4">
        <f>'Application Form'!B56</f>
        <v>57</v>
      </c>
      <c r="B56" s="4">
        <f>'Report Form'!D59</f>
        <v>0</v>
      </c>
      <c r="C56" s="4" t="str">
        <f t="shared" si="17"/>
        <v>CTF</v>
      </c>
      <c r="D56" s="22">
        <f>'Report Form'!F59</f>
        <v>0</v>
      </c>
      <c r="E56" s="22">
        <f>'Report Form'!H59</f>
        <v>0</v>
      </c>
      <c r="F56" s="65">
        <f t="shared" si="0"/>
        <v>0</v>
      </c>
      <c r="G56" s="65">
        <f t="shared" si="1"/>
        <v>0</v>
      </c>
      <c r="H56" s="65">
        <f t="shared" si="2"/>
        <v>0</v>
      </c>
      <c r="I56" s="66">
        <f t="shared" si="3"/>
        <v>0</v>
      </c>
      <c r="J56" s="66">
        <f t="shared" si="4"/>
        <v>0</v>
      </c>
      <c r="K56" s="66">
        <f t="shared" si="5"/>
        <v>0</v>
      </c>
      <c r="L56" s="66">
        <f t="shared" si="6"/>
        <v>0</v>
      </c>
      <c r="M56" s="66">
        <f t="shared" si="7"/>
        <v>0</v>
      </c>
      <c r="N56" s="67">
        <f t="shared" si="8"/>
        <v>0</v>
      </c>
      <c r="O56" s="68">
        <f t="shared" si="9"/>
        <v>0</v>
      </c>
      <c r="P56" s="69">
        <f t="shared" si="10"/>
        <v>0</v>
      </c>
      <c r="Q56" s="69">
        <f t="shared" si="11"/>
        <v>0</v>
      </c>
      <c r="R56" s="3">
        <f t="shared" si="12"/>
        <v>0</v>
      </c>
      <c r="S56" s="3">
        <f t="shared" si="14"/>
        <v>0</v>
      </c>
    </row>
    <row r="57" spans="1:19" x14ac:dyDescent="0.2">
      <c r="A57" s="4">
        <f>'Application Form'!B57</f>
        <v>58</v>
      </c>
      <c r="B57" s="4">
        <f>'Report Form'!D60</f>
        <v>0</v>
      </c>
      <c r="C57" s="4" t="str">
        <f t="shared" si="17"/>
        <v>CTF</v>
      </c>
      <c r="D57" s="22">
        <f>'Report Form'!F60</f>
        <v>0</v>
      </c>
      <c r="E57" s="22">
        <f>'Report Form'!H60</f>
        <v>0</v>
      </c>
      <c r="F57" s="65">
        <f t="shared" si="0"/>
        <v>0</v>
      </c>
      <c r="G57" s="65">
        <f t="shared" si="1"/>
        <v>0</v>
      </c>
      <c r="H57" s="65">
        <f t="shared" si="2"/>
        <v>0</v>
      </c>
      <c r="I57" s="66">
        <f t="shared" si="3"/>
        <v>0</v>
      </c>
      <c r="J57" s="66">
        <f t="shared" si="4"/>
        <v>0</v>
      </c>
      <c r="K57" s="66">
        <f t="shared" si="5"/>
        <v>0</v>
      </c>
      <c r="L57" s="66">
        <f t="shared" si="6"/>
        <v>0</v>
      </c>
      <c r="M57" s="66">
        <f t="shared" si="7"/>
        <v>0</v>
      </c>
      <c r="N57" s="67">
        <f t="shared" si="8"/>
        <v>0</v>
      </c>
      <c r="O57" s="68">
        <f t="shared" si="9"/>
        <v>0</v>
      </c>
      <c r="P57" s="69">
        <f t="shared" si="10"/>
        <v>0</v>
      </c>
      <c r="Q57" s="69">
        <f t="shared" si="11"/>
        <v>0</v>
      </c>
      <c r="R57" s="3">
        <f t="shared" si="12"/>
        <v>0</v>
      </c>
      <c r="S57" s="3">
        <f t="shared" si="14"/>
        <v>0</v>
      </c>
    </row>
    <row r="58" spans="1:19" x14ac:dyDescent="0.2">
      <c r="A58" s="4">
        <f>'Application Form'!B58</f>
        <v>59</v>
      </c>
      <c r="B58" s="4">
        <f>'Report Form'!D61</f>
        <v>0</v>
      </c>
      <c r="C58" s="4" t="str">
        <f t="shared" si="17"/>
        <v>Biofarm</v>
      </c>
      <c r="D58" s="22">
        <f>'Report Form'!F61</f>
        <v>74</v>
      </c>
      <c r="E58" s="22">
        <f>'Report Form'!H61</f>
        <v>115</v>
      </c>
      <c r="F58" s="65">
        <f t="shared" si="0"/>
        <v>2300000</v>
      </c>
      <c r="G58" s="65">
        <f t="shared" si="1"/>
        <v>805000</v>
      </c>
      <c r="H58" s="65">
        <f t="shared" si="2"/>
        <v>3105000</v>
      </c>
      <c r="I58" s="66">
        <f t="shared" si="3"/>
        <v>460000</v>
      </c>
      <c r="J58" s="66">
        <f t="shared" si="4"/>
        <v>155250</v>
      </c>
      <c r="K58" s="66">
        <f t="shared" si="5"/>
        <v>805000</v>
      </c>
      <c r="L58" s="66">
        <f t="shared" si="6"/>
        <v>592000</v>
      </c>
      <c r="M58" s="66">
        <f t="shared" si="7"/>
        <v>2012250</v>
      </c>
      <c r="N58" s="67">
        <f t="shared" si="8"/>
        <v>1092750</v>
      </c>
      <c r="O58" s="68">
        <f t="shared" si="9"/>
        <v>437100</v>
      </c>
      <c r="P58" s="69">
        <f t="shared" si="10"/>
        <v>655650</v>
      </c>
      <c r="Q58" s="69">
        <f t="shared" si="11"/>
        <v>1247650</v>
      </c>
      <c r="R58" s="3">
        <f t="shared" si="12"/>
        <v>8742</v>
      </c>
      <c r="S58" s="4">
        <f t="shared" si="14"/>
        <v>0</v>
      </c>
    </row>
    <row r="59" spans="1:19" x14ac:dyDescent="0.2">
      <c r="A59" s="4">
        <f>'Application Form'!B59</f>
        <v>60</v>
      </c>
      <c r="B59" s="4">
        <f>'Report Form'!D62</f>
        <v>0</v>
      </c>
      <c r="C59" s="4" t="s">
        <v>1672</v>
      </c>
      <c r="D59" s="22">
        <f>'Report Form'!F62</f>
        <v>11</v>
      </c>
      <c r="E59" s="22">
        <f>'Report Form'!H62</f>
        <v>33</v>
      </c>
      <c r="F59" s="65">
        <f t="shared" si="0"/>
        <v>660000</v>
      </c>
      <c r="G59" s="65">
        <f t="shared" si="1"/>
        <v>231000</v>
      </c>
      <c r="H59" s="65">
        <f t="shared" si="2"/>
        <v>891000</v>
      </c>
      <c r="I59" s="66">
        <f t="shared" si="3"/>
        <v>132000</v>
      </c>
      <c r="J59" s="66">
        <f t="shared" si="4"/>
        <v>44550</v>
      </c>
      <c r="K59" s="66">
        <f t="shared" si="5"/>
        <v>231000</v>
      </c>
      <c r="L59" s="66">
        <f t="shared" si="6"/>
        <v>88000</v>
      </c>
      <c r="M59" s="66">
        <f t="shared" si="7"/>
        <v>495550</v>
      </c>
      <c r="N59" s="67">
        <f t="shared" si="8"/>
        <v>395450</v>
      </c>
      <c r="O59" s="68">
        <f t="shared" si="9"/>
        <v>158180</v>
      </c>
      <c r="P59" s="69">
        <f t="shared" si="10"/>
        <v>237270</v>
      </c>
      <c r="Q59" s="69">
        <f t="shared" si="11"/>
        <v>325270</v>
      </c>
      <c r="R59" s="3">
        <f t="shared" si="12"/>
        <v>3163.6</v>
      </c>
      <c r="S59" s="4">
        <f t="shared" si="14"/>
        <v>0</v>
      </c>
    </row>
    <row r="60" spans="1:19" x14ac:dyDescent="0.2">
      <c r="A60" s="4">
        <f>'Application Form'!B60</f>
        <v>61</v>
      </c>
      <c r="B60" s="4">
        <f>'Report Form'!D63</f>
        <v>0</v>
      </c>
      <c r="C60" s="4" t="str">
        <f t="shared" ref="C60:C68" si="18">IF(D60&gt;20,"Biofarm", "CTF")</f>
        <v>CTF</v>
      </c>
      <c r="D60" s="22">
        <f>'Report Form'!F63</f>
        <v>0</v>
      </c>
      <c r="E60" s="22">
        <f>'Report Form'!H63</f>
        <v>0</v>
      </c>
      <c r="F60" s="65">
        <f t="shared" si="0"/>
        <v>0</v>
      </c>
      <c r="G60" s="65">
        <f t="shared" si="1"/>
        <v>0</v>
      </c>
      <c r="H60" s="65">
        <f t="shared" si="2"/>
        <v>0</v>
      </c>
      <c r="I60" s="66">
        <f t="shared" si="3"/>
        <v>0</v>
      </c>
      <c r="J60" s="66">
        <f t="shared" si="4"/>
        <v>0</v>
      </c>
      <c r="K60" s="66">
        <f t="shared" si="5"/>
        <v>0</v>
      </c>
      <c r="L60" s="66">
        <f t="shared" si="6"/>
        <v>0</v>
      </c>
      <c r="M60" s="66">
        <f t="shared" si="7"/>
        <v>0</v>
      </c>
      <c r="N60" s="67">
        <f t="shared" si="8"/>
        <v>0</v>
      </c>
      <c r="O60" s="68">
        <f t="shared" si="9"/>
        <v>0</v>
      </c>
      <c r="P60" s="69">
        <f t="shared" si="10"/>
        <v>0</v>
      </c>
      <c r="Q60" s="69">
        <f t="shared" si="11"/>
        <v>0</v>
      </c>
      <c r="R60" s="3">
        <f t="shared" si="12"/>
        <v>0</v>
      </c>
      <c r="S60" s="3">
        <f t="shared" si="14"/>
        <v>0</v>
      </c>
    </row>
    <row r="61" spans="1:19" x14ac:dyDescent="0.2">
      <c r="A61" s="4" t="e">
        <f>#REF!</f>
        <v>#REF!</v>
      </c>
      <c r="B61" s="4">
        <f>'Report Form'!D64</f>
        <v>0</v>
      </c>
      <c r="C61" s="4" t="str">
        <f t="shared" si="18"/>
        <v>Biofarm</v>
      </c>
      <c r="D61" s="22">
        <f>'Report Form'!F64</f>
        <v>33</v>
      </c>
      <c r="E61" s="22">
        <f>'Report Form'!H64</f>
        <v>38</v>
      </c>
      <c r="F61" s="65">
        <f t="shared" si="0"/>
        <v>760000</v>
      </c>
      <c r="G61" s="65">
        <f t="shared" si="1"/>
        <v>266000</v>
      </c>
      <c r="H61" s="65">
        <f t="shared" si="2"/>
        <v>1026000</v>
      </c>
      <c r="I61" s="66">
        <f t="shared" si="3"/>
        <v>152000</v>
      </c>
      <c r="J61" s="66">
        <f t="shared" si="4"/>
        <v>51300</v>
      </c>
      <c r="K61" s="66">
        <f t="shared" si="5"/>
        <v>266000</v>
      </c>
      <c r="L61" s="66">
        <f t="shared" si="6"/>
        <v>264000</v>
      </c>
      <c r="M61" s="66">
        <f t="shared" si="7"/>
        <v>733300</v>
      </c>
      <c r="N61" s="67">
        <f t="shared" si="8"/>
        <v>292700</v>
      </c>
      <c r="O61" s="68">
        <f t="shared" si="9"/>
        <v>117080</v>
      </c>
      <c r="P61" s="69">
        <f t="shared" si="10"/>
        <v>175620</v>
      </c>
      <c r="Q61" s="69">
        <f t="shared" si="11"/>
        <v>439620</v>
      </c>
      <c r="R61" s="3">
        <f t="shared" si="12"/>
        <v>2341.6</v>
      </c>
      <c r="S61" s="4">
        <f t="shared" si="14"/>
        <v>0</v>
      </c>
    </row>
    <row r="62" spans="1:19" x14ac:dyDescent="0.2">
      <c r="A62" s="4">
        <f>'Application Form'!B61</f>
        <v>62</v>
      </c>
      <c r="B62" s="4">
        <f>'Report Form'!D65</f>
        <v>0</v>
      </c>
      <c r="C62" s="4" t="str">
        <f t="shared" si="18"/>
        <v>CTF</v>
      </c>
      <c r="D62" s="22">
        <f>'Report Form'!F65</f>
        <v>0</v>
      </c>
      <c r="E62" s="22">
        <f>'Report Form'!H65</f>
        <v>0</v>
      </c>
      <c r="F62" s="65">
        <f t="shared" si="0"/>
        <v>0</v>
      </c>
      <c r="G62" s="65">
        <f t="shared" si="1"/>
        <v>0</v>
      </c>
      <c r="H62" s="65">
        <f t="shared" si="2"/>
        <v>0</v>
      </c>
      <c r="I62" s="66">
        <f t="shared" si="3"/>
        <v>0</v>
      </c>
      <c r="J62" s="66">
        <f t="shared" si="4"/>
        <v>0</v>
      </c>
      <c r="K62" s="66">
        <f t="shared" si="5"/>
        <v>0</v>
      </c>
      <c r="L62" s="66">
        <f t="shared" si="6"/>
        <v>0</v>
      </c>
      <c r="M62" s="66">
        <f t="shared" si="7"/>
        <v>0</v>
      </c>
      <c r="N62" s="67">
        <f t="shared" si="8"/>
        <v>0</v>
      </c>
      <c r="O62" s="68">
        <f t="shared" si="9"/>
        <v>0</v>
      </c>
      <c r="P62" s="69">
        <f t="shared" si="10"/>
        <v>0</v>
      </c>
      <c r="Q62" s="69">
        <f t="shared" si="11"/>
        <v>0</v>
      </c>
      <c r="R62" s="3">
        <f t="shared" si="12"/>
        <v>0</v>
      </c>
      <c r="S62" s="3">
        <f t="shared" si="14"/>
        <v>0</v>
      </c>
    </row>
    <row r="63" spans="1:19" x14ac:dyDescent="0.2">
      <c r="A63" s="4">
        <f>'Application Form'!B62</f>
        <v>63</v>
      </c>
      <c r="B63" s="4">
        <f>'Report Form'!D66</f>
        <v>0</v>
      </c>
      <c r="C63" s="4" t="str">
        <f t="shared" si="18"/>
        <v>CTF</v>
      </c>
      <c r="D63" s="22">
        <f>'Report Form'!F66</f>
        <v>0</v>
      </c>
      <c r="E63" s="22">
        <f>'Report Form'!H66</f>
        <v>0</v>
      </c>
      <c r="F63" s="65">
        <f t="shared" si="0"/>
        <v>0</v>
      </c>
      <c r="G63" s="65">
        <f t="shared" si="1"/>
        <v>0</v>
      </c>
      <c r="H63" s="65">
        <f t="shared" si="2"/>
        <v>0</v>
      </c>
      <c r="I63" s="66">
        <f t="shared" si="3"/>
        <v>0</v>
      </c>
      <c r="J63" s="66">
        <f t="shared" si="4"/>
        <v>0</v>
      </c>
      <c r="K63" s="66">
        <f t="shared" si="5"/>
        <v>0</v>
      </c>
      <c r="L63" s="66">
        <f t="shared" si="6"/>
        <v>0</v>
      </c>
      <c r="M63" s="66">
        <f t="shared" si="7"/>
        <v>0</v>
      </c>
      <c r="N63" s="67">
        <f t="shared" si="8"/>
        <v>0</v>
      </c>
      <c r="O63" s="68">
        <f t="shared" si="9"/>
        <v>0</v>
      </c>
      <c r="P63" s="69">
        <f t="shared" si="10"/>
        <v>0</v>
      </c>
      <c r="Q63" s="69">
        <f t="shared" si="11"/>
        <v>0</v>
      </c>
      <c r="R63" s="3">
        <f t="shared" si="12"/>
        <v>0</v>
      </c>
      <c r="S63" s="3">
        <f t="shared" si="14"/>
        <v>0</v>
      </c>
    </row>
    <row r="64" spans="1:19" x14ac:dyDescent="0.2">
      <c r="A64" s="4">
        <f>'Application Form'!B63</f>
        <v>64</v>
      </c>
      <c r="B64" s="4">
        <f>'Report Form'!D67</f>
        <v>0</v>
      </c>
      <c r="C64" s="4" t="str">
        <f t="shared" si="18"/>
        <v>CTF</v>
      </c>
      <c r="D64" s="22">
        <f>'Report Form'!F67</f>
        <v>0</v>
      </c>
      <c r="E64" s="22">
        <f>'Report Form'!H67</f>
        <v>0</v>
      </c>
      <c r="F64" s="65">
        <f t="shared" si="0"/>
        <v>0</v>
      </c>
      <c r="G64" s="65">
        <f t="shared" si="1"/>
        <v>0</v>
      </c>
      <c r="H64" s="65">
        <f t="shared" si="2"/>
        <v>0</v>
      </c>
      <c r="I64" s="66">
        <f t="shared" si="3"/>
        <v>0</v>
      </c>
      <c r="J64" s="66">
        <f t="shared" si="4"/>
        <v>0</v>
      </c>
      <c r="K64" s="66">
        <f t="shared" si="5"/>
        <v>0</v>
      </c>
      <c r="L64" s="66">
        <f t="shared" si="6"/>
        <v>0</v>
      </c>
      <c r="M64" s="66">
        <f t="shared" si="7"/>
        <v>0</v>
      </c>
      <c r="N64" s="67">
        <f t="shared" si="8"/>
        <v>0</v>
      </c>
      <c r="O64" s="68">
        <f t="shared" si="9"/>
        <v>0</v>
      </c>
      <c r="P64" s="69">
        <f t="shared" si="10"/>
        <v>0</v>
      </c>
      <c r="Q64" s="69">
        <f t="shared" si="11"/>
        <v>0</v>
      </c>
      <c r="R64" s="3">
        <f t="shared" si="12"/>
        <v>0</v>
      </c>
      <c r="S64" s="3">
        <f t="shared" si="14"/>
        <v>0</v>
      </c>
    </row>
    <row r="65" spans="1:19" x14ac:dyDescent="0.2">
      <c r="A65" s="4">
        <f>'Application Form'!B64</f>
        <v>65</v>
      </c>
      <c r="B65" s="4">
        <f>'Report Form'!D68</f>
        <v>0</v>
      </c>
      <c r="C65" s="4" t="str">
        <f t="shared" si="18"/>
        <v>CTF</v>
      </c>
      <c r="D65" s="22">
        <f>'Report Form'!F68</f>
        <v>0</v>
      </c>
      <c r="E65" s="22">
        <f>'Report Form'!H68</f>
        <v>0</v>
      </c>
      <c r="F65" s="65">
        <f t="shared" si="0"/>
        <v>0</v>
      </c>
      <c r="G65" s="65">
        <f t="shared" si="1"/>
        <v>0</v>
      </c>
      <c r="H65" s="65">
        <f t="shared" si="2"/>
        <v>0</v>
      </c>
      <c r="I65" s="66">
        <f t="shared" si="3"/>
        <v>0</v>
      </c>
      <c r="J65" s="66">
        <f t="shared" si="4"/>
        <v>0</v>
      </c>
      <c r="K65" s="66">
        <f t="shared" si="5"/>
        <v>0</v>
      </c>
      <c r="L65" s="66">
        <f t="shared" si="6"/>
        <v>0</v>
      </c>
      <c r="M65" s="66">
        <f t="shared" si="7"/>
        <v>0</v>
      </c>
      <c r="N65" s="67">
        <f t="shared" si="8"/>
        <v>0</v>
      </c>
      <c r="O65" s="68">
        <f t="shared" si="9"/>
        <v>0</v>
      </c>
      <c r="P65" s="69">
        <f t="shared" si="10"/>
        <v>0</v>
      </c>
      <c r="Q65" s="69">
        <f t="shared" si="11"/>
        <v>0</v>
      </c>
      <c r="R65" s="3">
        <f t="shared" si="12"/>
        <v>0</v>
      </c>
      <c r="S65" s="3">
        <f t="shared" si="14"/>
        <v>0</v>
      </c>
    </row>
    <row r="66" spans="1:19" x14ac:dyDescent="0.2">
      <c r="A66" s="4">
        <f>'Application Form'!B65</f>
        <v>66</v>
      </c>
      <c r="B66" s="4">
        <f>'Report Form'!D69</f>
        <v>0</v>
      </c>
      <c r="C66" s="4" t="str">
        <f t="shared" si="18"/>
        <v>Biofarm</v>
      </c>
      <c r="D66" s="22">
        <f>'Report Form'!F69</f>
        <v>98.57</v>
      </c>
      <c r="E66" s="22">
        <f>'Report Form'!H69</f>
        <v>230</v>
      </c>
      <c r="F66" s="65">
        <f t="shared" si="0"/>
        <v>4600000</v>
      </c>
      <c r="G66" s="65">
        <f t="shared" si="1"/>
        <v>1610000</v>
      </c>
      <c r="H66" s="65">
        <f t="shared" si="2"/>
        <v>6210000</v>
      </c>
      <c r="I66" s="66">
        <f t="shared" si="3"/>
        <v>920000</v>
      </c>
      <c r="J66" s="66">
        <f t="shared" si="4"/>
        <v>310500</v>
      </c>
      <c r="K66" s="66">
        <f t="shared" si="5"/>
        <v>1610000</v>
      </c>
      <c r="L66" s="66">
        <f t="shared" si="6"/>
        <v>788560</v>
      </c>
      <c r="M66" s="66">
        <f t="shared" si="7"/>
        <v>3629060</v>
      </c>
      <c r="N66" s="67">
        <f t="shared" si="8"/>
        <v>2580940</v>
      </c>
      <c r="O66" s="68">
        <f t="shared" si="9"/>
        <v>1032376</v>
      </c>
      <c r="P66" s="69">
        <f t="shared" si="10"/>
        <v>1548564</v>
      </c>
      <c r="Q66" s="69">
        <f t="shared" si="11"/>
        <v>2337124</v>
      </c>
      <c r="R66" s="3">
        <f t="shared" si="12"/>
        <v>20647.52</v>
      </c>
      <c r="S66" s="4">
        <f t="shared" si="14"/>
        <v>0</v>
      </c>
    </row>
    <row r="67" spans="1:19" x14ac:dyDescent="0.2">
      <c r="A67" s="4">
        <f>'Application Form'!B66</f>
        <v>67</v>
      </c>
      <c r="B67" s="4">
        <f>'Report Form'!D70</f>
        <v>0</v>
      </c>
      <c r="C67" s="4" t="str">
        <f t="shared" si="18"/>
        <v>CTF</v>
      </c>
      <c r="D67" s="22">
        <f>'Report Form'!F70</f>
        <v>0</v>
      </c>
      <c r="E67" s="22">
        <f>'Report Form'!H70</f>
        <v>0</v>
      </c>
      <c r="F67" s="65">
        <f t="shared" si="0"/>
        <v>0</v>
      </c>
      <c r="G67" s="65">
        <f t="shared" si="1"/>
        <v>0</v>
      </c>
      <c r="H67" s="65">
        <f t="shared" si="2"/>
        <v>0</v>
      </c>
      <c r="I67" s="66">
        <f t="shared" si="3"/>
        <v>0</v>
      </c>
      <c r="J67" s="66">
        <f t="shared" si="4"/>
        <v>0</v>
      </c>
      <c r="K67" s="66">
        <f t="shared" si="5"/>
        <v>0</v>
      </c>
      <c r="L67" s="66">
        <f t="shared" si="6"/>
        <v>0</v>
      </c>
      <c r="M67" s="66">
        <f t="shared" si="7"/>
        <v>0</v>
      </c>
      <c r="N67" s="67">
        <f t="shared" si="8"/>
        <v>0</v>
      </c>
      <c r="O67" s="68">
        <f t="shared" si="9"/>
        <v>0</v>
      </c>
      <c r="P67" s="69">
        <f t="shared" si="10"/>
        <v>0</v>
      </c>
      <c r="Q67" s="69">
        <f t="shared" si="11"/>
        <v>0</v>
      </c>
      <c r="R67" s="3">
        <f t="shared" si="12"/>
        <v>0</v>
      </c>
      <c r="S67" s="3">
        <f t="shared" si="14"/>
        <v>0</v>
      </c>
    </row>
    <row r="68" spans="1:19" x14ac:dyDescent="0.2">
      <c r="A68" s="4">
        <f>'Application Form'!B67</f>
        <v>68</v>
      </c>
      <c r="B68" s="4">
        <f>'Report Form'!D71</f>
        <v>0</v>
      </c>
      <c r="C68" s="4" t="str">
        <f t="shared" si="18"/>
        <v>Biofarm</v>
      </c>
      <c r="D68" s="22">
        <f>'Report Form'!F71</f>
        <v>64</v>
      </c>
      <c r="E68" s="22">
        <f>'Report Form'!H71</f>
        <v>139</v>
      </c>
      <c r="F68" s="65">
        <f t="shared" si="0"/>
        <v>2780000</v>
      </c>
      <c r="G68" s="65">
        <f t="shared" si="1"/>
        <v>973000</v>
      </c>
      <c r="H68" s="65">
        <f t="shared" si="2"/>
        <v>3753000</v>
      </c>
      <c r="I68" s="66">
        <f t="shared" si="3"/>
        <v>556000</v>
      </c>
      <c r="J68" s="66">
        <f t="shared" si="4"/>
        <v>187650</v>
      </c>
      <c r="K68" s="66">
        <f t="shared" si="5"/>
        <v>973000</v>
      </c>
      <c r="L68" s="66">
        <f t="shared" si="6"/>
        <v>512000</v>
      </c>
      <c r="M68" s="66">
        <f t="shared" si="7"/>
        <v>2228650</v>
      </c>
      <c r="N68" s="67">
        <f t="shared" si="8"/>
        <v>1524350</v>
      </c>
      <c r="O68" s="68">
        <f t="shared" si="9"/>
        <v>609740</v>
      </c>
      <c r="P68" s="69">
        <f t="shared" si="10"/>
        <v>914610</v>
      </c>
      <c r="Q68" s="69">
        <f t="shared" si="11"/>
        <v>1426610</v>
      </c>
      <c r="R68" s="3">
        <f t="shared" si="12"/>
        <v>12194.800000000001</v>
      </c>
      <c r="S68" s="4">
        <f t="shared" si="14"/>
        <v>0</v>
      </c>
    </row>
    <row r="69" spans="1:19" x14ac:dyDescent="0.2">
      <c r="A69" s="4">
        <f>'Application Form'!B68</f>
        <v>69</v>
      </c>
      <c r="B69" s="4">
        <f>'Report Form'!D72</f>
        <v>0</v>
      </c>
      <c r="C69" s="4" t="s">
        <v>1672</v>
      </c>
      <c r="D69" s="22">
        <f>'Report Form'!F72</f>
        <v>19</v>
      </c>
      <c r="E69" s="22">
        <f>'Report Form'!H72</f>
        <v>47</v>
      </c>
      <c r="F69" s="65">
        <f t="shared" si="0"/>
        <v>940000</v>
      </c>
      <c r="G69" s="65">
        <f t="shared" si="1"/>
        <v>329000</v>
      </c>
      <c r="H69" s="65">
        <f t="shared" si="2"/>
        <v>1269000</v>
      </c>
      <c r="I69" s="66">
        <f t="shared" si="3"/>
        <v>188000</v>
      </c>
      <c r="J69" s="66">
        <f t="shared" si="4"/>
        <v>63450</v>
      </c>
      <c r="K69" s="66">
        <f t="shared" si="5"/>
        <v>329000</v>
      </c>
      <c r="L69" s="66">
        <f t="shared" si="6"/>
        <v>152000</v>
      </c>
      <c r="M69" s="66">
        <f t="shared" si="7"/>
        <v>732450</v>
      </c>
      <c r="N69" s="67">
        <f t="shared" si="8"/>
        <v>536550</v>
      </c>
      <c r="O69" s="68">
        <f t="shared" si="9"/>
        <v>214620</v>
      </c>
      <c r="P69" s="69">
        <f t="shared" si="10"/>
        <v>321930</v>
      </c>
      <c r="Q69" s="69">
        <f t="shared" si="11"/>
        <v>473930</v>
      </c>
      <c r="R69" s="3">
        <f t="shared" si="12"/>
        <v>4292.3999999999996</v>
      </c>
      <c r="S69" s="4">
        <f t="shared" si="14"/>
        <v>0</v>
      </c>
    </row>
    <row r="70" spans="1:19" x14ac:dyDescent="0.2">
      <c r="A70" s="4">
        <f>'Application Form'!B69</f>
        <v>70</v>
      </c>
      <c r="B70" s="4">
        <f>'Report Form'!D73</f>
        <v>0</v>
      </c>
      <c r="C70" s="4" t="str">
        <f t="shared" ref="C70:C79" si="19">IF(D70&gt;20,"Biofarm", "CTF")</f>
        <v>CTF</v>
      </c>
      <c r="D70" s="22">
        <f>'Report Form'!F73</f>
        <v>6.17</v>
      </c>
      <c r="E70" s="22">
        <f>'Report Form'!H73</f>
        <v>6</v>
      </c>
      <c r="F70" s="65">
        <f t="shared" si="0"/>
        <v>120000</v>
      </c>
      <c r="G70" s="65">
        <f t="shared" si="1"/>
        <v>42000</v>
      </c>
      <c r="H70" s="65">
        <f t="shared" si="2"/>
        <v>162000</v>
      </c>
      <c r="I70" s="66">
        <f t="shared" si="3"/>
        <v>24000</v>
      </c>
      <c r="J70" s="66">
        <f t="shared" si="4"/>
        <v>12150</v>
      </c>
      <c r="K70" s="66">
        <f t="shared" si="5"/>
        <v>42000</v>
      </c>
      <c r="L70" s="66">
        <f t="shared" si="6"/>
        <v>49360</v>
      </c>
      <c r="M70" s="66">
        <f t="shared" si="7"/>
        <v>78150</v>
      </c>
      <c r="N70" s="67">
        <f t="shared" si="8"/>
        <v>83850</v>
      </c>
      <c r="O70" s="68">
        <f t="shared" si="9"/>
        <v>0</v>
      </c>
      <c r="P70" s="69">
        <f t="shared" si="10"/>
        <v>83850</v>
      </c>
      <c r="Q70" s="69">
        <f t="shared" si="11"/>
        <v>133210</v>
      </c>
      <c r="R70" s="3">
        <f t="shared" si="12"/>
        <v>8385</v>
      </c>
      <c r="S70" s="3">
        <f t="shared" si="14"/>
        <v>75465</v>
      </c>
    </row>
    <row r="71" spans="1:19" x14ac:dyDescent="0.2">
      <c r="A71" s="4">
        <f>'Application Form'!B70</f>
        <v>71</v>
      </c>
      <c r="B71" s="4">
        <f>'Report Form'!D74</f>
        <v>0</v>
      </c>
      <c r="C71" s="4" t="str">
        <f t="shared" si="19"/>
        <v>CTF</v>
      </c>
      <c r="D71" s="22">
        <f>'Report Form'!F74</f>
        <v>0</v>
      </c>
      <c r="E71" s="22">
        <f>'Report Form'!H74</f>
        <v>0</v>
      </c>
      <c r="F71" s="65">
        <f t="shared" si="0"/>
        <v>0</v>
      </c>
      <c r="G71" s="65">
        <f t="shared" si="1"/>
        <v>0</v>
      </c>
      <c r="H71" s="65">
        <f t="shared" si="2"/>
        <v>0</v>
      </c>
      <c r="I71" s="66">
        <f t="shared" si="3"/>
        <v>0</v>
      </c>
      <c r="J71" s="66">
        <f t="shared" si="4"/>
        <v>0</v>
      </c>
      <c r="K71" s="66">
        <f t="shared" si="5"/>
        <v>0</v>
      </c>
      <c r="L71" s="66">
        <f t="shared" si="6"/>
        <v>0</v>
      </c>
      <c r="M71" s="66">
        <f t="shared" si="7"/>
        <v>0</v>
      </c>
      <c r="N71" s="67">
        <f t="shared" si="8"/>
        <v>0</v>
      </c>
      <c r="O71" s="68">
        <f t="shared" si="9"/>
        <v>0</v>
      </c>
      <c r="P71" s="69">
        <f t="shared" si="10"/>
        <v>0</v>
      </c>
      <c r="Q71" s="69">
        <f t="shared" si="11"/>
        <v>0</v>
      </c>
      <c r="R71" s="3">
        <f t="shared" si="12"/>
        <v>0</v>
      </c>
      <c r="S71" s="3">
        <f t="shared" si="14"/>
        <v>0</v>
      </c>
    </row>
    <row r="72" spans="1:19" x14ac:dyDescent="0.2">
      <c r="A72" s="4">
        <f>'Application Form'!B71</f>
        <v>72</v>
      </c>
      <c r="B72" s="4">
        <f>'Report Form'!D75</f>
        <v>0</v>
      </c>
      <c r="C72" s="4" t="str">
        <f t="shared" si="19"/>
        <v>Biofarm</v>
      </c>
      <c r="D72" s="22">
        <f>'Report Form'!F75</f>
        <v>58</v>
      </c>
      <c r="E72" s="22">
        <f>'Report Form'!H75</f>
        <v>161</v>
      </c>
      <c r="F72" s="65">
        <f t="shared" si="0"/>
        <v>3220000</v>
      </c>
      <c r="G72" s="65">
        <f t="shared" si="1"/>
        <v>1127000</v>
      </c>
      <c r="H72" s="65">
        <f t="shared" si="2"/>
        <v>4347000</v>
      </c>
      <c r="I72" s="66">
        <f t="shared" si="3"/>
        <v>644000</v>
      </c>
      <c r="J72" s="66">
        <f t="shared" si="4"/>
        <v>217350</v>
      </c>
      <c r="K72" s="66">
        <f t="shared" si="5"/>
        <v>1127000</v>
      </c>
      <c r="L72" s="66">
        <f t="shared" si="6"/>
        <v>464000</v>
      </c>
      <c r="M72" s="66">
        <f t="shared" si="7"/>
        <v>2452350</v>
      </c>
      <c r="N72" s="67">
        <f t="shared" si="8"/>
        <v>1894650</v>
      </c>
      <c r="O72" s="68">
        <f t="shared" si="9"/>
        <v>757860</v>
      </c>
      <c r="P72" s="69">
        <f t="shared" si="10"/>
        <v>1136790</v>
      </c>
      <c r="Q72" s="69">
        <f t="shared" si="11"/>
        <v>1600790</v>
      </c>
      <c r="R72" s="3">
        <f t="shared" si="12"/>
        <v>15157.2</v>
      </c>
      <c r="S72" s="4">
        <f t="shared" si="14"/>
        <v>0</v>
      </c>
    </row>
    <row r="73" spans="1:19" x14ac:dyDescent="0.2">
      <c r="A73" s="4">
        <f>'Application Form'!B92</f>
        <v>0</v>
      </c>
      <c r="B73" s="4">
        <f>'Report Form'!D76</f>
        <v>0</v>
      </c>
      <c r="C73" s="4" t="str">
        <f t="shared" si="19"/>
        <v>CTF</v>
      </c>
      <c r="D73" s="22">
        <f>'Report Form'!F76</f>
        <v>0</v>
      </c>
      <c r="E73" s="22">
        <f>'Report Form'!H76</f>
        <v>0</v>
      </c>
      <c r="F73" s="65">
        <f t="shared" si="0"/>
        <v>0</v>
      </c>
      <c r="G73" s="65">
        <f t="shared" si="1"/>
        <v>0</v>
      </c>
      <c r="H73" s="65">
        <f t="shared" si="2"/>
        <v>0</v>
      </c>
      <c r="I73" s="66">
        <f t="shared" si="3"/>
        <v>0</v>
      </c>
      <c r="J73" s="66">
        <f t="shared" si="4"/>
        <v>0</v>
      </c>
      <c r="K73" s="66">
        <f t="shared" si="5"/>
        <v>0</v>
      </c>
      <c r="L73" s="66">
        <f t="shared" si="6"/>
        <v>0</v>
      </c>
      <c r="M73" s="66">
        <f t="shared" si="7"/>
        <v>0</v>
      </c>
      <c r="N73" s="67">
        <f t="shared" si="8"/>
        <v>0</v>
      </c>
      <c r="O73" s="68">
        <f t="shared" si="9"/>
        <v>0</v>
      </c>
      <c r="P73" s="69">
        <f t="shared" si="10"/>
        <v>0</v>
      </c>
      <c r="Q73" s="69">
        <f t="shared" si="11"/>
        <v>0</v>
      </c>
      <c r="R73" s="3">
        <f t="shared" si="12"/>
        <v>0</v>
      </c>
      <c r="S73" s="3">
        <f t="shared" si="14"/>
        <v>0</v>
      </c>
    </row>
    <row r="74" spans="1:19" x14ac:dyDescent="0.2">
      <c r="A74" s="4">
        <f>'Application Form'!B73</f>
        <v>74</v>
      </c>
      <c r="B74" s="4">
        <f>'Report Form'!D77</f>
        <v>0</v>
      </c>
      <c r="C74" s="4" t="str">
        <f t="shared" si="19"/>
        <v>Biofarm</v>
      </c>
      <c r="D74" s="22">
        <f>'Report Form'!F77</f>
        <v>39</v>
      </c>
      <c r="E74" s="22">
        <f>'Report Form'!H77</f>
        <v>107</v>
      </c>
      <c r="F74" s="65">
        <f t="shared" si="0"/>
        <v>2140000</v>
      </c>
      <c r="G74" s="65">
        <f t="shared" si="1"/>
        <v>749000</v>
      </c>
      <c r="H74" s="65">
        <f t="shared" si="2"/>
        <v>2889000</v>
      </c>
      <c r="I74" s="66">
        <f t="shared" si="3"/>
        <v>428000</v>
      </c>
      <c r="J74" s="66">
        <f t="shared" si="4"/>
        <v>144450</v>
      </c>
      <c r="K74" s="66">
        <f t="shared" si="5"/>
        <v>749000</v>
      </c>
      <c r="L74" s="66">
        <f t="shared" si="6"/>
        <v>312000</v>
      </c>
      <c r="M74" s="66">
        <f t="shared" si="7"/>
        <v>1633450</v>
      </c>
      <c r="N74" s="67">
        <f t="shared" si="8"/>
        <v>1255550</v>
      </c>
      <c r="O74" s="68">
        <f t="shared" si="9"/>
        <v>502220</v>
      </c>
      <c r="P74" s="69">
        <f t="shared" si="10"/>
        <v>753330</v>
      </c>
      <c r="Q74" s="69">
        <f t="shared" si="11"/>
        <v>1065330</v>
      </c>
      <c r="R74" s="3">
        <f t="shared" si="12"/>
        <v>10044.4</v>
      </c>
      <c r="S74" s="4">
        <f t="shared" si="14"/>
        <v>0</v>
      </c>
    </row>
    <row r="75" spans="1:19" x14ac:dyDescent="0.2">
      <c r="A75" s="16">
        <f>'Application Form'!B94</f>
        <v>0</v>
      </c>
      <c r="B75" s="4">
        <f>'Report Form'!D78</f>
        <v>0</v>
      </c>
      <c r="C75" s="4" t="str">
        <f t="shared" si="19"/>
        <v>CTF</v>
      </c>
      <c r="D75" s="22">
        <f>'Report Form'!F78</f>
        <v>0</v>
      </c>
      <c r="E75" s="22">
        <f>'Report Form'!H78</f>
        <v>0</v>
      </c>
      <c r="F75" s="65">
        <f t="shared" si="0"/>
        <v>0</v>
      </c>
      <c r="G75" s="65">
        <f t="shared" si="1"/>
        <v>0</v>
      </c>
      <c r="H75" s="65">
        <f t="shared" si="2"/>
        <v>0</v>
      </c>
      <c r="I75" s="66">
        <f t="shared" si="3"/>
        <v>0</v>
      </c>
      <c r="J75" s="66">
        <f t="shared" si="4"/>
        <v>0</v>
      </c>
      <c r="K75" s="66">
        <f t="shared" si="5"/>
        <v>0</v>
      </c>
      <c r="L75" s="66">
        <f t="shared" si="6"/>
        <v>0</v>
      </c>
      <c r="M75" s="66">
        <f t="shared" si="7"/>
        <v>0</v>
      </c>
      <c r="N75" s="67">
        <f t="shared" si="8"/>
        <v>0</v>
      </c>
      <c r="O75" s="68">
        <f t="shared" si="9"/>
        <v>0</v>
      </c>
      <c r="P75" s="69">
        <f t="shared" si="10"/>
        <v>0</v>
      </c>
      <c r="Q75" s="69">
        <f t="shared" si="11"/>
        <v>0</v>
      </c>
      <c r="R75" s="3">
        <f t="shared" si="12"/>
        <v>0</v>
      </c>
      <c r="S75" s="3">
        <f t="shared" si="14"/>
        <v>0</v>
      </c>
    </row>
    <row r="76" spans="1:19" x14ac:dyDescent="0.2">
      <c r="A76" s="4">
        <f>'Application Form'!B95</f>
        <v>0</v>
      </c>
      <c r="B76" s="4">
        <f>'Report Form'!D79</f>
        <v>0</v>
      </c>
      <c r="C76" s="4" t="str">
        <f t="shared" si="19"/>
        <v>CTF</v>
      </c>
      <c r="D76" s="22">
        <f>'Report Form'!F79</f>
        <v>0</v>
      </c>
      <c r="E76" s="22">
        <f>'Report Form'!H79</f>
        <v>0</v>
      </c>
      <c r="F76" s="65">
        <f t="shared" si="0"/>
        <v>0</v>
      </c>
      <c r="G76" s="65">
        <f t="shared" si="1"/>
        <v>0</v>
      </c>
      <c r="H76" s="65">
        <f t="shared" si="2"/>
        <v>0</v>
      </c>
      <c r="I76" s="66">
        <f t="shared" si="3"/>
        <v>0</v>
      </c>
      <c r="J76" s="66">
        <f t="shared" si="4"/>
        <v>0</v>
      </c>
      <c r="K76" s="66">
        <f t="shared" si="5"/>
        <v>0</v>
      </c>
      <c r="L76" s="66">
        <f t="shared" si="6"/>
        <v>0</v>
      </c>
      <c r="M76" s="66">
        <f t="shared" si="7"/>
        <v>0</v>
      </c>
      <c r="N76" s="67">
        <f t="shared" si="8"/>
        <v>0</v>
      </c>
      <c r="O76" s="68">
        <f t="shared" si="9"/>
        <v>0</v>
      </c>
      <c r="P76" s="69">
        <f t="shared" si="10"/>
        <v>0</v>
      </c>
      <c r="Q76" s="69">
        <f t="shared" si="11"/>
        <v>0</v>
      </c>
      <c r="R76" s="3">
        <f t="shared" si="12"/>
        <v>0</v>
      </c>
      <c r="S76" s="3">
        <f t="shared" si="14"/>
        <v>0</v>
      </c>
    </row>
    <row r="77" spans="1:19" x14ac:dyDescent="0.2">
      <c r="A77" s="4">
        <f>'Application Form'!B96</f>
        <v>0</v>
      </c>
      <c r="B77" s="4">
        <f>'Report Form'!D80</f>
        <v>0</v>
      </c>
      <c r="C77" s="4" t="str">
        <f t="shared" si="19"/>
        <v>CTF</v>
      </c>
      <c r="D77" s="22">
        <f>'Report Form'!F80</f>
        <v>0</v>
      </c>
      <c r="E77" s="22">
        <f>'Report Form'!H80</f>
        <v>0</v>
      </c>
      <c r="F77" s="65">
        <f t="shared" si="0"/>
        <v>0</v>
      </c>
      <c r="G77" s="65">
        <f t="shared" si="1"/>
        <v>0</v>
      </c>
      <c r="H77" s="65">
        <f t="shared" si="2"/>
        <v>0</v>
      </c>
      <c r="I77" s="66">
        <f t="shared" si="3"/>
        <v>0</v>
      </c>
      <c r="J77" s="66">
        <f t="shared" si="4"/>
        <v>0</v>
      </c>
      <c r="K77" s="66">
        <f t="shared" si="5"/>
        <v>0</v>
      </c>
      <c r="L77" s="66">
        <f t="shared" si="6"/>
        <v>0</v>
      </c>
      <c r="M77" s="66">
        <f t="shared" si="7"/>
        <v>0</v>
      </c>
      <c r="N77" s="67">
        <f t="shared" si="8"/>
        <v>0</v>
      </c>
      <c r="O77" s="68">
        <f t="shared" si="9"/>
        <v>0</v>
      </c>
      <c r="P77" s="69">
        <f t="shared" si="10"/>
        <v>0</v>
      </c>
      <c r="Q77" s="69">
        <f t="shared" si="11"/>
        <v>0</v>
      </c>
      <c r="R77" s="3">
        <f t="shared" si="12"/>
        <v>0</v>
      </c>
      <c r="S77" s="3">
        <f t="shared" si="14"/>
        <v>0</v>
      </c>
    </row>
    <row r="78" spans="1:19" x14ac:dyDescent="0.2">
      <c r="A78" s="4">
        <f>'Application Form'!B97</f>
        <v>0</v>
      </c>
      <c r="B78" s="4">
        <f>'Report Form'!D81</f>
        <v>0</v>
      </c>
      <c r="C78" s="4" t="str">
        <f t="shared" si="19"/>
        <v>CTF</v>
      </c>
      <c r="D78" s="22">
        <f>'Report Form'!F81</f>
        <v>0</v>
      </c>
      <c r="E78" s="22">
        <f>'Report Form'!H81</f>
        <v>0</v>
      </c>
      <c r="F78" s="65">
        <f t="shared" si="0"/>
        <v>0</v>
      </c>
      <c r="G78" s="65">
        <f t="shared" si="1"/>
        <v>0</v>
      </c>
      <c r="H78" s="65">
        <f t="shared" si="2"/>
        <v>0</v>
      </c>
      <c r="I78" s="66">
        <f t="shared" si="3"/>
        <v>0</v>
      </c>
      <c r="J78" s="66">
        <f t="shared" si="4"/>
        <v>0</v>
      </c>
      <c r="K78" s="66">
        <f t="shared" si="5"/>
        <v>0</v>
      </c>
      <c r="L78" s="66">
        <f t="shared" si="6"/>
        <v>0</v>
      </c>
      <c r="M78" s="66">
        <f t="shared" si="7"/>
        <v>0</v>
      </c>
      <c r="N78" s="67">
        <f t="shared" si="8"/>
        <v>0</v>
      </c>
      <c r="O78" s="68">
        <f t="shared" si="9"/>
        <v>0</v>
      </c>
      <c r="P78" s="69">
        <f t="shared" si="10"/>
        <v>0</v>
      </c>
      <c r="Q78" s="69">
        <f t="shared" si="11"/>
        <v>0</v>
      </c>
      <c r="R78" s="3">
        <f t="shared" si="12"/>
        <v>0</v>
      </c>
      <c r="S78" s="3">
        <f t="shared" si="14"/>
        <v>0</v>
      </c>
    </row>
    <row r="79" spans="1:19" x14ac:dyDescent="0.2">
      <c r="A79" s="4">
        <f>'Application Form'!B98</f>
        <v>0</v>
      </c>
      <c r="B79" s="4">
        <f>'Report Form'!D82</f>
        <v>0</v>
      </c>
      <c r="C79" s="4" t="str">
        <f t="shared" si="19"/>
        <v>CTF</v>
      </c>
      <c r="D79" s="22">
        <f>'Report Form'!F82</f>
        <v>0</v>
      </c>
      <c r="E79" s="22">
        <f>'Report Form'!H82</f>
        <v>0</v>
      </c>
      <c r="F79" s="65">
        <f t="shared" si="0"/>
        <v>0</v>
      </c>
      <c r="G79" s="65">
        <f t="shared" si="1"/>
        <v>0</v>
      </c>
      <c r="H79" s="65">
        <f t="shared" si="2"/>
        <v>0</v>
      </c>
      <c r="I79" s="66">
        <f t="shared" si="3"/>
        <v>0</v>
      </c>
      <c r="J79" s="66">
        <f t="shared" si="4"/>
        <v>0</v>
      </c>
      <c r="K79" s="66">
        <f t="shared" si="5"/>
        <v>0</v>
      </c>
      <c r="L79" s="66">
        <f t="shared" si="6"/>
        <v>0</v>
      </c>
      <c r="M79" s="66">
        <f t="shared" si="7"/>
        <v>0</v>
      </c>
      <c r="N79" s="67">
        <f t="shared" si="8"/>
        <v>0</v>
      </c>
      <c r="O79" s="68">
        <f t="shared" si="9"/>
        <v>0</v>
      </c>
      <c r="P79" s="69">
        <f t="shared" si="10"/>
        <v>0</v>
      </c>
      <c r="Q79" s="69">
        <f t="shared" si="11"/>
        <v>0</v>
      </c>
      <c r="R79" s="3">
        <f t="shared" si="12"/>
        <v>0</v>
      </c>
      <c r="S79" s="3">
        <f t="shared" si="14"/>
        <v>0</v>
      </c>
    </row>
    <row r="80" spans="1:19" x14ac:dyDescent="0.2">
      <c r="A80" s="4">
        <f>'Application Form'!B99</f>
        <v>0</v>
      </c>
      <c r="B80" s="4">
        <f>'Report Form'!D83</f>
        <v>0</v>
      </c>
      <c r="C80" s="4" t="s">
        <v>1672</v>
      </c>
      <c r="D80" s="22">
        <f>'Report Form'!F83</f>
        <v>19</v>
      </c>
      <c r="E80" s="22">
        <f>'Report Form'!H83</f>
        <v>51</v>
      </c>
      <c r="F80" s="65">
        <f t="shared" si="0"/>
        <v>1020000</v>
      </c>
      <c r="G80" s="65">
        <f t="shared" si="1"/>
        <v>357000</v>
      </c>
      <c r="H80" s="65">
        <f t="shared" si="2"/>
        <v>1377000</v>
      </c>
      <c r="I80" s="66">
        <f t="shared" si="3"/>
        <v>204000</v>
      </c>
      <c r="J80" s="66">
        <f t="shared" si="4"/>
        <v>68850</v>
      </c>
      <c r="K80" s="66">
        <f t="shared" si="5"/>
        <v>357000</v>
      </c>
      <c r="L80" s="66">
        <f t="shared" si="6"/>
        <v>152000</v>
      </c>
      <c r="M80" s="66">
        <f t="shared" si="7"/>
        <v>781850</v>
      </c>
      <c r="N80" s="67">
        <f t="shared" si="8"/>
        <v>595150</v>
      </c>
      <c r="O80" s="68">
        <f t="shared" si="9"/>
        <v>238060</v>
      </c>
      <c r="P80" s="69">
        <f t="shared" si="10"/>
        <v>357090</v>
      </c>
      <c r="Q80" s="69">
        <f t="shared" si="11"/>
        <v>509090</v>
      </c>
      <c r="R80" s="3">
        <f t="shared" si="12"/>
        <v>4761.2</v>
      </c>
      <c r="S80" s="4">
        <f t="shared" si="14"/>
        <v>0</v>
      </c>
    </row>
    <row r="81" spans="1:19" x14ac:dyDescent="0.2">
      <c r="A81" s="4">
        <f>'Application Form'!B100</f>
        <v>0</v>
      </c>
      <c r="B81" s="4">
        <f>'Report Form'!D84</f>
        <v>0</v>
      </c>
      <c r="C81" s="4" t="str">
        <f t="shared" ref="C81:C124" si="20">IF(D81&gt;20,"Biofarm", "CTF")</f>
        <v>CTF</v>
      </c>
      <c r="D81" s="22">
        <f>'Report Form'!F84</f>
        <v>0</v>
      </c>
      <c r="E81" s="22">
        <f>'Report Form'!H84</f>
        <v>0</v>
      </c>
      <c r="F81" s="65">
        <f t="shared" si="0"/>
        <v>0</v>
      </c>
      <c r="G81" s="65">
        <f t="shared" si="1"/>
        <v>0</v>
      </c>
      <c r="H81" s="65">
        <f t="shared" si="2"/>
        <v>0</v>
      </c>
      <c r="I81" s="66">
        <f t="shared" si="3"/>
        <v>0</v>
      </c>
      <c r="J81" s="66">
        <f t="shared" si="4"/>
        <v>0</v>
      </c>
      <c r="K81" s="66">
        <f t="shared" si="5"/>
        <v>0</v>
      </c>
      <c r="L81" s="66">
        <f t="shared" si="6"/>
        <v>0</v>
      </c>
      <c r="M81" s="66">
        <f t="shared" si="7"/>
        <v>0</v>
      </c>
      <c r="N81" s="67">
        <f t="shared" si="8"/>
        <v>0</v>
      </c>
      <c r="O81" s="68">
        <f t="shared" si="9"/>
        <v>0</v>
      </c>
      <c r="P81" s="69">
        <f t="shared" si="10"/>
        <v>0</v>
      </c>
      <c r="Q81" s="69">
        <f t="shared" si="11"/>
        <v>0</v>
      </c>
      <c r="R81" s="3">
        <f t="shared" si="12"/>
        <v>0</v>
      </c>
      <c r="S81" s="3">
        <f t="shared" si="14"/>
        <v>0</v>
      </c>
    </row>
    <row r="82" spans="1:19" x14ac:dyDescent="0.2">
      <c r="A82" s="4">
        <f>'Application Form'!B101</f>
        <v>0</v>
      </c>
      <c r="B82" s="4">
        <f>'Report Form'!D85</f>
        <v>0</v>
      </c>
      <c r="C82" s="4" t="str">
        <f t="shared" si="20"/>
        <v>CTF</v>
      </c>
      <c r="D82" s="22">
        <f>'Report Form'!F85</f>
        <v>0</v>
      </c>
      <c r="E82" s="22">
        <f>'Report Form'!H85</f>
        <v>0</v>
      </c>
      <c r="F82" s="65">
        <f t="shared" si="0"/>
        <v>0</v>
      </c>
      <c r="G82" s="65">
        <f t="shared" si="1"/>
        <v>0</v>
      </c>
      <c r="H82" s="65">
        <f t="shared" si="2"/>
        <v>0</v>
      </c>
      <c r="I82" s="66">
        <f t="shared" si="3"/>
        <v>0</v>
      </c>
      <c r="J82" s="66">
        <f t="shared" si="4"/>
        <v>0</v>
      </c>
      <c r="K82" s="66">
        <f t="shared" si="5"/>
        <v>0</v>
      </c>
      <c r="L82" s="66">
        <f t="shared" si="6"/>
        <v>0</v>
      </c>
      <c r="M82" s="66">
        <f t="shared" si="7"/>
        <v>0</v>
      </c>
      <c r="N82" s="67">
        <f t="shared" si="8"/>
        <v>0</v>
      </c>
      <c r="O82" s="68">
        <f t="shared" si="9"/>
        <v>0</v>
      </c>
      <c r="P82" s="69">
        <f t="shared" si="10"/>
        <v>0</v>
      </c>
      <c r="Q82" s="69">
        <f t="shared" si="11"/>
        <v>0</v>
      </c>
      <c r="R82" s="3">
        <f t="shared" si="12"/>
        <v>0</v>
      </c>
      <c r="S82" s="3">
        <f t="shared" si="14"/>
        <v>0</v>
      </c>
    </row>
    <row r="83" spans="1:19" x14ac:dyDescent="0.2">
      <c r="A83" s="4">
        <f>'Application Form'!B102</f>
        <v>0</v>
      </c>
      <c r="B83" s="4">
        <f>'Report Form'!D86</f>
        <v>0</v>
      </c>
      <c r="C83" s="4" t="str">
        <f t="shared" si="20"/>
        <v>CTF</v>
      </c>
      <c r="D83" s="22">
        <f>'Report Form'!F86</f>
        <v>0</v>
      </c>
      <c r="E83" s="22">
        <f>'Report Form'!H86</f>
        <v>0</v>
      </c>
      <c r="F83" s="65">
        <f t="shared" si="0"/>
        <v>0</v>
      </c>
      <c r="G83" s="65">
        <f t="shared" si="1"/>
        <v>0</v>
      </c>
      <c r="H83" s="65">
        <f t="shared" si="2"/>
        <v>0</v>
      </c>
      <c r="I83" s="66">
        <f t="shared" si="3"/>
        <v>0</v>
      </c>
      <c r="J83" s="66">
        <f t="shared" si="4"/>
        <v>0</v>
      </c>
      <c r="K83" s="66">
        <f t="shared" si="5"/>
        <v>0</v>
      </c>
      <c r="L83" s="66">
        <f t="shared" si="6"/>
        <v>0</v>
      </c>
      <c r="M83" s="66">
        <f t="shared" si="7"/>
        <v>0</v>
      </c>
      <c r="N83" s="67">
        <f t="shared" si="8"/>
        <v>0</v>
      </c>
      <c r="O83" s="68">
        <f t="shared" si="9"/>
        <v>0</v>
      </c>
      <c r="P83" s="69">
        <f t="shared" si="10"/>
        <v>0</v>
      </c>
      <c r="Q83" s="69">
        <f t="shared" si="11"/>
        <v>0</v>
      </c>
      <c r="R83" s="3">
        <f t="shared" si="12"/>
        <v>0</v>
      </c>
      <c r="S83" s="3">
        <f t="shared" si="14"/>
        <v>0</v>
      </c>
    </row>
    <row r="84" spans="1:19" x14ac:dyDescent="0.2">
      <c r="A84" s="4">
        <f>'Application Form'!B103</f>
        <v>0</v>
      </c>
      <c r="B84" s="4">
        <f>'Report Form'!D87</f>
        <v>0</v>
      </c>
      <c r="C84" s="4" t="str">
        <f t="shared" si="20"/>
        <v>Biofarm</v>
      </c>
      <c r="D84" s="22">
        <f>'Report Form'!F87</f>
        <v>61</v>
      </c>
      <c r="E84" s="22">
        <f>'Report Form'!H87</f>
        <v>158</v>
      </c>
      <c r="F84" s="65">
        <f t="shared" si="0"/>
        <v>3160000</v>
      </c>
      <c r="G84" s="65">
        <f t="shared" si="1"/>
        <v>1106000</v>
      </c>
      <c r="H84" s="65">
        <f t="shared" si="2"/>
        <v>4266000</v>
      </c>
      <c r="I84" s="66">
        <f t="shared" si="3"/>
        <v>632000</v>
      </c>
      <c r="J84" s="66">
        <f t="shared" si="4"/>
        <v>213300</v>
      </c>
      <c r="K84" s="66">
        <f t="shared" si="5"/>
        <v>1106000</v>
      </c>
      <c r="L84" s="66">
        <f t="shared" si="6"/>
        <v>488000</v>
      </c>
      <c r="M84" s="66">
        <f t="shared" si="7"/>
        <v>2439300</v>
      </c>
      <c r="N84" s="67">
        <f t="shared" si="8"/>
        <v>1826700</v>
      </c>
      <c r="O84" s="68">
        <f t="shared" si="9"/>
        <v>730680</v>
      </c>
      <c r="P84" s="69">
        <f t="shared" si="10"/>
        <v>1096020</v>
      </c>
      <c r="Q84" s="69">
        <f t="shared" si="11"/>
        <v>1584020</v>
      </c>
      <c r="R84" s="3">
        <f t="shared" si="12"/>
        <v>14613.6</v>
      </c>
      <c r="S84" s="4">
        <f t="shared" si="14"/>
        <v>0</v>
      </c>
    </row>
    <row r="85" spans="1:19" x14ac:dyDescent="0.2">
      <c r="A85" s="4">
        <f>'Application Form'!B104</f>
        <v>0</v>
      </c>
      <c r="B85" s="4">
        <f>'Report Form'!D88</f>
        <v>0</v>
      </c>
      <c r="C85" s="4" t="str">
        <f t="shared" si="20"/>
        <v>CTF</v>
      </c>
      <c r="D85" s="22">
        <f>'Report Form'!F88</f>
        <v>0</v>
      </c>
      <c r="E85" s="22">
        <f>'Report Form'!H88</f>
        <v>0</v>
      </c>
      <c r="F85" s="65">
        <f t="shared" si="0"/>
        <v>0</v>
      </c>
      <c r="G85" s="65">
        <f t="shared" si="1"/>
        <v>0</v>
      </c>
      <c r="H85" s="65">
        <f t="shared" si="2"/>
        <v>0</v>
      </c>
      <c r="I85" s="66">
        <f t="shared" si="3"/>
        <v>0</v>
      </c>
      <c r="J85" s="66">
        <f t="shared" si="4"/>
        <v>0</v>
      </c>
      <c r="K85" s="66">
        <f t="shared" si="5"/>
        <v>0</v>
      </c>
      <c r="L85" s="66">
        <f t="shared" si="6"/>
        <v>0</v>
      </c>
      <c r="M85" s="66">
        <f t="shared" si="7"/>
        <v>0</v>
      </c>
      <c r="N85" s="67">
        <f t="shared" si="8"/>
        <v>0</v>
      </c>
      <c r="O85" s="68">
        <f t="shared" si="9"/>
        <v>0</v>
      </c>
      <c r="P85" s="69">
        <f t="shared" si="10"/>
        <v>0</v>
      </c>
      <c r="Q85" s="69">
        <f t="shared" si="11"/>
        <v>0</v>
      </c>
      <c r="R85" s="3">
        <f t="shared" si="12"/>
        <v>0</v>
      </c>
      <c r="S85" s="3">
        <f t="shared" si="14"/>
        <v>0</v>
      </c>
    </row>
    <row r="86" spans="1:19" x14ac:dyDescent="0.2">
      <c r="A86" s="4">
        <f>'Application Form'!B105</f>
        <v>0</v>
      </c>
      <c r="B86" s="4">
        <f>'Report Form'!D89</f>
        <v>0</v>
      </c>
      <c r="C86" s="4" t="str">
        <f t="shared" si="20"/>
        <v>CTF</v>
      </c>
      <c r="D86" s="22">
        <f>'Report Form'!F89</f>
        <v>0</v>
      </c>
      <c r="E86" s="22">
        <f>'Report Form'!H89</f>
        <v>0</v>
      </c>
      <c r="F86" s="65">
        <f t="shared" si="0"/>
        <v>0</v>
      </c>
      <c r="G86" s="65">
        <f t="shared" si="1"/>
        <v>0</v>
      </c>
      <c r="H86" s="65">
        <f t="shared" si="2"/>
        <v>0</v>
      </c>
      <c r="I86" s="66">
        <f t="shared" si="3"/>
        <v>0</v>
      </c>
      <c r="J86" s="66">
        <f t="shared" si="4"/>
        <v>0</v>
      </c>
      <c r="K86" s="66">
        <f t="shared" si="5"/>
        <v>0</v>
      </c>
      <c r="L86" s="66">
        <f t="shared" si="6"/>
        <v>0</v>
      </c>
      <c r="M86" s="66">
        <f t="shared" si="7"/>
        <v>0</v>
      </c>
      <c r="N86" s="67">
        <f t="shared" si="8"/>
        <v>0</v>
      </c>
      <c r="O86" s="68">
        <f t="shared" si="9"/>
        <v>0</v>
      </c>
      <c r="P86" s="69">
        <f t="shared" si="10"/>
        <v>0</v>
      </c>
      <c r="Q86" s="69">
        <f t="shared" si="11"/>
        <v>0</v>
      </c>
      <c r="R86" s="3">
        <f t="shared" si="12"/>
        <v>0</v>
      </c>
      <c r="S86" s="3">
        <f t="shared" si="14"/>
        <v>0</v>
      </c>
    </row>
    <row r="87" spans="1:19" x14ac:dyDescent="0.2">
      <c r="A87" s="4">
        <f>'Application Form'!B106</f>
        <v>0</v>
      </c>
      <c r="B87" s="4">
        <f>'Report Form'!D90</f>
        <v>0</v>
      </c>
      <c r="C87" s="4" t="str">
        <f t="shared" si="20"/>
        <v>CTF</v>
      </c>
      <c r="D87" s="22">
        <f>'Report Form'!F90</f>
        <v>0</v>
      </c>
      <c r="E87" s="22">
        <f>'Report Form'!H90</f>
        <v>0</v>
      </c>
      <c r="F87" s="65"/>
      <c r="G87" s="65"/>
      <c r="H87" s="65"/>
      <c r="I87" s="66"/>
      <c r="J87" s="66">
        <f t="shared" si="4"/>
        <v>0</v>
      </c>
      <c r="K87" s="66"/>
      <c r="L87" s="66"/>
      <c r="M87" s="66">
        <f t="shared" si="7"/>
        <v>0</v>
      </c>
      <c r="N87" s="67"/>
      <c r="O87" s="68"/>
      <c r="P87" s="69"/>
      <c r="Q87" s="69"/>
      <c r="R87" s="3">
        <f t="shared" si="12"/>
        <v>0</v>
      </c>
      <c r="S87" s="3">
        <f t="shared" si="14"/>
        <v>0</v>
      </c>
    </row>
    <row r="88" spans="1:19" x14ac:dyDescent="0.2">
      <c r="A88" s="4">
        <f>'Application Form'!B107</f>
        <v>0</v>
      </c>
      <c r="B88" s="4">
        <f>'Report Form'!D91</f>
        <v>0</v>
      </c>
      <c r="C88" s="4" t="str">
        <f t="shared" si="20"/>
        <v>CTF</v>
      </c>
      <c r="D88" s="22">
        <f>'Report Form'!F91</f>
        <v>0</v>
      </c>
      <c r="E88" s="22">
        <f>'Report Form'!H91</f>
        <v>0</v>
      </c>
      <c r="F88" s="65"/>
      <c r="G88" s="65"/>
      <c r="H88" s="65"/>
      <c r="I88" s="66"/>
      <c r="J88" s="66">
        <f t="shared" si="4"/>
        <v>0</v>
      </c>
      <c r="K88" s="66"/>
      <c r="L88" s="66"/>
      <c r="M88" s="66">
        <f t="shared" si="7"/>
        <v>0</v>
      </c>
      <c r="N88" s="67"/>
      <c r="O88" s="68"/>
      <c r="P88" s="69"/>
      <c r="Q88" s="69"/>
      <c r="R88" s="3">
        <f t="shared" si="12"/>
        <v>0</v>
      </c>
      <c r="S88" s="3">
        <f t="shared" si="14"/>
        <v>0</v>
      </c>
    </row>
    <row r="89" spans="1:19" x14ac:dyDescent="0.2">
      <c r="A89" s="4">
        <f>'Application Form'!B108</f>
        <v>0</v>
      </c>
      <c r="B89" s="4">
        <f>'Report Form'!D92</f>
        <v>0</v>
      </c>
      <c r="C89" s="4" t="str">
        <f t="shared" si="20"/>
        <v>CTF</v>
      </c>
      <c r="D89" s="22">
        <f>'Report Form'!F92</f>
        <v>0</v>
      </c>
      <c r="E89" s="22">
        <f>'Report Form'!H92</f>
        <v>0</v>
      </c>
      <c r="F89" s="65"/>
      <c r="G89" s="65"/>
      <c r="H89" s="65"/>
      <c r="I89" s="66"/>
      <c r="J89" s="66">
        <f t="shared" si="4"/>
        <v>0</v>
      </c>
      <c r="K89" s="66"/>
      <c r="L89" s="66"/>
      <c r="M89" s="66">
        <f t="shared" si="7"/>
        <v>0</v>
      </c>
      <c r="N89" s="67"/>
      <c r="O89" s="68"/>
      <c r="P89" s="69"/>
      <c r="Q89" s="69"/>
      <c r="R89" s="3">
        <f t="shared" si="12"/>
        <v>0</v>
      </c>
      <c r="S89" s="3">
        <f t="shared" si="14"/>
        <v>0</v>
      </c>
    </row>
    <row r="90" spans="1:19" x14ac:dyDescent="0.2">
      <c r="A90" s="4">
        <f>'Application Form'!B109</f>
        <v>0</v>
      </c>
      <c r="B90" s="4">
        <f>'Report Form'!D93</f>
        <v>0</v>
      </c>
      <c r="C90" s="4" t="str">
        <f t="shared" si="20"/>
        <v>CTF</v>
      </c>
      <c r="D90" s="22">
        <f>'Report Form'!F93</f>
        <v>0</v>
      </c>
      <c r="E90" s="22">
        <f>'Report Form'!H93</f>
        <v>0</v>
      </c>
      <c r="F90" s="65"/>
      <c r="G90" s="65"/>
      <c r="H90" s="65"/>
      <c r="I90" s="66"/>
      <c r="J90" s="66">
        <f t="shared" si="4"/>
        <v>0</v>
      </c>
      <c r="K90" s="66"/>
      <c r="L90" s="66"/>
      <c r="M90" s="66">
        <f t="shared" si="7"/>
        <v>0</v>
      </c>
      <c r="N90" s="67"/>
      <c r="O90" s="68"/>
      <c r="P90" s="69"/>
      <c r="Q90" s="69"/>
      <c r="R90" s="3">
        <f t="shared" si="12"/>
        <v>0</v>
      </c>
      <c r="S90" s="3">
        <f t="shared" si="14"/>
        <v>0</v>
      </c>
    </row>
    <row r="91" spans="1:19" x14ac:dyDescent="0.2">
      <c r="A91" s="4">
        <f>'Application Form'!B110</f>
        <v>0</v>
      </c>
      <c r="B91" s="4">
        <f>'Report Form'!D94</f>
        <v>0</v>
      </c>
      <c r="C91" s="4" t="str">
        <f t="shared" si="20"/>
        <v>CTF</v>
      </c>
      <c r="D91" s="22">
        <f>'Report Form'!F94</f>
        <v>0</v>
      </c>
      <c r="E91" s="22">
        <f>'Report Form'!H94</f>
        <v>0</v>
      </c>
      <c r="F91" s="65"/>
      <c r="G91" s="65"/>
      <c r="H91" s="65"/>
      <c r="I91" s="66"/>
      <c r="J91" s="66">
        <f t="shared" si="4"/>
        <v>0</v>
      </c>
      <c r="K91" s="66"/>
      <c r="L91" s="66"/>
      <c r="M91" s="66">
        <f t="shared" si="7"/>
        <v>0</v>
      </c>
      <c r="N91" s="67"/>
      <c r="O91" s="68"/>
      <c r="P91" s="69"/>
      <c r="Q91" s="69"/>
      <c r="R91" s="3">
        <f t="shared" si="12"/>
        <v>0</v>
      </c>
      <c r="S91" s="3">
        <f t="shared" si="14"/>
        <v>0</v>
      </c>
    </row>
    <row r="92" spans="1:19" x14ac:dyDescent="0.2">
      <c r="A92" s="4">
        <f>'Application Form'!B111</f>
        <v>0</v>
      </c>
      <c r="B92" s="4">
        <f>'Report Form'!D95</f>
        <v>0</v>
      </c>
      <c r="C92" s="4" t="str">
        <f t="shared" si="20"/>
        <v>CTF</v>
      </c>
      <c r="D92" s="22">
        <f>'Report Form'!F95</f>
        <v>0</v>
      </c>
      <c r="E92" s="22">
        <f>'Report Form'!H95</f>
        <v>0</v>
      </c>
      <c r="F92" s="65"/>
      <c r="G92" s="65"/>
      <c r="H92" s="65"/>
      <c r="I92" s="66"/>
      <c r="J92" s="66">
        <f t="shared" si="4"/>
        <v>0</v>
      </c>
      <c r="K92" s="66"/>
      <c r="L92" s="66"/>
      <c r="M92" s="66">
        <f t="shared" si="7"/>
        <v>0</v>
      </c>
      <c r="N92" s="67"/>
      <c r="O92" s="68"/>
      <c r="P92" s="69"/>
      <c r="Q92" s="69"/>
      <c r="R92" s="3">
        <f t="shared" si="12"/>
        <v>0</v>
      </c>
      <c r="S92" s="3">
        <f t="shared" si="14"/>
        <v>0</v>
      </c>
    </row>
    <row r="93" spans="1:19" x14ac:dyDescent="0.2">
      <c r="A93" s="4">
        <f>'Application Form'!B112</f>
        <v>0</v>
      </c>
      <c r="B93" s="4">
        <f>'Report Form'!D96</f>
        <v>0</v>
      </c>
      <c r="C93" s="4" t="str">
        <f t="shared" si="20"/>
        <v>CTF</v>
      </c>
      <c r="D93" s="22">
        <f>'Report Form'!F96</f>
        <v>0</v>
      </c>
      <c r="E93" s="22">
        <f>'Report Form'!H96</f>
        <v>0</v>
      </c>
      <c r="F93" s="65"/>
      <c r="G93" s="65"/>
      <c r="H93" s="65"/>
      <c r="I93" s="66"/>
      <c r="J93" s="66">
        <f t="shared" si="4"/>
        <v>0</v>
      </c>
      <c r="K93" s="66"/>
      <c r="L93" s="66"/>
      <c r="M93" s="66">
        <f t="shared" si="7"/>
        <v>0</v>
      </c>
      <c r="N93" s="67"/>
      <c r="O93" s="68"/>
      <c r="P93" s="69"/>
      <c r="Q93" s="69"/>
      <c r="R93" s="3">
        <f t="shared" si="12"/>
        <v>0</v>
      </c>
      <c r="S93" s="3">
        <f t="shared" si="14"/>
        <v>0</v>
      </c>
    </row>
    <row r="94" spans="1:19" x14ac:dyDescent="0.2">
      <c r="A94" s="4">
        <f>'Application Form'!B113</f>
        <v>0</v>
      </c>
      <c r="B94" s="4">
        <f>'Report Form'!D97</f>
        <v>0</v>
      </c>
      <c r="C94" s="4" t="str">
        <f t="shared" si="20"/>
        <v>CTF</v>
      </c>
      <c r="D94" s="22">
        <f>'Report Form'!F97</f>
        <v>0</v>
      </c>
      <c r="E94" s="22">
        <f>'Report Form'!H97</f>
        <v>0</v>
      </c>
      <c r="F94" s="65"/>
      <c r="G94" s="65"/>
      <c r="H94" s="65"/>
      <c r="I94" s="66"/>
      <c r="J94" s="66">
        <f t="shared" si="4"/>
        <v>0</v>
      </c>
      <c r="K94" s="66"/>
      <c r="L94" s="66"/>
      <c r="M94" s="66">
        <f t="shared" si="7"/>
        <v>0</v>
      </c>
      <c r="N94" s="67"/>
      <c r="O94" s="68"/>
      <c r="P94" s="69"/>
      <c r="Q94" s="69"/>
      <c r="R94" s="3">
        <f t="shared" si="12"/>
        <v>0</v>
      </c>
      <c r="S94" s="3">
        <f t="shared" si="14"/>
        <v>0</v>
      </c>
    </row>
    <row r="95" spans="1:19" x14ac:dyDescent="0.2">
      <c r="A95" s="4">
        <f>'Application Form'!B114</f>
        <v>0</v>
      </c>
      <c r="B95" s="4">
        <f>'Report Form'!D98</f>
        <v>0</v>
      </c>
      <c r="C95" s="4" t="str">
        <f t="shared" si="20"/>
        <v>CTF</v>
      </c>
      <c r="D95" s="22">
        <f>'Report Form'!F98</f>
        <v>0</v>
      </c>
      <c r="E95" s="22">
        <f>'Report Form'!H98</f>
        <v>0</v>
      </c>
      <c r="F95" s="65"/>
      <c r="G95" s="65"/>
      <c r="H95" s="65"/>
      <c r="I95" s="66"/>
      <c r="J95" s="66">
        <f t="shared" si="4"/>
        <v>0</v>
      </c>
      <c r="K95" s="66"/>
      <c r="L95" s="66"/>
      <c r="M95" s="66">
        <f t="shared" si="7"/>
        <v>0</v>
      </c>
      <c r="N95" s="67"/>
      <c r="O95" s="68"/>
      <c r="P95" s="69"/>
      <c r="Q95" s="69"/>
      <c r="R95" s="3">
        <f t="shared" si="12"/>
        <v>0</v>
      </c>
      <c r="S95" s="3">
        <f t="shared" si="14"/>
        <v>0</v>
      </c>
    </row>
    <row r="96" spans="1:19" x14ac:dyDescent="0.2">
      <c r="A96" s="4">
        <f>'Application Form'!B115</f>
        <v>0</v>
      </c>
      <c r="B96" s="4">
        <f>'Report Form'!D99</f>
        <v>0</v>
      </c>
      <c r="C96" s="4" t="str">
        <f t="shared" si="20"/>
        <v>CTF</v>
      </c>
      <c r="D96" s="22">
        <f>'Report Form'!F99</f>
        <v>0</v>
      </c>
      <c r="E96" s="22">
        <f>'Report Form'!H99</f>
        <v>0</v>
      </c>
      <c r="F96" s="65"/>
      <c r="G96" s="65"/>
      <c r="H96" s="65"/>
      <c r="I96" s="66"/>
      <c r="J96" s="66">
        <f t="shared" si="4"/>
        <v>0</v>
      </c>
      <c r="K96" s="66"/>
      <c r="L96" s="66"/>
      <c r="M96" s="66">
        <f t="shared" si="7"/>
        <v>0</v>
      </c>
      <c r="N96" s="67"/>
      <c r="O96" s="68"/>
      <c r="P96" s="69"/>
      <c r="Q96" s="69"/>
      <c r="R96" s="3">
        <f t="shared" si="12"/>
        <v>0</v>
      </c>
      <c r="S96" s="3">
        <f t="shared" si="14"/>
        <v>0</v>
      </c>
    </row>
    <row r="97" spans="1:19" x14ac:dyDescent="0.2">
      <c r="A97" s="4">
        <f>'Application Form'!B116</f>
        <v>0</v>
      </c>
      <c r="B97" s="4">
        <f>'Report Form'!D100</f>
        <v>0</v>
      </c>
      <c r="C97" s="4" t="str">
        <f t="shared" si="20"/>
        <v>CTF</v>
      </c>
      <c r="D97" s="22">
        <f>'Report Form'!F100</f>
        <v>0</v>
      </c>
      <c r="E97" s="22">
        <f>'Report Form'!H100</f>
        <v>0</v>
      </c>
      <c r="F97" s="65"/>
      <c r="G97" s="65"/>
      <c r="H97" s="65"/>
      <c r="I97" s="66"/>
      <c r="J97" s="66">
        <f t="shared" si="4"/>
        <v>0</v>
      </c>
      <c r="K97" s="66"/>
      <c r="L97" s="66"/>
      <c r="M97" s="66">
        <f t="shared" si="7"/>
        <v>0</v>
      </c>
      <c r="N97" s="67"/>
      <c r="O97" s="68"/>
      <c r="P97" s="69"/>
      <c r="Q97" s="69"/>
      <c r="R97" s="3">
        <f t="shared" si="12"/>
        <v>0</v>
      </c>
      <c r="S97" s="3">
        <f t="shared" si="14"/>
        <v>0</v>
      </c>
    </row>
    <row r="98" spans="1:19" x14ac:dyDescent="0.2">
      <c r="A98" s="4">
        <f>'Application Form'!B117</f>
        <v>0</v>
      </c>
      <c r="B98" s="4">
        <f>'Report Form'!D101</f>
        <v>0</v>
      </c>
      <c r="C98" s="4" t="str">
        <f t="shared" si="20"/>
        <v>CTF</v>
      </c>
      <c r="D98" s="22">
        <f>'Report Form'!F101</f>
        <v>0</v>
      </c>
      <c r="E98" s="22">
        <f>'Report Form'!H101</f>
        <v>0</v>
      </c>
      <c r="F98" s="65"/>
      <c r="G98" s="65"/>
      <c r="H98" s="65"/>
      <c r="I98" s="66"/>
      <c r="J98" s="66">
        <f t="shared" si="4"/>
        <v>0</v>
      </c>
      <c r="K98" s="66"/>
      <c r="L98" s="66"/>
      <c r="M98" s="66">
        <f t="shared" si="7"/>
        <v>0</v>
      </c>
      <c r="N98" s="67"/>
      <c r="O98" s="68"/>
      <c r="P98" s="69"/>
      <c r="Q98" s="69"/>
      <c r="R98" s="3">
        <f t="shared" si="12"/>
        <v>0</v>
      </c>
      <c r="S98" s="3">
        <f t="shared" si="14"/>
        <v>0</v>
      </c>
    </row>
    <row r="99" spans="1:19" x14ac:dyDescent="0.2">
      <c r="A99" s="4">
        <f>'Application Form'!B118</f>
        <v>0</v>
      </c>
      <c r="B99" s="4">
        <f>'Report Form'!D102</f>
        <v>0</v>
      </c>
      <c r="C99" s="4" t="str">
        <f t="shared" si="20"/>
        <v>CTF</v>
      </c>
      <c r="D99" s="22">
        <f>'Report Form'!F102</f>
        <v>0</v>
      </c>
      <c r="E99" s="22">
        <f>'Report Form'!H102</f>
        <v>0</v>
      </c>
      <c r="F99" s="65"/>
      <c r="G99" s="65"/>
      <c r="H99" s="65"/>
      <c r="I99" s="66"/>
      <c r="J99" s="66">
        <f t="shared" si="4"/>
        <v>0</v>
      </c>
      <c r="K99" s="66"/>
      <c r="L99" s="66"/>
      <c r="M99" s="66">
        <f t="shared" si="7"/>
        <v>0</v>
      </c>
      <c r="N99" s="67"/>
      <c r="O99" s="68"/>
      <c r="P99" s="69"/>
      <c r="Q99" s="69"/>
      <c r="R99" s="3">
        <f t="shared" si="12"/>
        <v>0</v>
      </c>
      <c r="S99" s="3">
        <f t="shared" si="14"/>
        <v>0</v>
      </c>
    </row>
    <row r="100" spans="1:19" x14ac:dyDescent="0.2">
      <c r="A100" s="4">
        <f>'Application Form'!B119</f>
        <v>0</v>
      </c>
      <c r="B100" s="4">
        <f>'Report Form'!D103</f>
        <v>0</v>
      </c>
      <c r="C100" s="4" t="str">
        <f t="shared" si="20"/>
        <v>CTF</v>
      </c>
      <c r="D100" s="22">
        <f>'Report Form'!F103</f>
        <v>0</v>
      </c>
      <c r="E100" s="22">
        <f>'Report Form'!H103</f>
        <v>0</v>
      </c>
      <c r="F100" s="65"/>
      <c r="G100" s="65"/>
      <c r="H100" s="65"/>
      <c r="I100" s="66"/>
      <c r="J100" s="66">
        <f t="shared" si="4"/>
        <v>0</v>
      </c>
      <c r="K100" s="66"/>
      <c r="L100" s="66"/>
      <c r="M100" s="66">
        <f t="shared" si="7"/>
        <v>0</v>
      </c>
      <c r="N100" s="67"/>
      <c r="O100" s="68"/>
      <c r="P100" s="69"/>
      <c r="Q100" s="69"/>
      <c r="R100" s="3">
        <f t="shared" si="12"/>
        <v>0</v>
      </c>
      <c r="S100" s="3">
        <f t="shared" si="14"/>
        <v>0</v>
      </c>
    </row>
    <row r="101" spans="1:19" x14ac:dyDescent="0.2">
      <c r="A101" s="4">
        <f>'Application Form'!B120</f>
        <v>0</v>
      </c>
      <c r="B101" s="4">
        <f>'Report Form'!D104</f>
        <v>0</v>
      </c>
      <c r="C101" s="4" t="str">
        <f t="shared" si="20"/>
        <v>CTF</v>
      </c>
      <c r="D101" s="22">
        <f>'Report Form'!F104</f>
        <v>0</v>
      </c>
      <c r="E101" s="22">
        <f>'Report Form'!H104</f>
        <v>0</v>
      </c>
      <c r="F101" s="65"/>
      <c r="G101" s="65"/>
      <c r="H101" s="65"/>
      <c r="I101" s="66"/>
      <c r="J101" s="66">
        <f t="shared" si="4"/>
        <v>0</v>
      </c>
      <c r="K101" s="66"/>
      <c r="L101" s="66"/>
      <c r="M101" s="66">
        <f t="shared" si="7"/>
        <v>0</v>
      </c>
      <c r="N101" s="67"/>
      <c r="O101" s="68"/>
      <c r="P101" s="69"/>
      <c r="Q101" s="69"/>
      <c r="R101" s="3">
        <f t="shared" si="12"/>
        <v>0</v>
      </c>
      <c r="S101" s="3">
        <f t="shared" si="14"/>
        <v>0</v>
      </c>
    </row>
    <row r="102" spans="1:19" x14ac:dyDescent="0.2">
      <c r="A102" s="4">
        <f>'Application Form'!B121</f>
        <v>0</v>
      </c>
      <c r="B102" s="4">
        <f>'Report Form'!D105</f>
        <v>0</v>
      </c>
      <c r="C102" s="4" t="str">
        <f t="shared" si="20"/>
        <v>CTF</v>
      </c>
      <c r="D102" s="22">
        <f>'Report Form'!F105</f>
        <v>0</v>
      </c>
      <c r="E102" s="22">
        <f>'Report Form'!H105</f>
        <v>0</v>
      </c>
      <c r="F102" s="65"/>
      <c r="G102" s="65"/>
      <c r="H102" s="65"/>
      <c r="I102" s="66"/>
      <c r="J102" s="66">
        <f t="shared" si="4"/>
        <v>0</v>
      </c>
      <c r="K102" s="66"/>
      <c r="L102" s="66"/>
      <c r="M102" s="66">
        <f t="shared" si="7"/>
        <v>0</v>
      </c>
      <c r="N102" s="67"/>
      <c r="O102" s="68"/>
      <c r="P102" s="69"/>
      <c r="Q102" s="69"/>
      <c r="R102" s="3">
        <f t="shared" si="12"/>
        <v>0</v>
      </c>
      <c r="S102" s="3">
        <f t="shared" si="14"/>
        <v>0</v>
      </c>
    </row>
    <row r="103" spans="1:19" x14ac:dyDescent="0.2">
      <c r="A103" s="4">
        <f>'Application Form'!B122</f>
        <v>0</v>
      </c>
      <c r="B103" s="4">
        <f>'Report Form'!D106</f>
        <v>0</v>
      </c>
      <c r="C103" s="4" t="str">
        <f t="shared" si="20"/>
        <v>CTF</v>
      </c>
      <c r="D103" s="22">
        <f>'Report Form'!F106</f>
        <v>0</v>
      </c>
      <c r="E103" s="22">
        <f>'Report Form'!H106</f>
        <v>0</v>
      </c>
      <c r="F103" s="65"/>
      <c r="G103" s="65"/>
      <c r="H103" s="65"/>
      <c r="I103" s="66"/>
      <c r="J103" s="66">
        <f t="shared" si="4"/>
        <v>0</v>
      </c>
      <c r="K103" s="66"/>
      <c r="L103" s="66"/>
      <c r="M103" s="66">
        <f t="shared" si="7"/>
        <v>0</v>
      </c>
      <c r="N103" s="67"/>
      <c r="O103" s="68"/>
      <c r="P103" s="69"/>
      <c r="Q103" s="69"/>
      <c r="R103" s="3">
        <f t="shared" si="12"/>
        <v>0</v>
      </c>
      <c r="S103" s="3">
        <f t="shared" si="14"/>
        <v>0</v>
      </c>
    </row>
    <row r="104" spans="1:19" x14ac:dyDescent="0.2">
      <c r="A104" s="4">
        <f>'Application Form'!B123</f>
        <v>0</v>
      </c>
      <c r="B104" s="4">
        <f>'Report Form'!D107</f>
        <v>0</v>
      </c>
      <c r="C104" s="4" t="str">
        <f t="shared" si="20"/>
        <v>CTF</v>
      </c>
      <c r="D104" s="22">
        <f>'Report Form'!F107</f>
        <v>0</v>
      </c>
      <c r="E104" s="22">
        <f>'Report Form'!H107</f>
        <v>0</v>
      </c>
      <c r="F104" s="65"/>
      <c r="G104" s="65"/>
      <c r="H104" s="65"/>
      <c r="I104" s="66"/>
      <c r="J104" s="66">
        <f t="shared" si="4"/>
        <v>0</v>
      </c>
      <c r="K104" s="66"/>
      <c r="L104" s="66"/>
      <c r="M104" s="66">
        <f t="shared" si="7"/>
        <v>0</v>
      </c>
      <c r="N104" s="67"/>
      <c r="O104" s="68"/>
      <c r="P104" s="69"/>
      <c r="Q104" s="69"/>
      <c r="R104" s="3">
        <f t="shared" si="12"/>
        <v>0</v>
      </c>
      <c r="S104" s="3">
        <f t="shared" si="14"/>
        <v>0</v>
      </c>
    </row>
    <row r="105" spans="1:19" x14ac:dyDescent="0.2">
      <c r="A105" s="4">
        <f>'Application Form'!B124</f>
        <v>0</v>
      </c>
      <c r="B105" s="4">
        <f>'Report Form'!D108</f>
        <v>0</v>
      </c>
      <c r="C105" s="4" t="str">
        <f t="shared" si="20"/>
        <v>CTF</v>
      </c>
      <c r="D105" s="22">
        <f>'Report Form'!F108</f>
        <v>0</v>
      </c>
      <c r="E105" s="22">
        <f>'Report Form'!H108</f>
        <v>0</v>
      </c>
      <c r="F105" s="65"/>
      <c r="G105" s="65"/>
      <c r="H105" s="65"/>
      <c r="I105" s="66"/>
      <c r="J105" s="66">
        <f t="shared" si="4"/>
        <v>0</v>
      </c>
      <c r="K105" s="66"/>
      <c r="L105" s="66"/>
      <c r="M105" s="66">
        <f t="shared" si="7"/>
        <v>0</v>
      </c>
      <c r="N105" s="67"/>
      <c r="O105" s="68"/>
      <c r="P105" s="69"/>
      <c r="Q105" s="69"/>
      <c r="R105" s="3">
        <f t="shared" si="12"/>
        <v>0</v>
      </c>
      <c r="S105" s="3">
        <f t="shared" si="14"/>
        <v>0</v>
      </c>
    </row>
    <row r="106" spans="1:19" x14ac:dyDescent="0.2">
      <c r="A106" s="4">
        <f>'Application Form'!B125</f>
        <v>0</v>
      </c>
      <c r="B106" s="4">
        <f>'Report Form'!D109</f>
        <v>0</v>
      </c>
      <c r="C106" s="4" t="str">
        <f t="shared" si="20"/>
        <v>CTF</v>
      </c>
      <c r="D106" s="22">
        <f>'Report Form'!F109</f>
        <v>0</v>
      </c>
      <c r="E106" s="22">
        <f>'Report Form'!H109</f>
        <v>0</v>
      </c>
      <c r="F106" s="65"/>
      <c r="G106" s="65"/>
      <c r="H106" s="65"/>
      <c r="I106" s="66"/>
      <c r="J106" s="66">
        <f t="shared" si="4"/>
        <v>0</v>
      </c>
      <c r="K106" s="66"/>
      <c r="L106" s="66"/>
      <c r="M106" s="66">
        <f t="shared" si="7"/>
        <v>0</v>
      </c>
      <c r="N106" s="67"/>
      <c r="O106" s="68"/>
      <c r="P106" s="69"/>
      <c r="Q106" s="69"/>
      <c r="R106" s="3">
        <f t="shared" si="12"/>
        <v>0</v>
      </c>
      <c r="S106" s="3">
        <f t="shared" si="14"/>
        <v>0</v>
      </c>
    </row>
    <row r="107" spans="1:19" x14ac:dyDescent="0.2">
      <c r="A107" s="4">
        <f>'Application Form'!B126</f>
        <v>0</v>
      </c>
      <c r="B107" s="4">
        <f>'Report Form'!D110</f>
        <v>0</v>
      </c>
      <c r="C107" s="4" t="str">
        <f t="shared" si="20"/>
        <v>CTF</v>
      </c>
      <c r="D107" s="22">
        <f>'Report Form'!F110</f>
        <v>0</v>
      </c>
      <c r="E107" s="22">
        <f>'Report Form'!H110</f>
        <v>0</v>
      </c>
      <c r="F107" s="65"/>
      <c r="G107" s="65"/>
      <c r="H107" s="65"/>
      <c r="I107" s="66"/>
      <c r="J107" s="66">
        <f t="shared" si="4"/>
        <v>0</v>
      </c>
      <c r="K107" s="66"/>
      <c r="L107" s="66"/>
      <c r="M107" s="66">
        <f t="shared" si="7"/>
        <v>0</v>
      </c>
      <c r="N107" s="67"/>
      <c r="O107" s="68"/>
      <c r="P107" s="69"/>
      <c r="Q107" s="69"/>
      <c r="R107" s="3">
        <f t="shared" si="12"/>
        <v>0</v>
      </c>
      <c r="S107" s="3">
        <f t="shared" si="14"/>
        <v>0</v>
      </c>
    </row>
    <row r="108" spans="1:19" x14ac:dyDescent="0.2">
      <c r="A108" s="4">
        <f>'Application Form'!B127</f>
        <v>0</v>
      </c>
      <c r="B108" s="4">
        <f>'Report Form'!D111</f>
        <v>0</v>
      </c>
      <c r="C108" s="4" t="str">
        <f t="shared" si="20"/>
        <v>CTF</v>
      </c>
      <c r="D108" s="22">
        <f>'Report Form'!F111</f>
        <v>0</v>
      </c>
      <c r="E108" s="22">
        <f>'Report Form'!H111</f>
        <v>0</v>
      </c>
      <c r="F108" s="65"/>
      <c r="G108" s="65"/>
      <c r="H108" s="65"/>
      <c r="I108" s="66"/>
      <c r="J108" s="66">
        <f t="shared" si="4"/>
        <v>0</v>
      </c>
      <c r="K108" s="66"/>
      <c r="L108" s="66"/>
      <c r="M108" s="66">
        <f t="shared" si="7"/>
        <v>0</v>
      </c>
      <c r="N108" s="67"/>
      <c r="O108" s="68"/>
      <c r="P108" s="69"/>
      <c r="Q108" s="69"/>
      <c r="R108" s="3">
        <f t="shared" si="12"/>
        <v>0</v>
      </c>
      <c r="S108" s="3">
        <f t="shared" si="14"/>
        <v>0</v>
      </c>
    </row>
    <row r="109" spans="1:19" x14ac:dyDescent="0.2">
      <c r="A109" s="4">
        <f>'Application Form'!B128</f>
        <v>0</v>
      </c>
      <c r="B109" s="4">
        <f>'Report Form'!D112</f>
        <v>0</v>
      </c>
      <c r="C109" s="4" t="str">
        <f t="shared" si="20"/>
        <v>CTF</v>
      </c>
      <c r="D109" s="22">
        <f>'Report Form'!F112</f>
        <v>0</v>
      </c>
      <c r="E109" s="22">
        <f>'Report Form'!H112</f>
        <v>0</v>
      </c>
      <c r="F109" s="65"/>
      <c r="G109" s="65"/>
      <c r="H109" s="65"/>
      <c r="I109" s="66"/>
      <c r="J109" s="66">
        <f t="shared" si="4"/>
        <v>0</v>
      </c>
      <c r="K109" s="66"/>
      <c r="L109" s="66"/>
      <c r="M109" s="66">
        <f t="shared" si="7"/>
        <v>0</v>
      </c>
      <c r="N109" s="67"/>
      <c r="O109" s="68"/>
      <c r="P109" s="69"/>
      <c r="Q109" s="69"/>
      <c r="R109" s="3">
        <f t="shared" si="12"/>
        <v>0</v>
      </c>
      <c r="S109" s="3">
        <f t="shared" si="14"/>
        <v>0</v>
      </c>
    </row>
    <row r="110" spans="1:19" x14ac:dyDescent="0.2">
      <c r="A110" s="4">
        <f>'Application Form'!B129</f>
        <v>0</v>
      </c>
      <c r="B110" s="4">
        <f>'Report Form'!D113</f>
        <v>0</v>
      </c>
      <c r="C110" s="4" t="str">
        <f t="shared" si="20"/>
        <v>CTF</v>
      </c>
      <c r="D110" s="22">
        <f>'Report Form'!F113</f>
        <v>0</v>
      </c>
      <c r="E110" s="22">
        <f>'Report Form'!H113</f>
        <v>0</v>
      </c>
      <c r="F110" s="65"/>
      <c r="G110" s="65"/>
      <c r="H110" s="65"/>
      <c r="I110" s="66"/>
      <c r="J110" s="66">
        <f t="shared" si="4"/>
        <v>0</v>
      </c>
      <c r="K110" s="66"/>
      <c r="L110" s="66"/>
      <c r="M110" s="66">
        <f t="shared" si="7"/>
        <v>0</v>
      </c>
      <c r="N110" s="67"/>
      <c r="O110" s="68"/>
      <c r="P110" s="69"/>
      <c r="Q110" s="69"/>
      <c r="R110" s="3">
        <f t="shared" si="12"/>
        <v>0</v>
      </c>
      <c r="S110" s="3">
        <f t="shared" si="14"/>
        <v>0</v>
      </c>
    </row>
    <row r="111" spans="1:19" x14ac:dyDescent="0.2">
      <c r="A111" s="4">
        <f>'Application Form'!B130</f>
        <v>0</v>
      </c>
      <c r="B111" s="4">
        <f>'Report Form'!D114</f>
        <v>0</v>
      </c>
      <c r="C111" s="4" t="str">
        <f t="shared" si="20"/>
        <v>CTF</v>
      </c>
      <c r="D111" s="22">
        <f>'Report Form'!F114</f>
        <v>0</v>
      </c>
      <c r="E111" s="22">
        <f>'Report Form'!H114</f>
        <v>0</v>
      </c>
      <c r="F111" s="65"/>
      <c r="G111" s="65"/>
      <c r="H111" s="65"/>
      <c r="I111" s="66"/>
      <c r="J111" s="66">
        <f t="shared" si="4"/>
        <v>0</v>
      </c>
      <c r="K111" s="66"/>
      <c r="L111" s="66"/>
      <c r="M111" s="66">
        <f t="shared" si="7"/>
        <v>0</v>
      </c>
      <c r="N111" s="67"/>
      <c r="O111" s="68"/>
      <c r="P111" s="69"/>
      <c r="Q111" s="69"/>
      <c r="R111" s="3">
        <f t="shared" si="12"/>
        <v>0</v>
      </c>
      <c r="S111" s="3">
        <f t="shared" si="14"/>
        <v>0</v>
      </c>
    </row>
    <row r="112" spans="1:19" x14ac:dyDescent="0.2">
      <c r="A112" s="4">
        <f>'Application Form'!B131</f>
        <v>0</v>
      </c>
      <c r="B112" s="4">
        <f>'Report Form'!D115</f>
        <v>0</v>
      </c>
      <c r="C112" s="4" t="str">
        <f t="shared" si="20"/>
        <v>CTF</v>
      </c>
      <c r="D112" s="22">
        <f>'Report Form'!F115</f>
        <v>0</v>
      </c>
      <c r="E112" s="22">
        <f>'Report Form'!H115</f>
        <v>0</v>
      </c>
      <c r="F112" s="65"/>
      <c r="G112" s="65"/>
      <c r="H112" s="65"/>
      <c r="I112" s="66"/>
      <c r="J112" s="66">
        <f t="shared" si="4"/>
        <v>0</v>
      </c>
      <c r="K112" s="66"/>
      <c r="L112" s="66"/>
      <c r="M112" s="66">
        <f t="shared" si="7"/>
        <v>0</v>
      </c>
      <c r="N112" s="67"/>
      <c r="O112" s="68"/>
      <c r="P112" s="69"/>
      <c r="Q112" s="69"/>
      <c r="R112" s="3">
        <f t="shared" si="12"/>
        <v>0</v>
      </c>
      <c r="S112" s="3">
        <f t="shared" si="14"/>
        <v>0</v>
      </c>
    </row>
    <row r="113" spans="1:19" x14ac:dyDescent="0.2">
      <c r="A113" s="4">
        <f>'Application Form'!B132</f>
        <v>0</v>
      </c>
      <c r="B113" s="4">
        <f>'Report Form'!D116</f>
        <v>0</v>
      </c>
      <c r="C113" s="4" t="str">
        <f t="shared" si="20"/>
        <v>CTF</v>
      </c>
      <c r="D113" s="22">
        <f>'Report Form'!F116</f>
        <v>0</v>
      </c>
      <c r="E113" s="22">
        <f>'Report Form'!H116</f>
        <v>0</v>
      </c>
      <c r="F113" s="65"/>
      <c r="G113" s="65"/>
      <c r="H113" s="65"/>
      <c r="I113" s="66"/>
      <c r="J113" s="66">
        <f t="shared" si="4"/>
        <v>0</v>
      </c>
      <c r="K113" s="66"/>
      <c r="L113" s="66"/>
      <c r="M113" s="66">
        <f t="shared" si="7"/>
        <v>0</v>
      </c>
      <c r="N113" s="67"/>
      <c r="O113" s="68"/>
      <c r="P113" s="69"/>
      <c r="Q113" s="69"/>
      <c r="R113" s="3">
        <f t="shared" si="12"/>
        <v>0</v>
      </c>
      <c r="S113" s="3">
        <f t="shared" si="14"/>
        <v>0</v>
      </c>
    </row>
    <row r="114" spans="1:19" x14ac:dyDescent="0.2">
      <c r="A114" s="4">
        <f>'Application Form'!B133</f>
        <v>0</v>
      </c>
      <c r="B114" s="4">
        <f>'Report Form'!D117</f>
        <v>0</v>
      </c>
      <c r="C114" s="4" t="str">
        <f t="shared" si="20"/>
        <v>CTF</v>
      </c>
      <c r="D114" s="22">
        <f>'Report Form'!F117</f>
        <v>0</v>
      </c>
      <c r="E114" s="22">
        <f>'Report Form'!H117</f>
        <v>0</v>
      </c>
      <c r="F114" s="65"/>
      <c r="G114" s="65"/>
      <c r="H114" s="65"/>
      <c r="I114" s="66"/>
      <c r="J114" s="66">
        <f t="shared" si="4"/>
        <v>0</v>
      </c>
      <c r="K114" s="66"/>
      <c r="L114" s="66"/>
      <c r="M114" s="66">
        <f t="shared" si="7"/>
        <v>0</v>
      </c>
      <c r="N114" s="67"/>
      <c r="O114" s="68"/>
      <c r="P114" s="69"/>
      <c r="Q114" s="69"/>
      <c r="R114" s="3">
        <f t="shared" si="12"/>
        <v>0</v>
      </c>
      <c r="S114" s="3">
        <f t="shared" si="14"/>
        <v>0</v>
      </c>
    </row>
    <row r="115" spans="1:19" x14ac:dyDescent="0.2">
      <c r="A115" s="4">
        <f>'Application Form'!B134</f>
        <v>0</v>
      </c>
      <c r="B115" s="4">
        <f>'Report Form'!D118</f>
        <v>0</v>
      </c>
      <c r="C115" s="4" t="str">
        <f t="shared" si="20"/>
        <v>CTF</v>
      </c>
      <c r="D115" s="22">
        <f>'Report Form'!F118</f>
        <v>0</v>
      </c>
      <c r="E115" s="22">
        <f>'Report Form'!H118</f>
        <v>0</v>
      </c>
      <c r="F115" s="65"/>
      <c r="G115" s="65"/>
      <c r="H115" s="65"/>
      <c r="I115" s="66"/>
      <c r="J115" s="66">
        <f t="shared" si="4"/>
        <v>0</v>
      </c>
      <c r="K115" s="66"/>
      <c r="L115" s="66"/>
      <c r="M115" s="66">
        <f t="shared" si="7"/>
        <v>0</v>
      </c>
      <c r="N115" s="67"/>
      <c r="O115" s="68"/>
      <c r="P115" s="69"/>
      <c r="Q115" s="69"/>
      <c r="R115" s="3">
        <f t="shared" si="12"/>
        <v>0</v>
      </c>
      <c r="S115" s="3">
        <f t="shared" si="14"/>
        <v>0</v>
      </c>
    </row>
    <row r="116" spans="1:19" x14ac:dyDescent="0.2">
      <c r="A116" s="4">
        <f>'Application Form'!B135</f>
        <v>0</v>
      </c>
      <c r="B116" s="4">
        <f>'Report Form'!D119</f>
        <v>0</v>
      </c>
      <c r="C116" s="4" t="str">
        <f t="shared" si="20"/>
        <v>CTF</v>
      </c>
      <c r="D116" s="22">
        <f>'Report Form'!F119</f>
        <v>0</v>
      </c>
      <c r="E116" s="22">
        <f>'Report Form'!H119</f>
        <v>0</v>
      </c>
      <c r="F116" s="65"/>
      <c r="G116" s="65"/>
      <c r="H116" s="65"/>
      <c r="I116" s="66"/>
      <c r="J116" s="66">
        <f t="shared" si="4"/>
        <v>0</v>
      </c>
      <c r="K116" s="66"/>
      <c r="L116" s="66"/>
      <c r="M116" s="66">
        <f t="shared" si="7"/>
        <v>0</v>
      </c>
      <c r="N116" s="67"/>
      <c r="O116" s="68"/>
      <c r="P116" s="69"/>
      <c r="Q116" s="69"/>
      <c r="R116" s="3">
        <f t="shared" si="12"/>
        <v>0</v>
      </c>
      <c r="S116" s="3">
        <f t="shared" si="14"/>
        <v>0</v>
      </c>
    </row>
    <row r="117" spans="1:19" x14ac:dyDescent="0.2">
      <c r="A117" s="4">
        <f>'Application Form'!B136</f>
        <v>0</v>
      </c>
      <c r="B117" s="4">
        <f>'Report Form'!D120</f>
        <v>0</v>
      </c>
      <c r="C117" s="4" t="str">
        <f t="shared" si="20"/>
        <v>CTF</v>
      </c>
      <c r="D117" s="22">
        <f>'Report Form'!F120</f>
        <v>0</v>
      </c>
      <c r="E117" s="22">
        <f>'Report Form'!H120</f>
        <v>0</v>
      </c>
      <c r="F117" s="65"/>
      <c r="G117" s="65"/>
      <c r="H117" s="65"/>
      <c r="I117" s="66"/>
      <c r="J117" s="66">
        <f t="shared" si="4"/>
        <v>0</v>
      </c>
      <c r="K117" s="66"/>
      <c r="L117" s="66"/>
      <c r="M117" s="66">
        <f t="shared" si="7"/>
        <v>0</v>
      </c>
      <c r="N117" s="67"/>
      <c r="O117" s="68"/>
      <c r="P117" s="69"/>
      <c r="Q117" s="69"/>
      <c r="R117" s="3">
        <f t="shared" si="12"/>
        <v>0</v>
      </c>
      <c r="S117" s="3">
        <f t="shared" si="14"/>
        <v>0</v>
      </c>
    </row>
    <row r="118" spans="1:19" x14ac:dyDescent="0.2">
      <c r="A118" s="4">
        <f>'Application Form'!B137</f>
        <v>0</v>
      </c>
      <c r="B118" s="4">
        <f>'Report Form'!D121</f>
        <v>0</v>
      </c>
      <c r="C118" s="4" t="str">
        <f t="shared" si="20"/>
        <v>CTF</v>
      </c>
      <c r="D118" s="22">
        <f>'Report Form'!F121</f>
        <v>0</v>
      </c>
      <c r="E118" s="22">
        <f>'Report Form'!H121</f>
        <v>0</v>
      </c>
      <c r="F118" s="65"/>
      <c r="G118" s="65"/>
      <c r="H118" s="65"/>
      <c r="I118" s="66"/>
      <c r="J118" s="66">
        <f t="shared" si="4"/>
        <v>0</v>
      </c>
      <c r="K118" s="66"/>
      <c r="L118" s="66"/>
      <c r="M118" s="66">
        <f t="shared" si="7"/>
        <v>0</v>
      </c>
      <c r="N118" s="67"/>
      <c r="O118" s="68"/>
      <c r="P118" s="69"/>
      <c r="Q118" s="69"/>
      <c r="R118" s="3">
        <f t="shared" si="12"/>
        <v>0</v>
      </c>
      <c r="S118" s="3">
        <f t="shared" si="14"/>
        <v>0</v>
      </c>
    </row>
    <row r="119" spans="1:19" x14ac:dyDescent="0.2">
      <c r="A119" s="4">
        <f>'Application Form'!B138</f>
        <v>0</v>
      </c>
      <c r="B119" s="4">
        <f>'Report Form'!D122</f>
        <v>0</v>
      </c>
      <c r="C119" s="4" t="str">
        <f t="shared" si="20"/>
        <v>CTF</v>
      </c>
      <c r="D119" s="22">
        <f>'Report Form'!F122</f>
        <v>0</v>
      </c>
      <c r="E119" s="22">
        <f>'Report Form'!H122</f>
        <v>0</v>
      </c>
      <c r="F119" s="65"/>
      <c r="G119" s="65"/>
      <c r="H119" s="65"/>
      <c r="I119" s="66"/>
      <c r="J119" s="66">
        <f t="shared" si="4"/>
        <v>0</v>
      </c>
      <c r="K119" s="66"/>
      <c r="L119" s="66"/>
      <c r="M119" s="66">
        <f t="shared" si="7"/>
        <v>0</v>
      </c>
      <c r="N119" s="67"/>
      <c r="O119" s="68"/>
      <c r="P119" s="69"/>
      <c r="Q119" s="69"/>
      <c r="R119" s="3">
        <f t="shared" si="12"/>
        <v>0</v>
      </c>
      <c r="S119" s="3">
        <f t="shared" si="14"/>
        <v>0</v>
      </c>
    </row>
    <row r="120" spans="1:19" x14ac:dyDescent="0.2">
      <c r="A120" s="4">
        <f>'Application Form'!B139</f>
        <v>0</v>
      </c>
      <c r="B120" s="4">
        <f>'Report Form'!D123</f>
        <v>0</v>
      </c>
      <c r="C120" s="4" t="str">
        <f t="shared" si="20"/>
        <v>CTF</v>
      </c>
      <c r="D120" s="22">
        <f>'Report Form'!F123</f>
        <v>0</v>
      </c>
      <c r="E120" s="22">
        <f>'Report Form'!H123</f>
        <v>0</v>
      </c>
      <c r="F120" s="65"/>
      <c r="G120" s="65"/>
      <c r="H120" s="65"/>
      <c r="I120" s="66"/>
      <c r="J120" s="66">
        <f t="shared" si="4"/>
        <v>0</v>
      </c>
      <c r="K120" s="66"/>
      <c r="L120" s="66"/>
      <c r="M120" s="66">
        <f t="shared" si="7"/>
        <v>0</v>
      </c>
      <c r="N120" s="67"/>
      <c r="O120" s="68"/>
      <c r="P120" s="69"/>
      <c r="Q120" s="69"/>
      <c r="R120" s="3">
        <f t="shared" si="12"/>
        <v>0</v>
      </c>
      <c r="S120" s="3">
        <f t="shared" si="14"/>
        <v>0</v>
      </c>
    </row>
    <row r="121" spans="1:19" x14ac:dyDescent="0.2">
      <c r="A121" s="4">
        <f>'Application Form'!B140</f>
        <v>0</v>
      </c>
      <c r="B121" s="4">
        <f>'Report Form'!D124</f>
        <v>0</v>
      </c>
      <c r="C121" s="4" t="str">
        <f t="shared" si="20"/>
        <v>CTF</v>
      </c>
      <c r="D121" s="22">
        <f>'Report Form'!F124</f>
        <v>0</v>
      </c>
      <c r="E121" s="22">
        <f>'Report Form'!H124</f>
        <v>0</v>
      </c>
      <c r="F121" s="65"/>
      <c r="G121" s="65"/>
      <c r="H121" s="65"/>
      <c r="I121" s="66"/>
      <c r="J121" s="66">
        <f t="shared" si="4"/>
        <v>0</v>
      </c>
      <c r="K121" s="66"/>
      <c r="L121" s="66"/>
      <c r="M121" s="66">
        <f t="shared" si="7"/>
        <v>0</v>
      </c>
      <c r="N121" s="67"/>
      <c r="O121" s="68"/>
      <c r="P121" s="69"/>
      <c r="Q121" s="69"/>
      <c r="R121" s="3">
        <f t="shared" si="12"/>
        <v>0</v>
      </c>
      <c r="S121" s="3">
        <f t="shared" si="14"/>
        <v>0</v>
      </c>
    </row>
    <row r="122" spans="1:19" x14ac:dyDescent="0.2">
      <c r="A122" s="4">
        <f>'Application Form'!B141</f>
        <v>0</v>
      </c>
      <c r="B122" s="4">
        <f>'Report Form'!D125</f>
        <v>0</v>
      </c>
      <c r="C122" s="4" t="str">
        <f t="shared" si="20"/>
        <v>CTF</v>
      </c>
      <c r="D122" s="22">
        <f>'Report Form'!F125</f>
        <v>0</v>
      </c>
      <c r="E122" s="22">
        <f>'Report Form'!H125</f>
        <v>0</v>
      </c>
      <c r="F122" s="65"/>
      <c r="G122" s="65"/>
      <c r="H122" s="65"/>
      <c r="I122" s="66"/>
      <c r="J122" s="66">
        <f t="shared" si="4"/>
        <v>0</v>
      </c>
      <c r="K122" s="66"/>
      <c r="L122" s="66"/>
      <c r="M122" s="66">
        <f t="shared" si="7"/>
        <v>0</v>
      </c>
      <c r="N122" s="67"/>
      <c r="O122" s="68"/>
      <c r="P122" s="69"/>
      <c r="Q122" s="69"/>
      <c r="R122" s="3">
        <f t="shared" si="12"/>
        <v>0</v>
      </c>
      <c r="S122" s="3">
        <f t="shared" si="14"/>
        <v>0</v>
      </c>
    </row>
    <row r="123" spans="1:19" x14ac:dyDescent="0.2">
      <c r="A123" s="4">
        <f>'Application Form'!B142</f>
        <v>0</v>
      </c>
      <c r="B123" s="4">
        <f>'Report Form'!D126</f>
        <v>0</v>
      </c>
      <c r="C123" s="4" t="str">
        <f t="shared" si="20"/>
        <v>CTF</v>
      </c>
      <c r="D123" s="22">
        <f>'Report Form'!F126</f>
        <v>0</v>
      </c>
      <c r="E123" s="22">
        <f>'Report Form'!H126</f>
        <v>0</v>
      </c>
      <c r="F123" s="65"/>
      <c r="G123" s="65"/>
      <c r="H123" s="65"/>
      <c r="I123" s="66"/>
      <c r="J123" s="66">
        <f t="shared" si="4"/>
        <v>0</v>
      </c>
      <c r="K123" s="66"/>
      <c r="L123" s="66"/>
      <c r="M123" s="66">
        <f t="shared" si="7"/>
        <v>0</v>
      </c>
      <c r="N123" s="67"/>
      <c r="O123" s="68"/>
      <c r="P123" s="69"/>
      <c r="Q123" s="69"/>
      <c r="R123" s="3">
        <f t="shared" si="12"/>
        <v>0</v>
      </c>
      <c r="S123" s="3">
        <f t="shared" si="14"/>
        <v>0</v>
      </c>
    </row>
    <row r="124" spans="1:19" x14ac:dyDescent="0.2">
      <c r="A124" s="4">
        <f>'Application Form'!B143</f>
        <v>0</v>
      </c>
      <c r="B124" s="4">
        <f>'Report Form'!D127</f>
        <v>0</v>
      </c>
      <c r="C124" s="4" t="str">
        <f t="shared" si="20"/>
        <v>CTF</v>
      </c>
      <c r="D124" s="22">
        <f>'Report Form'!F127</f>
        <v>0</v>
      </c>
      <c r="E124" s="22">
        <f>'Report Form'!H127</f>
        <v>0</v>
      </c>
      <c r="F124" s="65"/>
      <c r="G124" s="65"/>
      <c r="H124" s="65"/>
      <c r="I124" s="66"/>
      <c r="J124" s="66">
        <f t="shared" si="4"/>
        <v>0</v>
      </c>
      <c r="K124" s="66"/>
      <c r="L124" s="66"/>
      <c r="M124" s="66">
        <f t="shared" si="7"/>
        <v>0</v>
      </c>
      <c r="N124" s="67"/>
      <c r="O124" s="68"/>
      <c r="P124" s="69"/>
      <c r="Q124" s="69"/>
      <c r="R124" s="3">
        <f t="shared" si="12"/>
        <v>0</v>
      </c>
      <c r="S124" s="3">
        <f t="shared" si="14"/>
        <v>0</v>
      </c>
    </row>
    <row r="125" spans="1:19" x14ac:dyDescent="0.2">
      <c r="D125" s="22"/>
      <c r="E125" s="22"/>
      <c r="F125" s="65"/>
      <c r="G125" s="65"/>
      <c r="H125" s="65"/>
      <c r="I125" s="66"/>
      <c r="J125" s="66"/>
      <c r="K125" s="66"/>
      <c r="L125" s="66"/>
      <c r="M125" s="66"/>
      <c r="N125" s="67"/>
      <c r="O125" s="68"/>
      <c r="P125" s="69"/>
      <c r="Q125" s="69"/>
    </row>
    <row r="126" spans="1:19" x14ac:dyDescent="0.2">
      <c r="D126" s="22"/>
      <c r="E126" s="22"/>
      <c r="F126" s="65"/>
      <c r="G126" s="65"/>
      <c r="H126" s="65"/>
      <c r="I126" s="66"/>
      <c r="J126" s="66"/>
      <c r="K126" s="66"/>
      <c r="L126" s="66"/>
      <c r="M126" s="66"/>
      <c r="N126" s="67"/>
      <c r="O126" s="68"/>
      <c r="P126" s="69"/>
      <c r="Q126" s="69"/>
    </row>
    <row r="127" spans="1:19" x14ac:dyDescent="0.2">
      <c r="D127" s="22"/>
      <c r="E127" s="22"/>
      <c r="F127" s="65"/>
      <c r="G127" s="65"/>
      <c r="H127" s="65"/>
      <c r="I127" s="66"/>
      <c r="J127" s="66"/>
      <c r="K127" s="66"/>
      <c r="L127" s="66"/>
      <c r="M127" s="66"/>
      <c r="N127" s="67"/>
      <c r="O127" s="68"/>
      <c r="P127" s="69"/>
      <c r="Q127" s="69"/>
    </row>
    <row r="128" spans="1:19" x14ac:dyDescent="0.2">
      <c r="D128" s="22"/>
      <c r="E128" s="22"/>
      <c r="F128" s="65"/>
      <c r="G128" s="65"/>
      <c r="H128" s="65"/>
      <c r="I128" s="66"/>
      <c r="J128" s="66"/>
      <c r="K128" s="66"/>
      <c r="L128" s="66"/>
      <c r="M128" s="66"/>
      <c r="N128" s="67"/>
      <c r="O128" s="68"/>
      <c r="P128" s="69"/>
      <c r="Q128" s="69"/>
    </row>
    <row r="129" spans="4:17" x14ac:dyDescent="0.2">
      <c r="D129" s="22"/>
      <c r="E129" s="22"/>
      <c r="F129" s="65"/>
      <c r="G129" s="65"/>
      <c r="H129" s="65"/>
      <c r="I129" s="66"/>
      <c r="J129" s="66"/>
      <c r="K129" s="66"/>
      <c r="L129" s="66"/>
      <c r="M129" s="66"/>
      <c r="N129" s="67"/>
      <c r="O129" s="68"/>
      <c r="P129" s="69"/>
      <c r="Q129" s="69"/>
    </row>
    <row r="130" spans="4:17" x14ac:dyDescent="0.2">
      <c r="D130" s="22"/>
      <c r="E130" s="22"/>
      <c r="F130" s="65"/>
      <c r="G130" s="65"/>
      <c r="H130" s="65"/>
      <c r="I130" s="66"/>
      <c r="J130" s="66"/>
      <c r="K130" s="66"/>
      <c r="L130" s="66"/>
      <c r="M130" s="66"/>
      <c r="N130" s="67"/>
      <c r="O130" s="68"/>
      <c r="P130" s="69"/>
      <c r="Q130" s="69"/>
    </row>
    <row r="131" spans="4:17" x14ac:dyDescent="0.2">
      <c r="D131" s="22"/>
      <c r="E131" s="22"/>
      <c r="F131" s="65"/>
      <c r="G131" s="65"/>
      <c r="H131" s="65"/>
      <c r="I131" s="66"/>
      <c r="J131" s="66"/>
      <c r="K131" s="66"/>
      <c r="L131" s="66"/>
      <c r="M131" s="66"/>
      <c r="N131" s="67"/>
      <c r="O131" s="68"/>
      <c r="P131" s="69"/>
      <c r="Q131" s="69"/>
    </row>
    <row r="132" spans="4:17" x14ac:dyDescent="0.2">
      <c r="D132" s="22"/>
      <c r="E132" s="22"/>
      <c r="F132" s="65"/>
      <c r="G132" s="65"/>
      <c r="H132" s="65"/>
      <c r="I132" s="66"/>
      <c r="J132" s="66"/>
      <c r="K132" s="66"/>
      <c r="L132" s="66"/>
      <c r="M132" s="66"/>
      <c r="N132" s="67"/>
      <c r="O132" s="68"/>
      <c r="P132" s="69"/>
      <c r="Q132" s="69"/>
    </row>
    <row r="133" spans="4:17" x14ac:dyDescent="0.2">
      <c r="D133" s="22"/>
      <c r="E133" s="22"/>
      <c r="F133" s="65"/>
      <c r="G133" s="65"/>
      <c r="H133" s="65"/>
      <c r="I133" s="66"/>
      <c r="J133" s="66"/>
      <c r="K133" s="66"/>
      <c r="L133" s="66"/>
      <c r="M133" s="66"/>
      <c r="N133" s="67"/>
      <c r="O133" s="68"/>
      <c r="P133" s="69"/>
      <c r="Q133" s="69"/>
    </row>
    <row r="134" spans="4:17" x14ac:dyDescent="0.2">
      <c r="D134" s="22"/>
      <c r="E134" s="22"/>
      <c r="F134" s="65"/>
      <c r="G134" s="65"/>
      <c r="H134" s="65"/>
      <c r="I134" s="66"/>
      <c r="J134" s="66"/>
      <c r="K134" s="66"/>
      <c r="L134" s="66"/>
      <c r="M134" s="66"/>
      <c r="N134" s="67"/>
      <c r="O134" s="68"/>
      <c r="P134" s="69"/>
      <c r="Q134" s="69"/>
    </row>
    <row r="135" spans="4:17" x14ac:dyDescent="0.2">
      <c r="D135" s="22"/>
      <c r="E135" s="22"/>
      <c r="F135" s="65"/>
      <c r="G135" s="65"/>
      <c r="H135" s="65"/>
      <c r="I135" s="66"/>
      <c r="J135" s="66"/>
      <c r="K135" s="66"/>
      <c r="L135" s="66"/>
      <c r="M135" s="66"/>
      <c r="N135" s="67"/>
      <c r="O135" s="68"/>
      <c r="P135" s="69"/>
      <c r="Q135" s="69"/>
    </row>
    <row r="136" spans="4:17" x14ac:dyDescent="0.2">
      <c r="D136" s="22"/>
      <c r="E136" s="22"/>
      <c r="F136" s="65"/>
      <c r="G136" s="65"/>
      <c r="H136" s="65"/>
      <c r="I136" s="66"/>
      <c r="J136" s="66"/>
      <c r="K136" s="66"/>
      <c r="L136" s="66"/>
      <c r="M136" s="66"/>
      <c r="N136" s="67"/>
      <c r="O136" s="68"/>
      <c r="P136" s="69"/>
      <c r="Q136" s="69"/>
    </row>
    <row r="137" spans="4:17" x14ac:dyDescent="0.2">
      <c r="D137" s="22"/>
      <c r="E137" s="22"/>
      <c r="F137" s="65"/>
      <c r="G137" s="65"/>
      <c r="H137" s="65"/>
      <c r="I137" s="66"/>
      <c r="J137" s="66"/>
      <c r="K137" s="66"/>
      <c r="L137" s="66"/>
      <c r="M137" s="66"/>
      <c r="N137" s="67"/>
      <c r="O137" s="68"/>
      <c r="P137" s="69"/>
      <c r="Q137" s="69"/>
    </row>
    <row r="138" spans="4:17" x14ac:dyDescent="0.2">
      <c r="D138" s="22"/>
      <c r="E138" s="22"/>
      <c r="F138" s="65"/>
      <c r="G138" s="65"/>
      <c r="H138" s="65"/>
      <c r="I138" s="66"/>
      <c r="J138" s="66"/>
      <c r="K138" s="66"/>
      <c r="L138" s="66"/>
      <c r="M138" s="66"/>
      <c r="N138" s="67"/>
      <c r="O138" s="68"/>
      <c r="P138" s="69"/>
      <c r="Q138" s="69"/>
    </row>
    <row r="139" spans="4:17" x14ac:dyDescent="0.2">
      <c r="D139" s="22"/>
      <c r="E139" s="22"/>
      <c r="F139" s="65"/>
      <c r="G139" s="65"/>
      <c r="H139" s="65"/>
      <c r="I139" s="66"/>
      <c r="J139" s="66"/>
      <c r="K139" s="66"/>
      <c r="L139" s="66"/>
      <c r="M139" s="66"/>
      <c r="N139" s="67"/>
      <c r="O139" s="68"/>
      <c r="P139" s="69"/>
      <c r="Q139" s="69"/>
    </row>
    <row r="140" spans="4:17" x14ac:dyDescent="0.2">
      <c r="D140" s="22"/>
      <c r="E140" s="22"/>
      <c r="F140" s="65"/>
      <c r="G140" s="65"/>
      <c r="H140" s="65"/>
      <c r="I140" s="66"/>
      <c r="J140" s="66"/>
      <c r="K140" s="66"/>
      <c r="L140" s="66"/>
      <c r="M140" s="66"/>
      <c r="N140" s="67"/>
      <c r="O140" s="68"/>
      <c r="P140" s="69"/>
      <c r="Q140" s="69"/>
    </row>
    <row r="141" spans="4:17" x14ac:dyDescent="0.2">
      <c r="D141" s="22"/>
      <c r="E141" s="22"/>
      <c r="F141" s="65"/>
      <c r="G141" s="65"/>
      <c r="H141" s="65"/>
      <c r="I141" s="66"/>
      <c r="J141" s="66"/>
      <c r="K141" s="66"/>
      <c r="L141" s="66"/>
      <c r="M141" s="66"/>
      <c r="N141" s="67"/>
      <c r="O141" s="68"/>
      <c r="P141" s="69"/>
      <c r="Q141" s="69"/>
    </row>
    <row r="142" spans="4:17" x14ac:dyDescent="0.2">
      <c r="D142" s="22"/>
      <c r="E142" s="22"/>
      <c r="F142" s="65"/>
      <c r="G142" s="65"/>
      <c r="H142" s="65"/>
      <c r="I142" s="66"/>
      <c r="J142" s="66"/>
      <c r="K142" s="66"/>
      <c r="L142" s="66"/>
      <c r="M142" s="66"/>
      <c r="N142" s="67"/>
      <c r="O142" s="68"/>
      <c r="P142" s="69"/>
      <c r="Q142" s="69"/>
    </row>
    <row r="143" spans="4:17" x14ac:dyDescent="0.2">
      <c r="D143" s="22"/>
      <c r="E143" s="22"/>
      <c r="F143" s="65"/>
      <c r="G143" s="65"/>
      <c r="H143" s="65"/>
      <c r="I143" s="66"/>
      <c r="J143" s="66"/>
      <c r="K143" s="66"/>
      <c r="L143" s="66"/>
      <c r="M143" s="66"/>
      <c r="N143" s="67"/>
      <c r="O143" s="68"/>
      <c r="P143" s="69"/>
      <c r="Q143" s="69"/>
    </row>
    <row r="144" spans="4:17" x14ac:dyDescent="0.2">
      <c r="D144" s="22"/>
      <c r="E144" s="22"/>
      <c r="F144" s="65"/>
      <c r="G144" s="65"/>
      <c r="H144" s="65"/>
      <c r="I144" s="66"/>
      <c r="J144" s="66"/>
      <c r="K144" s="66"/>
      <c r="L144" s="66"/>
      <c r="M144" s="66"/>
      <c r="N144" s="67"/>
      <c r="O144" s="68"/>
      <c r="P144" s="69"/>
      <c r="Q144" s="69"/>
    </row>
    <row r="145" spans="4:17" x14ac:dyDescent="0.2">
      <c r="D145" s="22"/>
      <c r="E145" s="22"/>
      <c r="F145" s="65"/>
      <c r="G145" s="65"/>
      <c r="H145" s="65"/>
      <c r="I145" s="66"/>
      <c r="J145" s="66"/>
      <c r="K145" s="66"/>
      <c r="L145" s="66"/>
      <c r="M145" s="66"/>
      <c r="N145" s="67"/>
      <c r="O145" s="68"/>
      <c r="P145" s="69"/>
      <c r="Q145" s="69"/>
    </row>
    <row r="146" spans="4:17" x14ac:dyDescent="0.2">
      <c r="D146" s="22"/>
      <c r="E146" s="22"/>
      <c r="F146" s="65"/>
      <c r="G146" s="65"/>
      <c r="H146" s="65"/>
      <c r="I146" s="66"/>
      <c r="J146" s="66"/>
      <c r="K146" s="66"/>
      <c r="L146" s="66"/>
      <c r="M146" s="66"/>
      <c r="N146" s="67"/>
      <c r="O146" s="68"/>
      <c r="P146" s="69"/>
      <c r="Q146" s="69"/>
    </row>
    <row r="147" spans="4:17" x14ac:dyDescent="0.2">
      <c r="D147" s="22"/>
      <c r="E147" s="22"/>
      <c r="F147" s="65"/>
      <c r="G147" s="65"/>
      <c r="H147" s="65"/>
      <c r="I147" s="66"/>
      <c r="J147" s="66"/>
      <c r="K147" s="66"/>
      <c r="L147" s="66"/>
      <c r="M147" s="66"/>
      <c r="N147" s="67"/>
      <c r="O147" s="68"/>
      <c r="P147" s="69"/>
      <c r="Q147" s="69"/>
    </row>
    <row r="148" spans="4:17" x14ac:dyDescent="0.2">
      <c r="D148" s="22"/>
      <c r="E148" s="22"/>
      <c r="F148" s="65"/>
      <c r="G148" s="65"/>
      <c r="H148" s="65"/>
      <c r="I148" s="66"/>
      <c r="J148" s="66"/>
      <c r="K148" s="66"/>
      <c r="L148" s="66"/>
      <c r="M148" s="66"/>
      <c r="N148" s="67"/>
      <c r="O148" s="68"/>
      <c r="P148" s="69"/>
      <c r="Q148" s="69"/>
    </row>
    <row r="149" spans="4:17" x14ac:dyDescent="0.2">
      <c r="D149" s="22"/>
      <c r="E149" s="22"/>
      <c r="F149" s="65"/>
      <c r="G149" s="65"/>
      <c r="H149" s="65"/>
      <c r="I149" s="66"/>
      <c r="J149" s="66"/>
      <c r="K149" s="66"/>
      <c r="L149" s="66"/>
      <c r="M149" s="66"/>
      <c r="N149" s="67"/>
      <c r="O149" s="68"/>
      <c r="P149" s="69"/>
      <c r="Q149" s="69"/>
    </row>
    <row r="150" spans="4:17" x14ac:dyDescent="0.2">
      <c r="D150" s="22"/>
      <c r="E150" s="22"/>
      <c r="F150" s="65"/>
      <c r="G150" s="65"/>
      <c r="H150" s="65"/>
      <c r="I150" s="66"/>
      <c r="J150" s="66"/>
      <c r="K150" s="66"/>
      <c r="L150" s="66"/>
      <c r="M150" s="66"/>
      <c r="N150" s="67"/>
      <c r="O150" s="68"/>
      <c r="P150" s="69"/>
      <c r="Q150" s="69"/>
    </row>
    <row r="151" spans="4:17" x14ac:dyDescent="0.2">
      <c r="D151" s="22"/>
      <c r="E151" s="22"/>
      <c r="F151" s="65"/>
      <c r="G151" s="65"/>
      <c r="H151" s="65"/>
      <c r="I151" s="66"/>
      <c r="J151" s="66"/>
      <c r="K151" s="66"/>
      <c r="L151" s="66"/>
      <c r="M151" s="66"/>
      <c r="N151" s="67"/>
      <c r="O151" s="68"/>
      <c r="P151" s="69"/>
      <c r="Q151" s="69"/>
    </row>
    <row r="152" spans="4:17" x14ac:dyDescent="0.2">
      <c r="D152" s="22"/>
      <c r="E152" s="22"/>
      <c r="F152" s="65"/>
      <c r="G152" s="65"/>
      <c r="H152" s="65"/>
      <c r="I152" s="66"/>
      <c r="J152" s="66"/>
      <c r="K152" s="66"/>
      <c r="L152" s="66"/>
      <c r="M152" s="66"/>
      <c r="N152" s="67"/>
      <c r="O152" s="68"/>
      <c r="P152" s="69"/>
      <c r="Q152" s="69"/>
    </row>
    <row r="153" spans="4:17" x14ac:dyDescent="0.2">
      <c r="D153" s="22"/>
      <c r="E153" s="22"/>
      <c r="F153" s="65"/>
      <c r="G153" s="65"/>
      <c r="H153" s="65"/>
      <c r="I153" s="66"/>
      <c r="J153" s="66"/>
      <c r="K153" s="66"/>
      <c r="L153" s="66"/>
      <c r="M153" s="66"/>
      <c r="N153" s="67"/>
      <c r="O153" s="68"/>
      <c r="P153" s="69"/>
      <c r="Q153" s="69"/>
    </row>
    <row r="154" spans="4:17" x14ac:dyDescent="0.2">
      <c r="D154" s="22"/>
      <c r="E154" s="22"/>
      <c r="F154" s="65"/>
      <c r="G154" s="65"/>
      <c r="H154" s="65"/>
      <c r="I154" s="66"/>
      <c r="J154" s="66"/>
      <c r="K154" s="66"/>
      <c r="L154" s="66"/>
      <c r="M154" s="66"/>
      <c r="N154" s="67"/>
      <c r="O154" s="68"/>
      <c r="P154" s="69"/>
      <c r="Q154" s="69"/>
    </row>
    <row r="155" spans="4:17" x14ac:dyDescent="0.2">
      <c r="D155" s="22"/>
      <c r="E155" s="22"/>
      <c r="F155" s="65"/>
      <c r="G155" s="65"/>
      <c r="H155" s="65"/>
      <c r="I155" s="66"/>
      <c r="J155" s="66"/>
      <c r="K155" s="66"/>
      <c r="L155" s="66"/>
      <c r="M155" s="66"/>
      <c r="N155" s="67"/>
      <c r="O155" s="68"/>
      <c r="P155" s="69"/>
      <c r="Q155" s="69"/>
    </row>
    <row r="156" spans="4:17" x14ac:dyDescent="0.2">
      <c r="D156" s="22"/>
      <c r="E156" s="22"/>
      <c r="F156" s="65"/>
      <c r="G156" s="65"/>
      <c r="H156" s="65"/>
      <c r="I156" s="66"/>
      <c r="J156" s="66"/>
      <c r="K156" s="66"/>
      <c r="L156" s="66"/>
      <c r="M156" s="66"/>
      <c r="N156" s="67"/>
      <c r="O156" s="68"/>
      <c r="P156" s="69"/>
      <c r="Q156" s="69"/>
    </row>
    <row r="157" spans="4:17" x14ac:dyDescent="0.2">
      <c r="D157" s="22"/>
      <c r="E157" s="22"/>
      <c r="F157" s="65"/>
      <c r="G157" s="65"/>
      <c r="H157" s="65"/>
      <c r="I157" s="66"/>
      <c r="J157" s="66"/>
      <c r="K157" s="66"/>
      <c r="L157" s="66"/>
      <c r="M157" s="66"/>
      <c r="N157" s="67"/>
      <c r="O157" s="68"/>
      <c r="P157" s="69"/>
      <c r="Q157" s="69"/>
    </row>
    <row r="158" spans="4:17" x14ac:dyDescent="0.2">
      <c r="D158" s="22"/>
      <c r="E158" s="22"/>
      <c r="F158" s="65"/>
      <c r="G158" s="65"/>
      <c r="H158" s="65"/>
      <c r="I158" s="66"/>
      <c r="J158" s="66"/>
      <c r="K158" s="66"/>
      <c r="L158" s="66"/>
      <c r="M158" s="66"/>
      <c r="N158" s="67"/>
      <c r="O158" s="68"/>
      <c r="P158" s="69"/>
      <c r="Q158" s="69"/>
    </row>
    <row r="159" spans="4:17" x14ac:dyDescent="0.2">
      <c r="D159" s="22"/>
      <c r="E159" s="22"/>
      <c r="F159" s="65"/>
      <c r="G159" s="65"/>
      <c r="H159" s="65"/>
      <c r="I159" s="66"/>
      <c r="J159" s="66"/>
      <c r="K159" s="66"/>
      <c r="L159" s="66"/>
      <c r="M159" s="66"/>
      <c r="N159" s="67"/>
      <c r="O159" s="68"/>
      <c r="P159" s="69"/>
      <c r="Q159" s="69"/>
    </row>
    <row r="160" spans="4:17" x14ac:dyDescent="0.2">
      <c r="D160" s="22"/>
      <c r="E160" s="22"/>
      <c r="F160" s="65"/>
      <c r="G160" s="65"/>
      <c r="H160" s="65"/>
      <c r="I160" s="66"/>
      <c r="J160" s="66"/>
      <c r="K160" s="66"/>
      <c r="L160" s="66"/>
      <c r="M160" s="66"/>
      <c r="N160" s="67"/>
      <c r="O160" s="68"/>
      <c r="P160" s="69"/>
      <c r="Q160" s="69"/>
    </row>
    <row r="161" spans="4:17" x14ac:dyDescent="0.2">
      <c r="D161" s="22"/>
      <c r="E161" s="22"/>
      <c r="F161" s="65"/>
      <c r="G161" s="65"/>
      <c r="H161" s="65"/>
      <c r="I161" s="66"/>
      <c r="J161" s="66"/>
      <c r="K161" s="66"/>
      <c r="L161" s="66"/>
      <c r="M161" s="66"/>
      <c r="N161" s="67"/>
      <c r="O161" s="68"/>
      <c r="P161" s="69"/>
      <c r="Q161" s="69"/>
    </row>
    <row r="162" spans="4:17" x14ac:dyDescent="0.2">
      <c r="D162" s="22"/>
      <c r="E162" s="22"/>
      <c r="F162" s="65"/>
      <c r="G162" s="65"/>
      <c r="H162" s="65"/>
      <c r="I162" s="66"/>
      <c r="J162" s="66"/>
      <c r="K162" s="66"/>
      <c r="L162" s="66"/>
      <c r="M162" s="66"/>
      <c r="N162" s="67"/>
      <c r="O162" s="68"/>
      <c r="P162" s="69"/>
      <c r="Q162" s="69"/>
    </row>
    <row r="163" spans="4:17" x14ac:dyDescent="0.2">
      <c r="D163" s="22"/>
      <c r="E163" s="22"/>
      <c r="F163" s="65"/>
      <c r="G163" s="65"/>
      <c r="H163" s="65"/>
      <c r="I163" s="66"/>
      <c r="J163" s="66"/>
      <c r="K163" s="66"/>
      <c r="L163" s="66"/>
      <c r="M163" s="66"/>
      <c r="N163" s="67"/>
      <c r="O163" s="68"/>
      <c r="P163" s="69"/>
      <c r="Q163" s="69"/>
    </row>
    <row r="164" spans="4:17" x14ac:dyDescent="0.2">
      <c r="D164" s="22"/>
      <c r="E164" s="22"/>
      <c r="F164" s="65"/>
      <c r="G164" s="65"/>
      <c r="H164" s="65"/>
      <c r="I164" s="66"/>
      <c r="J164" s="66"/>
      <c r="K164" s="66"/>
      <c r="L164" s="66"/>
      <c r="M164" s="66"/>
      <c r="N164" s="67"/>
      <c r="O164" s="68"/>
      <c r="P164" s="69"/>
      <c r="Q164" s="69"/>
    </row>
    <row r="165" spans="4:17" x14ac:dyDescent="0.2">
      <c r="D165" s="22"/>
      <c r="E165" s="22"/>
      <c r="F165" s="65"/>
      <c r="G165" s="65"/>
      <c r="H165" s="65"/>
      <c r="I165" s="66"/>
      <c r="J165" s="66"/>
      <c r="K165" s="66"/>
      <c r="L165" s="66"/>
      <c r="M165" s="66"/>
      <c r="N165" s="67"/>
      <c r="O165" s="68"/>
      <c r="P165" s="69"/>
      <c r="Q165" s="69"/>
    </row>
    <row r="166" spans="4:17" x14ac:dyDescent="0.2">
      <c r="D166" s="22"/>
      <c r="E166" s="22"/>
      <c r="F166" s="65"/>
      <c r="G166" s="65"/>
      <c r="H166" s="65"/>
      <c r="I166" s="66"/>
      <c r="J166" s="66"/>
      <c r="K166" s="66"/>
      <c r="L166" s="66"/>
      <c r="M166" s="66"/>
      <c r="N166" s="67"/>
      <c r="O166" s="68"/>
      <c r="P166" s="69"/>
      <c r="Q166" s="69"/>
    </row>
    <row r="167" spans="4:17" x14ac:dyDescent="0.2">
      <c r="D167" s="22"/>
      <c r="E167" s="22"/>
      <c r="F167" s="65"/>
      <c r="G167" s="65"/>
      <c r="H167" s="65"/>
      <c r="I167" s="66"/>
      <c r="J167" s="66"/>
      <c r="K167" s="66"/>
      <c r="L167" s="66"/>
      <c r="M167" s="66"/>
      <c r="N167" s="67"/>
      <c r="O167" s="68"/>
      <c r="P167" s="69"/>
      <c r="Q167" s="69"/>
    </row>
    <row r="168" spans="4:17" x14ac:dyDescent="0.2">
      <c r="D168" s="22"/>
      <c r="E168" s="22"/>
      <c r="F168" s="65"/>
      <c r="G168" s="65"/>
      <c r="H168" s="65"/>
      <c r="I168" s="66"/>
      <c r="J168" s="66"/>
      <c r="K168" s="66"/>
      <c r="L168" s="66"/>
      <c r="M168" s="66"/>
      <c r="N168" s="67"/>
      <c r="O168" s="68"/>
      <c r="P168" s="69"/>
      <c r="Q168" s="69"/>
    </row>
    <row r="169" spans="4:17" x14ac:dyDescent="0.2">
      <c r="D169" s="22"/>
      <c r="E169" s="22"/>
      <c r="F169" s="65"/>
      <c r="G169" s="65"/>
      <c r="H169" s="65"/>
      <c r="I169" s="66"/>
      <c r="J169" s="66"/>
      <c r="K169" s="66"/>
      <c r="L169" s="66"/>
      <c r="M169" s="66"/>
      <c r="N169" s="67"/>
      <c r="O169" s="68"/>
      <c r="P169" s="69"/>
      <c r="Q169" s="69"/>
    </row>
    <row r="170" spans="4:17" x14ac:dyDescent="0.2">
      <c r="D170" s="22"/>
      <c r="E170" s="22"/>
      <c r="F170" s="65"/>
      <c r="G170" s="65"/>
      <c r="H170" s="65"/>
      <c r="I170" s="66"/>
      <c r="J170" s="66"/>
      <c r="K170" s="66"/>
      <c r="L170" s="66"/>
      <c r="M170" s="66"/>
      <c r="N170" s="67"/>
      <c r="O170" s="68"/>
      <c r="P170" s="69"/>
      <c r="Q170" s="69"/>
    </row>
    <row r="171" spans="4:17" x14ac:dyDescent="0.2">
      <c r="D171" s="22"/>
      <c r="E171" s="22"/>
      <c r="F171" s="65"/>
      <c r="G171" s="65"/>
      <c r="H171" s="65"/>
      <c r="I171" s="66"/>
      <c r="J171" s="66"/>
      <c r="K171" s="66"/>
      <c r="L171" s="66"/>
      <c r="M171" s="66"/>
      <c r="N171" s="67"/>
      <c r="O171" s="68"/>
      <c r="P171" s="69"/>
      <c r="Q171" s="69"/>
    </row>
    <row r="172" spans="4:17" x14ac:dyDescent="0.2">
      <c r="D172" s="22"/>
      <c r="E172" s="22"/>
      <c r="F172" s="65"/>
      <c r="G172" s="65"/>
      <c r="H172" s="65"/>
      <c r="I172" s="66"/>
      <c r="J172" s="66"/>
      <c r="K172" s="66"/>
      <c r="L172" s="66"/>
      <c r="M172" s="66"/>
      <c r="N172" s="67"/>
      <c r="O172" s="68"/>
      <c r="P172" s="69"/>
      <c r="Q172" s="69"/>
    </row>
    <row r="173" spans="4:17" x14ac:dyDescent="0.2">
      <c r="D173" s="22"/>
      <c r="E173" s="22"/>
      <c r="F173" s="65"/>
      <c r="G173" s="65"/>
      <c r="H173" s="65"/>
      <c r="I173" s="66"/>
      <c r="J173" s="66"/>
      <c r="K173" s="66"/>
      <c r="L173" s="66"/>
      <c r="M173" s="66"/>
      <c r="N173" s="67"/>
      <c r="O173" s="68"/>
      <c r="P173" s="69"/>
      <c r="Q173" s="69"/>
    </row>
    <row r="174" spans="4:17" x14ac:dyDescent="0.2">
      <c r="D174" s="22"/>
      <c r="E174" s="22"/>
      <c r="F174" s="65"/>
      <c r="G174" s="65"/>
      <c r="H174" s="65"/>
      <c r="I174" s="66"/>
      <c r="J174" s="66"/>
      <c r="K174" s="66"/>
      <c r="L174" s="66"/>
      <c r="M174" s="66"/>
      <c r="N174" s="67"/>
      <c r="O174" s="68"/>
      <c r="P174" s="69"/>
      <c r="Q174" s="69"/>
    </row>
    <row r="175" spans="4:17" x14ac:dyDescent="0.2">
      <c r="D175" s="22"/>
      <c r="E175" s="22"/>
      <c r="F175" s="65"/>
      <c r="G175" s="65"/>
      <c r="H175" s="65"/>
      <c r="I175" s="66"/>
      <c r="J175" s="66"/>
      <c r="K175" s="66"/>
      <c r="L175" s="66"/>
      <c r="M175" s="66"/>
      <c r="N175" s="67"/>
      <c r="O175" s="68"/>
      <c r="P175" s="69"/>
      <c r="Q175" s="69"/>
    </row>
    <row r="176" spans="4:17" x14ac:dyDescent="0.2">
      <c r="D176" s="22"/>
      <c r="E176" s="22"/>
      <c r="F176" s="65"/>
      <c r="G176" s="65"/>
      <c r="H176" s="65"/>
      <c r="I176" s="66"/>
      <c r="J176" s="66"/>
      <c r="K176" s="66"/>
      <c r="L176" s="66"/>
      <c r="M176" s="66"/>
      <c r="N176" s="67"/>
      <c r="O176" s="68"/>
      <c r="P176" s="69"/>
      <c r="Q176" s="69"/>
    </row>
    <row r="177" spans="4:17" x14ac:dyDescent="0.2">
      <c r="D177" s="22"/>
      <c r="E177" s="22"/>
      <c r="F177" s="65"/>
      <c r="G177" s="65"/>
      <c r="H177" s="65"/>
      <c r="I177" s="66"/>
      <c r="J177" s="66"/>
      <c r="K177" s="66"/>
      <c r="L177" s="66"/>
      <c r="M177" s="66"/>
      <c r="N177" s="67"/>
      <c r="O177" s="68"/>
      <c r="P177" s="69"/>
      <c r="Q177" s="69"/>
    </row>
    <row r="178" spans="4:17" x14ac:dyDescent="0.2">
      <c r="D178" s="22"/>
      <c r="E178" s="22"/>
      <c r="F178" s="65"/>
      <c r="G178" s="65"/>
      <c r="H178" s="65"/>
      <c r="I178" s="66"/>
      <c r="J178" s="66"/>
      <c r="K178" s="66"/>
      <c r="L178" s="66"/>
      <c r="M178" s="66"/>
      <c r="N178" s="67"/>
      <c r="O178" s="68"/>
      <c r="P178" s="69"/>
      <c r="Q178" s="69"/>
    </row>
    <row r="179" spans="4:17" x14ac:dyDescent="0.2">
      <c r="D179" s="22"/>
      <c r="E179" s="22"/>
      <c r="F179" s="65"/>
      <c r="G179" s="65"/>
      <c r="H179" s="65"/>
      <c r="I179" s="66"/>
      <c r="J179" s="66"/>
      <c r="K179" s="66"/>
      <c r="L179" s="66"/>
      <c r="M179" s="66"/>
      <c r="N179" s="67"/>
      <c r="O179" s="68"/>
      <c r="P179" s="69"/>
      <c r="Q179" s="69"/>
    </row>
    <row r="180" spans="4:17" x14ac:dyDescent="0.2">
      <c r="D180" s="22"/>
      <c r="E180" s="22"/>
      <c r="F180" s="65"/>
      <c r="G180" s="65"/>
      <c r="H180" s="65"/>
      <c r="I180" s="66"/>
      <c r="J180" s="66"/>
      <c r="K180" s="66"/>
      <c r="L180" s="66"/>
      <c r="M180" s="66"/>
      <c r="N180" s="67"/>
      <c r="O180" s="68"/>
      <c r="P180" s="69"/>
      <c r="Q180" s="69"/>
    </row>
    <row r="181" spans="4:17" x14ac:dyDescent="0.2">
      <c r="D181" s="22"/>
      <c r="E181" s="22"/>
      <c r="F181" s="65"/>
      <c r="G181" s="65"/>
      <c r="H181" s="65"/>
      <c r="I181" s="66"/>
      <c r="J181" s="66"/>
      <c r="K181" s="66"/>
      <c r="L181" s="66"/>
      <c r="M181" s="66"/>
      <c r="N181" s="67"/>
      <c r="O181" s="68"/>
      <c r="P181" s="69"/>
      <c r="Q181" s="69"/>
    </row>
    <row r="182" spans="4:17" x14ac:dyDescent="0.2">
      <c r="D182" s="22"/>
      <c r="E182" s="22"/>
      <c r="F182" s="65"/>
      <c r="G182" s="65"/>
      <c r="H182" s="65"/>
      <c r="I182" s="66"/>
      <c r="J182" s="66"/>
      <c r="K182" s="66"/>
      <c r="L182" s="66"/>
      <c r="M182" s="66"/>
      <c r="N182" s="67"/>
      <c r="O182" s="68"/>
      <c r="P182" s="69"/>
      <c r="Q182" s="69"/>
    </row>
    <row r="183" spans="4:17" x14ac:dyDescent="0.2">
      <c r="D183" s="22"/>
      <c r="E183" s="22"/>
      <c r="F183" s="65"/>
      <c r="G183" s="65"/>
      <c r="H183" s="65"/>
      <c r="I183" s="66"/>
      <c r="J183" s="66"/>
      <c r="K183" s="66"/>
      <c r="L183" s="66"/>
      <c r="M183" s="66"/>
      <c r="N183" s="67"/>
      <c r="O183" s="68"/>
      <c r="P183" s="69"/>
      <c r="Q183" s="69"/>
    </row>
    <row r="184" spans="4:17" x14ac:dyDescent="0.2">
      <c r="D184" s="22"/>
      <c r="E184" s="22"/>
      <c r="F184" s="65"/>
      <c r="G184" s="65"/>
      <c r="H184" s="65"/>
      <c r="I184" s="66"/>
      <c r="J184" s="66"/>
      <c r="K184" s="66"/>
      <c r="L184" s="66"/>
      <c r="M184" s="66"/>
      <c r="N184" s="67"/>
      <c r="O184" s="68"/>
      <c r="P184" s="69"/>
      <c r="Q184" s="69"/>
    </row>
    <row r="185" spans="4:17" x14ac:dyDescent="0.2">
      <c r="D185" s="22"/>
      <c r="E185" s="22"/>
      <c r="F185" s="65"/>
      <c r="G185" s="65"/>
      <c r="H185" s="65"/>
      <c r="I185" s="66"/>
      <c r="J185" s="66"/>
      <c r="K185" s="66"/>
      <c r="L185" s="66"/>
      <c r="M185" s="66"/>
      <c r="N185" s="67"/>
      <c r="O185" s="68"/>
      <c r="P185" s="69"/>
      <c r="Q185" s="69"/>
    </row>
    <row r="186" spans="4:17" x14ac:dyDescent="0.2">
      <c r="D186" s="22"/>
      <c r="E186" s="22"/>
      <c r="F186" s="65"/>
      <c r="G186" s="65"/>
      <c r="H186" s="65"/>
      <c r="I186" s="66"/>
      <c r="J186" s="66"/>
      <c r="K186" s="66"/>
      <c r="L186" s="66"/>
      <c r="M186" s="66"/>
      <c r="N186" s="67"/>
      <c r="O186" s="68"/>
      <c r="P186" s="69"/>
      <c r="Q186" s="69"/>
    </row>
    <row r="187" spans="4:17" x14ac:dyDescent="0.2">
      <c r="D187" s="22"/>
      <c r="E187" s="22"/>
      <c r="F187" s="65"/>
      <c r="G187" s="65"/>
      <c r="H187" s="65"/>
      <c r="I187" s="66"/>
      <c r="J187" s="66"/>
      <c r="K187" s="66"/>
      <c r="L187" s="66"/>
      <c r="M187" s="66"/>
      <c r="N187" s="67"/>
      <c r="O187" s="68"/>
      <c r="P187" s="69"/>
      <c r="Q187" s="69"/>
    </row>
    <row r="188" spans="4:17" x14ac:dyDescent="0.2">
      <c r="D188" s="22"/>
      <c r="E188" s="22"/>
      <c r="F188" s="65"/>
      <c r="G188" s="65"/>
      <c r="H188" s="65"/>
      <c r="I188" s="66"/>
      <c r="J188" s="66"/>
      <c r="K188" s="66"/>
      <c r="L188" s="66"/>
      <c r="M188" s="66"/>
      <c r="N188" s="67"/>
      <c r="O188" s="68"/>
      <c r="P188" s="69"/>
      <c r="Q188" s="69"/>
    </row>
    <row r="189" spans="4:17" x14ac:dyDescent="0.2">
      <c r="D189" s="22"/>
      <c r="E189" s="22"/>
      <c r="F189" s="65"/>
      <c r="G189" s="65"/>
      <c r="H189" s="65"/>
      <c r="I189" s="66"/>
      <c r="J189" s="66"/>
      <c r="K189" s="66"/>
      <c r="L189" s="66"/>
      <c r="M189" s="66"/>
      <c r="N189" s="67"/>
      <c r="O189" s="68"/>
      <c r="P189" s="69"/>
      <c r="Q189" s="69"/>
    </row>
    <row r="190" spans="4:17" x14ac:dyDescent="0.2">
      <c r="D190" s="22"/>
      <c r="E190" s="22"/>
      <c r="F190" s="65"/>
      <c r="G190" s="65"/>
      <c r="H190" s="65"/>
      <c r="I190" s="66"/>
      <c r="J190" s="66"/>
      <c r="K190" s="66"/>
      <c r="L190" s="66"/>
      <c r="M190" s="66"/>
      <c r="N190" s="67"/>
      <c r="O190" s="68"/>
      <c r="P190" s="69"/>
      <c r="Q190" s="69"/>
    </row>
    <row r="191" spans="4:17" x14ac:dyDescent="0.2">
      <c r="D191" s="22"/>
      <c r="E191" s="22"/>
      <c r="F191" s="65"/>
      <c r="G191" s="65"/>
      <c r="H191" s="65"/>
      <c r="I191" s="66"/>
      <c r="J191" s="66"/>
      <c r="K191" s="66"/>
      <c r="L191" s="66"/>
      <c r="M191" s="66"/>
      <c r="N191" s="67"/>
      <c r="O191" s="68"/>
      <c r="P191" s="69"/>
      <c r="Q191" s="69"/>
    </row>
    <row r="192" spans="4:17" x14ac:dyDescent="0.2">
      <c r="D192" s="22"/>
      <c r="E192" s="22"/>
      <c r="F192" s="65"/>
      <c r="G192" s="65"/>
      <c r="H192" s="65"/>
      <c r="I192" s="66"/>
      <c r="J192" s="66"/>
      <c r="K192" s="66"/>
      <c r="L192" s="66"/>
      <c r="M192" s="66"/>
      <c r="N192" s="67"/>
      <c r="O192" s="68"/>
      <c r="P192" s="69"/>
      <c r="Q192" s="69"/>
    </row>
    <row r="193" spans="4:17" x14ac:dyDescent="0.2">
      <c r="D193" s="22"/>
      <c r="E193" s="22"/>
      <c r="F193" s="65"/>
      <c r="G193" s="65"/>
      <c r="H193" s="65"/>
      <c r="I193" s="66"/>
      <c r="J193" s="66"/>
      <c r="K193" s="66"/>
      <c r="L193" s="66"/>
      <c r="M193" s="66"/>
      <c r="N193" s="67"/>
      <c r="O193" s="68"/>
      <c r="P193" s="69"/>
      <c r="Q193" s="69"/>
    </row>
    <row r="194" spans="4:17" x14ac:dyDescent="0.2">
      <c r="D194" s="22"/>
      <c r="E194" s="22"/>
      <c r="F194" s="65"/>
      <c r="G194" s="65"/>
      <c r="H194" s="65"/>
      <c r="I194" s="66"/>
      <c r="J194" s="66"/>
      <c r="K194" s="66"/>
      <c r="L194" s="66"/>
      <c r="M194" s="66"/>
      <c r="N194" s="67"/>
      <c r="O194" s="68"/>
      <c r="P194" s="69"/>
      <c r="Q194" s="69"/>
    </row>
    <row r="195" spans="4:17" x14ac:dyDescent="0.2">
      <c r="D195" s="22"/>
      <c r="E195" s="22"/>
      <c r="F195" s="65"/>
      <c r="G195" s="65"/>
      <c r="H195" s="65"/>
      <c r="I195" s="66"/>
      <c r="J195" s="66"/>
      <c r="K195" s="66"/>
      <c r="L195" s="66"/>
      <c r="M195" s="66"/>
      <c r="N195" s="67"/>
      <c r="O195" s="68"/>
      <c r="P195" s="69"/>
      <c r="Q195" s="69"/>
    </row>
    <row r="196" spans="4:17" x14ac:dyDescent="0.2">
      <c r="D196" s="22"/>
      <c r="E196" s="22"/>
      <c r="F196" s="65"/>
      <c r="G196" s="65"/>
      <c r="H196" s="65"/>
      <c r="I196" s="66"/>
      <c r="J196" s="66"/>
      <c r="K196" s="66"/>
      <c r="L196" s="66"/>
      <c r="M196" s="66"/>
      <c r="N196" s="67"/>
      <c r="O196" s="68"/>
      <c r="P196" s="69"/>
      <c r="Q196" s="69"/>
    </row>
    <row r="197" spans="4:17" x14ac:dyDescent="0.2">
      <c r="D197" s="22"/>
      <c r="E197" s="22"/>
      <c r="F197" s="65"/>
      <c r="G197" s="65"/>
      <c r="H197" s="65"/>
      <c r="I197" s="66"/>
      <c r="J197" s="66"/>
      <c r="K197" s="66"/>
      <c r="L197" s="66"/>
      <c r="M197" s="66"/>
      <c r="N197" s="67"/>
      <c r="O197" s="68"/>
      <c r="P197" s="69"/>
      <c r="Q197" s="69"/>
    </row>
    <row r="198" spans="4:17" x14ac:dyDescent="0.2">
      <c r="D198" s="22"/>
      <c r="E198" s="22"/>
      <c r="F198" s="65"/>
      <c r="G198" s="65"/>
      <c r="H198" s="65"/>
      <c r="I198" s="66"/>
      <c r="J198" s="66"/>
      <c r="K198" s="66"/>
      <c r="L198" s="66"/>
      <c r="M198" s="66"/>
      <c r="N198" s="67"/>
      <c r="O198" s="68"/>
      <c r="P198" s="69"/>
      <c r="Q198" s="69"/>
    </row>
    <row r="199" spans="4:17" x14ac:dyDescent="0.2">
      <c r="D199" s="22"/>
      <c r="E199" s="22"/>
      <c r="F199" s="65"/>
      <c r="G199" s="65"/>
      <c r="H199" s="65"/>
      <c r="I199" s="66"/>
      <c r="J199" s="66"/>
      <c r="K199" s="66"/>
      <c r="L199" s="66"/>
      <c r="M199" s="66"/>
      <c r="N199" s="67"/>
      <c r="O199" s="68"/>
      <c r="P199" s="69"/>
      <c r="Q199" s="69"/>
    </row>
    <row r="200" spans="4:17" x14ac:dyDescent="0.2">
      <c r="D200" s="22"/>
      <c r="E200" s="22"/>
      <c r="F200" s="65"/>
      <c r="G200" s="65"/>
      <c r="H200" s="65"/>
      <c r="I200" s="66"/>
      <c r="J200" s="66"/>
      <c r="K200" s="66"/>
      <c r="L200" s="66"/>
      <c r="M200" s="66"/>
      <c r="N200" s="67"/>
      <c r="O200" s="68"/>
      <c r="P200" s="69"/>
      <c r="Q200" s="69"/>
    </row>
    <row r="201" spans="4:17" x14ac:dyDescent="0.2">
      <c r="D201" s="22"/>
      <c r="E201" s="22"/>
      <c r="F201" s="65"/>
      <c r="G201" s="65"/>
      <c r="H201" s="65"/>
      <c r="I201" s="66"/>
      <c r="J201" s="66"/>
      <c r="K201" s="66"/>
      <c r="L201" s="66"/>
      <c r="M201" s="66"/>
      <c r="N201" s="67"/>
      <c r="O201" s="68"/>
      <c r="P201" s="69"/>
      <c r="Q201" s="69"/>
    </row>
    <row r="202" spans="4:17" x14ac:dyDescent="0.2">
      <c r="D202" s="22"/>
      <c r="E202" s="22"/>
      <c r="F202" s="65"/>
      <c r="G202" s="65"/>
      <c r="H202" s="65"/>
      <c r="I202" s="66"/>
      <c r="J202" s="66"/>
      <c r="K202" s="66"/>
      <c r="L202" s="66"/>
      <c r="M202" s="66"/>
      <c r="N202" s="67"/>
      <c r="O202" s="68"/>
      <c r="P202" s="69"/>
      <c r="Q202" s="69"/>
    </row>
    <row r="203" spans="4:17" x14ac:dyDescent="0.2">
      <c r="D203" s="22"/>
      <c r="E203" s="22"/>
      <c r="F203" s="65"/>
      <c r="G203" s="65"/>
      <c r="H203" s="65"/>
      <c r="I203" s="66"/>
      <c r="J203" s="66"/>
      <c r="K203" s="66"/>
      <c r="L203" s="66"/>
      <c r="M203" s="66"/>
      <c r="N203" s="67"/>
      <c r="O203" s="68"/>
      <c r="P203" s="69"/>
      <c r="Q203" s="69"/>
    </row>
    <row r="204" spans="4:17" x14ac:dyDescent="0.2">
      <c r="D204" s="22"/>
      <c r="E204" s="22"/>
      <c r="F204" s="65"/>
      <c r="G204" s="65"/>
      <c r="H204" s="65"/>
      <c r="I204" s="66"/>
      <c r="J204" s="66"/>
      <c r="K204" s="66"/>
      <c r="L204" s="66"/>
      <c r="M204" s="66"/>
      <c r="N204" s="67"/>
      <c r="O204" s="68"/>
      <c r="P204" s="69"/>
      <c r="Q204" s="69"/>
    </row>
    <row r="205" spans="4:17" x14ac:dyDescent="0.2">
      <c r="D205" s="22"/>
      <c r="E205" s="22"/>
      <c r="F205" s="65"/>
      <c r="G205" s="65"/>
      <c r="H205" s="65"/>
      <c r="I205" s="66"/>
      <c r="J205" s="66"/>
      <c r="K205" s="66"/>
      <c r="L205" s="66"/>
      <c r="M205" s="66"/>
      <c r="N205" s="67"/>
      <c r="O205" s="68"/>
      <c r="P205" s="69"/>
      <c r="Q205" s="69"/>
    </row>
    <row r="206" spans="4:17" x14ac:dyDescent="0.2">
      <c r="D206" s="22"/>
      <c r="E206" s="22"/>
      <c r="F206" s="65"/>
      <c r="G206" s="65"/>
      <c r="H206" s="65"/>
      <c r="I206" s="66"/>
      <c r="J206" s="66"/>
      <c r="K206" s="66"/>
      <c r="L206" s="66"/>
      <c r="M206" s="66"/>
      <c r="N206" s="67"/>
      <c r="O206" s="68"/>
      <c r="P206" s="69"/>
      <c r="Q206" s="69"/>
    </row>
    <row r="207" spans="4:17" x14ac:dyDescent="0.2">
      <c r="D207" s="22"/>
      <c r="E207" s="22"/>
      <c r="F207" s="65"/>
      <c r="G207" s="65"/>
      <c r="H207" s="65"/>
      <c r="I207" s="66"/>
      <c r="J207" s="66"/>
      <c r="K207" s="66"/>
      <c r="L207" s="66"/>
      <c r="M207" s="66"/>
      <c r="N207" s="67"/>
      <c r="O207" s="68"/>
      <c r="P207" s="69"/>
      <c r="Q207" s="69"/>
    </row>
    <row r="208" spans="4:17" x14ac:dyDescent="0.2">
      <c r="D208" s="22"/>
      <c r="E208" s="22"/>
      <c r="F208" s="65"/>
      <c r="G208" s="65"/>
      <c r="H208" s="65"/>
      <c r="I208" s="66"/>
      <c r="J208" s="66"/>
      <c r="K208" s="66"/>
      <c r="L208" s="66"/>
      <c r="M208" s="66"/>
      <c r="N208" s="67"/>
      <c r="O208" s="68"/>
      <c r="P208" s="69"/>
      <c r="Q208" s="69"/>
    </row>
    <row r="209" spans="4:17" x14ac:dyDescent="0.2">
      <c r="D209" s="22"/>
      <c r="E209" s="22"/>
      <c r="F209" s="65"/>
      <c r="G209" s="65"/>
      <c r="H209" s="65"/>
      <c r="I209" s="66"/>
      <c r="J209" s="66"/>
      <c r="K209" s="66"/>
      <c r="L209" s="66"/>
      <c r="M209" s="66"/>
      <c r="N209" s="67"/>
      <c r="O209" s="68"/>
      <c r="P209" s="69"/>
      <c r="Q209" s="69"/>
    </row>
    <row r="210" spans="4:17" x14ac:dyDescent="0.2">
      <c r="D210" s="22"/>
      <c r="E210" s="22"/>
      <c r="F210" s="65"/>
      <c r="G210" s="65"/>
      <c r="H210" s="65"/>
      <c r="I210" s="66"/>
      <c r="J210" s="66"/>
      <c r="K210" s="66"/>
      <c r="L210" s="66"/>
      <c r="M210" s="66"/>
      <c r="N210" s="67"/>
      <c r="O210" s="68"/>
      <c r="P210" s="69"/>
      <c r="Q210" s="69"/>
    </row>
    <row r="211" spans="4:17" x14ac:dyDescent="0.2">
      <c r="D211" s="22"/>
      <c r="E211" s="22"/>
      <c r="F211" s="65"/>
      <c r="G211" s="65"/>
      <c r="H211" s="65"/>
      <c r="I211" s="66"/>
      <c r="J211" s="66"/>
      <c r="K211" s="66"/>
      <c r="L211" s="66"/>
      <c r="M211" s="66"/>
      <c r="N211" s="67"/>
      <c r="O211" s="68"/>
      <c r="P211" s="69"/>
      <c r="Q211" s="69"/>
    </row>
    <row r="212" spans="4:17" x14ac:dyDescent="0.2">
      <c r="D212" s="22"/>
      <c r="E212" s="22"/>
      <c r="F212" s="65"/>
      <c r="G212" s="65"/>
      <c r="H212" s="65"/>
      <c r="I212" s="66"/>
      <c r="J212" s="66"/>
      <c r="K212" s="66"/>
      <c r="L212" s="66"/>
      <c r="M212" s="66"/>
      <c r="N212" s="67"/>
      <c r="O212" s="68"/>
      <c r="P212" s="69"/>
      <c r="Q212" s="69"/>
    </row>
    <row r="213" spans="4:17" x14ac:dyDescent="0.2">
      <c r="D213" s="22"/>
      <c r="E213" s="22"/>
      <c r="F213" s="65"/>
      <c r="G213" s="65"/>
      <c r="H213" s="65"/>
      <c r="I213" s="66"/>
      <c r="J213" s="66"/>
      <c r="K213" s="66"/>
      <c r="L213" s="66"/>
      <c r="M213" s="66"/>
      <c r="N213" s="67"/>
      <c r="O213" s="68"/>
      <c r="P213" s="69"/>
      <c r="Q213" s="69"/>
    </row>
    <row r="214" spans="4:17" x14ac:dyDescent="0.2">
      <c r="D214" s="22"/>
      <c r="E214" s="22"/>
      <c r="F214" s="65"/>
      <c r="G214" s="65"/>
      <c r="H214" s="65"/>
      <c r="I214" s="66"/>
      <c r="J214" s="66"/>
      <c r="K214" s="66"/>
      <c r="L214" s="66"/>
      <c r="M214" s="66"/>
      <c r="N214" s="67"/>
      <c r="O214" s="68"/>
      <c r="P214" s="69"/>
      <c r="Q214" s="69"/>
    </row>
    <row r="215" spans="4:17" x14ac:dyDescent="0.2">
      <c r="D215" s="22"/>
      <c r="E215" s="22"/>
      <c r="F215" s="65"/>
      <c r="G215" s="65"/>
      <c r="H215" s="65"/>
      <c r="I215" s="66"/>
      <c r="J215" s="66"/>
      <c r="K215" s="66"/>
      <c r="L215" s="66"/>
      <c r="M215" s="66"/>
      <c r="N215" s="67"/>
      <c r="O215" s="68"/>
      <c r="P215" s="69"/>
      <c r="Q215" s="69"/>
    </row>
    <row r="216" spans="4:17" x14ac:dyDescent="0.2">
      <c r="D216" s="22"/>
      <c r="E216" s="22"/>
      <c r="F216" s="65"/>
      <c r="G216" s="65"/>
      <c r="H216" s="65"/>
      <c r="I216" s="66"/>
      <c r="J216" s="66"/>
      <c r="K216" s="66"/>
      <c r="L216" s="66"/>
      <c r="M216" s="66"/>
      <c r="N216" s="67"/>
      <c r="O216" s="68"/>
      <c r="P216" s="69"/>
      <c r="Q216" s="69"/>
    </row>
    <row r="217" spans="4:17" x14ac:dyDescent="0.2">
      <c r="D217" s="22"/>
      <c r="E217" s="22"/>
      <c r="F217" s="65"/>
      <c r="G217" s="65"/>
      <c r="H217" s="65"/>
      <c r="I217" s="66"/>
      <c r="J217" s="66"/>
      <c r="K217" s="66"/>
      <c r="L217" s="66"/>
      <c r="M217" s="66"/>
      <c r="N217" s="67"/>
      <c r="O217" s="68"/>
      <c r="P217" s="69"/>
      <c r="Q217" s="69"/>
    </row>
    <row r="218" spans="4:17" x14ac:dyDescent="0.2">
      <c r="D218" s="22"/>
      <c r="E218" s="22"/>
      <c r="F218" s="65"/>
      <c r="G218" s="65"/>
      <c r="H218" s="65"/>
      <c r="I218" s="66"/>
      <c r="J218" s="66"/>
      <c r="K218" s="66"/>
      <c r="L218" s="66"/>
      <c r="M218" s="66"/>
      <c r="N218" s="67"/>
      <c r="O218" s="68"/>
      <c r="P218" s="69"/>
      <c r="Q218" s="69"/>
    </row>
    <row r="219" spans="4:17" x14ac:dyDescent="0.2">
      <c r="D219" s="22"/>
      <c r="E219" s="22"/>
      <c r="F219" s="65"/>
      <c r="G219" s="65"/>
      <c r="H219" s="65"/>
      <c r="I219" s="66"/>
      <c r="J219" s="66"/>
      <c r="K219" s="66"/>
      <c r="L219" s="66"/>
      <c r="M219" s="66"/>
      <c r="N219" s="67"/>
      <c r="O219" s="68"/>
      <c r="P219" s="69"/>
      <c r="Q219" s="69"/>
    </row>
    <row r="220" spans="4:17" x14ac:dyDescent="0.2">
      <c r="D220" s="22"/>
      <c r="E220" s="22"/>
      <c r="F220" s="65"/>
      <c r="G220" s="65"/>
      <c r="H220" s="65"/>
      <c r="I220" s="66"/>
      <c r="J220" s="66"/>
      <c r="K220" s="66"/>
      <c r="L220" s="66"/>
      <c r="M220" s="66"/>
      <c r="N220" s="67"/>
      <c r="O220" s="68"/>
      <c r="P220" s="69"/>
      <c r="Q220" s="69"/>
    </row>
    <row r="221" spans="4:17" x14ac:dyDescent="0.2">
      <c r="D221" s="22"/>
      <c r="E221" s="22"/>
      <c r="F221" s="65"/>
      <c r="G221" s="65"/>
      <c r="H221" s="65"/>
      <c r="I221" s="66"/>
      <c r="J221" s="66"/>
      <c r="K221" s="66"/>
      <c r="L221" s="66"/>
      <c r="M221" s="66"/>
      <c r="N221" s="67"/>
      <c r="O221" s="68"/>
      <c r="P221" s="69"/>
      <c r="Q221" s="69"/>
    </row>
    <row r="222" spans="4:17" x14ac:dyDescent="0.2">
      <c r="D222" s="22"/>
      <c r="E222" s="22"/>
      <c r="F222" s="65"/>
      <c r="G222" s="65"/>
      <c r="H222" s="65"/>
      <c r="I222" s="66"/>
      <c r="J222" s="66"/>
      <c r="K222" s="66"/>
      <c r="L222" s="66"/>
      <c r="M222" s="66"/>
      <c r="N222" s="67"/>
      <c r="O222" s="68"/>
      <c r="P222" s="69"/>
      <c r="Q222" s="69"/>
    </row>
    <row r="223" spans="4:17" x14ac:dyDescent="0.2">
      <c r="D223" s="22"/>
      <c r="E223" s="22"/>
      <c r="F223" s="65"/>
      <c r="G223" s="65"/>
      <c r="H223" s="65"/>
      <c r="I223" s="66"/>
      <c r="J223" s="66"/>
      <c r="K223" s="66"/>
      <c r="L223" s="66"/>
      <c r="M223" s="66"/>
      <c r="N223" s="67"/>
      <c r="O223" s="68"/>
      <c r="P223" s="69"/>
      <c r="Q223" s="69"/>
    </row>
    <row r="224" spans="4:17" x14ac:dyDescent="0.2">
      <c r="D224" s="22"/>
      <c r="E224" s="22"/>
      <c r="F224" s="65"/>
      <c r="G224" s="65"/>
      <c r="H224" s="65"/>
      <c r="I224" s="66"/>
      <c r="J224" s="66"/>
      <c r="K224" s="66"/>
      <c r="L224" s="66"/>
      <c r="M224" s="66"/>
      <c r="N224" s="67"/>
      <c r="O224" s="68"/>
      <c r="P224" s="69"/>
      <c r="Q224" s="69"/>
    </row>
    <row r="225" spans="4:17" x14ac:dyDescent="0.2">
      <c r="D225" s="22"/>
      <c r="E225" s="22"/>
      <c r="F225" s="65"/>
      <c r="G225" s="65"/>
      <c r="H225" s="65"/>
      <c r="I225" s="66"/>
      <c r="J225" s="66"/>
      <c r="K225" s="66"/>
      <c r="L225" s="66"/>
      <c r="M225" s="66"/>
      <c r="N225" s="67"/>
      <c r="O225" s="68"/>
      <c r="P225" s="69"/>
      <c r="Q225" s="69"/>
    </row>
    <row r="226" spans="4:17" x14ac:dyDescent="0.2">
      <c r="D226" s="22"/>
      <c r="E226" s="22"/>
      <c r="F226" s="65"/>
      <c r="G226" s="65"/>
      <c r="H226" s="65"/>
      <c r="I226" s="66"/>
      <c r="J226" s="66"/>
      <c r="K226" s="66"/>
      <c r="L226" s="66"/>
      <c r="M226" s="66"/>
      <c r="N226" s="67"/>
      <c r="O226" s="68"/>
      <c r="P226" s="69"/>
      <c r="Q226" s="69"/>
    </row>
    <row r="227" spans="4:17" x14ac:dyDescent="0.2">
      <c r="D227" s="22"/>
      <c r="E227" s="22"/>
      <c r="F227" s="65"/>
      <c r="G227" s="65"/>
      <c r="H227" s="65"/>
      <c r="I227" s="66"/>
      <c r="J227" s="66"/>
      <c r="K227" s="66"/>
      <c r="L227" s="66"/>
      <c r="M227" s="66"/>
      <c r="N227" s="67"/>
      <c r="O227" s="68"/>
      <c r="P227" s="69"/>
      <c r="Q227" s="69"/>
    </row>
    <row r="228" spans="4:17" x14ac:dyDescent="0.2">
      <c r="D228" s="22"/>
      <c r="E228" s="22"/>
      <c r="F228" s="65"/>
      <c r="G228" s="65"/>
      <c r="H228" s="65"/>
      <c r="I228" s="66"/>
      <c r="J228" s="66"/>
      <c r="K228" s="66"/>
      <c r="L228" s="66"/>
      <c r="M228" s="66"/>
      <c r="N228" s="67"/>
      <c r="O228" s="68"/>
      <c r="P228" s="69"/>
      <c r="Q228" s="69"/>
    </row>
    <row r="229" spans="4:17" x14ac:dyDescent="0.2">
      <c r="D229" s="22"/>
      <c r="E229" s="22"/>
      <c r="F229" s="65"/>
      <c r="G229" s="65"/>
      <c r="H229" s="65"/>
      <c r="I229" s="66"/>
      <c r="J229" s="66"/>
      <c r="K229" s="66"/>
      <c r="L229" s="66"/>
      <c r="M229" s="66"/>
      <c r="N229" s="67"/>
      <c r="O229" s="68"/>
      <c r="P229" s="69"/>
      <c r="Q229" s="69"/>
    </row>
    <row r="230" spans="4:17" x14ac:dyDescent="0.2">
      <c r="D230" s="22"/>
      <c r="E230" s="22"/>
      <c r="F230" s="65"/>
      <c r="G230" s="65"/>
      <c r="H230" s="65"/>
      <c r="I230" s="66"/>
      <c r="J230" s="66"/>
      <c r="K230" s="66"/>
      <c r="L230" s="66"/>
      <c r="M230" s="66"/>
      <c r="N230" s="67"/>
      <c r="O230" s="68"/>
      <c r="P230" s="69"/>
      <c r="Q230" s="69"/>
    </row>
    <row r="231" spans="4:17" x14ac:dyDescent="0.2">
      <c r="D231" s="22"/>
      <c r="E231" s="22"/>
      <c r="F231" s="65"/>
      <c r="G231" s="65"/>
      <c r="H231" s="65"/>
      <c r="I231" s="66"/>
      <c r="J231" s="66"/>
      <c r="K231" s="66"/>
      <c r="L231" s="66"/>
      <c r="M231" s="66"/>
      <c r="N231" s="67"/>
      <c r="O231" s="68"/>
      <c r="P231" s="69"/>
      <c r="Q231" s="69"/>
    </row>
    <row r="232" spans="4:17" x14ac:dyDescent="0.2">
      <c r="D232" s="22"/>
      <c r="E232" s="22"/>
      <c r="F232" s="65"/>
      <c r="G232" s="65"/>
      <c r="H232" s="65"/>
      <c r="I232" s="66"/>
      <c r="J232" s="66"/>
      <c r="K232" s="66"/>
      <c r="L232" s="66"/>
      <c r="M232" s="66"/>
      <c r="N232" s="67"/>
      <c r="O232" s="68"/>
      <c r="P232" s="69"/>
      <c r="Q232" s="69"/>
    </row>
    <row r="233" spans="4:17" x14ac:dyDescent="0.2">
      <c r="D233" s="22"/>
      <c r="E233" s="22"/>
      <c r="F233" s="65"/>
      <c r="G233" s="65"/>
      <c r="H233" s="65"/>
      <c r="I233" s="66"/>
      <c r="J233" s="66"/>
      <c r="K233" s="66"/>
      <c r="L233" s="66"/>
      <c r="M233" s="66"/>
      <c r="N233" s="67"/>
      <c r="O233" s="68"/>
      <c r="P233" s="69"/>
      <c r="Q233" s="69"/>
    </row>
    <row r="234" spans="4:17" x14ac:dyDescent="0.2">
      <c r="D234" s="22"/>
      <c r="E234" s="22"/>
      <c r="F234" s="65"/>
      <c r="G234" s="65"/>
      <c r="H234" s="65"/>
      <c r="I234" s="66"/>
      <c r="J234" s="66"/>
      <c r="K234" s="66"/>
      <c r="L234" s="66"/>
      <c r="M234" s="66"/>
      <c r="N234" s="67"/>
      <c r="O234" s="68"/>
      <c r="P234" s="69"/>
      <c r="Q234" s="69"/>
    </row>
    <row r="235" spans="4:17" x14ac:dyDescent="0.2">
      <c r="D235" s="22"/>
      <c r="E235" s="22"/>
      <c r="F235" s="65"/>
      <c r="G235" s="65"/>
      <c r="H235" s="65"/>
      <c r="I235" s="66"/>
      <c r="J235" s="66"/>
      <c r="K235" s="66"/>
      <c r="L235" s="66"/>
      <c r="M235" s="66"/>
      <c r="N235" s="67"/>
      <c r="O235" s="68"/>
      <c r="P235" s="69"/>
      <c r="Q235" s="69"/>
    </row>
    <row r="236" spans="4:17" x14ac:dyDescent="0.2">
      <c r="D236" s="22"/>
      <c r="E236" s="22"/>
      <c r="F236" s="65"/>
      <c r="G236" s="65"/>
      <c r="H236" s="65"/>
      <c r="I236" s="66"/>
      <c r="J236" s="66"/>
      <c r="K236" s="66"/>
      <c r="L236" s="66"/>
      <c r="M236" s="66"/>
      <c r="N236" s="67"/>
      <c r="O236" s="68"/>
      <c r="P236" s="69"/>
      <c r="Q236" s="69"/>
    </row>
    <row r="237" spans="4:17" x14ac:dyDescent="0.2">
      <c r="D237" s="22"/>
      <c r="E237" s="22"/>
      <c r="F237" s="65"/>
      <c r="G237" s="65"/>
      <c r="H237" s="65"/>
      <c r="I237" s="66"/>
      <c r="J237" s="66"/>
      <c r="K237" s="66"/>
      <c r="L237" s="66"/>
      <c r="M237" s="66"/>
      <c r="N237" s="67"/>
      <c r="O237" s="68"/>
      <c r="P237" s="69"/>
      <c r="Q237" s="69"/>
    </row>
    <row r="238" spans="4:17" x14ac:dyDescent="0.2">
      <c r="D238" s="22"/>
      <c r="E238" s="22"/>
      <c r="F238" s="65"/>
      <c r="G238" s="65"/>
      <c r="H238" s="65"/>
      <c r="I238" s="66"/>
      <c r="J238" s="66"/>
      <c r="K238" s="66"/>
      <c r="L238" s="66"/>
      <c r="M238" s="66"/>
      <c r="N238" s="67"/>
      <c r="O238" s="68"/>
      <c r="P238" s="69"/>
      <c r="Q238" s="69"/>
    </row>
    <row r="239" spans="4:17" x14ac:dyDescent="0.2">
      <c r="D239" s="22"/>
      <c r="E239" s="22"/>
      <c r="F239" s="65"/>
      <c r="G239" s="65"/>
      <c r="H239" s="65"/>
      <c r="I239" s="66"/>
      <c r="J239" s="66"/>
      <c r="K239" s="66"/>
      <c r="L239" s="66"/>
      <c r="M239" s="66"/>
      <c r="N239" s="67"/>
      <c r="O239" s="68"/>
      <c r="P239" s="69"/>
      <c r="Q239" s="69"/>
    </row>
    <row r="240" spans="4:17" x14ac:dyDescent="0.2">
      <c r="D240" s="22"/>
      <c r="E240" s="22"/>
      <c r="F240" s="65"/>
      <c r="G240" s="65"/>
      <c r="H240" s="65"/>
      <c r="I240" s="66"/>
      <c r="J240" s="66"/>
      <c r="K240" s="66"/>
      <c r="L240" s="66"/>
      <c r="M240" s="66"/>
      <c r="N240" s="67"/>
      <c r="O240" s="68"/>
      <c r="P240" s="69"/>
      <c r="Q240" s="69"/>
    </row>
    <row r="241" spans="4:17" x14ac:dyDescent="0.2">
      <c r="D241" s="22"/>
      <c r="E241" s="22"/>
      <c r="F241" s="65"/>
      <c r="G241" s="65"/>
      <c r="H241" s="65"/>
      <c r="I241" s="66"/>
      <c r="J241" s="66"/>
      <c r="K241" s="66"/>
      <c r="L241" s="66"/>
      <c r="M241" s="66"/>
      <c r="N241" s="67"/>
      <c r="O241" s="68"/>
      <c r="P241" s="69"/>
      <c r="Q241" s="69"/>
    </row>
    <row r="242" spans="4:17" x14ac:dyDescent="0.2">
      <c r="D242" s="22"/>
      <c r="E242" s="22"/>
      <c r="F242" s="65"/>
      <c r="G242" s="65"/>
      <c r="H242" s="65"/>
      <c r="I242" s="66"/>
      <c r="J242" s="66"/>
      <c r="K242" s="66"/>
      <c r="L242" s="66"/>
      <c r="M242" s="66"/>
      <c r="N242" s="67"/>
      <c r="O242" s="68"/>
      <c r="P242" s="69"/>
      <c r="Q242" s="69"/>
    </row>
    <row r="243" spans="4:17" x14ac:dyDescent="0.2">
      <c r="D243" s="22"/>
      <c r="E243" s="22"/>
      <c r="F243" s="65"/>
      <c r="G243" s="65"/>
      <c r="H243" s="65"/>
      <c r="I243" s="66"/>
      <c r="J243" s="66"/>
      <c r="K243" s="66"/>
      <c r="L243" s="66"/>
      <c r="M243" s="66"/>
      <c r="N243" s="67"/>
      <c r="O243" s="68"/>
      <c r="P243" s="69"/>
      <c r="Q243" s="69"/>
    </row>
    <row r="244" spans="4:17" x14ac:dyDescent="0.2">
      <c r="D244" s="22"/>
      <c r="E244" s="22"/>
      <c r="F244" s="65"/>
      <c r="G244" s="65"/>
      <c r="H244" s="65"/>
      <c r="I244" s="66"/>
      <c r="J244" s="66"/>
      <c r="K244" s="66"/>
      <c r="L244" s="66"/>
      <c r="M244" s="66"/>
      <c r="N244" s="67"/>
      <c r="O244" s="68"/>
      <c r="P244" s="69"/>
      <c r="Q244" s="69"/>
    </row>
    <row r="245" spans="4:17" x14ac:dyDescent="0.2">
      <c r="D245" s="22"/>
      <c r="E245" s="22"/>
      <c r="F245" s="65"/>
      <c r="G245" s="65"/>
      <c r="H245" s="65"/>
      <c r="I245" s="66"/>
      <c r="J245" s="66"/>
      <c r="K245" s="66"/>
      <c r="L245" s="66"/>
      <c r="M245" s="66"/>
      <c r="N245" s="67"/>
      <c r="O245" s="68"/>
      <c r="P245" s="69"/>
      <c r="Q245" s="69"/>
    </row>
    <row r="246" spans="4:17" x14ac:dyDescent="0.2">
      <c r="D246" s="22"/>
      <c r="E246" s="22"/>
      <c r="F246" s="65"/>
      <c r="G246" s="65"/>
      <c r="H246" s="65"/>
      <c r="I246" s="66"/>
      <c r="J246" s="66"/>
      <c r="K246" s="66"/>
      <c r="L246" s="66"/>
      <c r="M246" s="66"/>
      <c r="N246" s="67"/>
      <c r="O246" s="68"/>
      <c r="P246" s="69"/>
      <c r="Q246" s="69"/>
    </row>
    <row r="247" spans="4:17" x14ac:dyDescent="0.2">
      <c r="D247" s="22"/>
      <c r="E247" s="22"/>
      <c r="F247" s="65"/>
      <c r="G247" s="65"/>
      <c r="H247" s="65"/>
      <c r="I247" s="66"/>
      <c r="J247" s="66"/>
      <c r="K247" s="66"/>
      <c r="L247" s="66"/>
      <c r="M247" s="66"/>
      <c r="N247" s="67"/>
      <c r="O247" s="68"/>
      <c r="P247" s="69"/>
      <c r="Q247" s="69"/>
    </row>
    <row r="248" spans="4:17" x14ac:dyDescent="0.2">
      <c r="D248" s="22"/>
      <c r="E248" s="22"/>
      <c r="F248" s="65"/>
      <c r="G248" s="65"/>
      <c r="H248" s="65"/>
      <c r="I248" s="66"/>
      <c r="J248" s="66"/>
      <c r="K248" s="66"/>
      <c r="L248" s="66"/>
      <c r="M248" s="66"/>
      <c r="N248" s="67"/>
      <c r="O248" s="68"/>
      <c r="P248" s="69"/>
      <c r="Q248" s="69"/>
    </row>
    <row r="249" spans="4:17" x14ac:dyDescent="0.2">
      <c r="D249" s="22"/>
      <c r="E249" s="22"/>
      <c r="F249" s="65"/>
      <c r="G249" s="65"/>
      <c r="H249" s="65"/>
      <c r="I249" s="66"/>
      <c r="J249" s="66"/>
      <c r="K249" s="66"/>
      <c r="L249" s="66"/>
      <c r="M249" s="66"/>
      <c r="N249" s="67"/>
      <c r="O249" s="68"/>
      <c r="P249" s="69"/>
      <c r="Q249" s="69"/>
    </row>
    <row r="250" spans="4:17" x14ac:dyDescent="0.2">
      <c r="D250" s="22"/>
      <c r="E250" s="22"/>
      <c r="F250" s="65"/>
      <c r="G250" s="65"/>
      <c r="H250" s="65"/>
      <c r="I250" s="66"/>
      <c r="J250" s="66"/>
      <c r="K250" s="66"/>
      <c r="L250" s="66"/>
      <c r="M250" s="66"/>
      <c r="N250" s="67"/>
      <c r="O250" s="68"/>
      <c r="P250" s="69"/>
      <c r="Q250" s="69"/>
    </row>
    <row r="251" spans="4:17" x14ac:dyDescent="0.2">
      <c r="D251" s="22"/>
      <c r="E251" s="22"/>
      <c r="F251" s="65"/>
      <c r="G251" s="65"/>
      <c r="H251" s="65"/>
      <c r="I251" s="66"/>
      <c r="J251" s="66"/>
      <c r="K251" s="66"/>
      <c r="L251" s="66"/>
      <c r="M251" s="66"/>
      <c r="N251" s="67"/>
      <c r="O251" s="68"/>
      <c r="P251" s="69"/>
      <c r="Q251" s="69"/>
    </row>
    <row r="252" spans="4:17" x14ac:dyDescent="0.2">
      <c r="D252" s="22"/>
      <c r="E252" s="22"/>
      <c r="F252" s="65"/>
      <c r="G252" s="65"/>
      <c r="H252" s="65"/>
      <c r="I252" s="66"/>
      <c r="J252" s="66"/>
      <c r="K252" s="66"/>
      <c r="L252" s="66"/>
      <c r="M252" s="66"/>
      <c r="N252" s="67"/>
      <c r="O252" s="68"/>
      <c r="P252" s="69"/>
      <c r="Q252" s="69"/>
    </row>
    <row r="253" spans="4:17" x14ac:dyDescent="0.2">
      <c r="D253" s="22"/>
      <c r="E253" s="22"/>
      <c r="F253" s="65"/>
      <c r="G253" s="65"/>
      <c r="H253" s="65"/>
      <c r="I253" s="66"/>
      <c r="J253" s="66"/>
      <c r="K253" s="66"/>
      <c r="L253" s="66"/>
      <c r="M253" s="66"/>
      <c r="N253" s="67"/>
      <c r="O253" s="68"/>
      <c r="P253" s="69"/>
      <c r="Q253" s="69"/>
    </row>
    <row r="254" spans="4:17" x14ac:dyDescent="0.2">
      <c r="D254" s="22"/>
      <c r="E254" s="22"/>
      <c r="F254" s="65"/>
      <c r="G254" s="65"/>
      <c r="H254" s="65"/>
      <c r="I254" s="66"/>
      <c r="J254" s="66"/>
      <c r="K254" s="66"/>
      <c r="L254" s="66"/>
      <c r="M254" s="66"/>
      <c r="N254" s="67"/>
      <c r="O254" s="68"/>
      <c r="P254" s="69"/>
      <c r="Q254" s="69"/>
    </row>
    <row r="255" spans="4:17" x14ac:dyDescent="0.2">
      <c r="D255" s="22"/>
      <c r="E255" s="22"/>
      <c r="F255" s="65"/>
      <c r="G255" s="65"/>
      <c r="H255" s="65"/>
      <c r="I255" s="66"/>
      <c r="J255" s="66"/>
      <c r="K255" s="66"/>
      <c r="L255" s="66"/>
      <c r="M255" s="66"/>
      <c r="N255" s="67"/>
      <c r="O255" s="68"/>
      <c r="P255" s="69"/>
      <c r="Q255" s="69"/>
    </row>
    <row r="256" spans="4:17" x14ac:dyDescent="0.2">
      <c r="D256" s="22"/>
      <c r="E256" s="22"/>
      <c r="F256" s="65"/>
      <c r="G256" s="65"/>
      <c r="H256" s="65"/>
      <c r="I256" s="66"/>
      <c r="J256" s="66"/>
      <c r="K256" s="66"/>
      <c r="L256" s="66"/>
      <c r="M256" s="66"/>
      <c r="N256" s="67"/>
      <c r="O256" s="68"/>
      <c r="P256" s="69"/>
      <c r="Q256" s="69"/>
    </row>
    <row r="257" spans="4:17" x14ac:dyDescent="0.2">
      <c r="D257" s="22"/>
      <c r="E257" s="22"/>
      <c r="F257" s="65"/>
      <c r="G257" s="65"/>
      <c r="H257" s="65"/>
      <c r="I257" s="66"/>
      <c r="J257" s="66"/>
      <c r="K257" s="66"/>
      <c r="L257" s="66"/>
      <c r="M257" s="66"/>
      <c r="N257" s="67"/>
      <c r="O257" s="68"/>
      <c r="P257" s="69"/>
      <c r="Q257" s="69"/>
    </row>
    <row r="258" spans="4:17" x14ac:dyDescent="0.2">
      <c r="D258" s="22"/>
      <c r="E258" s="22"/>
      <c r="F258" s="65"/>
      <c r="G258" s="65"/>
      <c r="H258" s="65"/>
      <c r="I258" s="66"/>
      <c r="J258" s="66"/>
      <c r="K258" s="66"/>
      <c r="L258" s="66"/>
      <c r="M258" s="66"/>
      <c r="N258" s="67"/>
      <c r="O258" s="68"/>
      <c r="P258" s="69"/>
      <c r="Q258" s="69"/>
    </row>
    <row r="259" spans="4:17" x14ac:dyDescent="0.2">
      <c r="D259" s="22"/>
      <c r="E259" s="22"/>
      <c r="F259" s="65"/>
      <c r="G259" s="65"/>
      <c r="H259" s="65"/>
      <c r="I259" s="66"/>
      <c r="J259" s="66"/>
      <c r="K259" s="66"/>
      <c r="L259" s="66"/>
      <c r="M259" s="66"/>
      <c r="N259" s="67"/>
      <c r="O259" s="68"/>
      <c r="P259" s="69"/>
      <c r="Q259" s="69"/>
    </row>
    <row r="260" spans="4:17" x14ac:dyDescent="0.2">
      <c r="D260" s="22"/>
      <c r="E260" s="22"/>
      <c r="F260" s="65"/>
      <c r="G260" s="65"/>
      <c r="H260" s="65"/>
      <c r="I260" s="66"/>
      <c r="J260" s="66"/>
      <c r="K260" s="66"/>
      <c r="L260" s="66"/>
      <c r="M260" s="66"/>
      <c r="N260" s="67"/>
      <c r="O260" s="68"/>
      <c r="P260" s="69"/>
      <c r="Q260" s="69"/>
    </row>
    <row r="261" spans="4:17" x14ac:dyDescent="0.2">
      <c r="D261" s="22"/>
      <c r="E261" s="22"/>
      <c r="F261" s="65"/>
      <c r="G261" s="65"/>
      <c r="H261" s="65"/>
      <c r="I261" s="66"/>
      <c r="J261" s="66"/>
      <c r="K261" s="66"/>
      <c r="L261" s="66"/>
      <c r="M261" s="66"/>
      <c r="N261" s="67"/>
      <c r="O261" s="68"/>
      <c r="P261" s="69"/>
      <c r="Q261" s="69"/>
    </row>
    <row r="262" spans="4:17" x14ac:dyDescent="0.2">
      <c r="D262" s="22"/>
      <c r="E262" s="22"/>
      <c r="F262" s="65"/>
      <c r="G262" s="65"/>
      <c r="H262" s="65"/>
      <c r="I262" s="66"/>
      <c r="J262" s="66"/>
      <c r="K262" s="66"/>
      <c r="L262" s="66"/>
      <c r="M262" s="66"/>
      <c r="N262" s="67"/>
      <c r="O262" s="68"/>
      <c r="P262" s="69"/>
      <c r="Q262" s="69"/>
    </row>
    <row r="263" spans="4:17" x14ac:dyDescent="0.2">
      <c r="D263" s="22"/>
      <c r="E263" s="22"/>
      <c r="F263" s="65"/>
      <c r="G263" s="65"/>
      <c r="H263" s="65"/>
      <c r="I263" s="66"/>
      <c r="J263" s="66"/>
      <c r="K263" s="66"/>
      <c r="L263" s="66"/>
      <c r="M263" s="66"/>
      <c r="N263" s="67"/>
      <c r="O263" s="68"/>
      <c r="P263" s="69"/>
      <c r="Q263" s="69"/>
    </row>
    <row r="264" spans="4:17" x14ac:dyDescent="0.2">
      <c r="D264" s="22"/>
      <c r="E264" s="22"/>
      <c r="F264" s="65"/>
      <c r="G264" s="65"/>
      <c r="H264" s="65"/>
      <c r="I264" s="66"/>
      <c r="J264" s="66"/>
      <c r="K264" s="66"/>
      <c r="L264" s="66"/>
      <c r="M264" s="66"/>
      <c r="N264" s="67"/>
      <c r="O264" s="68"/>
      <c r="P264" s="69"/>
      <c r="Q264" s="69"/>
    </row>
    <row r="265" spans="4:17" x14ac:dyDescent="0.2">
      <c r="D265" s="22"/>
      <c r="E265" s="22"/>
      <c r="F265" s="65"/>
      <c r="G265" s="65"/>
      <c r="H265" s="65"/>
      <c r="I265" s="66"/>
      <c r="J265" s="66"/>
      <c r="K265" s="66"/>
      <c r="L265" s="66"/>
      <c r="M265" s="66"/>
      <c r="N265" s="67"/>
      <c r="O265" s="68"/>
      <c r="P265" s="69"/>
      <c r="Q265" s="69"/>
    </row>
    <row r="266" spans="4:17" x14ac:dyDescent="0.2">
      <c r="D266" s="22"/>
      <c r="E266" s="22"/>
      <c r="F266" s="65"/>
      <c r="G266" s="65"/>
      <c r="H266" s="65"/>
      <c r="I266" s="66"/>
      <c r="J266" s="66"/>
      <c r="K266" s="66"/>
      <c r="L266" s="66"/>
      <c r="M266" s="66"/>
      <c r="N266" s="67"/>
      <c r="O266" s="68"/>
      <c r="P266" s="69"/>
      <c r="Q266" s="69"/>
    </row>
    <row r="267" spans="4:17" x14ac:dyDescent="0.2">
      <c r="D267" s="22"/>
      <c r="E267" s="22"/>
      <c r="F267" s="65"/>
      <c r="G267" s="65"/>
      <c r="H267" s="65"/>
      <c r="I267" s="66"/>
      <c r="J267" s="66"/>
      <c r="K267" s="66"/>
      <c r="L267" s="66"/>
      <c r="M267" s="66"/>
      <c r="N267" s="67"/>
      <c r="O267" s="68"/>
      <c r="P267" s="69"/>
      <c r="Q267" s="69"/>
    </row>
    <row r="268" spans="4:17" x14ac:dyDescent="0.2">
      <c r="D268" s="22"/>
      <c r="E268" s="22"/>
      <c r="F268" s="65"/>
      <c r="G268" s="65"/>
      <c r="H268" s="65"/>
      <c r="I268" s="66"/>
      <c r="J268" s="66"/>
      <c r="K268" s="66"/>
      <c r="L268" s="66"/>
      <c r="M268" s="66"/>
      <c r="N268" s="67"/>
      <c r="O268" s="68"/>
      <c r="P268" s="69"/>
      <c r="Q268" s="69"/>
    </row>
    <row r="269" spans="4:17" x14ac:dyDescent="0.2">
      <c r="D269" s="22"/>
      <c r="E269" s="22"/>
      <c r="F269" s="65"/>
      <c r="G269" s="65"/>
      <c r="H269" s="65"/>
      <c r="I269" s="66"/>
      <c r="J269" s="66"/>
      <c r="K269" s="66"/>
      <c r="L269" s="66"/>
      <c r="M269" s="66"/>
      <c r="N269" s="67"/>
      <c r="O269" s="68"/>
      <c r="P269" s="69"/>
      <c r="Q269" s="69"/>
    </row>
    <row r="270" spans="4:17" x14ac:dyDescent="0.2">
      <c r="D270" s="22"/>
      <c r="E270" s="22"/>
      <c r="F270" s="65"/>
      <c r="G270" s="65"/>
      <c r="H270" s="65"/>
      <c r="I270" s="66"/>
      <c r="J270" s="66"/>
      <c r="K270" s="66"/>
      <c r="L270" s="66"/>
      <c r="M270" s="66"/>
      <c r="N270" s="67"/>
      <c r="O270" s="68"/>
      <c r="P270" s="69"/>
      <c r="Q270" s="69"/>
    </row>
    <row r="271" spans="4:17" x14ac:dyDescent="0.2">
      <c r="D271" s="22"/>
      <c r="E271" s="22"/>
      <c r="F271" s="65"/>
      <c r="G271" s="65"/>
      <c r="H271" s="65"/>
      <c r="I271" s="66"/>
      <c r="J271" s="66"/>
      <c r="K271" s="66"/>
      <c r="L271" s="66"/>
      <c r="M271" s="66"/>
      <c r="N271" s="67"/>
      <c r="O271" s="68"/>
      <c r="P271" s="69"/>
      <c r="Q271" s="69"/>
    </row>
    <row r="272" spans="4:17" x14ac:dyDescent="0.2">
      <c r="D272" s="22"/>
      <c r="E272" s="22"/>
      <c r="F272" s="65"/>
      <c r="G272" s="65"/>
      <c r="H272" s="65"/>
      <c r="I272" s="66"/>
      <c r="J272" s="66"/>
      <c r="K272" s="66"/>
      <c r="L272" s="66"/>
      <c r="M272" s="66"/>
      <c r="N272" s="67"/>
      <c r="O272" s="68"/>
      <c r="P272" s="69"/>
      <c r="Q272" s="69"/>
    </row>
    <row r="273" spans="4:17" x14ac:dyDescent="0.2">
      <c r="D273" s="22"/>
      <c r="E273" s="22"/>
      <c r="F273" s="65"/>
      <c r="G273" s="65"/>
      <c r="H273" s="65"/>
      <c r="I273" s="66"/>
      <c r="J273" s="66"/>
      <c r="K273" s="66"/>
      <c r="L273" s="66"/>
      <c r="M273" s="66"/>
      <c r="N273" s="67"/>
      <c r="O273" s="68"/>
      <c r="P273" s="69"/>
      <c r="Q273" s="69"/>
    </row>
    <row r="274" spans="4:17" x14ac:dyDescent="0.2">
      <c r="D274" s="22"/>
      <c r="E274" s="22"/>
      <c r="F274" s="65"/>
      <c r="G274" s="65"/>
      <c r="H274" s="65"/>
      <c r="I274" s="66"/>
      <c r="J274" s="66"/>
      <c r="K274" s="66"/>
      <c r="L274" s="66"/>
      <c r="M274" s="66"/>
      <c r="N274" s="67"/>
      <c r="O274" s="68"/>
      <c r="P274" s="69"/>
      <c r="Q274" s="69"/>
    </row>
    <row r="275" spans="4:17" x14ac:dyDescent="0.2">
      <c r="D275" s="22"/>
      <c r="E275" s="22"/>
      <c r="F275" s="65"/>
      <c r="G275" s="65"/>
      <c r="H275" s="65"/>
      <c r="I275" s="66"/>
      <c r="J275" s="66"/>
      <c r="K275" s="66"/>
      <c r="L275" s="66"/>
      <c r="M275" s="66"/>
      <c r="N275" s="67"/>
      <c r="O275" s="68"/>
      <c r="P275" s="69"/>
      <c r="Q275" s="69"/>
    </row>
    <row r="276" spans="4:17" x14ac:dyDescent="0.2">
      <c r="D276" s="22"/>
      <c r="E276" s="22"/>
      <c r="F276" s="65"/>
      <c r="G276" s="65"/>
      <c r="H276" s="65"/>
      <c r="I276" s="66"/>
      <c r="J276" s="66"/>
      <c r="K276" s="66"/>
      <c r="L276" s="66"/>
      <c r="M276" s="66"/>
      <c r="N276" s="67"/>
      <c r="O276" s="68"/>
      <c r="P276" s="69"/>
      <c r="Q276" s="69"/>
    </row>
    <row r="277" spans="4:17" x14ac:dyDescent="0.2">
      <c r="D277" s="22"/>
      <c r="E277" s="22"/>
      <c r="F277" s="65"/>
      <c r="G277" s="65"/>
      <c r="H277" s="65"/>
      <c r="I277" s="66"/>
      <c r="J277" s="66"/>
      <c r="K277" s="66"/>
      <c r="L277" s="66"/>
      <c r="M277" s="66"/>
      <c r="N277" s="67"/>
      <c r="O277" s="68"/>
      <c r="P277" s="69"/>
      <c r="Q277" s="69"/>
    </row>
    <row r="278" spans="4:17" x14ac:dyDescent="0.2">
      <c r="D278" s="22"/>
      <c r="E278" s="22"/>
      <c r="F278" s="65"/>
      <c r="G278" s="65"/>
      <c r="H278" s="65"/>
      <c r="I278" s="66"/>
      <c r="J278" s="66"/>
      <c r="K278" s="66"/>
      <c r="L278" s="66"/>
      <c r="M278" s="66"/>
      <c r="N278" s="67"/>
      <c r="O278" s="68"/>
      <c r="P278" s="69"/>
      <c r="Q278" s="69"/>
    </row>
    <row r="279" spans="4:17" x14ac:dyDescent="0.2">
      <c r="D279" s="22"/>
      <c r="E279" s="22"/>
      <c r="F279" s="65"/>
      <c r="G279" s="65"/>
      <c r="H279" s="65"/>
      <c r="I279" s="66"/>
      <c r="J279" s="66"/>
      <c r="K279" s="66"/>
      <c r="L279" s="66"/>
      <c r="M279" s="66"/>
      <c r="N279" s="67"/>
      <c r="O279" s="68"/>
      <c r="P279" s="69"/>
      <c r="Q279" s="69"/>
    </row>
    <row r="280" spans="4:17" x14ac:dyDescent="0.2">
      <c r="D280" s="22"/>
      <c r="E280" s="22"/>
      <c r="F280" s="65"/>
      <c r="G280" s="65"/>
      <c r="H280" s="65"/>
      <c r="I280" s="66"/>
      <c r="J280" s="66"/>
      <c r="K280" s="66"/>
      <c r="L280" s="66"/>
      <c r="M280" s="66"/>
      <c r="N280" s="67"/>
      <c r="O280" s="68"/>
      <c r="P280" s="69"/>
      <c r="Q280" s="69"/>
    </row>
    <row r="281" spans="4:17" x14ac:dyDescent="0.2">
      <c r="D281" s="22"/>
      <c r="E281" s="22"/>
      <c r="F281" s="65"/>
      <c r="G281" s="65"/>
      <c r="H281" s="65"/>
      <c r="I281" s="66"/>
      <c r="J281" s="66"/>
      <c r="K281" s="66"/>
      <c r="L281" s="66"/>
      <c r="M281" s="66"/>
      <c r="N281" s="67"/>
      <c r="O281" s="68"/>
      <c r="P281" s="69"/>
      <c r="Q281" s="69"/>
    </row>
    <row r="282" spans="4:17" x14ac:dyDescent="0.2">
      <c r="D282" s="22"/>
      <c r="E282" s="22"/>
      <c r="F282" s="65"/>
      <c r="G282" s="65"/>
      <c r="H282" s="65"/>
      <c r="I282" s="66"/>
      <c r="J282" s="66"/>
      <c r="K282" s="66"/>
      <c r="L282" s="66"/>
      <c r="M282" s="66"/>
      <c r="N282" s="67"/>
      <c r="O282" s="68"/>
      <c r="P282" s="69"/>
      <c r="Q282" s="69"/>
    </row>
    <row r="283" spans="4:17" x14ac:dyDescent="0.2">
      <c r="D283" s="22"/>
      <c r="E283" s="22"/>
      <c r="F283" s="65"/>
      <c r="G283" s="65"/>
      <c r="H283" s="65"/>
      <c r="I283" s="66"/>
      <c r="J283" s="66"/>
      <c r="K283" s="66"/>
      <c r="L283" s="66"/>
      <c r="M283" s="66"/>
      <c r="N283" s="67"/>
      <c r="O283" s="68"/>
      <c r="P283" s="69"/>
      <c r="Q283" s="69"/>
    </row>
    <row r="284" spans="4:17" x14ac:dyDescent="0.2">
      <c r="D284" s="22"/>
      <c r="E284" s="22"/>
      <c r="F284" s="65"/>
      <c r="G284" s="65"/>
      <c r="H284" s="65"/>
      <c r="I284" s="66"/>
      <c r="J284" s="66"/>
      <c r="K284" s="66"/>
      <c r="L284" s="66"/>
      <c r="M284" s="66"/>
      <c r="N284" s="67"/>
      <c r="O284" s="68"/>
      <c r="P284" s="69"/>
      <c r="Q284" s="69"/>
    </row>
    <row r="285" spans="4:17" x14ac:dyDescent="0.2">
      <c r="D285" s="22"/>
      <c r="E285" s="22"/>
      <c r="F285" s="65"/>
      <c r="G285" s="65"/>
      <c r="H285" s="65"/>
      <c r="I285" s="66"/>
      <c r="J285" s="66"/>
      <c r="K285" s="66"/>
      <c r="L285" s="66"/>
      <c r="M285" s="66"/>
      <c r="N285" s="67"/>
      <c r="O285" s="68"/>
      <c r="P285" s="69"/>
      <c r="Q285" s="69"/>
    </row>
    <row r="286" spans="4:17" x14ac:dyDescent="0.2">
      <c r="D286" s="22"/>
      <c r="E286" s="22"/>
      <c r="F286" s="65"/>
      <c r="G286" s="65"/>
      <c r="H286" s="65"/>
      <c r="I286" s="66"/>
      <c r="J286" s="66"/>
      <c r="K286" s="66"/>
      <c r="L286" s="66"/>
      <c r="M286" s="66"/>
      <c r="N286" s="67"/>
      <c r="O286" s="68"/>
      <c r="P286" s="69"/>
      <c r="Q286" s="69"/>
    </row>
    <row r="287" spans="4:17" x14ac:dyDescent="0.2">
      <c r="D287" s="22"/>
      <c r="E287" s="22"/>
      <c r="F287" s="65"/>
      <c r="G287" s="65"/>
      <c r="H287" s="65"/>
      <c r="I287" s="66"/>
      <c r="J287" s="66"/>
      <c r="K287" s="66"/>
      <c r="L287" s="66"/>
      <c r="M287" s="66"/>
      <c r="N287" s="67"/>
      <c r="O287" s="68"/>
      <c r="P287" s="69"/>
      <c r="Q287" s="69"/>
    </row>
    <row r="288" spans="4:17" x14ac:dyDescent="0.2">
      <c r="D288" s="22"/>
      <c r="E288" s="22"/>
      <c r="F288" s="65"/>
      <c r="G288" s="65"/>
      <c r="H288" s="65"/>
      <c r="I288" s="66"/>
      <c r="J288" s="66"/>
      <c r="K288" s="66"/>
      <c r="L288" s="66"/>
      <c r="M288" s="66"/>
      <c r="N288" s="67"/>
      <c r="O288" s="68"/>
      <c r="P288" s="69"/>
      <c r="Q288" s="69"/>
    </row>
    <row r="289" spans="4:17" x14ac:dyDescent="0.2">
      <c r="D289" s="22"/>
      <c r="E289" s="22"/>
      <c r="F289" s="65"/>
      <c r="G289" s="65"/>
      <c r="H289" s="65"/>
      <c r="I289" s="66"/>
      <c r="J289" s="66"/>
      <c r="K289" s="66"/>
      <c r="L289" s="66"/>
      <c r="M289" s="66"/>
      <c r="N289" s="67"/>
      <c r="O289" s="68"/>
      <c r="P289" s="69"/>
      <c r="Q289" s="69"/>
    </row>
    <row r="290" spans="4:17" x14ac:dyDescent="0.2">
      <c r="D290" s="22"/>
      <c r="E290" s="22"/>
      <c r="F290" s="65"/>
      <c r="G290" s="65"/>
      <c r="H290" s="65"/>
      <c r="I290" s="66"/>
      <c r="J290" s="66"/>
      <c r="K290" s="66"/>
      <c r="L290" s="66"/>
      <c r="M290" s="66"/>
      <c r="N290" s="67"/>
      <c r="O290" s="68"/>
      <c r="P290" s="69"/>
      <c r="Q290" s="69"/>
    </row>
    <row r="291" spans="4:17" x14ac:dyDescent="0.2">
      <c r="D291" s="22"/>
      <c r="E291" s="22"/>
      <c r="F291" s="65"/>
      <c r="G291" s="65"/>
      <c r="H291" s="65"/>
      <c r="I291" s="66"/>
      <c r="J291" s="66"/>
      <c r="K291" s="66"/>
      <c r="L291" s="66"/>
      <c r="M291" s="66"/>
      <c r="N291" s="67"/>
      <c r="O291" s="68"/>
      <c r="P291" s="69"/>
      <c r="Q291" s="69"/>
    </row>
    <row r="292" spans="4:17" x14ac:dyDescent="0.2">
      <c r="D292" s="22"/>
      <c r="E292" s="22"/>
      <c r="F292" s="65"/>
      <c r="G292" s="65"/>
      <c r="H292" s="65"/>
      <c r="I292" s="66"/>
      <c r="J292" s="66"/>
      <c r="K292" s="66"/>
      <c r="L292" s="66"/>
      <c r="M292" s="66"/>
      <c r="N292" s="67"/>
      <c r="O292" s="68"/>
      <c r="P292" s="69"/>
      <c r="Q292" s="69"/>
    </row>
    <row r="293" spans="4:17" x14ac:dyDescent="0.2">
      <c r="D293" s="22"/>
      <c r="E293" s="22"/>
      <c r="F293" s="65"/>
      <c r="G293" s="65"/>
      <c r="H293" s="65"/>
      <c r="I293" s="66"/>
      <c r="J293" s="66"/>
      <c r="K293" s="66"/>
      <c r="L293" s="66"/>
      <c r="M293" s="66"/>
      <c r="N293" s="67"/>
      <c r="O293" s="68"/>
      <c r="P293" s="69"/>
      <c r="Q293" s="69"/>
    </row>
    <row r="294" spans="4:17" x14ac:dyDescent="0.2">
      <c r="D294" s="22"/>
      <c r="E294" s="22"/>
      <c r="F294" s="65"/>
      <c r="G294" s="65"/>
      <c r="H294" s="65"/>
      <c r="I294" s="66"/>
      <c r="J294" s="66"/>
      <c r="K294" s="66"/>
      <c r="L294" s="66"/>
      <c r="M294" s="66"/>
      <c r="N294" s="67"/>
      <c r="O294" s="68"/>
      <c r="P294" s="69"/>
      <c r="Q294" s="69"/>
    </row>
    <row r="295" spans="4:17" x14ac:dyDescent="0.2">
      <c r="D295" s="22"/>
      <c r="E295" s="22"/>
      <c r="F295" s="65"/>
      <c r="G295" s="65"/>
      <c r="H295" s="65"/>
      <c r="I295" s="66"/>
      <c r="J295" s="66"/>
      <c r="K295" s="66"/>
      <c r="L295" s="66"/>
      <c r="M295" s="66"/>
      <c r="N295" s="67"/>
      <c r="O295" s="68"/>
      <c r="P295" s="69"/>
      <c r="Q295" s="69"/>
    </row>
    <row r="296" spans="4:17" x14ac:dyDescent="0.2">
      <c r="D296" s="22"/>
      <c r="E296" s="22"/>
      <c r="F296" s="65"/>
      <c r="G296" s="65"/>
      <c r="H296" s="65"/>
      <c r="I296" s="66"/>
      <c r="J296" s="66"/>
      <c r="K296" s="66"/>
      <c r="L296" s="66"/>
      <c r="M296" s="66"/>
      <c r="N296" s="67"/>
      <c r="O296" s="68"/>
      <c r="P296" s="69"/>
      <c r="Q296" s="69"/>
    </row>
    <row r="297" spans="4:17" x14ac:dyDescent="0.2">
      <c r="D297" s="22"/>
      <c r="E297" s="22"/>
      <c r="F297" s="65"/>
      <c r="G297" s="65"/>
      <c r="H297" s="65"/>
      <c r="I297" s="66"/>
      <c r="J297" s="66"/>
      <c r="K297" s="66"/>
      <c r="L297" s="66"/>
      <c r="M297" s="66"/>
      <c r="N297" s="67"/>
      <c r="O297" s="68"/>
      <c r="P297" s="69"/>
      <c r="Q297" s="69"/>
    </row>
    <row r="298" spans="4:17" x14ac:dyDescent="0.2">
      <c r="D298" s="22"/>
      <c r="E298" s="22"/>
      <c r="F298" s="65"/>
      <c r="G298" s="65"/>
      <c r="H298" s="65"/>
      <c r="I298" s="66"/>
      <c r="J298" s="66"/>
      <c r="K298" s="66"/>
      <c r="L298" s="66"/>
      <c r="M298" s="66"/>
      <c r="N298" s="67"/>
      <c r="O298" s="68"/>
      <c r="P298" s="69"/>
      <c r="Q298" s="69"/>
    </row>
    <row r="299" spans="4:17" x14ac:dyDescent="0.2">
      <c r="D299" s="22"/>
      <c r="E299" s="22"/>
      <c r="F299" s="65"/>
      <c r="G299" s="65"/>
      <c r="H299" s="65"/>
      <c r="I299" s="66"/>
      <c r="J299" s="66"/>
      <c r="K299" s="66"/>
      <c r="L299" s="66"/>
      <c r="M299" s="66"/>
      <c r="N299" s="67"/>
      <c r="O299" s="68"/>
      <c r="P299" s="69"/>
      <c r="Q299" s="69"/>
    </row>
    <row r="300" spans="4:17" x14ac:dyDescent="0.2">
      <c r="D300" s="22"/>
      <c r="E300" s="22"/>
      <c r="F300" s="65"/>
      <c r="G300" s="65"/>
      <c r="H300" s="65"/>
      <c r="I300" s="66"/>
      <c r="J300" s="66"/>
      <c r="K300" s="66"/>
      <c r="L300" s="66"/>
      <c r="M300" s="66"/>
      <c r="N300" s="67"/>
      <c r="O300" s="68"/>
      <c r="P300" s="69"/>
      <c r="Q300" s="69"/>
    </row>
    <row r="301" spans="4:17" x14ac:dyDescent="0.2">
      <c r="D301" s="22"/>
      <c r="E301" s="22"/>
      <c r="F301" s="65"/>
      <c r="G301" s="65"/>
      <c r="H301" s="65"/>
      <c r="I301" s="66"/>
      <c r="J301" s="66"/>
      <c r="K301" s="66"/>
      <c r="L301" s="66"/>
      <c r="M301" s="66"/>
      <c r="N301" s="67"/>
      <c r="O301" s="68"/>
      <c r="P301" s="69"/>
      <c r="Q301" s="69"/>
    </row>
    <row r="302" spans="4:17" x14ac:dyDescent="0.2">
      <c r="D302" s="22"/>
      <c r="E302" s="22"/>
      <c r="F302" s="65"/>
      <c r="G302" s="65"/>
      <c r="H302" s="65"/>
      <c r="I302" s="66"/>
      <c r="J302" s="66"/>
      <c r="K302" s="66"/>
      <c r="L302" s="66"/>
      <c r="M302" s="66"/>
      <c r="N302" s="67"/>
      <c r="O302" s="68"/>
      <c r="P302" s="69"/>
      <c r="Q302" s="69"/>
    </row>
    <row r="303" spans="4:17" x14ac:dyDescent="0.2">
      <c r="D303" s="22"/>
      <c r="E303" s="22"/>
      <c r="F303" s="65"/>
      <c r="G303" s="65"/>
      <c r="H303" s="65"/>
      <c r="I303" s="66"/>
      <c r="J303" s="66"/>
      <c r="K303" s="66"/>
      <c r="L303" s="66"/>
      <c r="M303" s="66"/>
      <c r="N303" s="67"/>
      <c r="O303" s="68"/>
      <c r="P303" s="69"/>
      <c r="Q303" s="69"/>
    </row>
    <row r="304" spans="4:17" x14ac:dyDescent="0.2">
      <c r="D304" s="22"/>
      <c r="E304" s="22"/>
      <c r="F304" s="65"/>
      <c r="G304" s="65"/>
      <c r="H304" s="65"/>
      <c r="I304" s="66"/>
      <c r="J304" s="66"/>
      <c r="K304" s="66"/>
      <c r="L304" s="66"/>
      <c r="M304" s="66"/>
      <c r="N304" s="67"/>
      <c r="O304" s="68"/>
      <c r="P304" s="69"/>
      <c r="Q304" s="69"/>
    </row>
    <row r="305" spans="4:17" x14ac:dyDescent="0.2">
      <c r="D305" s="22"/>
      <c r="E305" s="22"/>
      <c r="F305" s="65"/>
      <c r="G305" s="65"/>
      <c r="H305" s="65"/>
      <c r="I305" s="66"/>
      <c r="J305" s="66"/>
      <c r="K305" s="66"/>
      <c r="L305" s="66"/>
      <c r="M305" s="66"/>
      <c r="N305" s="67"/>
      <c r="O305" s="68"/>
      <c r="P305" s="69"/>
      <c r="Q305" s="69"/>
    </row>
    <row r="306" spans="4:17" x14ac:dyDescent="0.2">
      <c r="D306" s="22"/>
      <c r="E306" s="22"/>
      <c r="F306" s="65"/>
      <c r="G306" s="65"/>
      <c r="H306" s="65"/>
      <c r="I306" s="66"/>
      <c r="J306" s="66"/>
      <c r="K306" s="66"/>
      <c r="L306" s="66"/>
      <c r="M306" s="66"/>
      <c r="N306" s="67"/>
      <c r="O306" s="68"/>
      <c r="P306" s="69"/>
      <c r="Q306" s="69"/>
    </row>
    <row r="307" spans="4:17" x14ac:dyDescent="0.2">
      <c r="D307" s="22"/>
      <c r="E307" s="22"/>
      <c r="F307" s="65"/>
      <c r="G307" s="65"/>
      <c r="H307" s="65"/>
      <c r="I307" s="66"/>
      <c r="J307" s="66"/>
      <c r="K307" s="66"/>
      <c r="L307" s="66"/>
      <c r="M307" s="66"/>
      <c r="N307" s="67"/>
      <c r="O307" s="68"/>
      <c r="P307" s="69"/>
      <c r="Q307" s="69"/>
    </row>
    <row r="308" spans="4:17" x14ac:dyDescent="0.2">
      <c r="D308" s="22"/>
      <c r="E308" s="22"/>
      <c r="F308" s="65"/>
      <c r="G308" s="65"/>
      <c r="H308" s="65"/>
      <c r="I308" s="66"/>
      <c r="J308" s="66"/>
      <c r="K308" s="66"/>
      <c r="L308" s="66"/>
      <c r="M308" s="66"/>
      <c r="N308" s="67"/>
      <c r="O308" s="68"/>
      <c r="P308" s="69"/>
      <c r="Q308" s="69"/>
    </row>
    <row r="309" spans="4:17" x14ac:dyDescent="0.2">
      <c r="D309" s="22"/>
      <c r="E309" s="22"/>
      <c r="F309" s="65"/>
      <c r="G309" s="65"/>
      <c r="H309" s="65"/>
      <c r="I309" s="66"/>
      <c r="J309" s="66"/>
      <c r="K309" s="66"/>
      <c r="L309" s="66"/>
      <c r="M309" s="66"/>
      <c r="N309" s="67"/>
      <c r="O309" s="68"/>
      <c r="P309" s="69"/>
      <c r="Q309" s="69"/>
    </row>
    <row r="310" spans="4:17" x14ac:dyDescent="0.2">
      <c r="D310" s="22"/>
      <c r="E310" s="22"/>
      <c r="F310" s="65"/>
      <c r="G310" s="65"/>
      <c r="H310" s="65"/>
      <c r="I310" s="66"/>
      <c r="J310" s="66"/>
      <c r="K310" s="66"/>
      <c r="L310" s="66"/>
      <c r="M310" s="66"/>
      <c r="N310" s="67"/>
      <c r="O310" s="68"/>
      <c r="P310" s="69"/>
      <c r="Q310" s="69"/>
    </row>
    <row r="311" spans="4:17" x14ac:dyDescent="0.2">
      <c r="D311" s="22"/>
      <c r="E311" s="22"/>
      <c r="F311" s="65"/>
      <c r="G311" s="65"/>
      <c r="H311" s="65"/>
      <c r="I311" s="66"/>
      <c r="J311" s="66"/>
      <c r="K311" s="66"/>
      <c r="L311" s="66"/>
      <c r="M311" s="66"/>
      <c r="N311" s="67"/>
      <c r="O311" s="68"/>
      <c r="P311" s="69"/>
      <c r="Q311" s="69"/>
    </row>
    <row r="312" spans="4:17" x14ac:dyDescent="0.2">
      <c r="D312" s="22"/>
      <c r="E312" s="22"/>
      <c r="F312" s="65"/>
      <c r="G312" s="65"/>
      <c r="H312" s="65"/>
      <c r="I312" s="66"/>
      <c r="J312" s="66"/>
      <c r="K312" s="66"/>
      <c r="L312" s="66"/>
      <c r="M312" s="66"/>
      <c r="N312" s="67"/>
      <c r="O312" s="68"/>
      <c r="P312" s="69"/>
      <c r="Q312" s="69"/>
    </row>
    <row r="313" spans="4:17" x14ac:dyDescent="0.2">
      <c r="D313" s="22"/>
      <c r="E313" s="22"/>
      <c r="F313" s="65"/>
      <c r="G313" s="65"/>
      <c r="H313" s="65"/>
      <c r="I313" s="66"/>
      <c r="J313" s="66"/>
      <c r="K313" s="66"/>
      <c r="L313" s="66"/>
      <c r="M313" s="66"/>
      <c r="N313" s="67"/>
      <c r="O313" s="68"/>
      <c r="P313" s="69"/>
      <c r="Q313" s="69"/>
    </row>
    <row r="314" spans="4:17" x14ac:dyDescent="0.2">
      <c r="D314" s="22"/>
      <c r="E314" s="22"/>
      <c r="F314" s="65"/>
      <c r="G314" s="65"/>
      <c r="H314" s="65"/>
      <c r="I314" s="66"/>
      <c r="J314" s="66"/>
      <c r="K314" s="66"/>
      <c r="L314" s="66"/>
      <c r="M314" s="66"/>
      <c r="N314" s="67"/>
      <c r="O314" s="68"/>
      <c r="P314" s="69"/>
      <c r="Q314" s="69"/>
    </row>
    <row r="315" spans="4:17" x14ac:dyDescent="0.2">
      <c r="D315" s="22"/>
      <c r="E315" s="22"/>
      <c r="F315" s="65"/>
      <c r="G315" s="65"/>
      <c r="H315" s="65"/>
      <c r="I315" s="66"/>
      <c r="J315" s="66"/>
      <c r="K315" s="66"/>
      <c r="L315" s="66"/>
      <c r="M315" s="66"/>
      <c r="N315" s="67"/>
      <c r="O315" s="68"/>
      <c r="P315" s="69"/>
      <c r="Q315" s="69"/>
    </row>
    <row r="316" spans="4:17" x14ac:dyDescent="0.2">
      <c r="D316" s="22"/>
      <c r="E316" s="22"/>
      <c r="F316" s="65"/>
      <c r="G316" s="65"/>
      <c r="H316" s="65"/>
      <c r="I316" s="66"/>
      <c r="J316" s="66"/>
      <c r="K316" s="66"/>
      <c r="L316" s="66"/>
      <c r="M316" s="66"/>
      <c r="N316" s="67"/>
      <c r="O316" s="68"/>
      <c r="P316" s="69"/>
      <c r="Q316" s="69"/>
    </row>
    <row r="317" spans="4:17" x14ac:dyDescent="0.2">
      <c r="D317" s="22"/>
      <c r="E317" s="22"/>
      <c r="F317" s="65"/>
      <c r="G317" s="65"/>
      <c r="H317" s="65"/>
      <c r="I317" s="66"/>
      <c r="J317" s="66"/>
      <c r="K317" s="66"/>
      <c r="L317" s="66"/>
      <c r="M317" s="66"/>
      <c r="N317" s="67"/>
      <c r="O317" s="68"/>
      <c r="P317" s="69"/>
      <c r="Q317" s="69"/>
    </row>
    <row r="318" spans="4:17" x14ac:dyDescent="0.2">
      <c r="D318" s="22"/>
      <c r="E318" s="22"/>
      <c r="F318" s="65"/>
      <c r="G318" s="65"/>
      <c r="H318" s="65"/>
      <c r="I318" s="66"/>
      <c r="J318" s="66"/>
      <c r="K318" s="66"/>
      <c r="L318" s="66"/>
      <c r="M318" s="66"/>
      <c r="N318" s="67"/>
      <c r="O318" s="68"/>
      <c r="P318" s="69"/>
      <c r="Q318" s="69"/>
    </row>
    <row r="319" spans="4:17" x14ac:dyDescent="0.2">
      <c r="D319" s="22"/>
      <c r="E319" s="22"/>
      <c r="F319" s="65"/>
      <c r="G319" s="65"/>
      <c r="H319" s="65"/>
      <c r="I319" s="66"/>
      <c r="J319" s="66"/>
      <c r="K319" s="66"/>
      <c r="L319" s="66"/>
      <c r="M319" s="66"/>
      <c r="N319" s="67"/>
      <c r="O319" s="68"/>
      <c r="P319" s="69"/>
      <c r="Q319" s="69"/>
    </row>
    <row r="320" spans="4:17" x14ac:dyDescent="0.2">
      <c r="D320" s="22"/>
      <c r="E320" s="22"/>
      <c r="F320" s="65"/>
      <c r="G320" s="65"/>
      <c r="H320" s="65"/>
      <c r="I320" s="66"/>
      <c r="J320" s="66"/>
      <c r="K320" s="66"/>
      <c r="L320" s="66"/>
      <c r="M320" s="66"/>
      <c r="N320" s="67"/>
      <c r="O320" s="68"/>
      <c r="P320" s="69"/>
      <c r="Q320" s="69"/>
    </row>
    <row r="321" spans="4:17" x14ac:dyDescent="0.2">
      <c r="D321" s="22"/>
      <c r="E321" s="22"/>
      <c r="F321" s="65"/>
      <c r="G321" s="65"/>
      <c r="H321" s="65"/>
      <c r="I321" s="66"/>
      <c r="J321" s="66"/>
      <c r="K321" s="66"/>
      <c r="L321" s="66"/>
      <c r="M321" s="66"/>
      <c r="N321" s="67"/>
      <c r="O321" s="68"/>
      <c r="P321" s="69"/>
      <c r="Q321" s="69"/>
    </row>
    <row r="322" spans="4:17" x14ac:dyDescent="0.2">
      <c r="D322" s="22"/>
      <c r="E322" s="22"/>
      <c r="F322" s="65"/>
      <c r="G322" s="65"/>
      <c r="H322" s="65"/>
      <c r="I322" s="66"/>
      <c r="J322" s="66"/>
      <c r="K322" s="66"/>
      <c r="L322" s="66"/>
      <c r="M322" s="66"/>
      <c r="N322" s="67"/>
      <c r="O322" s="68"/>
      <c r="P322" s="69"/>
      <c r="Q322" s="69"/>
    </row>
    <row r="323" spans="4:17" x14ac:dyDescent="0.2">
      <c r="D323" s="22"/>
      <c r="E323" s="22"/>
      <c r="F323" s="65"/>
      <c r="G323" s="65"/>
      <c r="H323" s="65"/>
      <c r="I323" s="66"/>
      <c r="J323" s="66"/>
      <c r="K323" s="66"/>
      <c r="L323" s="66"/>
      <c r="M323" s="66"/>
      <c r="N323" s="67"/>
      <c r="O323" s="68"/>
      <c r="P323" s="69"/>
      <c r="Q323" s="69"/>
    </row>
    <row r="324" spans="4:17" x14ac:dyDescent="0.2">
      <c r="D324" s="22"/>
      <c r="E324" s="22"/>
      <c r="F324" s="65"/>
      <c r="G324" s="65"/>
      <c r="H324" s="65"/>
      <c r="I324" s="66"/>
      <c r="J324" s="66"/>
      <c r="K324" s="66"/>
      <c r="L324" s="66"/>
      <c r="M324" s="66"/>
      <c r="N324" s="67"/>
      <c r="O324" s="68"/>
      <c r="P324" s="69"/>
      <c r="Q324" s="69"/>
    </row>
    <row r="325" spans="4:17" x14ac:dyDescent="0.2">
      <c r="D325" s="22"/>
      <c r="E325" s="22"/>
      <c r="F325" s="65"/>
      <c r="G325" s="65"/>
      <c r="H325" s="65"/>
      <c r="I325" s="66"/>
      <c r="J325" s="66"/>
      <c r="K325" s="66"/>
      <c r="L325" s="66"/>
      <c r="M325" s="66"/>
      <c r="N325" s="67"/>
      <c r="O325" s="68"/>
      <c r="P325" s="69"/>
      <c r="Q325" s="69"/>
    </row>
    <row r="326" spans="4:17" x14ac:dyDescent="0.2">
      <c r="D326" s="22"/>
      <c r="E326" s="22"/>
      <c r="F326" s="65"/>
      <c r="G326" s="65"/>
      <c r="H326" s="65"/>
      <c r="I326" s="66"/>
      <c r="J326" s="66"/>
      <c r="K326" s="66"/>
      <c r="L326" s="66"/>
      <c r="M326" s="66"/>
      <c r="N326" s="67"/>
      <c r="O326" s="68"/>
      <c r="P326" s="69"/>
      <c r="Q326" s="69"/>
    </row>
    <row r="327" spans="4:17" x14ac:dyDescent="0.2">
      <c r="D327" s="22"/>
      <c r="E327" s="22"/>
      <c r="F327" s="65"/>
      <c r="G327" s="65"/>
      <c r="H327" s="65"/>
      <c r="I327" s="66"/>
      <c r="J327" s="66"/>
      <c r="K327" s="66"/>
      <c r="L327" s="66"/>
      <c r="M327" s="66"/>
      <c r="N327" s="67"/>
      <c r="O327" s="68"/>
      <c r="P327" s="69"/>
      <c r="Q327" s="69"/>
    </row>
    <row r="328" spans="4:17" x14ac:dyDescent="0.2">
      <c r="D328" s="22"/>
      <c r="E328" s="22"/>
      <c r="F328" s="65"/>
      <c r="G328" s="65"/>
      <c r="H328" s="65"/>
      <c r="I328" s="66"/>
      <c r="J328" s="66"/>
      <c r="K328" s="66"/>
      <c r="L328" s="66"/>
      <c r="M328" s="66"/>
      <c r="N328" s="67"/>
      <c r="O328" s="68"/>
      <c r="P328" s="69"/>
      <c r="Q328" s="69"/>
    </row>
    <row r="329" spans="4:17" x14ac:dyDescent="0.2">
      <c r="D329" s="22"/>
      <c r="E329" s="22"/>
      <c r="F329" s="65"/>
      <c r="G329" s="65"/>
      <c r="H329" s="65"/>
      <c r="I329" s="66"/>
      <c r="J329" s="66"/>
      <c r="K329" s="66"/>
      <c r="L329" s="66"/>
      <c r="M329" s="66"/>
      <c r="N329" s="67"/>
      <c r="O329" s="68"/>
      <c r="P329" s="69"/>
      <c r="Q329" s="69"/>
    </row>
    <row r="330" spans="4:17" x14ac:dyDescent="0.2">
      <c r="D330" s="22"/>
      <c r="E330" s="22"/>
      <c r="F330" s="65"/>
      <c r="G330" s="65"/>
      <c r="H330" s="65"/>
      <c r="I330" s="66"/>
      <c r="J330" s="66"/>
      <c r="K330" s="66"/>
      <c r="L330" s="66"/>
      <c r="M330" s="66"/>
      <c r="N330" s="67"/>
      <c r="O330" s="68"/>
      <c r="P330" s="69"/>
      <c r="Q330" s="69"/>
    </row>
    <row r="331" spans="4:17" x14ac:dyDescent="0.2">
      <c r="D331" s="22"/>
      <c r="E331" s="22"/>
      <c r="F331" s="65"/>
      <c r="G331" s="65"/>
      <c r="H331" s="65"/>
      <c r="I331" s="66"/>
      <c r="J331" s="66"/>
      <c r="K331" s="66"/>
      <c r="L331" s="66"/>
      <c r="M331" s="66"/>
      <c r="N331" s="67"/>
      <c r="O331" s="68"/>
      <c r="P331" s="69"/>
      <c r="Q331" s="69"/>
    </row>
    <row r="332" spans="4:17" x14ac:dyDescent="0.2">
      <c r="D332" s="22"/>
      <c r="E332" s="22"/>
      <c r="F332" s="65"/>
      <c r="G332" s="65"/>
      <c r="H332" s="65"/>
      <c r="I332" s="66"/>
      <c r="J332" s="66"/>
      <c r="K332" s="66"/>
      <c r="L332" s="66"/>
      <c r="M332" s="66"/>
      <c r="N332" s="67"/>
      <c r="O332" s="68"/>
      <c r="P332" s="69"/>
      <c r="Q332" s="69"/>
    </row>
    <row r="333" spans="4:17" x14ac:dyDescent="0.2">
      <c r="D333" s="22"/>
      <c r="E333" s="22"/>
      <c r="F333" s="65"/>
      <c r="G333" s="65"/>
      <c r="H333" s="65"/>
      <c r="I333" s="66"/>
      <c r="J333" s="66"/>
      <c r="K333" s="66"/>
      <c r="L333" s="66"/>
      <c r="M333" s="66"/>
      <c r="N333" s="67"/>
      <c r="O333" s="68"/>
      <c r="P333" s="69"/>
      <c r="Q333" s="69"/>
    </row>
    <row r="334" spans="4:17" x14ac:dyDescent="0.2">
      <c r="D334" s="22"/>
      <c r="E334" s="22"/>
      <c r="F334" s="65"/>
      <c r="G334" s="65"/>
      <c r="H334" s="65"/>
      <c r="I334" s="66"/>
      <c r="J334" s="66"/>
      <c r="K334" s="66"/>
      <c r="L334" s="66"/>
      <c r="M334" s="66"/>
      <c r="N334" s="67"/>
      <c r="O334" s="68"/>
      <c r="P334" s="69"/>
      <c r="Q334" s="69"/>
    </row>
    <row r="335" spans="4:17" x14ac:dyDescent="0.2">
      <c r="D335" s="22"/>
      <c r="E335" s="22"/>
      <c r="F335" s="65"/>
      <c r="G335" s="65"/>
      <c r="H335" s="65"/>
      <c r="I335" s="66"/>
      <c r="J335" s="66"/>
      <c r="K335" s="66"/>
      <c r="L335" s="66"/>
      <c r="M335" s="66"/>
      <c r="N335" s="67"/>
      <c r="O335" s="68"/>
      <c r="P335" s="69"/>
      <c r="Q335" s="69"/>
    </row>
    <row r="336" spans="4:17" x14ac:dyDescent="0.2">
      <c r="D336" s="22"/>
      <c r="E336" s="22"/>
      <c r="F336" s="65"/>
      <c r="G336" s="65"/>
      <c r="H336" s="65"/>
      <c r="I336" s="66"/>
      <c r="J336" s="66"/>
      <c r="K336" s="66"/>
      <c r="L336" s="66"/>
      <c r="M336" s="66"/>
      <c r="N336" s="67"/>
      <c r="O336" s="68"/>
      <c r="P336" s="69"/>
      <c r="Q336" s="69"/>
    </row>
    <row r="337" spans="4:17" x14ac:dyDescent="0.2">
      <c r="D337" s="22"/>
      <c r="E337" s="22"/>
      <c r="F337" s="65"/>
      <c r="G337" s="65"/>
      <c r="H337" s="65"/>
      <c r="I337" s="66"/>
      <c r="J337" s="66"/>
      <c r="K337" s="66"/>
      <c r="L337" s="66"/>
      <c r="M337" s="66"/>
      <c r="N337" s="67"/>
      <c r="O337" s="68"/>
      <c r="P337" s="69"/>
      <c r="Q337" s="69"/>
    </row>
    <row r="338" spans="4:17" x14ac:dyDescent="0.2">
      <c r="D338" s="22"/>
      <c r="E338" s="22"/>
      <c r="F338" s="65"/>
      <c r="G338" s="65"/>
      <c r="H338" s="65"/>
      <c r="I338" s="66"/>
      <c r="J338" s="66"/>
      <c r="K338" s="66"/>
      <c r="L338" s="66"/>
      <c r="M338" s="66"/>
      <c r="N338" s="67"/>
      <c r="O338" s="68"/>
      <c r="P338" s="69"/>
      <c r="Q338" s="69"/>
    </row>
    <row r="339" spans="4:17" x14ac:dyDescent="0.2">
      <c r="D339" s="22"/>
      <c r="E339" s="22"/>
      <c r="F339" s="65"/>
      <c r="G339" s="65"/>
      <c r="H339" s="65"/>
      <c r="I339" s="66"/>
      <c r="J339" s="66"/>
      <c r="K339" s="66"/>
      <c r="L339" s="66"/>
      <c r="M339" s="66"/>
      <c r="N339" s="67"/>
      <c r="O339" s="68"/>
      <c r="P339" s="69"/>
      <c r="Q339" s="69"/>
    </row>
    <row r="340" spans="4:17" x14ac:dyDescent="0.2">
      <c r="D340" s="22"/>
      <c r="E340" s="22"/>
      <c r="F340" s="65"/>
      <c r="G340" s="65"/>
      <c r="H340" s="65"/>
      <c r="I340" s="66"/>
      <c r="J340" s="66"/>
      <c r="K340" s="66"/>
      <c r="L340" s="66"/>
      <c r="M340" s="66"/>
      <c r="N340" s="67"/>
      <c r="O340" s="68"/>
      <c r="P340" s="69"/>
      <c r="Q340" s="69"/>
    </row>
    <row r="341" spans="4:17" x14ac:dyDescent="0.2">
      <c r="D341" s="22"/>
      <c r="E341" s="22"/>
      <c r="F341" s="65"/>
      <c r="G341" s="65"/>
      <c r="H341" s="65"/>
      <c r="I341" s="66"/>
      <c r="J341" s="66"/>
      <c r="K341" s="66"/>
      <c r="L341" s="66"/>
      <c r="M341" s="66"/>
      <c r="N341" s="67"/>
      <c r="O341" s="68"/>
      <c r="P341" s="69"/>
      <c r="Q341" s="69"/>
    </row>
    <row r="342" spans="4:17" x14ac:dyDescent="0.2">
      <c r="D342" s="22"/>
      <c r="E342" s="22"/>
      <c r="F342" s="65"/>
      <c r="G342" s="65"/>
      <c r="H342" s="65"/>
      <c r="I342" s="66"/>
      <c r="J342" s="66"/>
      <c r="K342" s="66"/>
      <c r="L342" s="66"/>
      <c r="M342" s="66"/>
      <c r="N342" s="67"/>
      <c r="O342" s="68"/>
      <c r="P342" s="69"/>
      <c r="Q342" s="69"/>
    </row>
    <row r="343" spans="4:17" x14ac:dyDescent="0.2">
      <c r="D343" s="22"/>
      <c r="E343" s="22"/>
      <c r="F343" s="65"/>
      <c r="G343" s="65"/>
      <c r="H343" s="65"/>
      <c r="I343" s="66"/>
      <c r="J343" s="66"/>
      <c r="K343" s="66"/>
      <c r="L343" s="66"/>
      <c r="M343" s="66"/>
      <c r="N343" s="67"/>
      <c r="O343" s="68"/>
      <c r="P343" s="69"/>
      <c r="Q343" s="69"/>
    </row>
    <row r="344" spans="4:17" x14ac:dyDescent="0.2">
      <c r="D344" s="22"/>
      <c r="E344" s="22"/>
      <c r="F344" s="65"/>
      <c r="G344" s="65"/>
      <c r="H344" s="65"/>
      <c r="I344" s="66"/>
      <c r="J344" s="66"/>
      <c r="K344" s="66"/>
      <c r="L344" s="66"/>
      <c r="M344" s="66"/>
      <c r="N344" s="67"/>
      <c r="O344" s="68"/>
      <c r="P344" s="69"/>
      <c r="Q344" s="69"/>
    </row>
    <row r="345" spans="4:17" x14ac:dyDescent="0.2">
      <c r="D345" s="22"/>
      <c r="E345" s="22"/>
      <c r="F345" s="65"/>
      <c r="G345" s="65"/>
      <c r="H345" s="65"/>
      <c r="I345" s="66"/>
      <c r="J345" s="66"/>
      <c r="K345" s="66"/>
      <c r="L345" s="66"/>
      <c r="M345" s="66"/>
      <c r="N345" s="67"/>
      <c r="O345" s="68"/>
      <c r="P345" s="69"/>
      <c r="Q345" s="69"/>
    </row>
    <row r="346" spans="4:17" x14ac:dyDescent="0.2">
      <c r="D346" s="22"/>
      <c r="E346" s="22"/>
      <c r="F346" s="65"/>
      <c r="G346" s="65"/>
      <c r="H346" s="65"/>
      <c r="I346" s="66"/>
      <c r="J346" s="66"/>
      <c r="K346" s="66"/>
      <c r="L346" s="66"/>
      <c r="M346" s="66"/>
      <c r="N346" s="67"/>
      <c r="O346" s="68"/>
      <c r="P346" s="69"/>
      <c r="Q346" s="69"/>
    </row>
    <row r="347" spans="4:17" x14ac:dyDescent="0.2">
      <c r="D347" s="22"/>
      <c r="E347" s="22"/>
      <c r="F347" s="65"/>
      <c r="G347" s="65"/>
      <c r="H347" s="65"/>
      <c r="I347" s="66"/>
      <c r="J347" s="66"/>
      <c r="K347" s="66"/>
      <c r="L347" s="66"/>
      <c r="M347" s="66"/>
      <c r="N347" s="67"/>
      <c r="O347" s="68"/>
      <c r="P347" s="69"/>
      <c r="Q347" s="69"/>
    </row>
    <row r="348" spans="4:17" x14ac:dyDescent="0.2">
      <c r="D348" s="22"/>
      <c r="E348" s="22"/>
      <c r="F348" s="65"/>
      <c r="G348" s="65"/>
      <c r="H348" s="65"/>
      <c r="I348" s="66"/>
      <c r="J348" s="66"/>
      <c r="K348" s="66"/>
      <c r="L348" s="66"/>
      <c r="M348" s="66"/>
      <c r="N348" s="67"/>
      <c r="O348" s="68"/>
      <c r="P348" s="69"/>
      <c r="Q348" s="69"/>
    </row>
    <row r="349" spans="4:17" x14ac:dyDescent="0.2">
      <c r="D349" s="22"/>
      <c r="E349" s="22"/>
      <c r="F349" s="65"/>
      <c r="G349" s="65"/>
      <c r="H349" s="65"/>
      <c r="I349" s="66"/>
      <c r="J349" s="66"/>
      <c r="K349" s="66"/>
      <c r="L349" s="66"/>
      <c r="M349" s="66"/>
      <c r="N349" s="67"/>
      <c r="O349" s="68"/>
      <c r="P349" s="69"/>
      <c r="Q349" s="69"/>
    </row>
    <row r="350" spans="4:17" x14ac:dyDescent="0.2">
      <c r="D350" s="22"/>
      <c r="E350" s="22"/>
      <c r="F350" s="65"/>
      <c r="G350" s="65"/>
      <c r="H350" s="65"/>
      <c r="I350" s="66"/>
      <c r="J350" s="66"/>
      <c r="K350" s="66"/>
      <c r="L350" s="66"/>
      <c r="M350" s="66"/>
      <c r="N350" s="67"/>
      <c r="O350" s="68"/>
      <c r="P350" s="69"/>
      <c r="Q350" s="69"/>
    </row>
    <row r="351" spans="4:17" x14ac:dyDescent="0.2">
      <c r="D351" s="22"/>
      <c r="E351" s="22"/>
      <c r="F351" s="65"/>
      <c r="G351" s="65"/>
      <c r="H351" s="65"/>
      <c r="I351" s="66"/>
      <c r="J351" s="66"/>
      <c r="K351" s="66"/>
      <c r="L351" s="66"/>
      <c r="M351" s="66"/>
      <c r="N351" s="67"/>
      <c r="O351" s="68"/>
      <c r="P351" s="69"/>
      <c r="Q351" s="69"/>
    </row>
    <row r="352" spans="4:17" x14ac:dyDescent="0.2">
      <c r="D352" s="22"/>
      <c r="E352" s="22"/>
      <c r="F352" s="65"/>
      <c r="G352" s="65"/>
      <c r="H352" s="65"/>
      <c r="I352" s="66"/>
      <c r="J352" s="66"/>
      <c r="K352" s="66"/>
      <c r="L352" s="66"/>
      <c r="M352" s="66"/>
      <c r="N352" s="67"/>
      <c r="O352" s="68"/>
      <c r="P352" s="69"/>
      <c r="Q352" s="69"/>
    </row>
    <row r="353" spans="4:17" x14ac:dyDescent="0.2">
      <c r="D353" s="22"/>
      <c r="E353" s="22"/>
      <c r="F353" s="65"/>
      <c r="G353" s="65"/>
      <c r="H353" s="65"/>
      <c r="I353" s="66"/>
      <c r="J353" s="66"/>
      <c r="K353" s="66"/>
      <c r="L353" s="66"/>
      <c r="M353" s="66"/>
      <c r="N353" s="67"/>
      <c r="O353" s="68"/>
      <c r="P353" s="69"/>
      <c r="Q353" s="69"/>
    </row>
    <row r="354" spans="4:17" x14ac:dyDescent="0.2">
      <c r="D354" s="22"/>
      <c r="E354" s="22"/>
      <c r="F354" s="65"/>
      <c r="G354" s="65"/>
      <c r="H354" s="65"/>
      <c r="I354" s="66"/>
      <c r="J354" s="66"/>
      <c r="K354" s="66"/>
      <c r="L354" s="66"/>
      <c r="M354" s="66"/>
      <c r="N354" s="67"/>
      <c r="O354" s="68"/>
      <c r="P354" s="69"/>
      <c r="Q354" s="69"/>
    </row>
    <row r="355" spans="4:17" x14ac:dyDescent="0.2">
      <c r="D355" s="22"/>
      <c r="E355" s="22"/>
      <c r="F355" s="65"/>
      <c r="G355" s="65"/>
      <c r="H355" s="65"/>
      <c r="I355" s="66"/>
      <c r="J355" s="66"/>
      <c r="K355" s="66"/>
      <c r="L355" s="66"/>
      <c r="M355" s="66"/>
      <c r="N355" s="67"/>
      <c r="O355" s="68"/>
      <c r="P355" s="69"/>
      <c r="Q355" s="69"/>
    </row>
    <row r="356" spans="4:17" x14ac:dyDescent="0.2">
      <c r="D356" s="22"/>
      <c r="E356" s="22"/>
      <c r="F356" s="65"/>
      <c r="G356" s="65"/>
      <c r="H356" s="65"/>
      <c r="I356" s="66"/>
      <c r="J356" s="66"/>
      <c r="K356" s="66"/>
      <c r="L356" s="66"/>
      <c r="M356" s="66"/>
      <c r="N356" s="67"/>
      <c r="O356" s="68"/>
      <c r="P356" s="69"/>
      <c r="Q356" s="69"/>
    </row>
    <row r="357" spans="4:17" x14ac:dyDescent="0.2">
      <c r="D357" s="22"/>
      <c r="E357" s="22"/>
      <c r="F357" s="65"/>
      <c r="G357" s="65"/>
      <c r="H357" s="65"/>
      <c r="I357" s="66"/>
      <c r="J357" s="66"/>
      <c r="K357" s="66"/>
      <c r="L357" s="66"/>
      <c r="M357" s="66"/>
      <c r="N357" s="67"/>
      <c r="O357" s="68"/>
      <c r="P357" s="69"/>
      <c r="Q357" s="69"/>
    </row>
    <row r="358" spans="4:17" x14ac:dyDescent="0.2">
      <c r="D358" s="22"/>
      <c r="E358" s="22"/>
      <c r="F358" s="65"/>
      <c r="G358" s="65"/>
      <c r="H358" s="65"/>
      <c r="I358" s="66"/>
      <c r="J358" s="66"/>
      <c r="K358" s="66"/>
      <c r="L358" s="66"/>
      <c r="M358" s="66"/>
      <c r="N358" s="67"/>
      <c r="O358" s="68"/>
      <c r="P358" s="69"/>
      <c r="Q358" s="69"/>
    </row>
    <row r="359" spans="4:17" x14ac:dyDescent="0.2">
      <c r="D359" s="22"/>
      <c r="E359" s="22"/>
      <c r="F359" s="65"/>
      <c r="G359" s="65"/>
      <c r="H359" s="65"/>
      <c r="I359" s="66"/>
      <c r="J359" s="66"/>
      <c r="K359" s="66"/>
      <c r="L359" s="66"/>
      <c r="M359" s="66"/>
      <c r="N359" s="67"/>
      <c r="O359" s="68"/>
      <c r="P359" s="69"/>
      <c r="Q359" s="69"/>
    </row>
    <row r="360" spans="4:17" x14ac:dyDescent="0.2">
      <c r="D360" s="22"/>
      <c r="E360" s="22"/>
      <c r="F360" s="65"/>
      <c r="G360" s="65"/>
      <c r="H360" s="65"/>
      <c r="I360" s="66"/>
      <c r="J360" s="66"/>
      <c r="K360" s="66"/>
      <c r="L360" s="66"/>
      <c r="M360" s="66"/>
      <c r="N360" s="67"/>
      <c r="O360" s="68"/>
      <c r="P360" s="69"/>
      <c r="Q360" s="69"/>
    </row>
    <row r="361" spans="4:17" x14ac:dyDescent="0.2">
      <c r="D361" s="22"/>
      <c r="E361" s="22"/>
      <c r="F361" s="65"/>
      <c r="G361" s="65"/>
      <c r="H361" s="65"/>
      <c r="I361" s="66"/>
      <c r="J361" s="66"/>
      <c r="K361" s="66"/>
      <c r="L361" s="66"/>
      <c r="M361" s="66"/>
      <c r="N361" s="67"/>
      <c r="O361" s="68"/>
      <c r="P361" s="69"/>
      <c r="Q361" s="69"/>
    </row>
    <row r="362" spans="4:17" x14ac:dyDescent="0.2">
      <c r="D362" s="22"/>
      <c r="E362" s="22"/>
      <c r="F362" s="65"/>
      <c r="G362" s="65"/>
      <c r="H362" s="65"/>
      <c r="I362" s="66"/>
      <c r="J362" s="66"/>
      <c r="K362" s="66"/>
      <c r="L362" s="66"/>
      <c r="M362" s="66"/>
      <c r="N362" s="67"/>
      <c r="O362" s="68"/>
      <c r="P362" s="69"/>
      <c r="Q362" s="69"/>
    </row>
    <row r="363" spans="4:17" x14ac:dyDescent="0.2">
      <c r="D363" s="22"/>
      <c r="E363" s="22"/>
      <c r="F363" s="65"/>
      <c r="G363" s="65"/>
      <c r="H363" s="65"/>
      <c r="I363" s="66"/>
      <c r="J363" s="66"/>
      <c r="K363" s="66"/>
      <c r="L363" s="66"/>
      <c r="M363" s="66"/>
      <c r="N363" s="67"/>
      <c r="O363" s="68"/>
      <c r="P363" s="69"/>
      <c r="Q363" s="69"/>
    </row>
    <row r="364" spans="4:17" x14ac:dyDescent="0.2">
      <c r="D364" s="22"/>
      <c r="E364" s="22"/>
      <c r="F364" s="65"/>
      <c r="G364" s="65"/>
      <c r="H364" s="65"/>
      <c r="I364" s="66"/>
      <c r="J364" s="66"/>
      <c r="K364" s="66"/>
      <c r="L364" s="66"/>
      <c r="M364" s="66"/>
      <c r="N364" s="67"/>
      <c r="O364" s="68"/>
      <c r="P364" s="69"/>
      <c r="Q364" s="69"/>
    </row>
    <row r="365" spans="4:17" x14ac:dyDescent="0.2">
      <c r="D365" s="22"/>
      <c r="E365" s="22"/>
      <c r="F365" s="65"/>
      <c r="G365" s="65"/>
      <c r="H365" s="65"/>
      <c r="I365" s="66"/>
      <c r="J365" s="66"/>
      <c r="K365" s="66"/>
      <c r="L365" s="66"/>
      <c r="M365" s="66"/>
      <c r="N365" s="67"/>
      <c r="O365" s="68"/>
      <c r="P365" s="69"/>
      <c r="Q365" s="69"/>
    </row>
    <row r="366" spans="4:17" x14ac:dyDescent="0.2">
      <c r="D366" s="22"/>
      <c r="E366" s="22"/>
      <c r="F366" s="65"/>
      <c r="G366" s="65"/>
      <c r="H366" s="65"/>
      <c r="I366" s="66"/>
      <c r="J366" s="66"/>
      <c r="K366" s="66"/>
      <c r="L366" s="66"/>
      <c r="M366" s="66"/>
      <c r="N366" s="67"/>
      <c r="O366" s="68"/>
      <c r="P366" s="69"/>
      <c r="Q366" s="69"/>
    </row>
    <row r="367" spans="4:17" x14ac:dyDescent="0.2">
      <c r="D367" s="22"/>
      <c r="E367" s="22"/>
      <c r="F367" s="65"/>
      <c r="G367" s="65"/>
      <c r="H367" s="65"/>
      <c r="I367" s="66"/>
      <c r="J367" s="66"/>
      <c r="K367" s="66"/>
      <c r="L367" s="66"/>
      <c r="M367" s="66"/>
      <c r="N367" s="67"/>
      <c r="O367" s="68"/>
      <c r="P367" s="69"/>
      <c r="Q367" s="69"/>
    </row>
    <row r="368" spans="4:17" x14ac:dyDescent="0.2">
      <c r="D368" s="22"/>
      <c r="E368" s="22"/>
      <c r="F368" s="65"/>
      <c r="G368" s="65"/>
      <c r="H368" s="65"/>
      <c r="I368" s="66"/>
      <c r="J368" s="66"/>
      <c r="K368" s="66"/>
      <c r="L368" s="66"/>
      <c r="M368" s="66"/>
      <c r="N368" s="67"/>
      <c r="O368" s="68"/>
      <c r="P368" s="69"/>
      <c r="Q368" s="69"/>
    </row>
    <row r="369" spans="4:17" x14ac:dyDescent="0.2">
      <c r="D369" s="22"/>
      <c r="E369" s="22"/>
      <c r="F369" s="65"/>
      <c r="G369" s="65"/>
      <c r="H369" s="65"/>
      <c r="I369" s="66"/>
      <c r="J369" s="66"/>
      <c r="K369" s="66"/>
      <c r="L369" s="66"/>
      <c r="M369" s="66"/>
      <c r="N369" s="67"/>
      <c r="O369" s="68"/>
      <c r="P369" s="69"/>
      <c r="Q369" s="69"/>
    </row>
    <row r="370" spans="4:17" x14ac:dyDescent="0.2">
      <c r="D370" s="22"/>
      <c r="E370" s="22"/>
      <c r="F370" s="65"/>
      <c r="G370" s="65"/>
      <c r="H370" s="65"/>
      <c r="I370" s="66"/>
      <c r="J370" s="66"/>
      <c r="K370" s="66"/>
      <c r="L370" s="66"/>
      <c r="M370" s="66"/>
      <c r="N370" s="67"/>
      <c r="O370" s="68"/>
      <c r="P370" s="69"/>
      <c r="Q370" s="69"/>
    </row>
    <row r="371" spans="4:17" x14ac:dyDescent="0.2">
      <c r="D371" s="22"/>
      <c r="E371" s="22"/>
      <c r="F371" s="65"/>
      <c r="G371" s="65"/>
      <c r="H371" s="65"/>
      <c r="I371" s="66"/>
      <c r="J371" s="66"/>
      <c r="K371" s="66"/>
      <c r="L371" s="66"/>
      <c r="M371" s="66"/>
      <c r="N371" s="67"/>
      <c r="O371" s="68"/>
      <c r="P371" s="69"/>
      <c r="Q371" s="69"/>
    </row>
    <row r="372" spans="4:17" x14ac:dyDescent="0.2">
      <c r="D372" s="22"/>
      <c r="E372" s="22"/>
      <c r="F372" s="65"/>
      <c r="G372" s="65"/>
      <c r="H372" s="65"/>
      <c r="I372" s="66"/>
      <c r="J372" s="66"/>
      <c r="K372" s="66"/>
      <c r="L372" s="66"/>
      <c r="M372" s="66"/>
      <c r="N372" s="67"/>
      <c r="O372" s="68"/>
      <c r="P372" s="69"/>
      <c r="Q372" s="69"/>
    </row>
    <row r="373" spans="4:17" x14ac:dyDescent="0.2">
      <c r="D373" s="22"/>
      <c r="E373" s="22"/>
      <c r="F373" s="65"/>
      <c r="G373" s="65"/>
      <c r="H373" s="65"/>
      <c r="I373" s="66"/>
      <c r="J373" s="66"/>
      <c r="K373" s="66"/>
      <c r="L373" s="66"/>
      <c r="M373" s="66"/>
      <c r="N373" s="67"/>
      <c r="O373" s="68"/>
      <c r="P373" s="69"/>
      <c r="Q373" s="69"/>
    </row>
    <row r="374" spans="4:17" x14ac:dyDescent="0.2">
      <c r="D374" s="22"/>
      <c r="E374" s="22"/>
      <c r="F374" s="65"/>
      <c r="G374" s="65"/>
      <c r="H374" s="65"/>
      <c r="I374" s="66"/>
      <c r="J374" s="66"/>
      <c r="K374" s="66"/>
      <c r="L374" s="66"/>
      <c r="M374" s="66"/>
      <c r="N374" s="67"/>
      <c r="O374" s="68"/>
      <c r="P374" s="69"/>
      <c r="Q374" s="69"/>
    </row>
    <row r="375" spans="4:17" x14ac:dyDescent="0.2">
      <c r="D375" s="22"/>
      <c r="E375" s="22"/>
      <c r="F375" s="65"/>
      <c r="G375" s="65"/>
      <c r="H375" s="65"/>
      <c r="I375" s="66"/>
      <c r="J375" s="66"/>
      <c r="K375" s="66"/>
      <c r="L375" s="66"/>
      <c r="M375" s="66"/>
      <c r="N375" s="67"/>
      <c r="O375" s="68"/>
      <c r="P375" s="69"/>
      <c r="Q375" s="69"/>
    </row>
    <row r="376" spans="4:17" x14ac:dyDescent="0.2">
      <c r="D376" s="22"/>
      <c r="E376" s="22"/>
      <c r="F376" s="65"/>
      <c r="G376" s="65"/>
      <c r="H376" s="65"/>
      <c r="I376" s="66"/>
      <c r="J376" s="66"/>
      <c r="K376" s="66"/>
      <c r="L376" s="66"/>
      <c r="M376" s="66"/>
      <c r="N376" s="67"/>
      <c r="O376" s="68"/>
      <c r="P376" s="69"/>
      <c r="Q376" s="69"/>
    </row>
    <row r="377" spans="4:17" x14ac:dyDescent="0.2">
      <c r="D377" s="22"/>
      <c r="E377" s="22"/>
      <c r="F377" s="65"/>
      <c r="G377" s="65"/>
      <c r="H377" s="65"/>
      <c r="I377" s="66"/>
      <c r="J377" s="66"/>
      <c r="K377" s="66"/>
      <c r="L377" s="66"/>
      <c r="M377" s="66"/>
      <c r="N377" s="67"/>
      <c r="O377" s="68"/>
      <c r="P377" s="69"/>
      <c r="Q377" s="69"/>
    </row>
    <row r="378" spans="4:17" x14ac:dyDescent="0.2">
      <c r="D378" s="22"/>
      <c r="E378" s="22"/>
      <c r="F378" s="65"/>
      <c r="G378" s="65"/>
      <c r="H378" s="65"/>
      <c r="I378" s="66"/>
      <c r="J378" s="66"/>
      <c r="K378" s="66"/>
      <c r="L378" s="66"/>
      <c r="M378" s="66"/>
      <c r="N378" s="67"/>
      <c r="O378" s="68"/>
      <c r="P378" s="69"/>
      <c r="Q378" s="69"/>
    </row>
    <row r="379" spans="4:17" x14ac:dyDescent="0.2">
      <c r="D379" s="22"/>
      <c r="E379" s="22"/>
      <c r="F379" s="65"/>
      <c r="G379" s="65"/>
      <c r="H379" s="65"/>
      <c r="I379" s="66"/>
      <c r="J379" s="66"/>
      <c r="K379" s="66"/>
      <c r="L379" s="66"/>
      <c r="M379" s="66"/>
      <c r="N379" s="67"/>
      <c r="O379" s="68"/>
      <c r="P379" s="69"/>
      <c r="Q379" s="69"/>
    </row>
    <row r="380" spans="4:17" x14ac:dyDescent="0.2">
      <c r="D380" s="22"/>
      <c r="E380" s="22"/>
      <c r="F380" s="65"/>
      <c r="G380" s="65"/>
      <c r="H380" s="65"/>
      <c r="I380" s="66"/>
      <c r="J380" s="66"/>
      <c r="K380" s="66"/>
      <c r="L380" s="66"/>
      <c r="M380" s="66"/>
      <c r="N380" s="67"/>
      <c r="O380" s="68"/>
      <c r="P380" s="69"/>
      <c r="Q380" s="69"/>
    </row>
    <row r="381" spans="4:17" x14ac:dyDescent="0.2">
      <c r="D381" s="22"/>
      <c r="E381" s="22"/>
      <c r="F381" s="65"/>
      <c r="G381" s="65"/>
      <c r="H381" s="65"/>
      <c r="I381" s="66"/>
      <c r="J381" s="66"/>
      <c r="K381" s="66"/>
      <c r="L381" s="66"/>
      <c r="M381" s="66"/>
      <c r="N381" s="67"/>
      <c r="O381" s="68"/>
      <c r="P381" s="69"/>
      <c r="Q381" s="69"/>
    </row>
    <row r="382" spans="4:17" x14ac:dyDescent="0.2">
      <c r="D382" s="22"/>
      <c r="E382" s="22"/>
      <c r="F382" s="65"/>
      <c r="G382" s="65"/>
      <c r="H382" s="65"/>
      <c r="I382" s="66"/>
      <c r="J382" s="66"/>
      <c r="K382" s="66"/>
      <c r="L382" s="66"/>
      <c r="M382" s="66"/>
      <c r="N382" s="67"/>
      <c r="O382" s="68"/>
      <c r="P382" s="69"/>
      <c r="Q382" s="69"/>
    </row>
    <row r="383" spans="4:17" x14ac:dyDescent="0.2">
      <c r="D383" s="22"/>
      <c r="E383" s="22"/>
      <c r="F383" s="65"/>
      <c r="G383" s="65"/>
      <c r="H383" s="65"/>
      <c r="I383" s="66"/>
      <c r="J383" s="66"/>
      <c r="K383" s="66"/>
      <c r="L383" s="66"/>
      <c r="M383" s="66"/>
      <c r="N383" s="67"/>
      <c r="O383" s="68"/>
      <c r="P383" s="69"/>
      <c r="Q383" s="69"/>
    </row>
    <row r="384" spans="4:17" x14ac:dyDescent="0.2">
      <c r="D384" s="22"/>
      <c r="E384" s="22"/>
      <c r="F384" s="65"/>
      <c r="G384" s="65"/>
      <c r="H384" s="65"/>
      <c r="I384" s="66"/>
      <c r="J384" s="66"/>
      <c r="K384" s="66"/>
      <c r="L384" s="66"/>
      <c r="M384" s="66"/>
      <c r="N384" s="67"/>
      <c r="O384" s="68"/>
      <c r="P384" s="69"/>
      <c r="Q384" s="69"/>
    </row>
    <row r="385" spans="4:17" x14ac:dyDescent="0.2">
      <c r="D385" s="22"/>
      <c r="E385" s="22"/>
      <c r="F385" s="65"/>
      <c r="G385" s="65"/>
      <c r="H385" s="65"/>
      <c r="I385" s="66"/>
      <c r="J385" s="66"/>
      <c r="K385" s="66"/>
      <c r="L385" s="66"/>
      <c r="M385" s="66"/>
      <c r="N385" s="67"/>
      <c r="O385" s="68"/>
      <c r="P385" s="69"/>
      <c r="Q385" s="69"/>
    </row>
    <row r="386" spans="4:17" x14ac:dyDescent="0.2">
      <c r="D386" s="22"/>
      <c r="E386" s="22"/>
      <c r="F386" s="65"/>
      <c r="G386" s="65"/>
      <c r="H386" s="65"/>
      <c r="I386" s="66"/>
      <c r="J386" s="66"/>
      <c r="K386" s="66"/>
      <c r="L386" s="66"/>
      <c r="M386" s="66"/>
      <c r="N386" s="67"/>
      <c r="O386" s="68"/>
      <c r="P386" s="69"/>
      <c r="Q386" s="69"/>
    </row>
    <row r="387" spans="4:17" x14ac:dyDescent="0.2">
      <c r="D387" s="22"/>
      <c r="E387" s="22"/>
      <c r="F387" s="65"/>
      <c r="G387" s="65"/>
      <c r="H387" s="65"/>
      <c r="I387" s="66"/>
      <c r="J387" s="66"/>
      <c r="K387" s="66"/>
      <c r="L387" s="66"/>
      <c r="M387" s="66"/>
      <c r="N387" s="67"/>
      <c r="O387" s="68"/>
      <c r="P387" s="69"/>
      <c r="Q387" s="69"/>
    </row>
    <row r="388" spans="4:17" x14ac:dyDescent="0.2">
      <c r="D388" s="22"/>
      <c r="E388" s="22"/>
      <c r="F388" s="65"/>
      <c r="G388" s="65"/>
      <c r="H388" s="65"/>
      <c r="I388" s="66"/>
      <c r="J388" s="66"/>
      <c r="K388" s="66"/>
      <c r="L388" s="66"/>
      <c r="M388" s="66"/>
      <c r="N388" s="67"/>
      <c r="O388" s="68"/>
      <c r="P388" s="69"/>
      <c r="Q388" s="69"/>
    </row>
    <row r="389" spans="4:17" x14ac:dyDescent="0.2">
      <c r="D389" s="22"/>
      <c r="E389" s="22"/>
      <c r="F389" s="65"/>
      <c r="G389" s="65"/>
      <c r="H389" s="65"/>
      <c r="I389" s="66"/>
      <c r="J389" s="66"/>
      <c r="K389" s="66"/>
      <c r="L389" s="66"/>
      <c r="M389" s="66"/>
      <c r="N389" s="67"/>
      <c r="O389" s="68"/>
      <c r="P389" s="69"/>
      <c r="Q389" s="69"/>
    </row>
    <row r="390" spans="4:17" x14ac:dyDescent="0.2">
      <c r="D390" s="22"/>
      <c r="E390" s="22"/>
      <c r="F390" s="65"/>
      <c r="G390" s="65"/>
      <c r="H390" s="65"/>
      <c r="I390" s="66"/>
      <c r="J390" s="66"/>
      <c r="K390" s="66"/>
      <c r="L390" s="66"/>
      <c r="M390" s="66"/>
      <c r="N390" s="67"/>
      <c r="O390" s="68"/>
      <c r="P390" s="69"/>
      <c r="Q390" s="69"/>
    </row>
    <row r="391" spans="4:17" x14ac:dyDescent="0.2">
      <c r="D391" s="22"/>
      <c r="E391" s="22"/>
      <c r="F391" s="65"/>
      <c r="G391" s="65"/>
      <c r="H391" s="65"/>
      <c r="I391" s="66"/>
      <c r="J391" s="66"/>
      <c r="K391" s="66"/>
      <c r="L391" s="66"/>
      <c r="M391" s="66"/>
      <c r="N391" s="67"/>
      <c r="O391" s="68"/>
      <c r="P391" s="69"/>
      <c r="Q391" s="69"/>
    </row>
    <row r="392" spans="4:17" x14ac:dyDescent="0.2">
      <c r="D392" s="22"/>
      <c r="E392" s="22"/>
      <c r="F392" s="65"/>
      <c r="G392" s="65"/>
      <c r="H392" s="65"/>
      <c r="I392" s="66"/>
      <c r="J392" s="66"/>
      <c r="K392" s="66"/>
      <c r="L392" s="66"/>
      <c r="M392" s="66"/>
      <c r="N392" s="67"/>
      <c r="O392" s="68"/>
      <c r="P392" s="69"/>
      <c r="Q392" s="69"/>
    </row>
    <row r="393" spans="4:17" x14ac:dyDescent="0.2">
      <c r="D393" s="22"/>
      <c r="E393" s="22"/>
      <c r="F393" s="65"/>
      <c r="G393" s="65"/>
      <c r="H393" s="65"/>
      <c r="I393" s="66"/>
      <c r="J393" s="66"/>
      <c r="K393" s="66"/>
      <c r="L393" s="66"/>
      <c r="M393" s="66"/>
      <c r="N393" s="67"/>
      <c r="O393" s="68"/>
      <c r="P393" s="69"/>
      <c r="Q393" s="69"/>
    </row>
    <row r="394" spans="4:17" x14ac:dyDescent="0.2">
      <c r="D394" s="22"/>
      <c r="E394" s="22"/>
      <c r="F394" s="65"/>
      <c r="G394" s="65"/>
      <c r="H394" s="65"/>
      <c r="I394" s="66"/>
      <c r="J394" s="66"/>
      <c r="K394" s="66"/>
      <c r="L394" s="66"/>
      <c r="M394" s="66"/>
      <c r="N394" s="67"/>
      <c r="O394" s="68"/>
      <c r="P394" s="69"/>
      <c r="Q394" s="69"/>
    </row>
    <row r="395" spans="4:17" x14ac:dyDescent="0.2">
      <c r="D395" s="22"/>
      <c r="E395" s="22"/>
      <c r="F395" s="65"/>
      <c r="G395" s="65"/>
      <c r="H395" s="65"/>
      <c r="I395" s="66"/>
      <c r="J395" s="66"/>
      <c r="K395" s="66"/>
      <c r="L395" s="66"/>
      <c r="M395" s="66"/>
      <c r="N395" s="67"/>
      <c r="O395" s="68"/>
      <c r="P395" s="69"/>
      <c r="Q395" s="69"/>
    </row>
    <row r="396" spans="4:17" x14ac:dyDescent="0.2">
      <c r="D396" s="22"/>
      <c r="E396" s="22"/>
      <c r="F396" s="65"/>
      <c r="G396" s="65"/>
      <c r="H396" s="65"/>
      <c r="I396" s="66"/>
      <c r="J396" s="66"/>
      <c r="K396" s="66"/>
      <c r="L396" s="66"/>
      <c r="M396" s="66"/>
      <c r="N396" s="67"/>
      <c r="O396" s="68"/>
      <c r="P396" s="69"/>
      <c r="Q396" s="69"/>
    </row>
    <row r="397" spans="4:17" x14ac:dyDescent="0.2">
      <c r="D397" s="22"/>
      <c r="E397" s="22"/>
      <c r="F397" s="65"/>
      <c r="G397" s="65"/>
      <c r="H397" s="65"/>
      <c r="I397" s="66"/>
      <c r="J397" s="66"/>
      <c r="K397" s="66"/>
      <c r="L397" s="66"/>
      <c r="M397" s="66"/>
      <c r="N397" s="67"/>
      <c r="O397" s="68"/>
      <c r="P397" s="69"/>
      <c r="Q397" s="69"/>
    </row>
    <row r="398" spans="4:17" x14ac:dyDescent="0.2">
      <c r="D398" s="22"/>
      <c r="E398" s="22"/>
      <c r="F398" s="65"/>
      <c r="G398" s="65"/>
      <c r="H398" s="65"/>
      <c r="I398" s="66"/>
      <c r="J398" s="66"/>
      <c r="K398" s="66"/>
      <c r="L398" s="66"/>
      <c r="M398" s="66"/>
      <c r="N398" s="67"/>
      <c r="O398" s="68"/>
      <c r="P398" s="69"/>
      <c r="Q398" s="69"/>
    </row>
    <row r="399" spans="4:17" x14ac:dyDescent="0.2">
      <c r="D399" s="22"/>
      <c r="E399" s="22"/>
      <c r="F399" s="65"/>
      <c r="G399" s="65"/>
      <c r="H399" s="65"/>
      <c r="I399" s="66"/>
      <c r="J399" s="66"/>
      <c r="K399" s="66"/>
      <c r="L399" s="66"/>
      <c r="M399" s="66"/>
      <c r="N399" s="67"/>
      <c r="O399" s="68"/>
      <c r="P399" s="69"/>
      <c r="Q399" s="69"/>
    </row>
    <row r="400" spans="4:17" x14ac:dyDescent="0.2">
      <c r="D400" s="22"/>
      <c r="E400" s="22"/>
      <c r="F400" s="65"/>
      <c r="G400" s="65"/>
      <c r="H400" s="65"/>
      <c r="I400" s="66"/>
      <c r="J400" s="66"/>
      <c r="K400" s="66"/>
      <c r="L400" s="66"/>
      <c r="M400" s="66"/>
      <c r="N400" s="67"/>
      <c r="O400" s="68"/>
      <c r="P400" s="69"/>
      <c r="Q400" s="69"/>
    </row>
    <row r="401" spans="4:17" x14ac:dyDescent="0.2">
      <c r="D401" s="22"/>
      <c r="E401" s="22"/>
      <c r="F401" s="65"/>
      <c r="G401" s="65"/>
      <c r="H401" s="65"/>
      <c r="I401" s="66"/>
      <c r="J401" s="66"/>
      <c r="K401" s="66"/>
      <c r="L401" s="66"/>
      <c r="M401" s="66"/>
      <c r="N401" s="67"/>
      <c r="O401" s="68"/>
      <c r="P401" s="69"/>
      <c r="Q401" s="69"/>
    </row>
    <row r="402" spans="4:17" x14ac:dyDescent="0.2">
      <c r="D402" s="22"/>
      <c r="E402" s="22"/>
      <c r="F402" s="65"/>
      <c r="G402" s="65"/>
      <c r="H402" s="65"/>
      <c r="I402" s="66"/>
      <c r="J402" s="66"/>
      <c r="K402" s="66"/>
      <c r="L402" s="66"/>
      <c r="M402" s="66"/>
      <c r="N402" s="67"/>
      <c r="O402" s="68"/>
      <c r="P402" s="69"/>
      <c r="Q402" s="69"/>
    </row>
    <row r="403" spans="4:17" x14ac:dyDescent="0.2">
      <c r="D403" s="22"/>
      <c r="E403" s="22"/>
      <c r="F403" s="65"/>
      <c r="G403" s="65"/>
      <c r="H403" s="65"/>
      <c r="I403" s="66"/>
      <c r="J403" s="66"/>
      <c r="K403" s="66"/>
      <c r="L403" s="66"/>
      <c r="M403" s="66"/>
      <c r="N403" s="67"/>
      <c r="O403" s="68"/>
      <c r="P403" s="69"/>
      <c r="Q403" s="69"/>
    </row>
    <row r="404" spans="4:17" x14ac:dyDescent="0.2">
      <c r="D404" s="22"/>
      <c r="E404" s="22"/>
      <c r="F404" s="65"/>
      <c r="G404" s="65"/>
      <c r="H404" s="65"/>
      <c r="I404" s="66"/>
      <c r="J404" s="66"/>
      <c r="K404" s="66"/>
      <c r="L404" s="66"/>
      <c r="M404" s="66"/>
      <c r="N404" s="67"/>
      <c r="O404" s="68"/>
      <c r="P404" s="69"/>
      <c r="Q404" s="69"/>
    </row>
    <row r="405" spans="4:17" x14ac:dyDescent="0.2">
      <c r="D405" s="22"/>
      <c r="E405" s="22"/>
      <c r="F405" s="65"/>
      <c r="G405" s="65"/>
      <c r="H405" s="65"/>
      <c r="I405" s="66"/>
      <c r="J405" s="66"/>
      <c r="K405" s="66"/>
      <c r="L405" s="66"/>
      <c r="M405" s="66"/>
      <c r="N405" s="67"/>
      <c r="O405" s="68"/>
      <c r="P405" s="69"/>
      <c r="Q405" s="69"/>
    </row>
    <row r="406" spans="4:17" x14ac:dyDescent="0.2">
      <c r="D406" s="22"/>
      <c r="E406" s="22"/>
      <c r="F406" s="65"/>
      <c r="G406" s="65"/>
      <c r="H406" s="65"/>
      <c r="I406" s="66"/>
      <c r="J406" s="66"/>
      <c r="K406" s="66"/>
      <c r="L406" s="66"/>
      <c r="M406" s="66"/>
      <c r="N406" s="67"/>
      <c r="O406" s="68"/>
      <c r="P406" s="69"/>
      <c r="Q406" s="69"/>
    </row>
    <row r="407" spans="4:17" x14ac:dyDescent="0.2">
      <c r="D407" s="22"/>
      <c r="E407" s="22"/>
      <c r="F407" s="65"/>
      <c r="G407" s="65"/>
      <c r="H407" s="65"/>
      <c r="I407" s="66"/>
      <c r="J407" s="66"/>
      <c r="K407" s="66"/>
      <c r="L407" s="66"/>
      <c r="M407" s="66"/>
      <c r="N407" s="67"/>
      <c r="O407" s="68"/>
      <c r="P407" s="69"/>
      <c r="Q407" s="69"/>
    </row>
    <row r="408" spans="4:17" x14ac:dyDescent="0.2">
      <c r="D408" s="22"/>
      <c r="E408" s="22"/>
      <c r="F408" s="65"/>
      <c r="G408" s="65"/>
      <c r="H408" s="65"/>
      <c r="I408" s="66"/>
      <c r="J408" s="66"/>
      <c r="K408" s="66"/>
      <c r="L408" s="66"/>
      <c r="M408" s="66"/>
      <c r="N408" s="67"/>
      <c r="O408" s="68"/>
      <c r="P408" s="69"/>
      <c r="Q408" s="69"/>
    </row>
    <row r="409" spans="4:17" x14ac:dyDescent="0.2">
      <c r="D409" s="22"/>
      <c r="E409" s="22"/>
      <c r="F409" s="65"/>
      <c r="G409" s="65"/>
      <c r="H409" s="65"/>
      <c r="I409" s="66"/>
      <c r="J409" s="66"/>
      <c r="K409" s="66"/>
      <c r="L409" s="66"/>
      <c r="M409" s="66"/>
      <c r="N409" s="67"/>
      <c r="O409" s="68"/>
      <c r="P409" s="69"/>
      <c r="Q409" s="69"/>
    </row>
    <row r="410" spans="4:17" x14ac:dyDescent="0.2">
      <c r="D410" s="22"/>
      <c r="E410" s="22"/>
      <c r="F410" s="65"/>
      <c r="G410" s="65"/>
      <c r="H410" s="65"/>
      <c r="I410" s="66"/>
      <c r="J410" s="66"/>
      <c r="K410" s="66"/>
      <c r="L410" s="66"/>
      <c r="M410" s="66"/>
      <c r="N410" s="67"/>
      <c r="O410" s="68"/>
      <c r="P410" s="69"/>
      <c r="Q410" s="69"/>
    </row>
    <row r="411" spans="4:17" x14ac:dyDescent="0.2">
      <c r="D411" s="22"/>
      <c r="E411" s="22"/>
      <c r="F411" s="65"/>
      <c r="G411" s="65"/>
      <c r="H411" s="65"/>
      <c r="I411" s="66"/>
      <c r="J411" s="66"/>
      <c r="K411" s="66"/>
      <c r="L411" s="66"/>
      <c r="M411" s="66"/>
      <c r="N411" s="67"/>
      <c r="O411" s="68"/>
      <c r="P411" s="69"/>
      <c r="Q411" s="69"/>
    </row>
    <row r="412" spans="4:17" x14ac:dyDescent="0.2">
      <c r="D412" s="22"/>
      <c r="E412" s="22"/>
      <c r="F412" s="65"/>
      <c r="G412" s="65"/>
      <c r="H412" s="65"/>
      <c r="I412" s="66"/>
      <c r="J412" s="66"/>
      <c r="K412" s="66"/>
      <c r="L412" s="66"/>
      <c r="M412" s="66"/>
      <c r="N412" s="67"/>
      <c r="O412" s="68"/>
      <c r="P412" s="69"/>
      <c r="Q412" s="69"/>
    </row>
    <row r="413" spans="4:17" x14ac:dyDescent="0.2">
      <c r="D413" s="22"/>
      <c r="E413" s="22"/>
      <c r="F413" s="65"/>
      <c r="G413" s="65"/>
      <c r="H413" s="65"/>
      <c r="I413" s="66"/>
      <c r="J413" s="66"/>
      <c r="K413" s="66"/>
      <c r="L413" s="66"/>
      <c r="M413" s="66"/>
      <c r="N413" s="67"/>
      <c r="O413" s="68"/>
      <c r="P413" s="69"/>
      <c r="Q413" s="69"/>
    </row>
    <row r="414" spans="4:17" x14ac:dyDescent="0.2">
      <c r="D414" s="22"/>
      <c r="E414" s="22"/>
      <c r="F414" s="65"/>
      <c r="G414" s="65"/>
      <c r="H414" s="65"/>
      <c r="I414" s="66"/>
      <c r="J414" s="66"/>
      <c r="K414" s="66"/>
      <c r="L414" s="66"/>
      <c r="M414" s="66"/>
      <c r="N414" s="67"/>
      <c r="O414" s="68"/>
      <c r="P414" s="69"/>
      <c r="Q414" s="69"/>
    </row>
    <row r="415" spans="4:17" x14ac:dyDescent="0.2">
      <c r="D415" s="22"/>
      <c r="E415" s="22"/>
      <c r="F415" s="65"/>
      <c r="G415" s="65"/>
      <c r="H415" s="65"/>
      <c r="I415" s="66"/>
      <c r="J415" s="66"/>
      <c r="K415" s="66"/>
      <c r="L415" s="66"/>
      <c r="M415" s="66"/>
      <c r="N415" s="67"/>
      <c r="O415" s="68"/>
      <c r="P415" s="69"/>
      <c r="Q415" s="69"/>
    </row>
    <row r="416" spans="4:17" x14ac:dyDescent="0.2">
      <c r="D416" s="22"/>
      <c r="E416" s="22"/>
      <c r="F416" s="65"/>
      <c r="G416" s="65"/>
      <c r="H416" s="65"/>
      <c r="I416" s="66"/>
      <c r="J416" s="66"/>
      <c r="K416" s="66"/>
      <c r="L416" s="66"/>
      <c r="M416" s="66"/>
      <c r="N416" s="67"/>
      <c r="O416" s="68"/>
      <c r="P416" s="69"/>
      <c r="Q416" s="69"/>
    </row>
    <row r="417" spans="4:17" x14ac:dyDescent="0.2">
      <c r="D417" s="22"/>
      <c r="E417" s="22"/>
      <c r="F417" s="65"/>
      <c r="G417" s="65"/>
      <c r="H417" s="65"/>
      <c r="I417" s="66"/>
      <c r="J417" s="66"/>
      <c r="K417" s="66"/>
      <c r="L417" s="66"/>
      <c r="M417" s="66"/>
      <c r="N417" s="67"/>
      <c r="O417" s="68"/>
      <c r="P417" s="69"/>
      <c r="Q417" s="69"/>
    </row>
    <row r="418" spans="4:17" x14ac:dyDescent="0.2">
      <c r="D418" s="22"/>
      <c r="E418" s="22"/>
      <c r="F418" s="65"/>
      <c r="G418" s="65"/>
      <c r="H418" s="65"/>
      <c r="I418" s="66"/>
      <c r="J418" s="66"/>
      <c r="K418" s="66"/>
      <c r="L418" s="66"/>
      <c r="M418" s="66"/>
      <c r="N418" s="67"/>
      <c r="O418" s="68"/>
      <c r="P418" s="69"/>
      <c r="Q418" s="69"/>
    </row>
    <row r="419" spans="4:17" x14ac:dyDescent="0.2">
      <c r="D419" s="22"/>
      <c r="E419" s="22"/>
      <c r="F419" s="65"/>
      <c r="G419" s="65"/>
      <c r="H419" s="65"/>
      <c r="I419" s="66"/>
      <c r="J419" s="66"/>
      <c r="K419" s="66"/>
      <c r="L419" s="66"/>
      <c r="M419" s="66"/>
      <c r="N419" s="67"/>
      <c r="O419" s="68"/>
      <c r="P419" s="69"/>
      <c r="Q419" s="69"/>
    </row>
    <row r="420" spans="4:17" x14ac:dyDescent="0.2">
      <c r="D420" s="22"/>
      <c r="E420" s="22"/>
      <c r="F420" s="65"/>
      <c r="G420" s="65"/>
      <c r="H420" s="65"/>
      <c r="I420" s="66"/>
      <c r="J420" s="66"/>
      <c r="K420" s="66"/>
      <c r="L420" s="66"/>
      <c r="M420" s="66"/>
      <c r="N420" s="67"/>
      <c r="O420" s="68"/>
      <c r="P420" s="69"/>
      <c r="Q420" s="69"/>
    </row>
    <row r="421" spans="4:17" x14ac:dyDescent="0.2">
      <c r="D421" s="22"/>
      <c r="E421" s="22"/>
      <c r="F421" s="65"/>
      <c r="G421" s="65"/>
      <c r="H421" s="65"/>
      <c r="I421" s="66"/>
      <c r="J421" s="66"/>
      <c r="K421" s="66"/>
      <c r="L421" s="66"/>
      <c r="M421" s="66"/>
      <c r="N421" s="67"/>
      <c r="O421" s="68"/>
      <c r="P421" s="69"/>
      <c r="Q421" s="69"/>
    </row>
    <row r="422" spans="4:17" x14ac:dyDescent="0.2">
      <c r="D422" s="22"/>
      <c r="E422" s="22"/>
      <c r="F422" s="65"/>
      <c r="G422" s="65"/>
      <c r="H422" s="65"/>
      <c r="I422" s="66"/>
      <c r="J422" s="66"/>
      <c r="K422" s="66"/>
      <c r="L422" s="66"/>
      <c r="M422" s="66"/>
      <c r="N422" s="67"/>
      <c r="O422" s="68"/>
      <c r="P422" s="69"/>
      <c r="Q422" s="69"/>
    </row>
    <row r="423" spans="4:17" x14ac:dyDescent="0.2">
      <c r="D423" s="22"/>
      <c r="E423" s="22"/>
      <c r="F423" s="65"/>
      <c r="G423" s="65"/>
      <c r="H423" s="65"/>
      <c r="I423" s="66"/>
      <c r="J423" s="66"/>
      <c r="K423" s="66"/>
      <c r="L423" s="66"/>
      <c r="M423" s="66"/>
      <c r="N423" s="67"/>
      <c r="O423" s="68"/>
      <c r="P423" s="69"/>
      <c r="Q423" s="69"/>
    </row>
    <row r="424" spans="4:17" x14ac:dyDescent="0.2">
      <c r="D424" s="22"/>
      <c r="E424" s="22"/>
      <c r="F424" s="65"/>
      <c r="G424" s="65"/>
      <c r="H424" s="65"/>
      <c r="I424" s="66"/>
      <c r="J424" s="66"/>
      <c r="K424" s="66"/>
      <c r="L424" s="66"/>
      <c r="M424" s="66"/>
      <c r="N424" s="67"/>
      <c r="O424" s="68"/>
      <c r="P424" s="69"/>
      <c r="Q424" s="69"/>
    </row>
    <row r="425" spans="4:17" x14ac:dyDescent="0.2">
      <c r="D425" s="22"/>
      <c r="E425" s="22"/>
      <c r="F425" s="65"/>
      <c r="G425" s="65"/>
      <c r="H425" s="65"/>
      <c r="I425" s="66"/>
      <c r="J425" s="66"/>
      <c r="K425" s="66"/>
      <c r="L425" s="66"/>
      <c r="M425" s="66"/>
      <c r="N425" s="67"/>
      <c r="O425" s="68"/>
      <c r="P425" s="69"/>
      <c r="Q425" s="69"/>
    </row>
    <row r="426" spans="4:17" x14ac:dyDescent="0.2">
      <c r="D426" s="22"/>
      <c r="E426" s="22"/>
      <c r="F426" s="65"/>
      <c r="G426" s="65"/>
      <c r="H426" s="65"/>
      <c r="I426" s="66"/>
      <c r="J426" s="66"/>
      <c r="K426" s="66"/>
      <c r="L426" s="66"/>
      <c r="M426" s="66"/>
      <c r="N426" s="67"/>
      <c r="O426" s="68"/>
      <c r="P426" s="69"/>
      <c r="Q426" s="69"/>
    </row>
    <row r="427" spans="4:17" x14ac:dyDescent="0.2">
      <c r="D427" s="22"/>
      <c r="E427" s="22"/>
      <c r="F427" s="65"/>
      <c r="G427" s="65"/>
      <c r="H427" s="65"/>
      <c r="I427" s="66"/>
      <c r="J427" s="66"/>
      <c r="K427" s="66"/>
      <c r="L427" s="66"/>
      <c r="M427" s="66"/>
      <c r="N427" s="67"/>
      <c r="O427" s="68"/>
      <c r="P427" s="69"/>
      <c r="Q427" s="69"/>
    </row>
    <row r="428" spans="4:17" x14ac:dyDescent="0.2">
      <c r="D428" s="22"/>
      <c r="E428" s="22"/>
      <c r="F428" s="65"/>
      <c r="G428" s="65"/>
      <c r="H428" s="65"/>
      <c r="I428" s="66"/>
      <c r="J428" s="66"/>
      <c r="K428" s="66"/>
      <c r="L428" s="66"/>
      <c r="M428" s="66"/>
      <c r="N428" s="67"/>
      <c r="O428" s="68"/>
      <c r="P428" s="69"/>
      <c r="Q428" s="69"/>
    </row>
    <row r="429" spans="4:17" x14ac:dyDescent="0.2">
      <c r="D429" s="22"/>
      <c r="E429" s="22"/>
      <c r="F429" s="65"/>
      <c r="G429" s="65"/>
      <c r="H429" s="65"/>
      <c r="I429" s="66"/>
      <c r="J429" s="66"/>
      <c r="K429" s="66"/>
      <c r="L429" s="66"/>
      <c r="M429" s="66"/>
      <c r="N429" s="67"/>
      <c r="O429" s="68"/>
      <c r="P429" s="69"/>
      <c r="Q429" s="69"/>
    </row>
    <row r="430" spans="4:17" x14ac:dyDescent="0.2">
      <c r="D430" s="22"/>
      <c r="E430" s="22"/>
      <c r="F430" s="65"/>
      <c r="G430" s="65"/>
      <c r="H430" s="65"/>
      <c r="I430" s="66"/>
      <c r="J430" s="66"/>
      <c r="K430" s="66"/>
      <c r="L430" s="66"/>
      <c r="M430" s="66"/>
      <c r="N430" s="67"/>
      <c r="O430" s="68"/>
      <c r="P430" s="69"/>
      <c r="Q430" s="69"/>
    </row>
    <row r="431" spans="4:17" x14ac:dyDescent="0.2">
      <c r="D431" s="22"/>
      <c r="E431" s="22"/>
      <c r="F431" s="65"/>
      <c r="G431" s="65"/>
      <c r="H431" s="65"/>
      <c r="I431" s="66"/>
      <c r="J431" s="66"/>
      <c r="K431" s="66"/>
      <c r="L431" s="66"/>
      <c r="M431" s="66"/>
      <c r="N431" s="67"/>
      <c r="O431" s="68"/>
      <c r="P431" s="69"/>
      <c r="Q431" s="69"/>
    </row>
    <row r="432" spans="4:17" x14ac:dyDescent="0.2">
      <c r="D432" s="22"/>
      <c r="E432" s="22"/>
      <c r="F432" s="65"/>
      <c r="G432" s="65"/>
      <c r="H432" s="65"/>
      <c r="I432" s="66"/>
      <c r="J432" s="66"/>
      <c r="K432" s="66"/>
      <c r="L432" s="66"/>
      <c r="M432" s="66"/>
      <c r="N432" s="67"/>
      <c r="O432" s="68"/>
      <c r="P432" s="69"/>
      <c r="Q432" s="69"/>
    </row>
    <row r="433" spans="4:17" x14ac:dyDescent="0.2">
      <c r="D433" s="22"/>
      <c r="E433" s="22"/>
      <c r="F433" s="65"/>
      <c r="G433" s="65"/>
      <c r="H433" s="65"/>
      <c r="I433" s="66"/>
      <c r="J433" s="66"/>
      <c r="K433" s="66"/>
      <c r="L433" s="66"/>
      <c r="M433" s="66"/>
      <c r="N433" s="67"/>
      <c r="O433" s="68"/>
      <c r="P433" s="69"/>
      <c r="Q433" s="69"/>
    </row>
    <row r="434" spans="4:17" x14ac:dyDescent="0.2">
      <c r="D434" s="22"/>
      <c r="E434" s="22"/>
      <c r="F434" s="65"/>
      <c r="G434" s="65"/>
      <c r="H434" s="65"/>
      <c r="I434" s="66"/>
      <c r="J434" s="66"/>
      <c r="K434" s="66"/>
      <c r="L434" s="66"/>
      <c r="M434" s="66"/>
      <c r="N434" s="67"/>
      <c r="O434" s="68"/>
      <c r="P434" s="69"/>
      <c r="Q434" s="69"/>
    </row>
    <row r="435" spans="4:17" x14ac:dyDescent="0.2">
      <c r="D435" s="22"/>
      <c r="E435" s="22"/>
      <c r="F435" s="65"/>
      <c r="G435" s="65"/>
      <c r="H435" s="65"/>
      <c r="I435" s="66"/>
      <c r="J435" s="66"/>
      <c r="K435" s="66"/>
      <c r="L435" s="66"/>
      <c r="M435" s="66"/>
      <c r="N435" s="67"/>
      <c r="O435" s="68"/>
      <c r="P435" s="69"/>
      <c r="Q435" s="69"/>
    </row>
    <row r="436" spans="4:17" x14ac:dyDescent="0.2">
      <c r="D436" s="22"/>
      <c r="E436" s="22"/>
      <c r="F436" s="65"/>
      <c r="G436" s="65"/>
      <c r="H436" s="65"/>
      <c r="I436" s="66"/>
      <c r="J436" s="66"/>
      <c r="K436" s="66"/>
      <c r="L436" s="66"/>
      <c r="M436" s="66"/>
      <c r="N436" s="67"/>
      <c r="O436" s="68"/>
      <c r="P436" s="69"/>
      <c r="Q436" s="69"/>
    </row>
    <row r="437" spans="4:17" x14ac:dyDescent="0.2">
      <c r="D437" s="22"/>
      <c r="E437" s="22"/>
      <c r="F437" s="65"/>
      <c r="G437" s="65"/>
      <c r="H437" s="65"/>
      <c r="I437" s="66"/>
      <c r="J437" s="66"/>
      <c r="K437" s="66"/>
      <c r="L437" s="66"/>
      <c r="M437" s="66"/>
      <c r="N437" s="67"/>
      <c r="O437" s="68"/>
      <c r="P437" s="69"/>
      <c r="Q437" s="69"/>
    </row>
    <row r="438" spans="4:17" x14ac:dyDescent="0.2">
      <c r="D438" s="22"/>
      <c r="E438" s="22"/>
      <c r="F438" s="65"/>
      <c r="G438" s="65"/>
      <c r="H438" s="65"/>
      <c r="I438" s="66"/>
      <c r="J438" s="66"/>
      <c r="K438" s="66"/>
      <c r="L438" s="66"/>
      <c r="M438" s="66"/>
      <c r="N438" s="67"/>
      <c r="O438" s="68"/>
      <c r="P438" s="69"/>
      <c r="Q438" s="69"/>
    </row>
    <row r="439" spans="4:17" x14ac:dyDescent="0.2">
      <c r="D439" s="22"/>
      <c r="E439" s="22"/>
      <c r="F439" s="65"/>
      <c r="G439" s="65"/>
      <c r="H439" s="65"/>
      <c r="I439" s="66"/>
      <c r="J439" s="66"/>
      <c r="K439" s="66"/>
      <c r="L439" s="66"/>
      <c r="M439" s="66"/>
      <c r="N439" s="67"/>
      <c r="O439" s="68"/>
      <c r="P439" s="69"/>
      <c r="Q439" s="69"/>
    </row>
    <row r="440" spans="4:17" x14ac:dyDescent="0.2">
      <c r="D440" s="22"/>
      <c r="E440" s="22"/>
      <c r="F440" s="65"/>
      <c r="G440" s="65"/>
      <c r="H440" s="65"/>
      <c r="I440" s="66"/>
      <c r="J440" s="66"/>
      <c r="K440" s="66"/>
      <c r="L440" s="66"/>
      <c r="M440" s="66"/>
      <c r="N440" s="67"/>
      <c r="O440" s="68"/>
      <c r="P440" s="69"/>
      <c r="Q440" s="69"/>
    </row>
    <row r="441" spans="4:17" x14ac:dyDescent="0.2">
      <c r="D441" s="22"/>
      <c r="E441" s="22"/>
      <c r="F441" s="65"/>
      <c r="G441" s="65"/>
      <c r="H441" s="65"/>
      <c r="I441" s="66"/>
      <c r="J441" s="66"/>
      <c r="K441" s="66"/>
      <c r="L441" s="66"/>
      <c r="M441" s="66"/>
      <c r="N441" s="67"/>
      <c r="O441" s="68"/>
      <c r="P441" s="69"/>
      <c r="Q441" s="69"/>
    </row>
    <row r="442" spans="4:17" x14ac:dyDescent="0.2">
      <c r="D442" s="22"/>
      <c r="E442" s="22"/>
      <c r="F442" s="65"/>
      <c r="G442" s="65"/>
      <c r="H442" s="65"/>
      <c r="I442" s="66"/>
      <c r="J442" s="66"/>
      <c r="K442" s="66"/>
      <c r="L442" s="66"/>
      <c r="M442" s="66"/>
      <c r="N442" s="67"/>
      <c r="O442" s="68"/>
      <c r="P442" s="69"/>
      <c r="Q442" s="69"/>
    </row>
    <row r="443" spans="4:17" x14ac:dyDescent="0.2">
      <c r="D443" s="22"/>
      <c r="E443" s="22"/>
      <c r="F443" s="65"/>
      <c r="G443" s="65"/>
      <c r="H443" s="65"/>
      <c r="I443" s="66"/>
      <c r="J443" s="66"/>
      <c r="K443" s="66"/>
      <c r="L443" s="66"/>
      <c r="M443" s="66"/>
      <c r="N443" s="67"/>
      <c r="O443" s="68"/>
      <c r="P443" s="69"/>
      <c r="Q443" s="69"/>
    </row>
    <row r="444" spans="4:17" x14ac:dyDescent="0.2">
      <c r="D444" s="22"/>
      <c r="E444" s="22"/>
      <c r="F444" s="65"/>
      <c r="G444" s="65"/>
      <c r="H444" s="65"/>
      <c r="I444" s="66"/>
      <c r="J444" s="66"/>
      <c r="K444" s="66"/>
      <c r="L444" s="66"/>
      <c r="M444" s="66"/>
      <c r="N444" s="67"/>
      <c r="O444" s="68"/>
      <c r="P444" s="69"/>
      <c r="Q444" s="69"/>
    </row>
    <row r="445" spans="4:17" x14ac:dyDescent="0.2">
      <c r="D445" s="22"/>
      <c r="E445" s="22"/>
      <c r="F445" s="65"/>
      <c r="G445" s="65"/>
      <c r="H445" s="65"/>
      <c r="I445" s="66"/>
      <c r="J445" s="66"/>
      <c r="K445" s="66"/>
      <c r="L445" s="66"/>
      <c r="M445" s="66"/>
      <c r="N445" s="67"/>
      <c r="O445" s="68"/>
      <c r="P445" s="69"/>
      <c r="Q445" s="69"/>
    </row>
    <row r="446" spans="4:17" x14ac:dyDescent="0.2">
      <c r="D446" s="22"/>
      <c r="E446" s="22"/>
      <c r="F446" s="65"/>
      <c r="G446" s="65"/>
      <c r="H446" s="65"/>
      <c r="I446" s="66"/>
      <c r="J446" s="66"/>
      <c r="K446" s="66"/>
      <c r="L446" s="66"/>
      <c r="M446" s="66"/>
      <c r="N446" s="67"/>
      <c r="O446" s="68"/>
      <c r="P446" s="69"/>
      <c r="Q446" s="69"/>
    </row>
    <row r="447" spans="4:17" x14ac:dyDescent="0.2">
      <c r="D447" s="22"/>
      <c r="E447" s="22"/>
      <c r="F447" s="65"/>
      <c r="G447" s="65"/>
      <c r="H447" s="65"/>
      <c r="I447" s="66"/>
      <c r="J447" s="66"/>
      <c r="K447" s="66"/>
      <c r="L447" s="66"/>
      <c r="M447" s="66"/>
      <c r="N447" s="67"/>
      <c r="O447" s="68"/>
      <c r="P447" s="69"/>
      <c r="Q447" s="69"/>
    </row>
    <row r="448" spans="4:17" x14ac:dyDescent="0.2">
      <c r="D448" s="22"/>
      <c r="E448" s="22"/>
      <c r="F448" s="65"/>
      <c r="G448" s="65"/>
      <c r="H448" s="65"/>
      <c r="I448" s="66"/>
      <c r="J448" s="66"/>
      <c r="K448" s="66"/>
      <c r="L448" s="66"/>
      <c r="M448" s="66"/>
      <c r="N448" s="67"/>
      <c r="O448" s="68"/>
      <c r="P448" s="69"/>
      <c r="Q448" s="69"/>
    </row>
    <row r="449" spans="4:17" x14ac:dyDescent="0.2">
      <c r="D449" s="22"/>
      <c r="E449" s="22"/>
      <c r="F449" s="65"/>
      <c r="G449" s="65"/>
      <c r="H449" s="65"/>
      <c r="I449" s="66"/>
      <c r="J449" s="66"/>
      <c r="K449" s="66"/>
      <c r="L449" s="66"/>
      <c r="M449" s="66"/>
      <c r="N449" s="67"/>
      <c r="O449" s="68"/>
      <c r="P449" s="69"/>
      <c r="Q449" s="69"/>
    </row>
    <row r="450" spans="4:17" x14ac:dyDescent="0.2">
      <c r="D450" s="22"/>
      <c r="E450" s="22"/>
      <c r="F450" s="65"/>
      <c r="G450" s="65"/>
      <c r="H450" s="65"/>
      <c r="I450" s="66"/>
      <c r="J450" s="66"/>
      <c r="K450" s="66"/>
      <c r="L450" s="66"/>
      <c r="M450" s="66"/>
      <c r="N450" s="67"/>
      <c r="O450" s="68"/>
      <c r="P450" s="69"/>
      <c r="Q450" s="69"/>
    </row>
    <row r="451" spans="4:17" x14ac:dyDescent="0.2">
      <c r="D451" s="22"/>
      <c r="E451" s="22"/>
      <c r="F451" s="65"/>
      <c r="G451" s="65"/>
      <c r="H451" s="65"/>
      <c r="I451" s="66"/>
      <c r="J451" s="66"/>
      <c r="K451" s="66"/>
      <c r="L451" s="66"/>
      <c r="M451" s="66"/>
      <c r="N451" s="67"/>
      <c r="O451" s="68"/>
      <c r="P451" s="69"/>
      <c r="Q451" s="69"/>
    </row>
    <row r="452" spans="4:17" x14ac:dyDescent="0.2">
      <c r="D452" s="22"/>
      <c r="E452" s="22"/>
      <c r="F452" s="65"/>
      <c r="G452" s="65"/>
      <c r="H452" s="65"/>
      <c r="I452" s="66"/>
      <c r="J452" s="66"/>
      <c r="K452" s="66"/>
      <c r="L452" s="66"/>
      <c r="M452" s="66"/>
      <c r="N452" s="67"/>
      <c r="O452" s="68"/>
      <c r="P452" s="69"/>
      <c r="Q452" s="69"/>
    </row>
    <row r="453" spans="4:17" x14ac:dyDescent="0.2">
      <c r="D453" s="22"/>
      <c r="E453" s="22"/>
      <c r="F453" s="65"/>
      <c r="G453" s="65"/>
      <c r="H453" s="65"/>
      <c r="I453" s="66"/>
      <c r="J453" s="66"/>
      <c r="K453" s="66"/>
      <c r="L453" s="66"/>
      <c r="M453" s="66"/>
      <c r="N453" s="67"/>
      <c r="O453" s="68"/>
      <c r="P453" s="69"/>
      <c r="Q453" s="69"/>
    </row>
    <row r="454" spans="4:17" x14ac:dyDescent="0.2">
      <c r="D454" s="22"/>
      <c r="E454" s="22"/>
      <c r="F454" s="65"/>
      <c r="G454" s="65"/>
      <c r="H454" s="65"/>
      <c r="I454" s="66"/>
      <c r="J454" s="66"/>
      <c r="K454" s="66"/>
      <c r="L454" s="66"/>
      <c r="M454" s="66"/>
      <c r="N454" s="67"/>
      <c r="O454" s="68"/>
      <c r="P454" s="69"/>
      <c r="Q454" s="69"/>
    </row>
    <row r="455" spans="4:17" x14ac:dyDescent="0.2">
      <c r="D455" s="22"/>
      <c r="E455" s="22"/>
      <c r="F455" s="65"/>
      <c r="G455" s="65"/>
      <c r="H455" s="65"/>
      <c r="I455" s="66"/>
      <c r="J455" s="66"/>
      <c r="K455" s="66"/>
      <c r="L455" s="66"/>
      <c r="M455" s="66"/>
      <c r="N455" s="67"/>
      <c r="O455" s="68"/>
      <c r="P455" s="69"/>
      <c r="Q455" s="69"/>
    </row>
    <row r="456" spans="4:17" x14ac:dyDescent="0.2">
      <c r="D456" s="22"/>
      <c r="E456" s="22"/>
      <c r="F456" s="65"/>
      <c r="G456" s="65"/>
      <c r="H456" s="65"/>
      <c r="I456" s="66"/>
      <c r="J456" s="66"/>
      <c r="K456" s="66"/>
      <c r="L456" s="66"/>
      <c r="M456" s="66"/>
      <c r="N456" s="67"/>
      <c r="O456" s="68"/>
      <c r="P456" s="69"/>
      <c r="Q456" s="69"/>
    </row>
    <row r="457" spans="4:17" x14ac:dyDescent="0.2">
      <c r="D457" s="22"/>
      <c r="E457" s="22"/>
      <c r="F457" s="65"/>
      <c r="G457" s="65"/>
      <c r="H457" s="65"/>
      <c r="I457" s="66"/>
      <c r="J457" s="66"/>
      <c r="K457" s="66"/>
      <c r="L457" s="66"/>
      <c r="M457" s="66"/>
      <c r="N457" s="67"/>
      <c r="O457" s="68"/>
      <c r="P457" s="69"/>
      <c r="Q457" s="69"/>
    </row>
    <row r="458" spans="4:17" x14ac:dyDescent="0.2">
      <c r="D458" s="22"/>
      <c r="E458" s="22"/>
      <c r="F458" s="65"/>
      <c r="G458" s="65"/>
      <c r="H458" s="65"/>
      <c r="I458" s="66"/>
      <c r="J458" s="66"/>
      <c r="K458" s="66"/>
      <c r="L458" s="66"/>
      <c r="M458" s="66"/>
      <c r="N458" s="67"/>
      <c r="O458" s="68"/>
      <c r="P458" s="69"/>
      <c r="Q458" s="69"/>
    </row>
    <row r="459" spans="4:17" x14ac:dyDescent="0.2">
      <c r="D459" s="22"/>
      <c r="E459" s="22"/>
      <c r="F459" s="65"/>
      <c r="G459" s="65"/>
      <c r="H459" s="65"/>
      <c r="I459" s="66"/>
      <c r="J459" s="66"/>
      <c r="K459" s="66"/>
      <c r="L459" s="66"/>
      <c r="M459" s="66"/>
      <c r="N459" s="67"/>
      <c r="O459" s="68"/>
      <c r="P459" s="69"/>
      <c r="Q459" s="69"/>
    </row>
    <row r="460" spans="4:17" x14ac:dyDescent="0.2">
      <c r="D460" s="22"/>
      <c r="E460" s="22"/>
      <c r="F460" s="65"/>
      <c r="G460" s="65"/>
      <c r="H460" s="65"/>
      <c r="I460" s="66"/>
      <c r="J460" s="66"/>
      <c r="K460" s="66"/>
      <c r="L460" s="66"/>
      <c r="M460" s="66"/>
      <c r="N460" s="67"/>
      <c r="O460" s="68"/>
      <c r="P460" s="69"/>
      <c r="Q460" s="69"/>
    </row>
    <row r="461" spans="4:17" x14ac:dyDescent="0.2">
      <c r="D461" s="22"/>
      <c r="E461" s="22"/>
      <c r="F461" s="65"/>
      <c r="G461" s="65"/>
      <c r="H461" s="65"/>
      <c r="I461" s="66"/>
      <c r="J461" s="66"/>
      <c r="K461" s="66"/>
      <c r="L461" s="66"/>
      <c r="M461" s="66"/>
      <c r="N461" s="67"/>
      <c r="O461" s="68"/>
      <c r="P461" s="69"/>
      <c r="Q461" s="69"/>
    </row>
    <row r="462" spans="4:17" x14ac:dyDescent="0.2">
      <c r="D462" s="22"/>
      <c r="E462" s="22"/>
      <c r="F462" s="65"/>
      <c r="G462" s="65"/>
      <c r="H462" s="65"/>
      <c r="I462" s="66"/>
      <c r="J462" s="66"/>
      <c r="K462" s="66"/>
      <c r="L462" s="66"/>
      <c r="M462" s="66"/>
      <c r="N462" s="67"/>
      <c r="O462" s="68"/>
      <c r="P462" s="69"/>
      <c r="Q462" s="69"/>
    </row>
    <row r="463" spans="4:17" x14ac:dyDescent="0.2">
      <c r="D463" s="22"/>
      <c r="E463" s="22"/>
      <c r="F463" s="65"/>
      <c r="G463" s="65"/>
      <c r="H463" s="65"/>
      <c r="I463" s="66"/>
      <c r="J463" s="66"/>
      <c r="K463" s="66"/>
      <c r="L463" s="66"/>
      <c r="M463" s="66"/>
      <c r="N463" s="67"/>
      <c r="O463" s="68"/>
      <c r="P463" s="69"/>
      <c r="Q463" s="69"/>
    </row>
    <row r="464" spans="4:17" x14ac:dyDescent="0.2">
      <c r="D464" s="22"/>
      <c r="E464" s="22"/>
      <c r="F464" s="65"/>
      <c r="G464" s="65"/>
      <c r="H464" s="65"/>
      <c r="I464" s="66"/>
      <c r="J464" s="66"/>
      <c r="K464" s="66"/>
      <c r="L464" s="66"/>
      <c r="M464" s="66"/>
      <c r="N464" s="67"/>
      <c r="O464" s="68"/>
      <c r="P464" s="69"/>
      <c r="Q464" s="69"/>
    </row>
    <row r="465" spans="4:17" x14ac:dyDescent="0.2">
      <c r="D465" s="22"/>
      <c r="E465" s="22"/>
      <c r="F465" s="65"/>
      <c r="G465" s="65"/>
      <c r="H465" s="65"/>
      <c r="I465" s="66"/>
      <c r="J465" s="66"/>
      <c r="K465" s="66"/>
      <c r="L465" s="66"/>
      <c r="M465" s="66"/>
      <c r="N465" s="67"/>
      <c r="O465" s="68"/>
      <c r="P465" s="69"/>
      <c r="Q465" s="69"/>
    </row>
    <row r="466" spans="4:17" x14ac:dyDescent="0.2">
      <c r="D466" s="22"/>
      <c r="E466" s="22"/>
      <c r="F466" s="65"/>
      <c r="G466" s="65"/>
      <c r="H466" s="65"/>
      <c r="I466" s="66"/>
      <c r="J466" s="66"/>
      <c r="K466" s="66"/>
      <c r="L466" s="66"/>
      <c r="M466" s="66"/>
      <c r="N466" s="67"/>
      <c r="O466" s="68"/>
      <c r="P466" s="69"/>
      <c r="Q466" s="69"/>
    </row>
    <row r="467" spans="4:17" x14ac:dyDescent="0.2">
      <c r="D467" s="22"/>
      <c r="E467" s="22"/>
      <c r="F467" s="65"/>
      <c r="G467" s="65"/>
      <c r="H467" s="65"/>
      <c r="I467" s="66"/>
      <c r="J467" s="66"/>
      <c r="K467" s="66"/>
      <c r="L467" s="66"/>
      <c r="M467" s="66"/>
      <c r="N467" s="67"/>
      <c r="O467" s="68"/>
      <c r="P467" s="69"/>
      <c r="Q467" s="69"/>
    </row>
    <row r="468" spans="4:17" x14ac:dyDescent="0.2">
      <c r="D468" s="22"/>
      <c r="E468" s="22"/>
      <c r="F468" s="65"/>
      <c r="G468" s="65"/>
      <c r="H468" s="65"/>
      <c r="I468" s="66"/>
      <c r="J468" s="66"/>
      <c r="K468" s="66"/>
      <c r="L468" s="66"/>
      <c r="M468" s="66"/>
      <c r="N468" s="67"/>
      <c r="O468" s="68"/>
      <c r="P468" s="69"/>
      <c r="Q468" s="69"/>
    </row>
    <row r="469" spans="4:17" x14ac:dyDescent="0.2">
      <c r="D469" s="22"/>
      <c r="E469" s="22"/>
      <c r="F469" s="65"/>
      <c r="G469" s="65"/>
      <c r="H469" s="65"/>
      <c r="I469" s="66"/>
      <c r="J469" s="66"/>
      <c r="K469" s="66"/>
      <c r="L469" s="66"/>
      <c r="M469" s="66"/>
      <c r="N469" s="67"/>
      <c r="O469" s="68"/>
      <c r="P469" s="69"/>
      <c r="Q469" s="69"/>
    </row>
    <row r="470" spans="4:17" x14ac:dyDescent="0.2">
      <c r="D470" s="22"/>
      <c r="E470" s="22"/>
      <c r="F470" s="65"/>
      <c r="G470" s="65"/>
      <c r="H470" s="65"/>
      <c r="I470" s="66"/>
      <c r="J470" s="66"/>
      <c r="K470" s="66"/>
      <c r="L470" s="66"/>
      <c r="M470" s="66"/>
      <c r="N470" s="67"/>
      <c r="O470" s="68"/>
      <c r="P470" s="69"/>
      <c r="Q470" s="69"/>
    </row>
    <row r="471" spans="4:17" x14ac:dyDescent="0.2">
      <c r="D471" s="22"/>
      <c r="E471" s="22"/>
      <c r="F471" s="65"/>
      <c r="G471" s="65"/>
      <c r="H471" s="65"/>
      <c r="I471" s="66"/>
      <c r="J471" s="66"/>
      <c r="K471" s="66"/>
      <c r="L471" s="66"/>
      <c r="M471" s="66"/>
      <c r="N471" s="67"/>
      <c r="O471" s="68"/>
      <c r="P471" s="69"/>
      <c r="Q471" s="69"/>
    </row>
    <row r="472" spans="4:17" x14ac:dyDescent="0.2">
      <c r="D472" s="22"/>
      <c r="E472" s="22"/>
      <c r="F472" s="65"/>
      <c r="G472" s="65"/>
      <c r="H472" s="65"/>
      <c r="I472" s="66"/>
      <c r="J472" s="66"/>
      <c r="K472" s="66"/>
      <c r="L472" s="66"/>
      <c r="M472" s="66"/>
      <c r="N472" s="67"/>
      <c r="O472" s="68"/>
      <c r="P472" s="69"/>
      <c r="Q472" s="69"/>
    </row>
    <row r="473" spans="4:17" x14ac:dyDescent="0.2">
      <c r="D473" s="22"/>
      <c r="E473" s="22"/>
      <c r="F473" s="65"/>
      <c r="G473" s="65"/>
      <c r="H473" s="65"/>
      <c r="I473" s="66"/>
      <c r="J473" s="66"/>
      <c r="K473" s="66"/>
      <c r="L473" s="66"/>
      <c r="M473" s="66"/>
      <c r="N473" s="67"/>
      <c r="O473" s="68"/>
      <c r="P473" s="69"/>
      <c r="Q473" s="69"/>
    </row>
    <row r="474" spans="4:17" x14ac:dyDescent="0.2">
      <c r="D474" s="22"/>
      <c r="E474" s="22"/>
      <c r="F474" s="65"/>
      <c r="G474" s="65"/>
      <c r="H474" s="65"/>
      <c r="I474" s="66"/>
      <c r="J474" s="66"/>
      <c r="K474" s="66"/>
      <c r="L474" s="66"/>
      <c r="M474" s="66"/>
      <c r="N474" s="67"/>
      <c r="O474" s="68"/>
      <c r="P474" s="69"/>
      <c r="Q474" s="69"/>
    </row>
    <row r="475" spans="4:17" x14ac:dyDescent="0.2">
      <c r="D475" s="22"/>
      <c r="E475" s="22"/>
      <c r="F475" s="65"/>
      <c r="G475" s="65"/>
      <c r="H475" s="65"/>
      <c r="I475" s="66"/>
      <c r="J475" s="66"/>
      <c r="K475" s="66"/>
      <c r="L475" s="66"/>
      <c r="M475" s="66"/>
      <c r="N475" s="67"/>
      <c r="O475" s="68"/>
      <c r="P475" s="69"/>
      <c r="Q475" s="69"/>
    </row>
    <row r="476" spans="4:17" x14ac:dyDescent="0.2">
      <c r="D476" s="22"/>
      <c r="E476" s="22"/>
      <c r="F476" s="65"/>
      <c r="G476" s="65"/>
      <c r="H476" s="65"/>
      <c r="I476" s="66"/>
      <c r="J476" s="66"/>
      <c r="K476" s="66"/>
      <c r="L476" s="66"/>
      <c r="M476" s="66"/>
      <c r="N476" s="67"/>
      <c r="O476" s="68"/>
      <c r="P476" s="69"/>
      <c r="Q476" s="69"/>
    </row>
    <row r="477" spans="4:17" x14ac:dyDescent="0.2">
      <c r="D477" s="22"/>
      <c r="E477" s="22"/>
      <c r="F477" s="65"/>
      <c r="G477" s="65"/>
      <c r="H477" s="65"/>
      <c r="I477" s="66"/>
      <c r="J477" s="66"/>
      <c r="K477" s="66"/>
      <c r="L477" s="66"/>
      <c r="M477" s="66"/>
      <c r="N477" s="67"/>
      <c r="O477" s="68"/>
      <c r="P477" s="69"/>
      <c r="Q477" s="69"/>
    </row>
    <row r="478" spans="4:17" x14ac:dyDescent="0.2">
      <c r="D478" s="22"/>
      <c r="E478" s="22"/>
      <c r="F478" s="65"/>
      <c r="G478" s="65"/>
      <c r="H478" s="65"/>
      <c r="I478" s="66"/>
      <c r="J478" s="66"/>
      <c r="K478" s="66"/>
      <c r="L478" s="66"/>
      <c r="M478" s="66"/>
      <c r="N478" s="67"/>
      <c r="O478" s="68"/>
      <c r="P478" s="69"/>
      <c r="Q478" s="69"/>
    </row>
    <row r="479" spans="4:17" x14ac:dyDescent="0.2">
      <c r="D479" s="22"/>
      <c r="E479" s="22"/>
      <c r="F479" s="65"/>
      <c r="G479" s="65"/>
      <c r="H479" s="65"/>
      <c r="I479" s="66"/>
      <c r="J479" s="66"/>
      <c r="K479" s="66"/>
      <c r="L479" s="66"/>
      <c r="M479" s="66"/>
      <c r="N479" s="67"/>
      <c r="O479" s="68"/>
      <c r="P479" s="69"/>
      <c r="Q479" s="69"/>
    </row>
    <row r="480" spans="4:17" x14ac:dyDescent="0.2">
      <c r="D480" s="22"/>
      <c r="E480" s="22"/>
      <c r="F480" s="65"/>
      <c r="G480" s="65"/>
      <c r="H480" s="65"/>
      <c r="I480" s="66"/>
      <c r="J480" s="66"/>
      <c r="K480" s="66"/>
      <c r="L480" s="66"/>
      <c r="M480" s="66"/>
      <c r="N480" s="67"/>
      <c r="O480" s="68"/>
      <c r="P480" s="69"/>
      <c r="Q480" s="69"/>
    </row>
    <row r="481" spans="4:17" x14ac:dyDescent="0.2">
      <c r="D481" s="22"/>
      <c r="E481" s="22"/>
      <c r="F481" s="65"/>
      <c r="G481" s="65"/>
      <c r="H481" s="65"/>
      <c r="I481" s="66"/>
      <c r="J481" s="66"/>
      <c r="K481" s="66"/>
      <c r="L481" s="66"/>
      <c r="M481" s="66"/>
      <c r="N481" s="67"/>
      <c r="O481" s="68"/>
      <c r="P481" s="69"/>
      <c r="Q481" s="69"/>
    </row>
    <row r="482" spans="4:17" x14ac:dyDescent="0.2">
      <c r="D482" s="22"/>
      <c r="E482" s="22"/>
      <c r="F482" s="65"/>
      <c r="G482" s="65"/>
      <c r="H482" s="65"/>
      <c r="I482" s="66"/>
      <c r="J482" s="66"/>
      <c r="K482" s="66"/>
      <c r="L482" s="66"/>
      <c r="M482" s="66"/>
      <c r="N482" s="67"/>
      <c r="O482" s="68"/>
      <c r="P482" s="69"/>
      <c r="Q482" s="69"/>
    </row>
    <row r="483" spans="4:17" x14ac:dyDescent="0.2">
      <c r="D483" s="22"/>
      <c r="E483" s="22"/>
      <c r="F483" s="65"/>
      <c r="G483" s="65"/>
      <c r="H483" s="65"/>
      <c r="I483" s="66"/>
      <c r="J483" s="66"/>
      <c r="K483" s="66"/>
      <c r="L483" s="66"/>
      <c r="M483" s="66"/>
      <c r="N483" s="67"/>
      <c r="O483" s="68"/>
      <c r="P483" s="69"/>
      <c r="Q483" s="69"/>
    </row>
    <row r="484" spans="4:17" x14ac:dyDescent="0.2">
      <c r="D484" s="22"/>
      <c r="E484" s="22"/>
      <c r="F484" s="65"/>
      <c r="G484" s="65"/>
      <c r="H484" s="65"/>
      <c r="I484" s="66"/>
      <c r="J484" s="66"/>
      <c r="K484" s="66"/>
      <c r="L484" s="66"/>
      <c r="M484" s="66"/>
      <c r="N484" s="67"/>
      <c r="O484" s="68"/>
      <c r="P484" s="69"/>
      <c r="Q484" s="69"/>
    </row>
    <row r="485" spans="4:17" x14ac:dyDescent="0.2">
      <c r="D485" s="22"/>
      <c r="E485" s="22"/>
      <c r="F485" s="65"/>
      <c r="G485" s="65"/>
      <c r="H485" s="65"/>
      <c r="I485" s="66"/>
      <c r="J485" s="66"/>
      <c r="K485" s="66"/>
      <c r="L485" s="66"/>
      <c r="M485" s="66"/>
      <c r="N485" s="67"/>
      <c r="O485" s="68"/>
      <c r="P485" s="69"/>
      <c r="Q485" s="69"/>
    </row>
    <row r="486" spans="4:17" x14ac:dyDescent="0.2">
      <c r="D486" s="22"/>
      <c r="E486" s="22"/>
      <c r="F486" s="65"/>
      <c r="G486" s="65"/>
      <c r="H486" s="65"/>
      <c r="I486" s="66"/>
      <c r="J486" s="66"/>
      <c r="K486" s="66"/>
      <c r="L486" s="66"/>
      <c r="M486" s="66"/>
      <c r="N486" s="67"/>
      <c r="O486" s="68"/>
      <c r="P486" s="69"/>
      <c r="Q486" s="69"/>
    </row>
    <row r="487" spans="4:17" x14ac:dyDescent="0.2">
      <c r="D487" s="22"/>
      <c r="E487" s="22"/>
      <c r="F487" s="65"/>
      <c r="G487" s="65"/>
      <c r="H487" s="65"/>
      <c r="I487" s="66"/>
      <c r="J487" s="66"/>
      <c r="K487" s="66"/>
      <c r="L487" s="66"/>
      <c r="M487" s="66"/>
      <c r="N487" s="67"/>
      <c r="O487" s="68"/>
      <c r="P487" s="69"/>
      <c r="Q487" s="69"/>
    </row>
    <row r="488" spans="4:17" x14ac:dyDescent="0.2">
      <c r="D488" s="22"/>
      <c r="E488" s="22"/>
      <c r="F488" s="65"/>
      <c r="G488" s="65"/>
      <c r="H488" s="65"/>
      <c r="I488" s="66"/>
      <c r="J488" s="66"/>
      <c r="K488" s="66"/>
      <c r="L488" s="66"/>
      <c r="M488" s="66"/>
      <c r="N488" s="67"/>
      <c r="O488" s="68"/>
      <c r="P488" s="69"/>
      <c r="Q488" s="69"/>
    </row>
    <row r="489" spans="4:17" x14ac:dyDescent="0.2">
      <c r="D489" s="22"/>
      <c r="E489" s="22"/>
      <c r="F489" s="65"/>
      <c r="G489" s="65"/>
      <c r="H489" s="65"/>
      <c r="I489" s="66"/>
      <c r="J489" s="66"/>
      <c r="K489" s="66"/>
      <c r="L489" s="66"/>
      <c r="M489" s="66"/>
      <c r="N489" s="67"/>
      <c r="O489" s="68"/>
      <c r="P489" s="69"/>
      <c r="Q489" s="69"/>
    </row>
    <row r="490" spans="4:17" x14ac:dyDescent="0.2">
      <c r="D490" s="22"/>
      <c r="E490" s="22"/>
      <c r="F490" s="65"/>
      <c r="G490" s="65"/>
      <c r="H490" s="65"/>
      <c r="I490" s="66"/>
      <c r="J490" s="66"/>
      <c r="K490" s="66"/>
      <c r="L490" s="66"/>
      <c r="M490" s="66"/>
      <c r="N490" s="67"/>
      <c r="O490" s="68"/>
      <c r="P490" s="69"/>
      <c r="Q490" s="69"/>
    </row>
    <row r="491" spans="4:17" x14ac:dyDescent="0.2">
      <c r="D491" s="22"/>
      <c r="E491" s="22"/>
      <c r="F491" s="65"/>
      <c r="G491" s="65"/>
      <c r="H491" s="65"/>
      <c r="I491" s="66"/>
      <c r="J491" s="66"/>
      <c r="K491" s="66"/>
      <c r="L491" s="66"/>
      <c r="M491" s="66"/>
      <c r="N491" s="67"/>
      <c r="O491" s="68"/>
      <c r="P491" s="69"/>
      <c r="Q491" s="69"/>
    </row>
    <row r="492" spans="4:17" x14ac:dyDescent="0.2">
      <c r="D492" s="22"/>
      <c r="E492" s="22"/>
      <c r="F492" s="65"/>
      <c r="G492" s="65"/>
      <c r="H492" s="65"/>
      <c r="I492" s="66"/>
      <c r="J492" s="66"/>
      <c r="K492" s="66"/>
      <c r="L492" s="66"/>
      <c r="M492" s="66"/>
      <c r="N492" s="67"/>
      <c r="O492" s="68"/>
      <c r="P492" s="69"/>
      <c r="Q492" s="69"/>
    </row>
    <row r="493" spans="4:17" x14ac:dyDescent="0.2">
      <c r="D493" s="22"/>
      <c r="E493" s="22"/>
      <c r="F493" s="65"/>
      <c r="G493" s="65"/>
      <c r="H493" s="65"/>
      <c r="I493" s="66"/>
      <c r="J493" s="66"/>
      <c r="K493" s="66"/>
      <c r="L493" s="66"/>
      <c r="M493" s="66"/>
      <c r="N493" s="67"/>
      <c r="O493" s="68"/>
      <c r="P493" s="69"/>
      <c r="Q493" s="69"/>
    </row>
    <row r="494" spans="4:17" x14ac:dyDescent="0.2">
      <c r="D494" s="22"/>
      <c r="E494" s="22"/>
      <c r="F494" s="65"/>
      <c r="G494" s="65"/>
      <c r="H494" s="65"/>
      <c r="I494" s="66"/>
      <c r="J494" s="66"/>
      <c r="K494" s="66"/>
      <c r="L494" s="66"/>
      <c r="M494" s="66"/>
      <c r="N494" s="67"/>
      <c r="O494" s="68"/>
      <c r="P494" s="69"/>
      <c r="Q494" s="69"/>
    </row>
    <row r="495" spans="4:17" x14ac:dyDescent="0.2">
      <c r="D495" s="22"/>
      <c r="E495" s="22"/>
      <c r="F495" s="65"/>
      <c r="G495" s="65"/>
      <c r="H495" s="65"/>
      <c r="I495" s="66"/>
      <c r="J495" s="66"/>
      <c r="K495" s="66"/>
      <c r="L495" s="66"/>
      <c r="M495" s="66"/>
      <c r="N495" s="67"/>
      <c r="O495" s="68"/>
      <c r="P495" s="69"/>
      <c r="Q495" s="69"/>
    </row>
    <row r="496" spans="4:17" x14ac:dyDescent="0.2">
      <c r="D496" s="22"/>
      <c r="E496" s="22"/>
      <c r="F496" s="65"/>
      <c r="G496" s="65"/>
      <c r="H496" s="65"/>
      <c r="I496" s="66"/>
      <c r="J496" s="66"/>
      <c r="K496" s="66"/>
      <c r="L496" s="66"/>
      <c r="M496" s="66"/>
      <c r="N496" s="67"/>
      <c r="O496" s="68"/>
      <c r="P496" s="69"/>
      <c r="Q496" s="69"/>
    </row>
    <row r="497" spans="4:17" x14ac:dyDescent="0.2">
      <c r="D497" s="22"/>
      <c r="E497" s="22"/>
      <c r="F497" s="65"/>
      <c r="G497" s="65"/>
      <c r="H497" s="65"/>
      <c r="I497" s="66"/>
      <c r="J497" s="66"/>
      <c r="K497" s="66"/>
      <c r="L497" s="66"/>
      <c r="M497" s="66"/>
      <c r="N497" s="67"/>
      <c r="O497" s="68"/>
      <c r="P497" s="69"/>
      <c r="Q497" s="69"/>
    </row>
    <row r="498" spans="4:17" x14ac:dyDescent="0.2">
      <c r="D498" s="22"/>
      <c r="E498" s="22"/>
      <c r="F498" s="65"/>
      <c r="G498" s="65"/>
      <c r="H498" s="65"/>
      <c r="I498" s="66"/>
      <c r="J498" s="66"/>
      <c r="K498" s="66"/>
      <c r="L498" s="66"/>
      <c r="M498" s="66"/>
      <c r="N498" s="67"/>
      <c r="O498" s="68"/>
      <c r="P498" s="69"/>
      <c r="Q498" s="69"/>
    </row>
    <row r="499" spans="4:17" x14ac:dyDescent="0.2">
      <c r="D499" s="22"/>
      <c r="E499" s="22"/>
      <c r="F499" s="65"/>
      <c r="G499" s="65"/>
      <c r="H499" s="65"/>
      <c r="I499" s="66"/>
      <c r="J499" s="66"/>
      <c r="K499" s="66"/>
      <c r="L499" s="66"/>
      <c r="M499" s="66"/>
      <c r="N499" s="67"/>
      <c r="O499" s="68"/>
      <c r="P499" s="69"/>
      <c r="Q499" s="69"/>
    </row>
    <row r="500" spans="4:17" x14ac:dyDescent="0.2">
      <c r="D500" s="22"/>
      <c r="E500" s="22"/>
      <c r="F500" s="65"/>
      <c r="G500" s="65"/>
      <c r="H500" s="65"/>
      <c r="I500" s="66"/>
      <c r="J500" s="66"/>
      <c r="K500" s="66"/>
      <c r="L500" s="66"/>
      <c r="M500" s="66"/>
      <c r="N500" s="67"/>
      <c r="O500" s="68"/>
      <c r="P500" s="69"/>
      <c r="Q500" s="69"/>
    </row>
    <row r="501" spans="4:17" x14ac:dyDescent="0.2">
      <c r="D501" s="22"/>
      <c r="E501" s="22"/>
      <c r="F501" s="65"/>
      <c r="G501" s="65"/>
      <c r="H501" s="65"/>
      <c r="I501" s="66"/>
      <c r="J501" s="66"/>
      <c r="K501" s="66"/>
      <c r="L501" s="66"/>
      <c r="M501" s="66"/>
      <c r="N501" s="67"/>
      <c r="O501" s="68"/>
      <c r="P501" s="69"/>
      <c r="Q501" s="69"/>
    </row>
    <row r="502" spans="4:17" x14ac:dyDescent="0.2">
      <c r="D502" s="22"/>
      <c r="E502" s="22"/>
      <c r="F502" s="65"/>
      <c r="G502" s="65"/>
      <c r="H502" s="65"/>
      <c r="I502" s="66"/>
      <c r="J502" s="66"/>
      <c r="K502" s="66"/>
      <c r="L502" s="66"/>
      <c r="M502" s="66"/>
      <c r="N502" s="67"/>
      <c r="O502" s="68"/>
      <c r="P502" s="69"/>
      <c r="Q502" s="69"/>
    </row>
    <row r="503" spans="4:17" x14ac:dyDescent="0.2">
      <c r="D503" s="22"/>
      <c r="E503" s="22"/>
      <c r="F503" s="65"/>
      <c r="G503" s="65"/>
      <c r="H503" s="65"/>
      <c r="I503" s="66"/>
      <c r="J503" s="66"/>
      <c r="K503" s="66"/>
      <c r="L503" s="66"/>
      <c r="M503" s="66"/>
      <c r="N503" s="67"/>
      <c r="O503" s="68"/>
      <c r="P503" s="69"/>
      <c r="Q503" s="69"/>
    </row>
    <row r="504" spans="4:17" x14ac:dyDescent="0.2">
      <c r="D504" s="22"/>
      <c r="E504" s="22"/>
      <c r="F504" s="65"/>
      <c r="G504" s="65"/>
      <c r="H504" s="65"/>
      <c r="I504" s="66"/>
      <c r="J504" s="66"/>
      <c r="K504" s="66"/>
      <c r="L504" s="66"/>
      <c r="M504" s="66"/>
      <c r="N504" s="67"/>
      <c r="O504" s="68"/>
      <c r="P504" s="69"/>
      <c r="Q504" s="69"/>
    </row>
    <row r="505" spans="4:17" x14ac:dyDescent="0.2">
      <c r="D505" s="22"/>
      <c r="E505" s="22"/>
      <c r="F505" s="65"/>
      <c r="G505" s="65"/>
      <c r="H505" s="65"/>
      <c r="I505" s="66"/>
      <c r="J505" s="66"/>
      <c r="K505" s="66"/>
      <c r="L505" s="66"/>
      <c r="M505" s="66"/>
      <c r="N505" s="67"/>
      <c r="O505" s="68"/>
      <c r="P505" s="69"/>
      <c r="Q505" s="69"/>
    </row>
    <row r="506" spans="4:17" x14ac:dyDescent="0.2">
      <c r="D506" s="22"/>
      <c r="E506" s="22"/>
      <c r="F506" s="65"/>
      <c r="G506" s="65"/>
      <c r="H506" s="65"/>
      <c r="I506" s="66"/>
      <c r="J506" s="66"/>
      <c r="K506" s="66"/>
      <c r="L506" s="66"/>
      <c r="M506" s="66"/>
      <c r="N506" s="67"/>
      <c r="O506" s="68"/>
      <c r="P506" s="69"/>
      <c r="Q506" s="69"/>
    </row>
    <row r="507" spans="4:17" x14ac:dyDescent="0.2">
      <c r="D507" s="22"/>
      <c r="E507" s="22"/>
      <c r="F507" s="65"/>
      <c r="G507" s="65"/>
      <c r="H507" s="65"/>
      <c r="I507" s="66"/>
      <c r="J507" s="66"/>
      <c r="K507" s="66"/>
      <c r="L507" s="66"/>
      <c r="M507" s="66"/>
      <c r="N507" s="67"/>
      <c r="O507" s="68"/>
      <c r="P507" s="69"/>
      <c r="Q507" s="69"/>
    </row>
    <row r="508" spans="4:17" x14ac:dyDescent="0.2">
      <c r="D508" s="22"/>
      <c r="E508" s="22"/>
      <c r="F508" s="65"/>
      <c r="G508" s="65"/>
      <c r="H508" s="65"/>
      <c r="I508" s="66"/>
      <c r="J508" s="66"/>
      <c r="K508" s="66"/>
      <c r="L508" s="66"/>
      <c r="M508" s="66"/>
      <c r="N508" s="67"/>
      <c r="O508" s="68"/>
      <c r="P508" s="69"/>
      <c r="Q508" s="69"/>
    </row>
    <row r="509" spans="4:17" x14ac:dyDescent="0.2">
      <c r="D509" s="22"/>
      <c r="E509" s="22"/>
      <c r="F509" s="65"/>
      <c r="G509" s="65"/>
      <c r="H509" s="65"/>
      <c r="I509" s="66"/>
      <c r="J509" s="66"/>
      <c r="K509" s="66"/>
      <c r="L509" s="66"/>
      <c r="M509" s="66"/>
      <c r="N509" s="67"/>
      <c r="O509" s="68"/>
      <c r="P509" s="69"/>
      <c r="Q509" s="69"/>
    </row>
    <row r="510" spans="4:17" x14ac:dyDescent="0.2">
      <c r="D510" s="22"/>
      <c r="E510" s="22"/>
      <c r="F510" s="65"/>
      <c r="G510" s="65"/>
      <c r="H510" s="65"/>
      <c r="I510" s="66"/>
      <c r="J510" s="66"/>
      <c r="K510" s="66"/>
      <c r="L510" s="66"/>
      <c r="M510" s="66"/>
      <c r="N510" s="67"/>
      <c r="O510" s="68"/>
      <c r="P510" s="69"/>
      <c r="Q510" s="69"/>
    </row>
    <row r="511" spans="4:17" x14ac:dyDescent="0.2">
      <c r="D511" s="22"/>
      <c r="E511" s="22"/>
      <c r="F511" s="65"/>
      <c r="G511" s="65"/>
      <c r="H511" s="65"/>
      <c r="I511" s="66"/>
      <c r="J511" s="66"/>
      <c r="K511" s="66"/>
      <c r="L511" s="66"/>
      <c r="M511" s="66"/>
      <c r="N511" s="67"/>
      <c r="O511" s="68"/>
      <c r="P511" s="69"/>
      <c r="Q511" s="69"/>
    </row>
    <row r="512" spans="4:17" x14ac:dyDescent="0.2">
      <c r="D512" s="22"/>
      <c r="E512" s="22"/>
      <c r="F512" s="65"/>
      <c r="G512" s="65"/>
      <c r="H512" s="65"/>
      <c r="I512" s="66"/>
      <c r="J512" s="66"/>
      <c r="K512" s="66"/>
      <c r="L512" s="66"/>
      <c r="M512" s="66"/>
      <c r="N512" s="67"/>
      <c r="O512" s="68"/>
      <c r="P512" s="69"/>
      <c r="Q512" s="69"/>
    </row>
    <row r="513" spans="4:17" x14ac:dyDescent="0.2">
      <c r="D513" s="22"/>
      <c r="E513" s="22"/>
      <c r="F513" s="65"/>
      <c r="G513" s="65"/>
      <c r="H513" s="65"/>
      <c r="I513" s="66"/>
      <c r="J513" s="66"/>
      <c r="K513" s="66"/>
      <c r="L513" s="66"/>
      <c r="M513" s="66"/>
      <c r="N513" s="67"/>
      <c r="O513" s="68"/>
      <c r="P513" s="69"/>
      <c r="Q513" s="69"/>
    </row>
    <row r="514" spans="4:17" x14ac:dyDescent="0.2">
      <c r="D514" s="22"/>
      <c r="E514" s="22"/>
      <c r="F514" s="65"/>
      <c r="G514" s="65"/>
      <c r="H514" s="65"/>
      <c r="I514" s="66"/>
      <c r="J514" s="66"/>
      <c r="K514" s="66"/>
      <c r="L514" s="66"/>
      <c r="M514" s="66"/>
      <c r="N514" s="67"/>
      <c r="O514" s="68"/>
      <c r="P514" s="69"/>
      <c r="Q514" s="69"/>
    </row>
    <row r="515" spans="4:17" x14ac:dyDescent="0.2">
      <c r="D515" s="22"/>
      <c r="E515" s="22"/>
      <c r="F515" s="65"/>
      <c r="G515" s="65"/>
      <c r="H515" s="65"/>
      <c r="I515" s="66"/>
      <c r="J515" s="66"/>
      <c r="K515" s="66"/>
      <c r="L515" s="66"/>
      <c r="M515" s="66"/>
      <c r="N515" s="67"/>
      <c r="O515" s="68"/>
      <c r="P515" s="69"/>
      <c r="Q515" s="69"/>
    </row>
    <row r="516" spans="4:17" x14ac:dyDescent="0.2">
      <c r="D516" s="22"/>
      <c r="E516" s="22"/>
      <c r="F516" s="65"/>
      <c r="G516" s="65"/>
      <c r="H516" s="65"/>
      <c r="I516" s="66"/>
      <c r="J516" s="66"/>
      <c r="K516" s="66"/>
      <c r="L516" s="66"/>
      <c r="M516" s="66"/>
      <c r="N516" s="67"/>
      <c r="O516" s="68"/>
      <c r="P516" s="69"/>
      <c r="Q516" s="69"/>
    </row>
    <row r="517" spans="4:17" x14ac:dyDescent="0.2">
      <c r="D517" s="22"/>
      <c r="E517" s="22"/>
      <c r="F517" s="65"/>
      <c r="G517" s="65"/>
      <c r="H517" s="65"/>
      <c r="I517" s="66"/>
      <c r="J517" s="66"/>
      <c r="K517" s="66"/>
      <c r="L517" s="66"/>
      <c r="M517" s="66"/>
      <c r="N517" s="67"/>
      <c r="O517" s="68"/>
      <c r="P517" s="69"/>
      <c r="Q517" s="69"/>
    </row>
    <row r="518" spans="4:17" x14ac:dyDescent="0.2">
      <c r="D518" s="22"/>
      <c r="E518" s="22"/>
      <c r="F518" s="65"/>
      <c r="G518" s="65"/>
      <c r="H518" s="65"/>
      <c r="I518" s="66"/>
      <c r="J518" s="66"/>
      <c r="K518" s="66"/>
      <c r="L518" s="66"/>
      <c r="M518" s="66"/>
      <c r="N518" s="67"/>
      <c r="O518" s="68"/>
      <c r="P518" s="69"/>
      <c r="Q518" s="69"/>
    </row>
    <row r="519" spans="4:17" x14ac:dyDescent="0.2">
      <c r="D519" s="22"/>
      <c r="E519" s="22"/>
      <c r="F519" s="65"/>
      <c r="G519" s="65"/>
      <c r="H519" s="65"/>
      <c r="I519" s="66"/>
      <c r="J519" s="66"/>
      <c r="K519" s="66"/>
      <c r="L519" s="66"/>
      <c r="M519" s="66"/>
      <c r="N519" s="67"/>
      <c r="O519" s="68"/>
      <c r="P519" s="69"/>
      <c r="Q519" s="69"/>
    </row>
    <row r="520" spans="4:17" x14ac:dyDescent="0.2">
      <c r="D520" s="22"/>
      <c r="E520" s="22"/>
      <c r="F520" s="65"/>
      <c r="G520" s="65"/>
      <c r="H520" s="65"/>
      <c r="I520" s="66"/>
      <c r="J520" s="66"/>
      <c r="K520" s="66"/>
      <c r="L520" s="66"/>
      <c r="M520" s="66"/>
      <c r="N520" s="67"/>
      <c r="O520" s="68"/>
      <c r="P520" s="69"/>
      <c r="Q520" s="69"/>
    </row>
    <row r="521" spans="4:17" x14ac:dyDescent="0.2">
      <c r="D521" s="22"/>
      <c r="E521" s="22"/>
      <c r="F521" s="65"/>
      <c r="G521" s="65"/>
      <c r="H521" s="65"/>
      <c r="I521" s="66"/>
      <c r="J521" s="66"/>
      <c r="K521" s="66"/>
      <c r="L521" s="66"/>
      <c r="M521" s="66"/>
      <c r="N521" s="67"/>
      <c r="O521" s="68"/>
      <c r="P521" s="69"/>
      <c r="Q521" s="69"/>
    </row>
    <row r="522" spans="4:17" x14ac:dyDescent="0.2">
      <c r="D522" s="22"/>
      <c r="E522" s="22"/>
      <c r="F522" s="65"/>
      <c r="G522" s="65"/>
      <c r="H522" s="65"/>
      <c r="I522" s="66"/>
      <c r="J522" s="66"/>
      <c r="K522" s="66"/>
      <c r="L522" s="66"/>
      <c r="M522" s="66"/>
      <c r="N522" s="67"/>
      <c r="O522" s="68"/>
      <c r="P522" s="69"/>
      <c r="Q522" s="69"/>
    </row>
    <row r="523" spans="4:17" x14ac:dyDescent="0.2">
      <c r="D523" s="22"/>
      <c r="E523" s="22"/>
      <c r="F523" s="65"/>
      <c r="G523" s="65"/>
      <c r="H523" s="65"/>
      <c r="I523" s="66"/>
      <c r="J523" s="66"/>
      <c r="K523" s="66"/>
      <c r="L523" s="66"/>
      <c r="M523" s="66"/>
      <c r="N523" s="67"/>
      <c r="O523" s="68"/>
      <c r="P523" s="69"/>
      <c r="Q523" s="69"/>
    </row>
    <row r="524" spans="4:17" x14ac:dyDescent="0.2">
      <c r="D524" s="22"/>
      <c r="E524" s="22"/>
      <c r="F524" s="65"/>
      <c r="G524" s="65"/>
      <c r="H524" s="65"/>
      <c r="I524" s="66"/>
      <c r="J524" s="66"/>
      <c r="K524" s="66"/>
      <c r="L524" s="66"/>
      <c r="M524" s="66"/>
      <c r="N524" s="67"/>
      <c r="O524" s="68"/>
      <c r="P524" s="69"/>
      <c r="Q524" s="69"/>
    </row>
    <row r="525" spans="4:17" x14ac:dyDescent="0.2">
      <c r="D525" s="22"/>
      <c r="E525" s="22"/>
      <c r="F525" s="65"/>
      <c r="G525" s="65"/>
      <c r="H525" s="65"/>
      <c r="I525" s="66"/>
      <c r="J525" s="66"/>
      <c r="K525" s="66"/>
      <c r="L525" s="66"/>
      <c r="M525" s="66"/>
      <c r="N525" s="67"/>
      <c r="O525" s="68"/>
      <c r="P525" s="69"/>
      <c r="Q525" s="69"/>
    </row>
    <row r="526" spans="4:17" x14ac:dyDescent="0.2">
      <c r="D526" s="22"/>
      <c r="E526" s="22"/>
      <c r="F526" s="65"/>
      <c r="G526" s="65"/>
      <c r="H526" s="65"/>
      <c r="I526" s="66"/>
      <c r="J526" s="66"/>
      <c r="K526" s="66"/>
      <c r="L526" s="66"/>
      <c r="M526" s="66"/>
      <c r="N526" s="67"/>
      <c r="O526" s="68"/>
      <c r="P526" s="69"/>
      <c r="Q526" s="69"/>
    </row>
    <row r="527" spans="4:17" x14ac:dyDescent="0.2">
      <c r="D527" s="22"/>
      <c r="E527" s="22"/>
      <c r="F527" s="65"/>
      <c r="G527" s="65"/>
      <c r="H527" s="65"/>
      <c r="I527" s="66"/>
      <c r="J527" s="66"/>
      <c r="K527" s="66"/>
      <c r="L527" s="66"/>
      <c r="M527" s="66"/>
      <c r="N527" s="67"/>
      <c r="O527" s="68"/>
      <c r="P527" s="69"/>
      <c r="Q527" s="69"/>
    </row>
    <row r="528" spans="4:17" x14ac:dyDescent="0.2">
      <c r="D528" s="22"/>
      <c r="E528" s="22"/>
      <c r="F528" s="65"/>
      <c r="G528" s="65"/>
      <c r="H528" s="65"/>
      <c r="I528" s="66"/>
      <c r="J528" s="66"/>
      <c r="K528" s="66"/>
      <c r="L528" s="66"/>
      <c r="M528" s="66"/>
      <c r="N528" s="67"/>
      <c r="O528" s="68"/>
      <c r="P528" s="69"/>
      <c r="Q528" s="69"/>
    </row>
    <row r="529" spans="4:17" x14ac:dyDescent="0.2">
      <c r="D529" s="22"/>
      <c r="E529" s="22"/>
      <c r="F529" s="65"/>
      <c r="G529" s="65"/>
      <c r="H529" s="65"/>
      <c r="I529" s="66"/>
      <c r="J529" s="66"/>
      <c r="K529" s="66"/>
      <c r="L529" s="66"/>
      <c r="M529" s="66"/>
      <c r="N529" s="67"/>
      <c r="O529" s="68"/>
      <c r="P529" s="69"/>
      <c r="Q529" s="69"/>
    </row>
    <row r="530" spans="4:17" x14ac:dyDescent="0.2">
      <c r="D530" s="22"/>
      <c r="E530" s="22"/>
      <c r="F530" s="65"/>
      <c r="G530" s="65"/>
      <c r="H530" s="65"/>
      <c r="I530" s="66"/>
      <c r="J530" s="66"/>
      <c r="K530" s="66"/>
      <c r="L530" s="66"/>
      <c r="M530" s="66"/>
      <c r="N530" s="67"/>
      <c r="O530" s="68"/>
      <c r="P530" s="69"/>
      <c r="Q530" s="69"/>
    </row>
    <row r="531" spans="4:17" x14ac:dyDescent="0.2">
      <c r="D531" s="22"/>
      <c r="E531" s="22"/>
      <c r="F531" s="65"/>
      <c r="G531" s="65"/>
      <c r="H531" s="65"/>
      <c r="I531" s="66"/>
      <c r="J531" s="66"/>
      <c r="K531" s="66"/>
      <c r="L531" s="66"/>
      <c r="M531" s="66"/>
      <c r="N531" s="67"/>
      <c r="O531" s="68"/>
      <c r="P531" s="69"/>
      <c r="Q531" s="69"/>
    </row>
    <row r="532" spans="4:17" x14ac:dyDescent="0.2">
      <c r="D532" s="22"/>
      <c r="E532" s="22"/>
      <c r="F532" s="65"/>
      <c r="G532" s="65"/>
      <c r="H532" s="65"/>
      <c r="I532" s="66"/>
      <c r="J532" s="66"/>
      <c r="K532" s="66"/>
      <c r="L532" s="66"/>
      <c r="M532" s="66"/>
      <c r="N532" s="67"/>
      <c r="O532" s="68"/>
      <c r="P532" s="69"/>
      <c r="Q532" s="69"/>
    </row>
    <row r="533" spans="4:17" x14ac:dyDescent="0.2">
      <c r="D533" s="22"/>
      <c r="E533" s="22"/>
      <c r="F533" s="65"/>
      <c r="G533" s="65"/>
      <c r="H533" s="65"/>
      <c r="I533" s="66"/>
      <c r="J533" s="66"/>
      <c r="K533" s="66"/>
      <c r="L533" s="66"/>
      <c r="M533" s="66"/>
      <c r="N533" s="67"/>
      <c r="O533" s="68"/>
      <c r="P533" s="69"/>
      <c r="Q533" s="69"/>
    </row>
    <row r="534" spans="4:17" x14ac:dyDescent="0.2">
      <c r="D534" s="22"/>
      <c r="E534" s="22"/>
      <c r="F534" s="65"/>
      <c r="G534" s="65"/>
      <c r="H534" s="65"/>
      <c r="I534" s="66"/>
      <c r="J534" s="66"/>
      <c r="K534" s="66"/>
      <c r="L534" s="66"/>
      <c r="M534" s="66"/>
      <c r="N534" s="67"/>
      <c r="O534" s="68"/>
      <c r="P534" s="69"/>
      <c r="Q534" s="69"/>
    </row>
    <row r="535" spans="4:17" x14ac:dyDescent="0.2">
      <c r="D535" s="22"/>
      <c r="E535" s="22"/>
      <c r="F535" s="65"/>
      <c r="G535" s="65"/>
      <c r="H535" s="65"/>
      <c r="I535" s="66"/>
      <c r="J535" s="66"/>
      <c r="K535" s="66"/>
      <c r="L535" s="66"/>
      <c r="M535" s="66"/>
      <c r="N535" s="67"/>
      <c r="O535" s="68"/>
      <c r="P535" s="69"/>
      <c r="Q535" s="69"/>
    </row>
    <row r="536" spans="4:17" x14ac:dyDescent="0.2">
      <c r="D536" s="22"/>
      <c r="E536" s="22"/>
      <c r="F536" s="65"/>
      <c r="G536" s="65"/>
      <c r="H536" s="65"/>
      <c r="I536" s="66"/>
      <c r="J536" s="66"/>
      <c r="K536" s="66"/>
      <c r="L536" s="66"/>
      <c r="M536" s="66"/>
      <c r="N536" s="67"/>
      <c r="O536" s="68"/>
      <c r="P536" s="69"/>
      <c r="Q536" s="69"/>
    </row>
    <row r="537" spans="4:17" x14ac:dyDescent="0.2">
      <c r="D537" s="22"/>
      <c r="E537" s="22"/>
      <c r="F537" s="65"/>
      <c r="G537" s="65"/>
      <c r="H537" s="65"/>
      <c r="I537" s="66"/>
      <c r="J537" s="66"/>
      <c r="K537" s="66"/>
      <c r="L537" s="66"/>
      <c r="M537" s="66"/>
      <c r="N537" s="67"/>
      <c r="O537" s="68"/>
      <c r="P537" s="69"/>
      <c r="Q537" s="69"/>
    </row>
    <row r="538" spans="4:17" x14ac:dyDescent="0.2">
      <c r="D538" s="22"/>
      <c r="E538" s="22"/>
      <c r="F538" s="65"/>
      <c r="G538" s="65"/>
      <c r="H538" s="65"/>
      <c r="I538" s="66"/>
      <c r="J538" s="66"/>
      <c r="K538" s="66"/>
      <c r="L538" s="66"/>
      <c r="M538" s="66"/>
      <c r="N538" s="67"/>
      <c r="O538" s="68"/>
      <c r="P538" s="69"/>
      <c r="Q538" s="69"/>
    </row>
    <row r="539" spans="4:17" x14ac:dyDescent="0.2">
      <c r="D539" s="22"/>
      <c r="E539" s="22"/>
      <c r="F539" s="65"/>
      <c r="G539" s="65"/>
      <c r="H539" s="65"/>
      <c r="I539" s="66"/>
      <c r="J539" s="66"/>
      <c r="K539" s="66"/>
      <c r="L539" s="66"/>
      <c r="M539" s="66"/>
      <c r="N539" s="67"/>
      <c r="O539" s="68"/>
      <c r="P539" s="69"/>
      <c r="Q539" s="69"/>
    </row>
    <row r="540" spans="4:17" x14ac:dyDescent="0.2">
      <c r="D540" s="22"/>
      <c r="E540" s="22"/>
      <c r="F540" s="65"/>
      <c r="G540" s="65"/>
      <c r="H540" s="65"/>
      <c r="I540" s="66"/>
      <c r="J540" s="66"/>
      <c r="K540" s="66"/>
      <c r="L540" s="66"/>
      <c r="M540" s="66"/>
      <c r="N540" s="67"/>
      <c r="O540" s="68"/>
      <c r="P540" s="69"/>
      <c r="Q540" s="69"/>
    </row>
    <row r="541" spans="4:17" x14ac:dyDescent="0.2">
      <c r="D541" s="22"/>
      <c r="E541" s="22"/>
      <c r="F541" s="65"/>
      <c r="G541" s="65"/>
      <c r="H541" s="65"/>
      <c r="I541" s="66"/>
      <c r="J541" s="66"/>
      <c r="K541" s="66"/>
      <c r="L541" s="66"/>
      <c r="M541" s="66"/>
      <c r="N541" s="67"/>
      <c r="O541" s="68"/>
      <c r="P541" s="69"/>
      <c r="Q541" s="69"/>
    </row>
    <row r="542" spans="4:17" x14ac:dyDescent="0.2">
      <c r="D542" s="22"/>
      <c r="E542" s="22"/>
      <c r="F542" s="65"/>
      <c r="G542" s="65"/>
      <c r="H542" s="65"/>
      <c r="I542" s="66"/>
      <c r="J542" s="66"/>
      <c r="K542" s="66"/>
      <c r="L542" s="66"/>
      <c r="M542" s="66"/>
      <c r="N542" s="67"/>
      <c r="O542" s="68"/>
      <c r="P542" s="69"/>
      <c r="Q542" s="69"/>
    </row>
    <row r="543" spans="4:17" x14ac:dyDescent="0.2">
      <c r="D543" s="22"/>
      <c r="E543" s="22"/>
      <c r="F543" s="65"/>
      <c r="G543" s="65"/>
      <c r="H543" s="65"/>
      <c r="I543" s="66"/>
      <c r="J543" s="66"/>
      <c r="K543" s="66"/>
      <c r="L543" s="66"/>
      <c r="M543" s="66"/>
      <c r="N543" s="67"/>
      <c r="O543" s="68"/>
      <c r="P543" s="69"/>
      <c r="Q543" s="69"/>
    </row>
    <row r="544" spans="4:17" x14ac:dyDescent="0.2">
      <c r="D544" s="22"/>
      <c r="E544" s="22"/>
      <c r="F544" s="65"/>
      <c r="G544" s="65"/>
      <c r="H544" s="65"/>
      <c r="I544" s="66"/>
      <c r="J544" s="66"/>
      <c r="K544" s="66"/>
      <c r="L544" s="66"/>
      <c r="M544" s="66"/>
      <c r="N544" s="67"/>
      <c r="O544" s="68"/>
      <c r="P544" s="69"/>
      <c r="Q544" s="69"/>
    </row>
    <row r="545" spans="4:17" x14ac:dyDescent="0.2">
      <c r="D545" s="22"/>
      <c r="E545" s="22"/>
      <c r="F545" s="65"/>
      <c r="G545" s="65"/>
      <c r="H545" s="65"/>
      <c r="I545" s="66"/>
      <c r="J545" s="66"/>
      <c r="K545" s="66"/>
      <c r="L545" s="66"/>
      <c r="M545" s="66"/>
      <c r="N545" s="67"/>
      <c r="O545" s="68"/>
      <c r="P545" s="69"/>
      <c r="Q545" s="69"/>
    </row>
    <row r="546" spans="4:17" x14ac:dyDescent="0.2">
      <c r="D546" s="22"/>
      <c r="E546" s="22"/>
      <c r="F546" s="65"/>
      <c r="G546" s="65"/>
      <c r="H546" s="65"/>
      <c r="I546" s="66"/>
      <c r="J546" s="66"/>
      <c r="K546" s="66"/>
      <c r="L546" s="66"/>
      <c r="M546" s="66"/>
      <c r="N546" s="67"/>
      <c r="O546" s="68"/>
      <c r="P546" s="69"/>
      <c r="Q546" s="69"/>
    </row>
    <row r="547" spans="4:17" x14ac:dyDescent="0.2">
      <c r="D547" s="22"/>
      <c r="E547" s="22"/>
      <c r="F547" s="65"/>
      <c r="G547" s="65"/>
      <c r="H547" s="65"/>
      <c r="I547" s="66"/>
      <c r="J547" s="66"/>
      <c r="K547" s="66"/>
      <c r="L547" s="66"/>
      <c r="M547" s="66"/>
      <c r="N547" s="67"/>
      <c r="O547" s="68"/>
      <c r="P547" s="69"/>
      <c r="Q547" s="69"/>
    </row>
    <row r="548" spans="4:17" x14ac:dyDescent="0.2">
      <c r="D548" s="22"/>
      <c r="E548" s="22"/>
      <c r="F548" s="65"/>
      <c r="G548" s="65"/>
      <c r="H548" s="65"/>
      <c r="I548" s="66"/>
      <c r="J548" s="66"/>
      <c r="K548" s="66"/>
      <c r="L548" s="66"/>
      <c r="M548" s="66"/>
      <c r="N548" s="67"/>
      <c r="O548" s="68"/>
      <c r="P548" s="69"/>
      <c r="Q548" s="69"/>
    </row>
    <row r="549" spans="4:17" x14ac:dyDescent="0.2">
      <c r="D549" s="22"/>
      <c r="E549" s="22"/>
      <c r="F549" s="65"/>
      <c r="G549" s="65"/>
      <c r="H549" s="65"/>
      <c r="I549" s="66"/>
      <c r="J549" s="66"/>
      <c r="K549" s="66"/>
      <c r="L549" s="66"/>
      <c r="M549" s="66"/>
      <c r="N549" s="67"/>
      <c r="O549" s="68"/>
      <c r="P549" s="69"/>
      <c r="Q549" s="69"/>
    </row>
    <row r="550" spans="4:17" x14ac:dyDescent="0.2">
      <c r="D550" s="22"/>
      <c r="E550" s="22"/>
      <c r="F550" s="65"/>
      <c r="G550" s="65"/>
      <c r="H550" s="65"/>
      <c r="I550" s="66"/>
      <c r="J550" s="66"/>
      <c r="K550" s="66"/>
      <c r="L550" s="66"/>
      <c r="M550" s="66"/>
      <c r="N550" s="67"/>
      <c r="O550" s="68"/>
      <c r="P550" s="69"/>
      <c r="Q550" s="69"/>
    </row>
    <row r="551" spans="4:17" x14ac:dyDescent="0.2">
      <c r="D551" s="22"/>
      <c r="E551" s="22"/>
      <c r="F551" s="65"/>
      <c r="G551" s="65"/>
      <c r="H551" s="65"/>
      <c r="I551" s="66"/>
      <c r="J551" s="66"/>
      <c r="K551" s="66"/>
      <c r="L551" s="66"/>
      <c r="M551" s="66"/>
      <c r="N551" s="67"/>
      <c r="O551" s="68"/>
      <c r="P551" s="69"/>
      <c r="Q551" s="69"/>
    </row>
    <row r="552" spans="4:17" x14ac:dyDescent="0.2">
      <c r="D552" s="22"/>
      <c r="E552" s="22"/>
      <c r="F552" s="65"/>
      <c r="G552" s="65"/>
      <c r="H552" s="65"/>
      <c r="I552" s="66"/>
      <c r="J552" s="66"/>
      <c r="K552" s="66"/>
      <c r="L552" s="66"/>
      <c r="M552" s="66"/>
      <c r="N552" s="67"/>
      <c r="O552" s="68"/>
      <c r="P552" s="69"/>
      <c r="Q552" s="69"/>
    </row>
    <row r="553" spans="4:17" x14ac:dyDescent="0.2">
      <c r="D553" s="22"/>
      <c r="E553" s="22"/>
      <c r="F553" s="65"/>
      <c r="G553" s="65"/>
      <c r="H553" s="65"/>
      <c r="I553" s="66"/>
      <c r="J553" s="66"/>
      <c r="K553" s="66"/>
      <c r="L553" s="66"/>
      <c r="M553" s="66"/>
      <c r="N553" s="67"/>
      <c r="O553" s="68"/>
      <c r="P553" s="69"/>
      <c r="Q553" s="69"/>
    </row>
    <row r="554" spans="4:17" x14ac:dyDescent="0.2">
      <c r="D554" s="22"/>
      <c r="E554" s="22"/>
      <c r="F554" s="65"/>
      <c r="G554" s="65"/>
      <c r="H554" s="65"/>
      <c r="I554" s="66"/>
      <c r="J554" s="66"/>
      <c r="K554" s="66"/>
      <c r="L554" s="66"/>
      <c r="M554" s="66"/>
      <c r="N554" s="67"/>
      <c r="O554" s="68"/>
      <c r="P554" s="69"/>
      <c r="Q554" s="69"/>
    </row>
    <row r="555" spans="4:17" x14ac:dyDescent="0.2">
      <c r="D555" s="22"/>
      <c r="E555" s="22"/>
      <c r="F555" s="65"/>
      <c r="G555" s="65"/>
      <c r="H555" s="65"/>
      <c r="I555" s="66"/>
      <c r="J555" s="66"/>
      <c r="K555" s="66"/>
      <c r="L555" s="66"/>
      <c r="M555" s="66"/>
      <c r="N555" s="67"/>
      <c r="O555" s="68"/>
      <c r="P555" s="69"/>
      <c r="Q555" s="69"/>
    </row>
    <row r="556" spans="4:17" x14ac:dyDescent="0.2">
      <c r="D556" s="22"/>
      <c r="E556" s="22"/>
      <c r="F556" s="65"/>
      <c r="G556" s="65"/>
      <c r="H556" s="65"/>
      <c r="I556" s="66"/>
      <c r="J556" s="66"/>
      <c r="K556" s="66"/>
      <c r="L556" s="66"/>
      <c r="M556" s="66"/>
      <c r="N556" s="67"/>
      <c r="O556" s="68"/>
      <c r="P556" s="69"/>
      <c r="Q556" s="69"/>
    </row>
    <row r="557" spans="4:17" x14ac:dyDescent="0.2">
      <c r="D557" s="22"/>
      <c r="E557" s="22"/>
      <c r="F557" s="65"/>
      <c r="G557" s="65"/>
      <c r="H557" s="65"/>
      <c r="I557" s="66"/>
      <c r="J557" s="66"/>
      <c r="K557" s="66"/>
      <c r="L557" s="66"/>
      <c r="M557" s="66"/>
      <c r="N557" s="67"/>
      <c r="O557" s="68"/>
      <c r="P557" s="69"/>
      <c r="Q557" s="69"/>
    </row>
    <row r="558" spans="4:17" x14ac:dyDescent="0.2">
      <c r="D558" s="22"/>
      <c r="E558" s="22"/>
      <c r="F558" s="65"/>
      <c r="G558" s="65"/>
      <c r="H558" s="65"/>
      <c r="I558" s="66"/>
      <c r="J558" s="66"/>
      <c r="K558" s="66"/>
      <c r="L558" s="66"/>
      <c r="M558" s="66"/>
      <c r="N558" s="67"/>
      <c r="O558" s="68"/>
      <c r="P558" s="69"/>
      <c r="Q558" s="69"/>
    </row>
    <row r="559" spans="4:17" x14ac:dyDescent="0.2">
      <c r="D559" s="22"/>
      <c r="E559" s="22"/>
      <c r="F559" s="65"/>
      <c r="G559" s="65"/>
      <c r="H559" s="65"/>
      <c r="I559" s="66"/>
      <c r="J559" s="66"/>
      <c r="K559" s="66"/>
      <c r="L559" s="66"/>
      <c r="M559" s="66"/>
      <c r="N559" s="67"/>
      <c r="O559" s="68"/>
      <c r="P559" s="69"/>
      <c r="Q559" s="69"/>
    </row>
    <row r="560" spans="4:17" x14ac:dyDescent="0.2">
      <c r="D560" s="22"/>
      <c r="E560" s="22"/>
      <c r="F560" s="65"/>
      <c r="G560" s="65"/>
      <c r="H560" s="65"/>
      <c r="I560" s="66"/>
      <c r="J560" s="66"/>
      <c r="K560" s="66"/>
      <c r="L560" s="66"/>
      <c r="M560" s="66"/>
      <c r="N560" s="67"/>
      <c r="O560" s="68"/>
      <c r="P560" s="69"/>
      <c r="Q560" s="69"/>
    </row>
    <row r="561" spans="4:17" x14ac:dyDescent="0.2">
      <c r="D561" s="22"/>
      <c r="E561" s="22"/>
      <c r="F561" s="65"/>
      <c r="G561" s="65"/>
      <c r="H561" s="65"/>
      <c r="I561" s="66"/>
      <c r="J561" s="66"/>
      <c r="K561" s="66"/>
      <c r="L561" s="66"/>
      <c r="M561" s="66"/>
      <c r="N561" s="67"/>
      <c r="O561" s="68"/>
      <c r="P561" s="69"/>
      <c r="Q561" s="69"/>
    </row>
    <row r="562" spans="4:17" x14ac:dyDescent="0.2">
      <c r="D562" s="22"/>
      <c r="E562" s="22"/>
      <c r="F562" s="65"/>
      <c r="G562" s="65"/>
      <c r="H562" s="65"/>
      <c r="I562" s="66"/>
      <c r="J562" s="66"/>
      <c r="K562" s="66"/>
      <c r="L562" s="66"/>
      <c r="M562" s="66"/>
      <c r="N562" s="67"/>
      <c r="O562" s="68"/>
      <c r="P562" s="69"/>
      <c r="Q562" s="69"/>
    </row>
    <row r="563" spans="4:17" x14ac:dyDescent="0.2">
      <c r="D563" s="22"/>
      <c r="E563" s="22"/>
      <c r="F563" s="65"/>
      <c r="G563" s="65"/>
      <c r="H563" s="65"/>
      <c r="I563" s="66"/>
      <c r="J563" s="66"/>
      <c r="K563" s="66"/>
      <c r="L563" s="66"/>
      <c r="M563" s="66"/>
      <c r="N563" s="67"/>
      <c r="O563" s="68"/>
      <c r="P563" s="69"/>
      <c r="Q563" s="69"/>
    </row>
    <row r="564" spans="4:17" x14ac:dyDescent="0.2">
      <c r="D564" s="22"/>
      <c r="E564" s="22"/>
      <c r="F564" s="65"/>
      <c r="G564" s="65"/>
      <c r="H564" s="65"/>
      <c r="I564" s="66"/>
      <c r="J564" s="66"/>
      <c r="K564" s="66"/>
      <c r="L564" s="66"/>
      <c r="M564" s="66"/>
      <c r="N564" s="67"/>
      <c r="O564" s="68"/>
      <c r="P564" s="69"/>
      <c r="Q564" s="69"/>
    </row>
    <row r="565" spans="4:17" x14ac:dyDescent="0.2">
      <c r="D565" s="22"/>
      <c r="E565" s="22"/>
      <c r="F565" s="65"/>
      <c r="G565" s="65"/>
      <c r="H565" s="65"/>
      <c r="I565" s="66"/>
      <c r="J565" s="66"/>
      <c r="K565" s="66"/>
      <c r="L565" s="66"/>
      <c r="M565" s="66"/>
      <c r="N565" s="67"/>
      <c r="O565" s="68"/>
      <c r="P565" s="69"/>
      <c r="Q565" s="69"/>
    </row>
    <row r="566" spans="4:17" x14ac:dyDescent="0.2">
      <c r="D566" s="22"/>
      <c r="E566" s="22"/>
      <c r="F566" s="65"/>
      <c r="G566" s="65"/>
      <c r="H566" s="65"/>
      <c r="I566" s="66"/>
      <c r="J566" s="66"/>
      <c r="K566" s="66"/>
      <c r="L566" s="66"/>
      <c r="M566" s="66"/>
      <c r="N566" s="67"/>
      <c r="O566" s="68"/>
      <c r="P566" s="69"/>
      <c r="Q566" s="69"/>
    </row>
    <row r="567" spans="4:17" x14ac:dyDescent="0.2">
      <c r="D567" s="22"/>
      <c r="E567" s="22"/>
      <c r="F567" s="65"/>
      <c r="G567" s="65"/>
      <c r="H567" s="65"/>
      <c r="I567" s="66"/>
      <c r="J567" s="66"/>
      <c r="K567" s="66"/>
      <c r="L567" s="66"/>
      <c r="M567" s="66"/>
      <c r="N567" s="67"/>
      <c r="O567" s="68"/>
      <c r="P567" s="69"/>
      <c r="Q567" s="69"/>
    </row>
    <row r="568" spans="4:17" x14ac:dyDescent="0.2">
      <c r="D568" s="22"/>
      <c r="E568" s="22"/>
      <c r="F568" s="65"/>
      <c r="G568" s="65"/>
      <c r="H568" s="65"/>
      <c r="I568" s="66"/>
      <c r="J568" s="66"/>
      <c r="K568" s="66"/>
      <c r="L568" s="66"/>
      <c r="M568" s="66"/>
      <c r="N568" s="67"/>
      <c r="O568" s="68"/>
      <c r="P568" s="69"/>
      <c r="Q568" s="69"/>
    </row>
    <row r="569" spans="4:17" x14ac:dyDescent="0.2">
      <c r="D569" s="22"/>
      <c r="E569" s="22"/>
      <c r="F569" s="65"/>
      <c r="G569" s="65"/>
      <c r="H569" s="65"/>
      <c r="I569" s="66"/>
      <c r="J569" s="66"/>
      <c r="K569" s="66"/>
      <c r="L569" s="66"/>
      <c r="M569" s="66"/>
      <c r="N569" s="67"/>
      <c r="O569" s="68"/>
      <c r="P569" s="69"/>
      <c r="Q569" s="69"/>
    </row>
    <row r="570" spans="4:17" x14ac:dyDescent="0.2">
      <c r="D570" s="22"/>
      <c r="E570" s="22"/>
      <c r="F570" s="65"/>
      <c r="G570" s="65"/>
      <c r="H570" s="65"/>
      <c r="I570" s="66"/>
      <c r="J570" s="66"/>
      <c r="K570" s="66"/>
      <c r="L570" s="66"/>
      <c r="M570" s="66"/>
      <c r="N570" s="67"/>
      <c r="O570" s="68"/>
      <c r="P570" s="69"/>
      <c r="Q570" s="69"/>
    </row>
    <row r="571" spans="4:17" x14ac:dyDescent="0.2">
      <c r="D571" s="22"/>
      <c r="E571" s="22"/>
      <c r="F571" s="65"/>
      <c r="G571" s="65"/>
      <c r="H571" s="65"/>
      <c r="I571" s="66"/>
      <c r="J571" s="66"/>
      <c r="K571" s="66"/>
      <c r="L571" s="66"/>
      <c r="M571" s="66"/>
      <c r="N571" s="67"/>
      <c r="O571" s="68"/>
      <c r="P571" s="69"/>
      <c r="Q571" s="69"/>
    </row>
    <row r="572" spans="4:17" x14ac:dyDescent="0.2">
      <c r="D572" s="22"/>
      <c r="E572" s="22"/>
      <c r="F572" s="65"/>
      <c r="G572" s="65"/>
      <c r="H572" s="65"/>
      <c r="I572" s="66"/>
      <c r="J572" s="66"/>
      <c r="K572" s="66"/>
      <c r="L572" s="66"/>
      <c r="M572" s="66"/>
      <c r="N572" s="67"/>
      <c r="O572" s="68"/>
      <c r="P572" s="69"/>
      <c r="Q572" s="69"/>
    </row>
    <row r="573" spans="4:17" x14ac:dyDescent="0.2">
      <c r="D573" s="22"/>
      <c r="E573" s="22"/>
      <c r="F573" s="65"/>
      <c r="G573" s="65"/>
      <c r="H573" s="65"/>
      <c r="I573" s="66"/>
      <c r="J573" s="66"/>
      <c r="K573" s="66"/>
      <c r="L573" s="66"/>
      <c r="M573" s="66"/>
      <c r="N573" s="67"/>
      <c r="O573" s="68"/>
      <c r="P573" s="69"/>
      <c r="Q573" s="69"/>
    </row>
    <row r="574" spans="4:17" x14ac:dyDescent="0.2">
      <c r="D574" s="22"/>
      <c r="E574" s="22"/>
      <c r="F574" s="65"/>
      <c r="G574" s="65"/>
      <c r="H574" s="65"/>
      <c r="I574" s="66"/>
      <c r="J574" s="66"/>
      <c r="K574" s="66"/>
      <c r="L574" s="66"/>
      <c r="M574" s="66"/>
      <c r="N574" s="67"/>
      <c r="O574" s="68"/>
      <c r="P574" s="69"/>
      <c r="Q574" s="69"/>
    </row>
    <row r="575" spans="4:17" x14ac:dyDescent="0.2">
      <c r="D575" s="22"/>
      <c r="E575" s="22"/>
      <c r="F575" s="65"/>
      <c r="G575" s="65"/>
      <c r="H575" s="65"/>
      <c r="I575" s="66"/>
      <c r="J575" s="66"/>
      <c r="K575" s="66"/>
      <c r="L575" s="66"/>
      <c r="M575" s="66"/>
      <c r="N575" s="67"/>
      <c r="O575" s="68"/>
      <c r="P575" s="69"/>
      <c r="Q575" s="69"/>
    </row>
    <row r="576" spans="4:17" x14ac:dyDescent="0.2">
      <c r="D576" s="22"/>
      <c r="E576" s="22"/>
      <c r="F576" s="65"/>
      <c r="G576" s="65"/>
      <c r="H576" s="65"/>
      <c r="I576" s="66"/>
      <c r="J576" s="66"/>
      <c r="K576" s="66"/>
      <c r="L576" s="66"/>
      <c r="M576" s="66"/>
      <c r="N576" s="67"/>
      <c r="O576" s="68"/>
      <c r="P576" s="69"/>
      <c r="Q576" s="69"/>
    </row>
    <row r="577" spans="4:17" x14ac:dyDescent="0.2">
      <c r="D577" s="22"/>
      <c r="E577" s="22"/>
      <c r="F577" s="65"/>
      <c r="G577" s="65"/>
      <c r="H577" s="65"/>
      <c r="I577" s="66"/>
      <c r="J577" s="66"/>
      <c r="K577" s="66"/>
      <c r="L577" s="66"/>
      <c r="M577" s="66"/>
      <c r="N577" s="67"/>
      <c r="O577" s="68"/>
      <c r="P577" s="69"/>
      <c r="Q577" s="69"/>
    </row>
    <row r="578" spans="4:17" x14ac:dyDescent="0.2">
      <c r="D578" s="22"/>
      <c r="E578" s="22"/>
      <c r="F578" s="65"/>
      <c r="G578" s="65"/>
      <c r="H578" s="65"/>
      <c r="I578" s="66"/>
      <c r="J578" s="66"/>
      <c r="K578" s="66"/>
      <c r="L578" s="66"/>
      <c r="M578" s="66"/>
      <c r="N578" s="67"/>
      <c r="O578" s="68"/>
      <c r="P578" s="69"/>
      <c r="Q578" s="69"/>
    </row>
    <row r="579" spans="4:17" x14ac:dyDescent="0.2">
      <c r="D579" s="22"/>
      <c r="E579" s="22"/>
      <c r="F579" s="65"/>
      <c r="G579" s="65"/>
      <c r="H579" s="65"/>
      <c r="I579" s="66"/>
      <c r="J579" s="66"/>
      <c r="K579" s="66"/>
      <c r="L579" s="66"/>
      <c r="M579" s="66"/>
      <c r="N579" s="67"/>
      <c r="O579" s="68"/>
      <c r="P579" s="69"/>
      <c r="Q579" s="69"/>
    </row>
    <row r="580" spans="4:17" x14ac:dyDescent="0.2">
      <c r="D580" s="22"/>
      <c r="E580" s="22"/>
      <c r="F580" s="65"/>
      <c r="G580" s="65"/>
      <c r="H580" s="65"/>
      <c r="I580" s="66"/>
      <c r="J580" s="66"/>
      <c r="K580" s="66"/>
      <c r="L580" s="66"/>
      <c r="M580" s="66"/>
      <c r="N580" s="67"/>
      <c r="O580" s="68"/>
      <c r="P580" s="69"/>
      <c r="Q580" s="69"/>
    </row>
    <row r="581" spans="4:17" x14ac:dyDescent="0.2">
      <c r="D581" s="22"/>
      <c r="E581" s="22"/>
      <c r="F581" s="65"/>
      <c r="G581" s="65"/>
      <c r="H581" s="65"/>
      <c r="I581" s="66"/>
      <c r="J581" s="66"/>
      <c r="K581" s="66"/>
      <c r="L581" s="66"/>
      <c r="M581" s="66"/>
      <c r="N581" s="67"/>
      <c r="O581" s="68"/>
      <c r="P581" s="69"/>
      <c r="Q581" s="69"/>
    </row>
    <row r="582" spans="4:17" x14ac:dyDescent="0.2">
      <c r="D582" s="22"/>
      <c r="E582" s="22"/>
      <c r="F582" s="65"/>
      <c r="G582" s="65"/>
      <c r="H582" s="65"/>
      <c r="I582" s="66"/>
      <c r="J582" s="66"/>
      <c r="K582" s="66"/>
      <c r="L582" s="66"/>
      <c r="M582" s="66"/>
      <c r="N582" s="67"/>
      <c r="O582" s="68"/>
      <c r="P582" s="69"/>
      <c r="Q582" s="69"/>
    </row>
    <row r="583" spans="4:17" x14ac:dyDescent="0.2">
      <c r="D583" s="22"/>
      <c r="E583" s="22"/>
      <c r="F583" s="65"/>
      <c r="G583" s="65"/>
      <c r="H583" s="65"/>
      <c r="I583" s="66"/>
      <c r="J583" s="66"/>
      <c r="K583" s="66"/>
      <c r="L583" s="66"/>
      <c r="M583" s="66"/>
      <c r="N583" s="67"/>
      <c r="O583" s="68"/>
      <c r="P583" s="69"/>
      <c r="Q583" s="69"/>
    </row>
    <row r="584" spans="4:17" x14ac:dyDescent="0.2">
      <c r="D584" s="22"/>
      <c r="E584" s="22"/>
      <c r="F584" s="65"/>
      <c r="G584" s="65"/>
      <c r="H584" s="65"/>
      <c r="I584" s="66"/>
      <c r="J584" s="66"/>
      <c r="K584" s="66"/>
      <c r="L584" s="66"/>
      <c r="M584" s="66"/>
      <c r="N584" s="67"/>
      <c r="O584" s="68"/>
      <c r="P584" s="69"/>
      <c r="Q584" s="69"/>
    </row>
    <row r="585" spans="4:17" x14ac:dyDescent="0.2">
      <c r="D585" s="22"/>
      <c r="E585" s="22"/>
      <c r="F585" s="65"/>
      <c r="G585" s="65"/>
      <c r="H585" s="65"/>
      <c r="I585" s="66"/>
      <c r="J585" s="66"/>
      <c r="K585" s="66"/>
      <c r="L585" s="66"/>
      <c r="M585" s="66"/>
      <c r="N585" s="67"/>
      <c r="O585" s="68"/>
      <c r="P585" s="69"/>
      <c r="Q585" s="69"/>
    </row>
    <row r="586" spans="4:17" x14ac:dyDescent="0.2">
      <c r="D586" s="22"/>
      <c r="E586" s="22"/>
      <c r="F586" s="65"/>
      <c r="G586" s="65"/>
      <c r="H586" s="65"/>
      <c r="I586" s="66"/>
      <c r="J586" s="66"/>
      <c r="K586" s="66"/>
      <c r="L586" s="66"/>
      <c r="M586" s="66"/>
      <c r="N586" s="67"/>
      <c r="O586" s="68"/>
      <c r="P586" s="69"/>
      <c r="Q586" s="69"/>
    </row>
    <row r="587" spans="4:17" x14ac:dyDescent="0.2">
      <c r="D587" s="22"/>
      <c r="E587" s="22"/>
      <c r="F587" s="65"/>
      <c r="G587" s="65"/>
      <c r="H587" s="65"/>
      <c r="I587" s="66"/>
      <c r="J587" s="66"/>
      <c r="K587" s="66"/>
      <c r="L587" s="66"/>
      <c r="M587" s="66"/>
      <c r="N587" s="67"/>
      <c r="O587" s="68"/>
      <c r="P587" s="69"/>
      <c r="Q587" s="69"/>
    </row>
    <row r="588" spans="4:17" x14ac:dyDescent="0.2">
      <c r="D588" s="22"/>
      <c r="E588" s="22"/>
      <c r="F588" s="65"/>
      <c r="G588" s="65"/>
      <c r="H588" s="65"/>
      <c r="I588" s="66"/>
      <c r="J588" s="66"/>
      <c r="K588" s="66"/>
      <c r="L588" s="66"/>
      <c r="M588" s="66"/>
      <c r="N588" s="67"/>
      <c r="O588" s="68"/>
      <c r="P588" s="69"/>
      <c r="Q588" s="69"/>
    </row>
    <row r="589" spans="4:17" x14ac:dyDescent="0.2">
      <c r="D589" s="22"/>
      <c r="E589" s="22"/>
      <c r="F589" s="65"/>
      <c r="G589" s="65"/>
      <c r="H589" s="65"/>
      <c r="I589" s="66"/>
      <c r="J589" s="66"/>
      <c r="K589" s="66"/>
      <c r="L589" s="66"/>
      <c r="M589" s="66"/>
      <c r="N589" s="67"/>
      <c r="O589" s="68"/>
      <c r="P589" s="69"/>
      <c r="Q589" s="69"/>
    </row>
    <row r="590" spans="4:17" x14ac:dyDescent="0.2">
      <c r="D590" s="22"/>
      <c r="E590" s="22"/>
      <c r="F590" s="65"/>
      <c r="G590" s="65"/>
      <c r="H590" s="65"/>
      <c r="I590" s="66"/>
      <c r="J590" s="66"/>
      <c r="K590" s="66"/>
      <c r="L590" s="66"/>
      <c r="M590" s="66"/>
      <c r="N590" s="67"/>
      <c r="O590" s="68"/>
      <c r="P590" s="69"/>
      <c r="Q590" s="69"/>
    </row>
    <row r="591" spans="4:17" x14ac:dyDescent="0.2">
      <c r="D591" s="22"/>
      <c r="E591" s="22"/>
      <c r="F591" s="65"/>
      <c r="G591" s="65"/>
      <c r="H591" s="65"/>
      <c r="I591" s="66"/>
      <c r="J591" s="66"/>
      <c r="K591" s="66"/>
      <c r="L591" s="66"/>
      <c r="M591" s="66"/>
      <c r="N591" s="67"/>
      <c r="O591" s="68"/>
      <c r="P591" s="69"/>
      <c r="Q591" s="69"/>
    </row>
    <row r="592" spans="4:17" x14ac:dyDescent="0.2">
      <c r="D592" s="22"/>
      <c r="E592" s="22"/>
      <c r="F592" s="65"/>
      <c r="G592" s="65"/>
      <c r="H592" s="65"/>
      <c r="I592" s="66"/>
      <c r="J592" s="66"/>
      <c r="K592" s="66"/>
      <c r="L592" s="66"/>
      <c r="M592" s="66"/>
      <c r="N592" s="67"/>
      <c r="O592" s="68"/>
      <c r="P592" s="69"/>
      <c r="Q592" s="69"/>
    </row>
    <row r="593" spans="4:17" x14ac:dyDescent="0.2">
      <c r="D593" s="22"/>
      <c r="E593" s="22"/>
      <c r="F593" s="65"/>
      <c r="G593" s="65"/>
      <c r="H593" s="65"/>
      <c r="I593" s="66"/>
      <c r="J593" s="66"/>
      <c r="K593" s="66"/>
      <c r="L593" s="66"/>
      <c r="M593" s="66"/>
      <c r="N593" s="67"/>
      <c r="O593" s="68"/>
      <c r="P593" s="69"/>
      <c r="Q593" s="69"/>
    </row>
    <row r="594" spans="4:17" x14ac:dyDescent="0.2">
      <c r="D594" s="22"/>
      <c r="E594" s="22"/>
      <c r="F594" s="65"/>
      <c r="G594" s="65"/>
      <c r="H594" s="65"/>
      <c r="I594" s="66"/>
      <c r="J594" s="66"/>
      <c r="K594" s="66"/>
      <c r="L594" s="66"/>
      <c r="M594" s="66"/>
      <c r="N594" s="67"/>
      <c r="O594" s="68"/>
      <c r="P594" s="69"/>
      <c r="Q594" s="69"/>
    </row>
    <row r="595" spans="4:17" x14ac:dyDescent="0.2">
      <c r="D595" s="22"/>
      <c r="E595" s="22"/>
      <c r="F595" s="65"/>
      <c r="G595" s="65"/>
      <c r="H595" s="65"/>
      <c r="I595" s="66"/>
      <c r="J595" s="66"/>
      <c r="K595" s="66"/>
      <c r="L595" s="66"/>
      <c r="M595" s="66"/>
      <c r="N595" s="67"/>
      <c r="O595" s="68"/>
      <c r="P595" s="69"/>
      <c r="Q595" s="69"/>
    </row>
    <row r="596" spans="4:17" x14ac:dyDescent="0.2">
      <c r="D596" s="22"/>
      <c r="E596" s="22"/>
      <c r="F596" s="65"/>
      <c r="G596" s="65"/>
      <c r="H596" s="65"/>
      <c r="I596" s="66"/>
      <c r="J596" s="66"/>
      <c r="K596" s="66"/>
      <c r="L596" s="66"/>
      <c r="M596" s="66"/>
      <c r="N596" s="67"/>
      <c r="O596" s="68"/>
      <c r="P596" s="69"/>
      <c r="Q596" s="69"/>
    </row>
    <row r="597" spans="4:17" x14ac:dyDescent="0.2">
      <c r="D597" s="22"/>
      <c r="E597" s="22"/>
      <c r="F597" s="65"/>
      <c r="G597" s="65"/>
      <c r="H597" s="65"/>
      <c r="I597" s="66"/>
      <c r="J597" s="66"/>
      <c r="K597" s="66"/>
      <c r="L597" s="66"/>
      <c r="M597" s="66"/>
      <c r="N597" s="67"/>
      <c r="O597" s="68"/>
      <c r="P597" s="69"/>
      <c r="Q597" s="69"/>
    </row>
    <row r="598" spans="4:17" x14ac:dyDescent="0.2">
      <c r="D598" s="22"/>
      <c r="E598" s="22"/>
      <c r="F598" s="65"/>
      <c r="G598" s="65"/>
      <c r="H598" s="65"/>
      <c r="I598" s="66"/>
      <c r="J598" s="66"/>
      <c r="K598" s="66"/>
      <c r="L598" s="66"/>
      <c r="M598" s="66"/>
      <c r="N598" s="67"/>
      <c r="O598" s="68"/>
      <c r="P598" s="69"/>
      <c r="Q598" s="69"/>
    </row>
    <row r="599" spans="4:17" x14ac:dyDescent="0.2">
      <c r="D599" s="22"/>
      <c r="E599" s="22"/>
      <c r="F599" s="65"/>
      <c r="G599" s="65"/>
      <c r="H599" s="65"/>
      <c r="I599" s="66"/>
      <c r="J599" s="66"/>
      <c r="K599" s="66"/>
      <c r="L599" s="66"/>
      <c r="M599" s="66"/>
      <c r="N599" s="67"/>
      <c r="O599" s="68"/>
      <c r="P599" s="69"/>
      <c r="Q599" s="69"/>
    </row>
    <row r="600" spans="4:17" x14ac:dyDescent="0.2">
      <c r="D600" s="22"/>
      <c r="E600" s="22"/>
      <c r="F600" s="65"/>
      <c r="G600" s="65"/>
      <c r="H600" s="65"/>
      <c r="I600" s="66"/>
      <c r="J600" s="66"/>
      <c r="K600" s="66"/>
      <c r="L600" s="66"/>
      <c r="M600" s="66"/>
      <c r="N600" s="67"/>
      <c r="O600" s="68"/>
      <c r="P600" s="69"/>
      <c r="Q600" s="69"/>
    </row>
    <row r="601" spans="4:17" x14ac:dyDescent="0.2">
      <c r="D601" s="22"/>
      <c r="E601" s="22"/>
      <c r="F601" s="65"/>
      <c r="G601" s="65"/>
      <c r="H601" s="65"/>
      <c r="I601" s="66"/>
      <c r="J601" s="66"/>
      <c r="K601" s="66"/>
      <c r="L601" s="66"/>
      <c r="M601" s="66"/>
      <c r="N601" s="67"/>
      <c r="O601" s="68"/>
      <c r="P601" s="69"/>
      <c r="Q601" s="69"/>
    </row>
    <row r="602" spans="4:17" x14ac:dyDescent="0.2">
      <c r="D602" s="22"/>
      <c r="E602" s="22"/>
      <c r="F602" s="65"/>
      <c r="G602" s="65"/>
      <c r="H602" s="65"/>
      <c r="I602" s="66"/>
      <c r="J602" s="66"/>
      <c r="K602" s="66"/>
      <c r="L602" s="66"/>
      <c r="M602" s="66"/>
      <c r="N602" s="67"/>
      <c r="O602" s="68"/>
      <c r="P602" s="69"/>
      <c r="Q602" s="69"/>
    </row>
    <row r="603" spans="4:17" x14ac:dyDescent="0.2">
      <c r="D603" s="22"/>
      <c r="E603" s="22"/>
      <c r="F603" s="65"/>
      <c r="G603" s="65"/>
      <c r="H603" s="65"/>
      <c r="I603" s="66"/>
      <c r="J603" s="66"/>
      <c r="K603" s="66"/>
      <c r="L603" s="66"/>
      <c r="M603" s="66"/>
      <c r="N603" s="67"/>
      <c r="O603" s="68"/>
      <c r="P603" s="69"/>
      <c r="Q603" s="69"/>
    </row>
    <row r="604" spans="4:17" x14ac:dyDescent="0.2">
      <c r="D604" s="22"/>
      <c r="E604" s="22"/>
      <c r="F604" s="65"/>
      <c r="G604" s="65"/>
      <c r="H604" s="65"/>
      <c r="I604" s="66"/>
      <c r="J604" s="66"/>
      <c r="K604" s="66"/>
      <c r="L604" s="66"/>
      <c r="M604" s="66"/>
      <c r="N604" s="67"/>
      <c r="O604" s="68"/>
      <c r="P604" s="69"/>
      <c r="Q604" s="69"/>
    </row>
    <row r="605" spans="4:17" x14ac:dyDescent="0.2">
      <c r="D605" s="22"/>
      <c r="E605" s="22"/>
      <c r="F605" s="65"/>
      <c r="G605" s="65"/>
      <c r="H605" s="65"/>
      <c r="I605" s="66"/>
      <c r="J605" s="66"/>
      <c r="K605" s="66"/>
      <c r="L605" s="66"/>
      <c r="M605" s="66"/>
      <c r="N605" s="67"/>
      <c r="O605" s="68"/>
      <c r="P605" s="69"/>
      <c r="Q605" s="69"/>
    </row>
    <row r="606" spans="4:17" x14ac:dyDescent="0.2">
      <c r="D606" s="22"/>
      <c r="E606" s="22"/>
      <c r="F606" s="65"/>
      <c r="G606" s="65"/>
      <c r="H606" s="65"/>
      <c r="I606" s="66"/>
      <c r="J606" s="66"/>
      <c r="K606" s="66"/>
      <c r="L606" s="66"/>
      <c r="M606" s="66"/>
      <c r="N606" s="67"/>
      <c r="O606" s="68"/>
      <c r="P606" s="69"/>
      <c r="Q606" s="69"/>
    </row>
    <row r="607" spans="4:17" x14ac:dyDescent="0.2">
      <c r="D607" s="22"/>
      <c r="E607" s="22"/>
      <c r="F607" s="65"/>
      <c r="G607" s="65"/>
      <c r="H607" s="65"/>
      <c r="I607" s="66"/>
      <c r="J607" s="66"/>
      <c r="K607" s="66"/>
      <c r="L607" s="66"/>
      <c r="M607" s="66"/>
      <c r="N607" s="67"/>
      <c r="O607" s="68"/>
      <c r="P607" s="69"/>
      <c r="Q607" s="69"/>
    </row>
    <row r="608" spans="4:17" x14ac:dyDescent="0.2">
      <c r="D608" s="22"/>
      <c r="E608" s="22"/>
      <c r="F608" s="65"/>
      <c r="G608" s="65"/>
      <c r="H608" s="65"/>
      <c r="I608" s="66"/>
      <c r="J608" s="66"/>
      <c r="K608" s="66"/>
      <c r="L608" s="66"/>
      <c r="M608" s="66"/>
      <c r="N608" s="67"/>
      <c r="O608" s="68"/>
      <c r="P608" s="69"/>
      <c r="Q608" s="69"/>
    </row>
    <row r="609" spans="4:17" x14ac:dyDescent="0.2">
      <c r="D609" s="22"/>
      <c r="E609" s="22"/>
      <c r="F609" s="65"/>
      <c r="G609" s="65"/>
      <c r="H609" s="65"/>
      <c r="I609" s="66"/>
      <c r="J609" s="66"/>
      <c r="K609" s="66"/>
      <c r="L609" s="66"/>
      <c r="M609" s="66"/>
      <c r="N609" s="67"/>
      <c r="O609" s="68"/>
      <c r="P609" s="69"/>
      <c r="Q609" s="69"/>
    </row>
    <row r="610" spans="4:17" x14ac:dyDescent="0.2">
      <c r="D610" s="22"/>
      <c r="E610" s="22"/>
      <c r="F610" s="65"/>
      <c r="G610" s="65"/>
      <c r="H610" s="65"/>
      <c r="I610" s="66"/>
      <c r="J610" s="66"/>
      <c r="K610" s="66"/>
      <c r="L610" s="66"/>
      <c r="M610" s="66"/>
      <c r="N610" s="67"/>
      <c r="O610" s="68"/>
      <c r="P610" s="69"/>
      <c r="Q610" s="69"/>
    </row>
    <row r="611" spans="4:17" x14ac:dyDescent="0.2">
      <c r="D611" s="22"/>
      <c r="E611" s="22"/>
      <c r="F611" s="65"/>
      <c r="G611" s="65"/>
      <c r="H611" s="65"/>
      <c r="I611" s="66"/>
      <c r="J611" s="66"/>
      <c r="K611" s="66"/>
      <c r="L611" s="66"/>
      <c r="M611" s="66"/>
      <c r="N611" s="67"/>
      <c r="O611" s="68"/>
      <c r="P611" s="69"/>
      <c r="Q611" s="69"/>
    </row>
    <row r="612" spans="4:17" x14ac:dyDescent="0.2">
      <c r="D612" s="22"/>
      <c r="E612" s="22"/>
      <c r="F612" s="65"/>
      <c r="G612" s="65"/>
      <c r="H612" s="65"/>
      <c r="I612" s="66"/>
      <c r="J612" s="66"/>
      <c r="K612" s="66"/>
      <c r="L612" s="66"/>
      <c r="M612" s="66"/>
      <c r="N612" s="67"/>
      <c r="O612" s="68"/>
      <c r="P612" s="69"/>
      <c r="Q612" s="69"/>
    </row>
    <row r="613" spans="4:17" x14ac:dyDescent="0.2">
      <c r="D613" s="22"/>
      <c r="E613" s="22"/>
      <c r="F613" s="65"/>
      <c r="G613" s="65"/>
      <c r="H613" s="65"/>
      <c r="I613" s="66"/>
      <c r="J613" s="66"/>
      <c r="K613" s="66"/>
      <c r="L613" s="66"/>
      <c r="M613" s="66"/>
      <c r="N613" s="67"/>
      <c r="O613" s="68"/>
      <c r="P613" s="69"/>
      <c r="Q613" s="69"/>
    </row>
    <row r="614" spans="4:17" x14ac:dyDescent="0.2">
      <c r="D614" s="22"/>
      <c r="E614" s="22"/>
      <c r="F614" s="65"/>
      <c r="G614" s="65"/>
      <c r="H614" s="65"/>
      <c r="I614" s="66"/>
      <c r="J614" s="66"/>
      <c r="K614" s="66"/>
      <c r="L614" s="66"/>
      <c r="M614" s="66"/>
      <c r="N614" s="67"/>
      <c r="O614" s="68"/>
      <c r="P614" s="69"/>
      <c r="Q614" s="69"/>
    </row>
    <row r="615" spans="4:17" x14ac:dyDescent="0.2">
      <c r="D615" s="22"/>
      <c r="E615" s="22"/>
      <c r="F615" s="65"/>
      <c r="G615" s="65"/>
      <c r="H615" s="65"/>
      <c r="I615" s="66"/>
      <c r="J615" s="66"/>
      <c r="K615" s="66"/>
      <c r="L615" s="66"/>
      <c r="M615" s="66"/>
      <c r="N615" s="67"/>
      <c r="O615" s="68"/>
      <c r="P615" s="69"/>
      <c r="Q615" s="69"/>
    </row>
    <row r="616" spans="4:17" x14ac:dyDescent="0.2">
      <c r="D616" s="22"/>
      <c r="E616" s="22"/>
      <c r="F616" s="65"/>
      <c r="G616" s="65"/>
      <c r="H616" s="65"/>
      <c r="I616" s="66"/>
      <c r="J616" s="66"/>
      <c r="K616" s="66"/>
      <c r="L616" s="66"/>
      <c r="M616" s="66"/>
      <c r="N616" s="67"/>
      <c r="O616" s="68"/>
      <c r="P616" s="69"/>
      <c r="Q616" s="69"/>
    </row>
    <row r="617" spans="4:17" x14ac:dyDescent="0.2">
      <c r="D617" s="22"/>
      <c r="E617" s="22"/>
      <c r="F617" s="65"/>
      <c r="G617" s="65"/>
      <c r="H617" s="65"/>
      <c r="I617" s="66"/>
      <c r="J617" s="66"/>
      <c r="K617" s="66"/>
      <c r="L617" s="66"/>
      <c r="M617" s="66"/>
      <c r="N617" s="67"/>
      <c r="O617" s="68"/>
      <c r="P617" s="69"/>
      <c r="Q617" s="69"/>
    </row>
    <row r="618" spans="4:17" x14ac:dyDescent="0.2">
      <c r="D618" s="22"/>
      <c r="E618" s="22"/>
      <c r="F618" s="65"/>
      <c r="G618" s="65"/>
      <c r="H618" s="65"/>
      <c r="I618" s="66"/>
      <c r="J618" s="66"/>
      <c r="K618" s="66"/>
      <c r="L618" s="66"/>
      <c r="M618" s="66"/>
      <c r="N618" s="67"/>
      <c r="O618" s="68"/>
      <c r="P618" s="69"/>
      <c r="Q618" s="69"/>
    </row>
    <row r="619" spans="4:17" x14ac:dyDescent="0.2">
      <c r="D619" s="22"/>
      <c r="E619" s="22"/>
      <c r="F619" s="65"/>
      <c r="G619" s="65"/>
      <c r="H619" s="65"/>
      <c r="I619" s="66"/>
      <c r="J619" s="66"/>
      <c r="K619" s="66"/>
      <c r="L619" s="66"/>
      <c r="M619" s="66"/>
      <c r="N619" s="67"/>
      <c r="O619" s="68"/>
      <c r="P619" s="69"/>
      <c r="Q619" s="69"/>
    </row>
    <row r="620" spans="4:17" x14ac:dyDescent="0.2">
      <c r="D620" s="22"/>
      <c r="E620" s="22"/>
      <c r="F620" s="65"/>
      <c r="G620" s="65"/>
      <c r="H620" s="65"/>
      <c r="I620" s="66"/>
      <c r="J620" s="66"/>
      <c r="K620" s="66"/>
      <c r="L620" s="66"/>
      <c r="M620" s="66"/>
      <c r="N620" s="67"/>
      <c r="O620" s="68"/>
      <c r="P620" s="69"/>
      <c r="Q620" s="69"/>
    </row>
    <row r="621" spans="4:17" x14ac:dyDescent="0.2">
      <c r="D621" s="22"/>
      <c r="E621" s="22"/>
      <c r="F621" s="65"/>
      <c r="G621" s="65"/>
      <c r="H621" s="65"/>
      <c r="I621" s="66"/>
      <c r="J621" s="66"/>
      <c r="K621" s="66"/>
      <c r="L621" s="66"/>
      <c r="M621" s="66"/>
      <c r="N621" s="67"/>
      <c r="O621" s="68"/>
      <c r="P621" s="69"/>
      <c r="Q621" s="69"/>
    </row>
    <row r="622" spans="4:17" x14ac:dyDescent="0.2">
      <c r="D622" s="22"/>
      <c r="E622" s="22"/>
      <c r="F622" s="65"/>
      <c r="G622" s="65"/>
      <c r="H622" s="65"/>
      <c r="I622" s="66"/>
      <c r="J622" s="66"/>
      <c r="K622" s="66"/>
      <c r="L622" s="66"/>
      <c r="M622" s="66"/>
      <c r="N622" s="67"/>
      <c r="O622" s="68"/>
      <c r="P622" s="69"/>
      <c r="Q622" s="69"/>
    </row>
    <row r="623" spans="4:17" x14ac:dyDescent="0.2">
      <c r="D623" s="22"/>
      <c r="E623" s="22"/>
      <c r="F623" s="65"/>
      <c r="G623" s="65"/>
      <c r="H623" s="65"/>
      <c r="I623" s="66"/>
      <c r="J623" s="66"/>
      <c r="K623" s="66"/>
      <c r="L623" s="66"/>
      <c r="M623" s="66"/>
      <c r="N623" s="67"/>
      <c r="O623" s="68"/>
      <c r="P623" s="69"/>
      <c r="Q623" s="69"/>
    </row>
    <row r="624" spans="4:17" x14ac:dyDescent="0.2">
      <c r="D624" s="22"/>
      <c r="E624" s="22"/>
      <c r="F624" s="65"/>
      <c r="G624" s="65"/>
      <c r="H624" s="65"/>
      <c r="I624" s="66"/>
      <c r="J624" s="66"/>
      <c r="K624" s="66"/>
      <c r="L624" s="66"/>
      <c r="M624" s="66"/>
      <c r="N624" s="67"/>
      <c r="O624" s="68"/>
      <c r="P624" s="69"/>
      <c r="Q624" s="69"/>
    </row>
    <row r="625" spans="4:17" x14ac:dyDescent="0.2">
      <c r="D625" s="22"/>
      <c r="E625" s="22"/>
      <c r="F625" s="65"/>
      <c r="G625" s="65"/>
      <c r="H625" s="65"/>
      <c r="I625" s="66"/>
      <c r="J625" s="66"/>
      <c r="K625" s="66"/>
      <c r="L625" s="66"/>
      <c r="M625" s="66"/>
      <c r="N625" s="67"/>
      <c r="O625" s="68"/>
      <c r="P625" s="69"/>
      <c r="Q625" s="69"/>
    </row>
    <row r="626" spans="4:17" x14ac:dyDescent="0.2">
      <c r="D626" s="22"/>
      <c r="E626" s="22"/>
      <c r="F626" s="65"/>
      <c r="G626" s="65"/>
      <c r="H626" s="65"/>
      <c r="I626" s="66"/>
      <c r="J626" s="66"/>
      <c r="K626" s="66"/>
      <c r="L626" s="66"/>
      <c r="M626" s="66"/>
      <c r="N626" s="67"/>
      <c r="O626" s="68"/>
      <c r="P626" s="69"/>
      <c r="Q626" s="69"/>
    </row>
    <row r="627" spans="4:17" x14ac:dyDescent="0.2">
      <c r="D627" s="22"/>
      <c r="E627" s="22"/>
      <c r="F627" s="65"/>
      <c r="G627" s="65"/>
      <c r="H627" s="65"/>
      <c r="I627" s="66"/>
      <c r="J627" s="66"/>
      <c r="K627" s="66"/>
      <c r="L627" s="66"/>
      <c r="M627" s="66"/>
      <c r="N627" s="67"/>
      <c r="O627" s="68"/>
      <c r="P627" s="69"/>
      <c r="Q627" s="69"/>
    </row>
    <row r="628" spans="4:17" x14ac:dyDescent="0.2">
      <c r="D628" s="22"/>
      <c r="E628" s="22"/>
      <c r="F628" s="65"/>
      <c r="G628" s="65"/>
      <c r="H628" s="65"/>
      <c r="I628" s="66"/>
      <c r="J628" s="66"/>
      <c r="K628" s="66"/>
      <c r="L628" s="66"/>
      <c r="M628" s="66"/>
      <c r="N628" s="67"/>
      <c r="O628" s="68"/>
      <c r="P628" s="69"/>
      <c r="Q628" s="69"/>
    </row>
    <row r="629" spans="4:17" x14ac:dyDescent="0.2">
      <c r="D629" s="22"/>
      <c r="E629" s="22"/>
      <c r="F629" s="65"/>
      <c r="G629" s="65"/>
      <c r="H629" s="65"/>
      <c r="I629" s="66"/>
      <c r="J629" s="66"/>
      <c r="K629" s="66"/>
      <c r="L629" s="66"/>
      <c r="M629" s="66"/>
      <c r="N629" s="67"/>
      <c r="O629" s="68"/>
      <c r="P629" s="69"/>
      <c r="Q629" s="69"/>
    </row>
    <row r="630" spans="4:17" x14ac:dyDescent="0.2">
      <c r="D630" s="22"/>
      <c r="E630" s="22"/>
      <c r="F630" s="65"/>
      <c r="G630" s="65"/>
      <c r="H630" s="65"/>
      <c r="I630" s="66"/>
      <c r="J630" s="66"/>
      <c r="K630" s="66"/>
      <c r="L630" s="66"/>
      <c r="M630" s="66"/>
      <c r="N630" s="67"/>
      <c r="O630" s="68"/>
      <c r="P630" s="69"/>
      <c r="Q630" s="69"/>
    </row>
    <row r="631" spans="4:17" x14ac:dyDescent="0.2">
      <c r="D631" s="22"/>
      <c r="E631" s="22"/>
      <c r="F631" s="65"/>
      <c r="G631" s="65"/>
      <c r="H631" s="65"/>
      <c r="I631" s="66"/>
      <c r="J631" s="66"/>
      <c r="K631" s="66"/>
      <c r="L631" s="66"/>
      <c r="M631" s="66"/>
      <c r="N631" s="67"/>
      <c r="O631" s="68"/>
      <c r="P631" s="69"/>
      <c r="Q631" s="69"/>
    </row>
    <row r="632" spans="4:17" x14ac:dyDescent="0.2">
      <c r="D632" s="22"/>
      <c r="E632" s="22"/>
      <c r="F632" s="65"/>
      <c r="G632" s="65"/>
      <c r="H632" s="65"/>
      <c r="I632" s="66"/>
      <c r="J632" s="66"/>
      <c r="K632" s="66"/>
      <c r="L632" s="66"/>
      <c r="M632" s="66"/>
      <c r="N632" s="67"/>
      <c r="O632" s="68"/>
      <c r="P632" s="69"/>
      <c r="Q632" s="69"/>
    </row>
    <row r="633" spans="4:17" x14ac:dyDescent="0.2">
      <c r="D633" s="22"/>
      <c r="E633" s="22"/>
      <c r="F633" s="65"/>
      <c r="G633" s="65"/>
      <c r="H633" s="65"/>
      <c r="I633" s="66"/>
      <c r="J633" s="66"/>
      <c r="K633" s="66"/>
      <c r="L633" s="66"/>
      <c r="M633" s="66"/>
      <c r="N633" s="67"/>
      <c r="O633" s="68"/>
      <c r="P633" s="69"/>
      <c r="Q633" s="69"/>
    </row>
    <row r="634" spans="4:17" x14ac:dyDescent="0.2">
      <c r="D634" s="22"/>
      <c r="E634" s="22"/>
      <c r="F634" s="65"/>
      <c r="G634" s="65"/>
      <c r="H634" s="65"/>
      <c r="I634" s="66"/>
      <c r="J634" s="66"/>
      <c r="K634" s="66"/>
      <c r="L634" s="66"/>
      <c r="M634" s="66"/>
      <c r="N634" s="67"/>
      <c r="O634" s="68"/>
      <c r="P634" s="69"/>
      <c r="Q634" s="69"/>
    </row>
    <row r="635" spans="4:17" x14ac:dyDescent="0.2">
      <c r="D635" s="22"/>
      <c r="E635" s="22"/>
      <c r="F635" s="65"/>
      <c r="G635" s="65"/>
      <c r="H635" s="65"/>
      <c r="I635" s="66"/>
      <c r="J635" s="66"/>
      <c r="K635" s="66"/>
      <c r="L635" s="66"/>
      <c r="M635" s="66"/>
      <c r="N635" s="67"/>
      <c r="O635" s="68"/>
      <c r="P635" s="69"/>
      <c r="Q635" s="69"/>
    </row>
    <row r="636" spans="4:17" x14ac:dyDescent="0.2">
      <c r="D636" s="22"/>
      <c r="E636" s="22"/>
      <c r="F636" s="65"/>
      <c r="G636" s="65"/>
      <c r="H636" s="65"/>
      <c r="I636" s="66"/>
      <c r="J636" s="66"/>
      <c r="K636" s="66"/>
      <c r="L636" s="66"/>
      <c r="M636" s="66"/>
      <c r="N636" s="67"/>
      <c r="O636" s="68"/>
      <c r="P636" s="69"/>
      <c r="Q636" s="69"/>
    </row>
    <row r="637" spans="4:17" x14ac:dyDescent="0.2">
      <c r="D637" s="22"/>
      <c r="E637" s="22"/>
      <c r="F637" s="65"/>
      <c r="G637" s="65"/>
      <c r="H637" s="65"/>
      <c r="I637" s="66"/>
      <c r="J637" s="66"/>
      <c r="K637" s="66"/>
      <c r="L637" s="66"/>
      <c r="M637" s="66"/>
      <c r="N637" s="67"/>
      <c r="O637" s="68"/>
      <c r="P637" s="69"/>
      <c r="Q637" s="69"/>
    </row>
    <row r="638" spans="4:17" x14ac:dyDescent="0.2">
      <c r="D638" s="22"/>
      <c r="E638" s="22"/>
      <c r="F638" s="65"/>
      <c r="G638" s="65"/>
      <c r="H638" s="65"/>
      <c r="I638" s="66"/>
      <c r="J638" s="66"/>
      <c r="K638" s="66"/>
      <c r="L638" s="66"/>
      <c r="M638" s="66"/>
      <c r="N638" s="67"/>
      <c r="O638" s="68"/>
      <c r="P638" s="69"/>
      <c r="Q638" s="69"/>
    </row>
    <row r="639" spans="4:17" x14ac:dyDescent="0.2">
      <c r="D639" s="22"/>
      <c r="E639" s="22"/>
      <c r="F639" s="65"/>
      <c r="G639" s="65"/>
      <c r="H639" s="65"/>
      <c r="I639" s="66"/>
      <c r="J639" s="66"/>
      <c r="K639" s="66"/>
      <c r="L639" s="66"/>
      <c r="M639" s="66"/>
      <c r="N639" s="67"/>
      <c r="O639" s="68"/>
      <c r="P639" s="69"/>
      <c r="Q639" s="69"/>
    </row>
    <row r="640" spans="4:17" x14ac:dyDescent="0.2">
      <c r="D640" s="22"/>
      <c r="E640" s="22"/>
      <c r="F640" s="65"/>
      <c r="G640" s="65"/>
      <c r="H640" s="65"/>
      <c r="I640" s="66"/>
      <c r="J640" s="66"/>
      <c r="K640" s="66"/>
      <c r="L640" s="66"/>
      <c r="M640" s="66"/>
      <c r="N640" s="67"/>
      <c r="O640" s="68"/>
      <c r="P640" s="69"/>
      <c r="Q640" s="69"/>
    </row>
    <row r="641" spans="4:17" x14ac:dyDescent="0.2">
      <c r="D641" s="22"/>
      <c r="E641" s="22"/>
      <c r="F641" s="65"/>
      <c r="G641" s="65"/>
      <c r="H641" s="65"/>
      <c r="I641" s="66"/>
      <c r="J641" s="66"/>
      <c r="K641" s="66"/>
      <c r="L641" s="66"/>
      <c r="M641" s="66"/>
      <c r="N641" s="67"/>
      <c r="O641" s="68"/>
      <c r="P641" s="69"/>
      <c r="Q641" s="69"/>
    </row>
    <row r="642" spans="4:17" x14ac:dyDescent="0.2">
      <c r="D642" s="22"/>
      <c r="E642" s="22"/>
      <c r="F642" s="65"/>
      <c r="G642" s="65"/>
      <c r="H642" s="65"/>
      <c r="I642" s="66"/>
      <c r="J642" s="66"/>
      <c r="K642" s="66"/>
      <c r="L642" s="66"/>
      <c r="M642" s="66"/>
      <c r="N642" s="67"/>
      <c r="O642" s="68"/>
      <c r="P642" s="69"/>
      <c r="Q642" s="69"/>
    </row>
    <row r="643" spans="4:17" x14ac:dyDescent="0.2">
      <c r="D643" s="22"/>
      <c r="E643" s="22"/>
      <c r="F643" s="65"/>
      <c r="G643" s="65"/>
      <c r="H643" s="65"/>
      <c r="I643" s="66"/>
      <c r="J643" s="66"/>
      <c r="K643" s="66"/>
      <c r="L643" s="66"/>
      <c r="M643" s="66"/>
      <c r="N643" s="67"/>
      <c r="O643" s="68"/>
      <c r="P643" s="69"/>
      <c r="Q643" s="69"/>
    </row>
    <row r="644" spans="4:17" x14ac:dyDescent="0.2">
      <c r="D644" s="22"/>
      <c r="E644" s="22"/>
      <c r="F644" s="65"/>
      <c r="G644" s="65"/>
      <c r="H644" s="65"/>
      <c r="I644" s="66"/>
      <c r="J644" s="66"/>
      <c r="K644" s="66"/>
      <c r="L644" s="66"/>
      <c r="M644" s="66"/>
      <c r="N644" s="67"/>
      <c r="O644" s="68"/>
      <c r="P644" s="69"/>
      <c r="Q644" s="69"/>
    </row>
    <row r="645" spans="4:17" x14ac:dyDescent="0.2">
      <c r="D645" s="22"/>
      <c r="E645" s="22"/>
      <c r="F645" s="65"/>
      <c r="G645" s="65"/>
      <c r="H645" s="65"/>
      <c r="I645" s="66"/>
      <c r="J645" s="66"/>
      <c r="K645" s="66"/>
      <c r="L645" s="66"/>
      <c r="M645" s="66"/>
      <c r="N645" s="67"/>
      <c r="O645" s="68"/>
      <c r="P645" s="69"/>
      <c r="Q645" s="69"/>
    </row>
    <row r="646" spans="4:17" x14ac:dyDescent="0.2">
      <c r="D646" s="22"/>
      <c r="E646" s="22"/>
      <c r="F646" s="65"/>
      <c r="G646" s="65"/>
      <c r="H646" s="65"/>
      <c r="I646" s="66"/>
      <c r="J646" s="66"/>
      <c r="K646" s="66"/>
      <c r="L646" s="66"/>
      <c r="M646" s="66"/>
      <c r="N646" s="67"/>
      <c r="O646" s="68"/>
      <c r="P646" s="69"/>
      <c r="Q646" s="69"/>
    </row>
    <row r="647" spans="4:17" x14ac:dyDescent="0.2">
      <c r="D647" s="22"/>
      <c r="E647" s="22"/>
      <c r="F647" s="65"/>
      <c r="G647" s="65"/>
      <c r="H647" s="65"/>
      <c r="I647" s="66"/>
      <c r="J647" s="66"/>
      <c r="K647" s="66"/>
      <c r="L647" s="66"/>
      <c r="M647" s="66"/>
      <c r="N647" s="67"/>
      <c r="O647" s="68"/>
      <c r="P647" s="69"/>
      <c r="Q647" s="69"/>
    </row>
    <row r="648" spans="4:17" x14ac:dyDescent="0.2">
      <c r="D648" s="22"/>
      <c r="E648" s="22"/>
      <c r="F648" s="65"/>
      <c r="G648" s="65"/>
      <c r="H648" s="65"/>
      <c r="I648" s="66"/>
      <c r="J648" s="66"/>
      <c r="K648" s="66"/>
      <c r="L648" s="66"/>
      <c r="M648" s="66"/>
      <c r="N648" s="67"/>
      <c r="O648" s="68"/>
      <c r="P648" s="69"/>
      <c r="Q648" s="69"/>
    </row>
    <row r="649" spans="4:17" x14ac:dyDescent="0.2">
      <c r="D649" s="22"/>
      <c r="E649" s="22"/>
      <c r="F649" s="65"/>
      <c r="G649" s="65"/>
      <c r="H649" s="65"/>
      <c r="I649" s="66"/>
      <c r="J649" s="66"/>
      <c r="K649" s="66"/>
      <c r="L649" s="66"/>
      <c r="M649" s="66"/>
      <c r="N649" s="67"/>
      <c r="O649" s="68"/>
      <c r="P649" s="69"/>
      <c r="Q649" s="69"/>
    </row>
    <row r="650" spans="4:17" x14ac:dyDescent="0.2">
      <c r="D650" s="22"/>
      <c r="E650" s="22"/>
      <c r="F650" s="65"/>
      <c r="G650" s="65"/>
      <c r="H650" s="65"/>
      <c r="I650" s="66"/>
      <c r="J650" s="66"/>
      <c r="K650" s="66"/>
      <c r="L650" s="66"/>
      <c r="M650" s="66"/>
      <c r="N650" s="67"/>
      <c r="O650" s="68"/>
      <c r="P650" s="69"/>
      <c r="Q650" s="69"/>
    </row>
    <row r="651" spans="4:17" x14ac:dyDescent="0.2">
      <c r="D651" s="22"/>
      <c r="E651" s="22"/>
      <c r="F651" s="65"/>
      <c r="G651" s="65"/>
      <c r="H651" s="65"/>
      <c r="I651" s="66"/>
      <c r="J651" s="66"/>
      <c r="K651" s="66"/>
      <c r="L651" s="66"/>
      <c r="M651" s="66"/>
      <c r="N651" s="67"/>
      <c r="O651" s="68"/>
      <c r="P651" s="69"/>
      <c r="Q651" s="69"/>
    </row>
    <row r="652" spans="4:17" x14ac:dyDescent="0.2">
      <c r="D652" s="22"/>
      <c r="E652" s="22"/>
      <c r="F652" s="65"/>
      <c r="G652" s="65"/>
      <c r="H652" s="65"/>
      <c r="I652" s="66"/>
      <c r="J652" s="66"/>
      <c r="K652" s="66"/>
      <c r="L652" s="66"/>
      <c r="M652" s="66"/>
      <c r="N652" s="67"/>
      <c r="O652" s="68"/>
      <c r="P652" s="69"/>
      <c r="Q652" s="69"/>
    </row>
    <row r="653" spans="4:17" x14ac:dyDescent="0.2">
      <c r="D653" s="22"/>
      <c r="E653" s="22"/>
      <c r="F653" s="65"/>
      <c r="G653" s="65"/>
      <c r="H653" s="65"/>
      <c r="I653" s="66"/>
      <c r="J653" s="66"/>
      <c r="K653" s="66"/>
      <c r="L653" s="66"/>
      <c r="M653" s="66"/>
      <c r="N653" s="67"/>
      <c r="O653" s="68"/>
      <c r="P653" s="69"/>
      <c r="Q653" s="69"/>
    </row>
    <row r="654" spans="4:17" x14ac:dyDescent="0.2">
      <c r="D654" s="22"/>
      <c r="E654" s="22"/>
      <c r="F654" s="65"/>
      <c r="G654" s="65"/>
      <c r="H654" s="65"/>
      <c r="I654" s="66"/>
      <c r="J654" s="66"/>
      <c r="K654" s="66"/>
      <c r="L654" s="66"/>
      <c r="M654" s="66"/>
      <c r="N654" s="67"/>
      <c r="O654" s="68"/>
      <c r="P654" s="69"/>
      <c r="Q654" s="69"/>
    </row>
    <row r="655" spans="4:17" x14ac:dyDescent="0.2">
      <c r="D655" s="22"/>
      <c r="E655" s="22"/>
      <c r="F655" s="65"/>
      <c r="G655" s="65"/>
      <c r="H655" s="65"/>
      <c r="I655" s="66"/>
      <c r="J655" s="66"/>
      <c r="K655" s="66"/>
      <c r="L655" s="66"/>
      <c r="M655" s="66"/>
      <c r="N655" s="67"/>
      <c r="O655" s="68"/>
      <c r="P655" s="69"/>
      <c r="Q655" s="69"/>
    </row>
    <row r="656" spans="4:17" x14ac:dyDescent="0.2">
      <c r="D656" s="22"/>
      <c r="E656" s="22"/>
      <c r="F656" s="65"/>
      <c r="G656" s="65"/>
      <c r="H656" s="65"/>
      <c r="I656" s="66"/>
      <c r="J656" s="66"/>
      <c r="K656" s="66"/>
      <c r="L656" s="66"/>
      <c r="M656" s="66"/>
      <c r="N656" s="67"/>
      <c r="O656" s="68"/>
      <c r="P656" s="69"/>
      <c r="Q656" s="69"/>
    </row>
    <row r="657" spans="4:17" x14ac:dyDescent="0.2">
      <c r="D657" s="22"/>
      <c r="E657" s="22"/>
      <c r="F657" s="65"/>
      <c r="G657" s="65"/>
      <c r="H657" s="65"/>
      <c r="I657" s="66"/>
      <c r="J657" s="66"/>
      <c r="K657" s="66"/>
      <c r="L657" s="66"/>
      <c r="M657" s="66"/>
      <c r="N657" s="67"/>
      <c r="O657" s="68"/>
      <c r="P657" s="69"/>
      <c r="Q657" s="69"/>
    </row>
    <row r="658" spans="4:17" x14ac:dyDescent="0.2">
      <c r="D658" s="22"/>
      <c r="E658" s="22"/>
      <c r="F658" s="65"/>
      <c r="G658" s="65"/>
      <c r="H658" s="65"/>
      <c r="I658" s="66"/>
      <c r="J658" s="66"/>
      <c r="K658" s="66"/>
      <c r="L658" s="66"/>
      <c r="M658" s="66"/>
      <c r="N658" s="67"/>
      <c r="O658" s="68"/>
      <c r="P658" s="69"/>
      <c r="Q658" s="69"/>
    </row>
    <row r="659" spans="4:17" x14ac:dyDescent="0.2">
      <c r="D659" s="22"/>
      <c r="E659" s="22"/>
      <c r="F659" s="65"/>
      <c r="G659" s="65"/>
      <c r="H659" s="65"/>
      <c r="I659" s="66"/>
      <c r="J659" s="66"/>
      <c r="K659" s="66"/>
      <c r="L659" s="66"/>
      <c r="M659" s="66"/>
      <c r="N659" s="67"/>
      <c r="O659" s="68"/>
      <c r="P659" s="69"/>
      <c r="Q659" s="69"/>
    </row>
    <row r="660" spans="4:17" x14ac:dyDescent="0.2">
      <c r="D660" s="22"/>
      <c r="E660" s="22"/>
      <c r="F660" s="65"/>
      <c r="G660" s="65"/>
      <c r="H660" s="65"/>
      <c r="I660" s="66"/>
      <c r="J660" s="66"/>
      <c r="K660" s="66"/>
      <c r="L660" s="66"/>
      <c r="M660" s="66"/>
      <c r="N660" s="67"/>
      <c r="O660" s="68"/>
      <c r="P660" s="69"/>
      <c r="Q660" s="69"/>
    </row>
    <row r="661" spans="4:17" x14ac:dyDescent="0.2">
      <c r="D661" s="22"/>
      <c r="E661" s="22"/>
      <c r="F661" s="65"/>
      <c r="G661" s="65"/>
      <c r="H661" s="65"/>
      <c r="I661" s="66"/>
      <c r="J661" s="66"/>
      <c r="K661" s="66"/>
      <c r="L661" s="66"/>
      <c r="M661" s="66"/>
      <c r="N661" s="67"/>
      <c r="O661" s="68"/>
      <c r="P661" s="69"/>
      <c r="Q661" s="69"/>
    </row>
    <row r="662" spans="4:17" x14ac:dyDescent="0.2">
      <c r="D662" s="22"/>
      <c r="E662" s="22"/>
      <c r="F662" s="65"/>
      <c r="G662" s="65"/>
      <c r="H662" s="65"/>
      <c r="I662" s="66"/>
      <c r="J662" s="66"/>
      <c r="K662" s="66"/>
      <c r="L662" s="66"/>
      <c r="M662" s="66"/>
      <c r="N662" s="67"/>
      <c r="O662" s="68"/>
      <c r="P662" s="69"/>
      <c r="Q662" s="69"/>
    </row>
    <row r="663" spans="4:17" x14ac:dyDescent="0.2">
      <c r="D663" s="22"/>
      <c r="E663" s="22"/>
      <c r="F663" s="65"/>
      <c r="G663" s="65"/>
      <c r="H663" s="65"/>
      <c r="I663" s="66"/>
      <c r="J663" s="66"/>
      <c r="K663" s="66"/>
      <c r="L663" s="66"/>
      <c r="M663" s="66"/>
      <c r="N663" s="67"/>
      <c r="O663" s="68"/>
      <c r="P663" s="69"/>
      <c r="Q663" s="69"/>
    </row>
    <row r="664" spans="4:17" x14ac:dyDescent="0.2">
      <c r="D664" s="22"/>
      <c r="E664" s="22"/>
      <c r="F664" s="65"/>
      <c r="G664" s="65"/>
      <c r="H664" s="65"/>
      <c r="I664" s="66"/>
      <c r="J664" s="66"/>
      <c r="K664" s="66"/>
      <c r="L664" s="66"/>
      <c r="M664" s="66"/>
      <c r="N664" s="67"/>
      <c r="O664" s="68"/>
      <c r="P664" s="69"/>
      <c r="Q664" s="69"/>
    </row>
    <row r="665" spans="4:17" x14ac:dyDescent="0.2">
      <c r="D665" s="22"/>
      <c r="E665" s="22"/>
      <c r="F665" s="65"/>
      <c r="G665" s="65"/>
      <c r="H665" s="65"/>
      <c r="I665" s="66"/>
      <c r="J665" s="66"/>
      <c r="K665" s="66"/>
      <c r="L665" s="66"/>
      <c r="M665" s="66"/>
      <c r="N665" s="67"/>
      <c r="O665" s="68"/>
      <c r="P665" s="69"/>
      <c r="Q665" s="69"/>
    </row>
    <row r="666" spans="4:17" x14ac:dyDescent="0.2">
      <c r="D666" s="22"/>
      <c r="E666" s="22"/>
      <c r="F666" s="65"/>
      <c r="G666" s="65"/>
      <c r="H666" s="65"/>
      <c r="I666" s="66"/>
      <c r="J666" s="66"/>
      <c r="K666" s="66"/>
      <c r="L666" s="66"/>
      <c r="M666" s="66"/>
      <c r="N666" s="67"/>
      <c r="O666" s="68"/>
      <c r="P666" s="69"/>
      <c r="Q666" s="69"/>
    </row>
    <row r="667" spans="4:17" x14ac:dyDescent="0.2">
      <c r="D667" s="22"/>
      <c r="E667" s="22"/>
      <c r="F667" s="65"/>
      <c r="G667" s="65"/>
      <c r="H667" s="65"/>
      <c r="I667" s="66"/>
      <c r="J667" s="66"/>
      <c r="K667" s="66"/>
      <c r="L667" s="66"/>
      <c r="M667" s="66"/>
      <c r="N667" s="67"/>
      <c r="O667" s="68"/>
      <c r="P667" s="69"/>
      <c r="Q667" s="69"/>
    </row>
    <row r="668" spans="4:17" x14ac:dyDescent="0.2">
      <c r="D668" s="22"/>
      <c r="E668" s="22"/>
      <c r="F668" s="65"/>
      <c r="G668" s="65"/>
      <c r="H668" s="65"/>
      <c r="I668" s="66"/>
      <c r="J668" s="66"/>
      <c r="K668" s="66"/>
      <c r="L668" s="66"/>
      <c r="M668" s="66"/>
      <c r="N668" s="67"/>
      <c r="O668" s="68"/>
      <c r="P668" s="69"/>
      <c r="Q668" s="69"/>
    </row>
    <row r="669" spans="4:17" x14ac:dyDescent="0.2">
      <c r="D669" s="22"/>
      <c r="E669" s="22"/>
      <c r="F669" s="65"/>
      <c r="G669" s="65"/>
      <c r="H669" s="65"/>
      <c r="I669" s="66"/>
      <c r="J669" s="66"/>
      <c r="K669" s="66"/>
      <c r="L669" s="66"/>
      <c r="M669" s="66"/>
      <c r="N669" s="67"/>
      <c r="O669" s="68"/>
      <c r="P669" s="69"/>
      <c r="Q669" s="69"/>
    </row>
    <row r="670" spans="4:17" x14ac:dyDescent="0.2">
      <c r="D670" s="22"/>
      <c r="E670" s="22"/>
      <c r="F670" s="65"/>
      <c r="G670" s="65"/>
      <c r="H670" s="65"/>
      <c r="I670" s="66"/>
      <c r="J670" s="66"/>
      <c r="K670" s="66"/>
      <c r="L670" s="66"/>
      <c r="M670" s="66"/>
      <c r="N670" s="67"/>
      <c r="O670" s="68"/>
      <c r="P670" s="69"/>
      <c r="Q670" s="69"/>
    </row>
    <row r="671" spans="4:17" x14ac:dyDescent="0.2">
      <c r="D671" s="22"/>
      <c r="E671" s="22"/>
      <c r="F671" s="65"/>
      <c r="G671" s="65"/>
      <c r="H671" s="65"/>
      <c r="I671" s="66"/>
      <c r="J671" s="66"/>
      <c r="K671" s="66"/>
      <c r="L671" s="66"/>
      <c r="M671" s="66"/>
      <c r="N671" s="67"/>
      <c r="O671" s="68"/>
      <c r="P671" s="69"/>
      <c r="Q671" s="69"/>
    </row>
    <row r="672" spans="4:17" x14ac:dyDescent="0.2">
      <c r="D672" s="22"/>
      <c r="E672" s="22"/>
      <c r="F672" s="65"/>
      <c r="G672" s="65"/>
      <c r="H672" s="65"/>
      <c r="I672" s="66"/>
      <c r="J672" s="66"/>
      <c r="K672" s="66"/>
      <c r="L672" s="66"/>
      <c r="M672" s="66"/>
      <c r="N672" s="67"/>
      <c r="O672" s="68"/>
      <c r="P672" s="69"/>
      <c r="Q672" s="69"/>
    </row>
    <row r="673" spans="4:17" x14ac:dyDescent="0.2">
      <c r="D673" s="22"/>
      <c r="E673" s="22"/>
      <c r="F673" s="65"/>
      <c r="G673" s="65"/>
      <c r="H673" s="65"/>
      <c r="I673" s="66"/>
      <c r="J673" s="66"/>
      <c r="K673" s="66"/>
      <c r="L673" s="66"/>
      <c r="M673" s="66"/>
      <c r="N673" s="67"/>
      <c r="O673" s="68"/>
      <c r="P673" s="69"/>
      <c r="Q673" s="69"/>
    </row>
    <row r="674" spans="4:17" x14ac:dyDescent="0.2">
      <c r="D674" s="22"/>
      <c r="E674" s="22"/>
      <c r="F674" s="65"/>
      <c r="G674" s="65"/>
      <c r="H674" s="65"/>
      <c r="I674" s="66"/>
      <c r="J674" s="66"/>
      <c r="K674" s="66"/>
      <c r="L674" s="66"/>
      <c r="M674" s="66"/>
      <c r="N674" s="67"/>
      <c r="O674" s="68"/>
      <c r="P674" s="69"/>
      <c r="Q674" s="69"/>
    </row>
    <row r="675" spans="4:17" x14ac:dyDescent="0.2">
      <c r="D675" s="22"/>
      <c r="E675" s="22"/>
      <c r="F675" s="65"/>
      <c r="G675" s="65"/>
      <c r="H675" s="65"/>
      <c r="I675" s="66"/>
      <c r="J675" s="66"/>
      <c r="K675" s="66"/>
      <c r="L675" s="66"/>
      <c r="M675" s="66"/>
      <c r="N675" s="67"/>
      <c r="O675" s="68"/>
      <c r="P675" s="69"/>
      <c r="Q675" s="69"/>
    </row>
    <row r="676" spans="4:17" x14ac:dyDescent="0.2">
      <c r="D676" s="22"/>
      <c r="E676" s="22"/>
      <c r="F676" s="65"/>
      <c r="G676" s="65"/>
      <c r="H676" s="65"/>
      <c r="I676" s="66"/>
      <c r="J676" s="66"/>
      <c r="K676" s="66"/>
      <c r="L676" s="66"/>
      <c r="M676" s="66"/>
      <c r="N676" s="67"/>
      <c r="O676" s="68"/>
      <c r="P676" s="69"/>
      <c r="Q676" s="69"/>
    </row>
    <row r="677" spans="4:17" x14ac:dyDescent="0.2">
      <c r="D677" s="22"/>
      <c r="E677" s="22"/>
      <c r="F677" s="65"/>
      <c r="G677" s="65"/>
      <c r="H677" s="65"/>
      <c r="I677" s="66"/>
      <c r="J677" s="66"/>
      <c r="K677" s="66"/>
      <c r="L677" s="66"/>
      <c r="M677" s="66"/>
      <c r="N677" s="67"/>
      <c r="O677" s="68"/>
      <c r="P677" s="69"/>
      <c r="Q677" s="69"/>
    </row>
    <row r="678" spans="4:17" x14ac:dyDescent="0.2">
      <c r="D678" s="22"/>
      <c r="E678" s="22"/>
      <c r="F678" s="65"/>
      <c r="G678" s="65"/>
      <c r="H678" s="65"/>
      <c r="I678" s="66"/>
      <c r="J678" s="66"/>
      <c r="K678" s="66"/>
      <c r="L678" s="66"/>
      <c r="M678" s="66"/>
      <c r="N678" s="67"/>
      <c r="O678" s="68"/>
      <c r="P678" s="69"/>
      <c r="Q678" s="69"/>
    </row>
    <row r="679" spans="4:17" x14ac:dyDescent="0.2">
      <c r="D679" s="22"/>
      <c r="E679" s="22"/>
      <c r="F679" s="65"/>
      <c r="G679" s="65"/>
      <c r="H679" s="65"/>
      <c r="I679" s="66"/>
      <c r="J679" s="66"/>
      <c r="K679" s="66"/>
      <c r="L679" s="66"/>
      <c r="M679" s="66"/>
      <c r="N679" s="67"/>
      <c r="O679" s="68"/>
      <c r="P679" s="69"/>
      <c r="Q679" s="69"/>
    </row>
    <row r="680" spans="4:17" x14ac:dyDescent="0.2">
      <c r="D680" s="22"/>
      <c r="E680" s="22"/>
      <c r="F680" s="65"/>
      <c r="G680" s="65"/>
      <c r="H680" s="65"/>
      <c r="I680" s="66"/>
      <c r="J680" s="66"/>
      <c r="K680" s="66"/>
      <c r="L680" s="66"/>
      <c r="M680" s="66"/>
      <c r="N680" s="67"/>
      <c r="O680" s="68"/>
      <c r="P680" s="69"/>
      <c r="Q680" s="69"/>
    </row>
    <row r="681" spans="4:17" x14ac:dyDescent="0.2">
      <c r="D681" s="22"/>
      <c r="E681" s="22"/>
      <c r="F681" s="65"/>
      <c r="G681" s="65"/>
      <c r="H681" s="65"/>
      <c r="I681" s="66"/>
      <c r="J681" s="66"/>
      <c r="K681" s="66"/>
      <c r="L681" s="66"/>
      <c r="M681" s="66"/>
      <c r="N681" s="67"/>
      <c r="O681" s="68"/>
      <c r="P681" s="69"/>
      <c r="Q681" s="69"/>
    </row>
    <row r="682" spans="4:17" x14ac:dyDescent="0.2">
      <c r="D682" s="22"/>
      <c r="E682" s="22"/>
      <c r="F682" s="65"/>
      <c r="G682" s="65"/>
      <c r="H682" s="65"/>
      <c r="I682" s="66"/>
      <c r="J682" s="66"/>
      <c r="K682" s="66"/>
      <c r="L682" s="66"/>
      <c r="M682" s="66"/>
      <c r="N682" s="67"/>
      <c r="O682" s="68"/>
      <c r="P682" s="69"/>
      <c r="Q682" s="69"/>
    </row>
    <row r="683" spans="4:17" x14ac:dyDescent="0.2">
      <c r="D683" s="22"/>
      <c r="E683" s="22"/>
      <c r="F683" s="65"/>
      <c r="G683" s="65"/>
      <c r="H683" s="65"/>
      <c r="I683" s="66"/>
      <c r="J683" s="66"/>
      <c r="K683" s="66"/>
      <c r="L683" s="66"/>
      <c r="M683" s="66"/>
      <c r="N683" s="67"/>
      <c r="O683" s="68"/>
      <c r="P683" s="69"/>
      <c r="Q683" s="69"/>
    </row>
    <row r="684" spans="4:17" x14ac:dyDescent="0.2">
      <c r="D684" s="22"/>
      <c r="E684" s="22"/>
      <c r="F684" s="65"/>
      <c r="G684" s="65"/>
      <c r="H684" s="65"/>
      <c r="I684" s="66"/>
      <c r="J684" s="66"/>
      <c r="K684" s="66"/>
      <c r="L684" s="66"/>
      <c r="M684" s="66"/>
      <c r="N684" s="67"/>
      <c r="O684" s="68"/>
      <c r="P684" s="69"/>
      <c r="Q684" s="69"/>
    </row>
    <row r="685" spans="4:17" x14ac:dyDescent="0.2">
      <c r="D685" s="22"/>
      <c r="E685" s="22"/>
      <c r="F685" s="65"/>
      <c r="G685" s="65"/>
      <c r="H685" s="65"/>
      <c r="I685" s="66"/>
      <c r="J685" s="66"/>
      <c r="K685" s="66"/>
      <c r="L685" s="66"/>
      <c r="M685" s="66"/>
      <c r="N685" s="67"/>
      <c r="O685" s="68"/>
      <c r="P685" s="69"/>
      <c r="Q685" s="69"/>
    </row>
    <row r="686" spans="4:17" x14ac:dyDescent="0.2">
      <c r="D686" s="22"/>
      <c r="E686" s="22"/>
      <c r="F686" s="65"/>
      <c r="G686" s="65"/>
      <c r="H686" s="65"/>
      <c r="I686" s="66"/>
      <c r="J686" s="66"/>
      <c r="K686" s="66"/>
      <c r="L686" s="66"/>
      <c r="M686" s="66"/>
      <c r="N686" s="67"/>
      <c r="O686" s="68"/>
      <c r="P686" s="69"/>
      <c r="Q686" s="69"/>
    </row>
    <row r="687" spans="4:17" x14ac:dyDescent="0.2">
      <c r="D687" s="22"/>
      <c r="E687" s="22"/>
      <c r="F687" s="65"/>
      <c r="G687" s="65"/>
      <c r="H687" s="65"/>
      <c r="I687" s="66"/>
      <c r="J687" s="66"/>
      <c r="K687" s="66"/>
      <c r="L687" s="66"/>
      <c r="M687" s="66"/>
      <c r="N687" s="67"/>
      <c r="O687" s="68"/>
      <c r="P687" s="69"/>
      <c r="Q687" s="69"/>
    </row>
    <row r="688" spans="4:17" x14ac:dyDescent="0.2">
      <c r="D688" s="22"/>
      <c r="E688" s="22"/>
      <c r="F688" s="65"/>
      <c r="G688" s="65"/>
      <c r="H688" s="65"/>
      <c r="I688" s="66"/>
      <c r="J688" s="66"/>
      <c r="K688" s="66"/>
      <c r="L688" s="66"/>
      <c r="M688" s="66"/>
      <c r="N688" s="67"/>
      <c r="O688" s="68"/>
      <c r="P688" s="69"/>
      <c r="Q688" s="69"/>
    </row>
    <row r="689" spans="4:17" x14ac:dyDescent="0.2">
      <c r="D689" s="22"/>
      <c r="E689" s="22"/>
      <c r="F689" s="65"/>
      <c r="G689" s="65"/>
      <c r="H689" s="65"/>
      <c r="I689" s="66"/>
      <c r="J689" s="66"/>
      <c r="K689" s="66"/>
      <c r="L689" s="66"/>
      <c r="M689" s="66"/>
      <c r="N689" s="67"/>
      <c r="O689" s="68"/>
      <c r="P689" s="69"/>
      <c r="Q689" s="69"/>
    </row>
    <row r="690" spans="4:17" x14ac:dyDescent="0.2">
      <c r="D690" s="22"/>
      <c r="E690" s="22"/>
      <c r="F690" s="65"/>
      <c r="G690" s="65"/>
      <c r="H690" s="65"/>
      <c r="I690" s="66"/>
      <c r="J690" s="66"/>
      <c r="K690" s="66"/>
      <c r="L690" s="66"/>
      <c r="M690" s="66"/>
      <c r="N690" s="67"/>
      <c r="O690" s="68"/>
      <c r="P690" s="69"/>
      <c r="Q690" s="69"/>
    </row>
    <row r="691" spans="4:17" x14ac:dyDescent="0.2">
      <c r="D691" s="22"/>
      <c r="E691" s="22"/>
      <c r="F691" s="65"/>
      <c r="G691" s="65"/>
      <c r="H691" s="65"/>
      <c r="I691" s="66"/>
      <c r="J691" s="66"/>
      <c r="K691" s="66"/>
      <c r="L691" s="66"/>
      <c r="M691" s="66"/>
      <c r="N691" s="67"/>
      <c r="O691" s="68"/>
      <c r="P691" s="69"/>
      <c r="Q691" s="69"/>
    </row>
    <row r="692" spans="4:17" x14ac:dyDescent="0.2">
      <c r="D692" s="22"/>
      <c r="E692" s="22"/>
      <c r="F692" s="65"/>
      <c r="G692" s="65"/>
      <c r="H692" s="65"/>
      <c r="I692" s="66"/>
      <c r="J692" s="66"/>
      <c r="K692" s="66"/>
      <c r="L692" s="66"/>
      <c r="M692" s="66"/>
      <c r="N692" s="67"/>
      <c r="O692" s="68"/>
      <c r="P692" s="69"/>
      <c r="Q692" s="69"/>
    </row>
    <row r="693" spans="4:17" x14ac:dyDescent="0.2">
      <c r="D693" s="22"/>
      <c r="E693" s="22"/>
      <c r="F693" s="65"/>
      <c r="G693" s="65"/>
      <c r="H693" s="65"/>
      <c r="I693" s="66"/>
      <c r="J693" s="66"/>
      <c r="K693" s="66"/>
      <c r="L693" s="66"/>
      <c r="M693" s="66"/>
      <c r="N693" s="67"/>
      <c r="O693" s="68"/>
      <c r="P693" s="69"/>
      <c r="Q693" s="69"/>
    </row>
    <row r="694" spans="4:17" x14ac:dyDescent="0.2">
      <c r="D694" s="22"/>
      <c r="E694" s="22"/>
      <c r="F694" s="65"/>
      <c r="G694" s="65"/>
      <c r="H694" s="65"/>
      <c r="I694" s="66"/>
      <c r="J694" s="66"/>
      <c r="K694" s="66"/>
      <c r="L694" s="66"/>
      <c r="M694" s="66"/>
      <c r="N694" s="67"/>
      <c r="O694" s="68"/>
      <c r="P694" s="69"/>
      <c r="Q694" s="69"/>
    </row>
    <row r="695" spans="4:17" x14ac:dyDescent="0.2">
      <c r="D695" s="22"/>
      <c r="E695" s="22"/>
      <c r="F695" s="65"/>
      <c r="G695" s="65"/>
      <c r="H695" s="65"/>
      <c r="I695" s="66"/>
      <c r="J695" s="66"/>
      <c r="K695" s="66"/>
      <c r="L695" s="66"/>
      <c r="M695" s="66"/>
      <c r="N695" s="67"/>
      <c r="O695" s="68"/>
      <c r="P695" s="69"/>
      <c r="Q695" s="69"/>
    </row>
    <row r="696" spans="4:17" x14ac:dyDescent="0.2">
      <c r="D696" s="22"/>
      <c r="E696" s="22"/>
      <c r="F696" s="65"/>
      <c r="G696" s="65"/>
      <c r="H696" s="65"/>
      <c r="I696" s="66"/>
      <c r="J696" s="66"/>
      <c r="K696" s="66"/>
      <c r="L696" s="66"/>
      <c r="M696" s="66"/>
      <c r="N696" s="67"/>
      <c r="O696" s="68"/>
      <c r="P696" s="69"/>
      <c r="Q696" s="69"/>
    </row>
    <row r="697" spans="4:17" x14ac:dyDescent="0.2">
      <c r="D697" s="22"/>
      <c r="E697" s="22"/>
      <c r="F697" s="65"/>
      <c r="G697" s="65"/>
      <c r="H697" s="65"/>
      <c r="I697" s="66"/>
      <c r="J697" s="66"/>
      <c r="K697" s="66"/>
      <c r="L697" s="66"/>
      <c r="M697" s="66"/>
      <c r="N697" s="67"/>
      <c r="O697" s="68"/>
      <c r="P697" s="69"/>
      <c r="Q697" s="69"/>
    </row>
    <row r="698" spans="4:17" x14ac:dyDescent="0.2">
      <c r="D698" s="22"/>
      <c r="E698" s="22"/>
      <c r="F698" s="65"/>
      <c r="G698" s="65"/>
      <c r="H698" s="65"/>
      <c r="I698" s="66"/>
      <c r="J698" s="66"/>
      <c r="K698" s="66"/>
      <c r="L698" s="66"/>
      <c r="M698" s="66"/>
      <c r="N698" s="67"/>
      <c r="O698" s="68"/>
      <c r="P698" s="69"/>
      <c r="Q698" s="69"/>
    </row>
    <row r="699" spans="4:17" x14ac:dyDescent="0.2">
      <c r="D699" s="22"/>
      <c r="E699" s="22"/>
      <c r="F699" s="65"/>
      <c r="G699" s="65"/>
      <c r="H699" s="65"/>
      <c r="I699" s="66"/>
      <c r="J699" s="66"/>
      <c r="K699" s="66"/>
      <c r="L699" s="66"/>
      <c r="M699" s="66"/>
      <c r="N699" s="67"/>
      <c r="O699" s="68"/>
      <c r="P699" s="69"/>
      <c r="Q699" s="69"/>
    </row>
    <row r="700" spans="4:17" x14ac:dyDescent="0.2">
      <c r="D700" s="22"/>
      <c r="E700" s="22"/>
      <c r="F700" s="65"/>
      <c r="G700" s="65"/>
      <c r="H700" s="65"/>
      <c r="I700" s="66"/>
      <c r="J700" s="66"/>
      <c r="K700" s="66"/>
      <c r="L700" s="66"/>
      <c r="M700" s="66"/>
      <c r="N700" s="67"/>
      <c r="O700" s="68"/>
      <c r="P700" s="69"/>
      <c r="Q700" s="69"/>
    </row>
    <row r="701" spans="4:17" x14ac:dyDescent="0.2">
      <c r="D701" s="22"/>
      <c r="E701" s="22"/>
      <c r="F701" s="65"/>
      <c r="G701" s="65"/>
      <c r="H701" s="65"/>
      <c r="I701" s="66"/>
      <c r="J701" s="66"/>
      <c r="K701" s="66"/>
      <c r="L701" s="66"/>
      <c r="M701" s="66"/>
      <c r="N701" s="67"/>
      <c r="O701" s="68"/>
      <c r="P701" s="69"/>
      <c r="Q701" s="69"/>
    </row>
    <row r="702" spans="4:17" x14ac:dyDescent="0.2">
      <c r="D702" s="22"/>
      <c r="E702" s="22"/>
      <c r="F702" s="65"/>
      <c r="G702" s="65"/>
      <c r="H702" s="65"/>
      <c r="I702" s="66"/>
      <c r="J702" s="66"/>
      <c r="K702" s="66"/>
      <c r="L702" s="66"/>
      <c r="M702" s="66"/>
      <c r="N702" s="67"/>
      <c r="O702" s="68"/>
      <c r="P702" s="69"/>
      <c r="Q702" s="69"/>
    </row>
    <row r="703" spans="4:17" x14ac:dyDescent="0.2">
      <c r="D703" s="22"/>
      <c r="E703" s="22"/>
      <c r="F703" s="65"/>
      <c r="G703" s="65"/>
      <c r="H703" s="65"/>
      <c r="I703" s="66"/>
      <c r="J703" s="66"/>
      <c r="K703" s="66"/>
      <c r="L703" s="66"/>
      <c r="M703" s="66"/>
      <c r="N703" s="67"/>
      <c r="O703" s="68"/>
      <c r="P703" s="69"/>
      <c r="Q703" s="69"/>
    </row>
    <row r="704" spans="4:17" x14ac:dyDescent="0.2">
      <c r="D704" s="22"/>
      <c r="E704" s="22"/>
      <c r="F704" s="65"/>
      <c r="G704" s="65"/>
      <c r="H704" s="65"/>
      <c r="I704" s="66"/>
      <c r="J704" s="66"/>
      <c r="K704" s="66"/>
      <c r="L704" s="66"/>
      <c r="M704" s="66"/>
      <c r="N704" s="67"/>
      <c r="O704" s="68"/>
      <c r="P704" s="69"/>
      <c r="Q704" s="69"/>
    </row>
    <row r="705" spans="4:17" x14ac:dyDescent="0.2">
      <c r="D705" s="22"/>
      <c r="E705" s="22"/>
      <c r="F705" s="65"/>
      <c r="G705" s="65"/>
      <c r="H705" s="65"/>
      <c r="I705" s="66"/>
      <c r="J705" s="66"/>
      <c r="K705" s="66"/>
      <c r="L705" s="66"/>
      <c r="M705" s="66"/>
      <c r="N705" s="67"/>
      <c r="O705" s="68"/>
      <c r="P705" s="69"/>
      <c r="Q705" s="69"/>
    </row>
    <row r="706" spans="4:17" x14ac:dyDescent="0.2">
      <c r="D706" s="22"/>
      <c r="E706" s="22"/>
      <c r="F706" s="65"/>
      <c r="G706" s="65"/>
      <c r="H706" s="65"/>
      <c r="I706" s="66"/>
      <c r="J706" s="66"/>
      <c r="K706" s="66"/>
      <c r="L706" s="66"/>
      <c r="M706" s="66"/>
      <c r="N706" s="67"/>
      <c r="O706" s="68"/>
      <c r="P706" s="69"/>
      <c r="Q706" s="69"/>
    </row>
    <row r="707" spans="4:17" x14ac:dyDescent="0.2">
      <c r="D707" s="22"/>
      <c r="E707" s="22"/>
      <c r="F707" s="65"/>
      <c r="G707" s="65"/>
      <c r="H707" s="65"/>
      <c r="I707" s="66"/>
      <c r="J707" s="66"/>
      <c r="K707" s="66"/>
      <c r="L707" s="66"/>
      <c r="M707" s="66"/>
      <c r="N707" s="67"/>
      <c r="O707" s="68"/>
      <c r="P707" s="69"/>
      <c r="Q707" s="69"/>
    </row>
    <row r="708" spans="4:17" x14ac:dyDescent="0.2">
      <c r="D708" s="22"/>
      <c r="E708" s="22"/>
      <c r="F708" s="65"/>
      <c r="G708" s="65"/>
      <c r="H708" s="65"/>
      <c r="I708" s="66"/>
      <c r="J708" s="66"/>
      <c r="K708" s="66"/>
      <c r="L708" s="66"/>
      <c r="M708" s="66"/>
      <c r="N708" s="67"/>
      <c r="O708" s="68"/>
      <c r="P708" s="69"/>
      <c r="Q708" s="69"/>
    </row>
    <row r="709" spans="4:17" x14ac:dyDescent="0.2">
      <c r="D709" s="22"/>
      <c r="E709" s="22"/>
      <c r="F709" s="65"/>
      <c r="G709" s="65"/>
      <c r="H709" s="65"/>
      <c r="I709" s="66"/>
      <c r="J709" s="66"/>
      <c r="K709" s="66"/>
      <c r="L709" s="66"/>
      <c r="M709" s="66"/>
      <c r="N709" s="67"/>
      <c r="O709" s="68"/>
      <c r="P709" s="69"/>
      <c r="Q709" s="69"/>
    </row>
    <row r="710" spans="4:17" x14ac:dyDescent="0.2">
      <c r="D710" s="22"/>
      <c r="E710" s="22"/>
      <c r="F710" s="65"/>
      <c r="G710" s="65"/>
      <c r="H710" s="65"/>
      <c r="I710" s="66"/>
      <c r="J710" s="66"/>
      <c r="K710" s="66"/>
      <c r="L710" s="66"/>
      <c r="M710" s="66"/>
      <c r="N710" s="67"/>
      <c r="O710" s="68"/>
      <c r="P710" s="69"/>
      <c r="Q710" s="69"/>
    </row>
    <row r="711" spans="4:17" x14ac:dyDescent="0.2">
      <c r="D711" s="22"/>
      <c r="E711" s="22"/>
      <c r="F711" s="65"/>
      <c r="G711" s="65"/>
      <c r="H711" s="65"/>
      <c r="I711" s="66"/>
      <c r="J711" s="66"/>
      <c r="K711" s="66"/>
      <c r="L711" s="66"/>
      <c r="M711" s="66"/>
      <c r="N711" s="67"/>
      <c r="O711" s="68"/>
      <c r="P711" s="69"/>
      <c r="Q711" s="69"/>
    </row>
    <row r="712" spans="4:17" x14ac:dyDescent="0.2">
      <c r="D712" s="22"/>
      <c r="E712" s="22"/>
      <c r="F712" s="65"/>
      <c r="G712" s="65"/>
      <c r="H712" s="65"/>
      <c r="I712" s="66"/>
      <c r="J712" s="66"/>
      <c r="K712" s="66"/>
      <c r="L712" s="66"/>
      <c r="M712" s="66"/>
      <c r="N712" s="67"/>
      <c r="O712" s="68"/>
      <c r="P712" s="69"/>
      <c r="Q712" s="69"/>
    </row>
    <row r="713" spans="4:17" x14ac:dyDescent="0.2">
      <c r="D713" s="22"/>
      <c r="E713" s="22"/>
      <c r="F713" s="65"/>
      <c r="G713" s="65"/>
      <c r="H713" s="65"/>
      <c r="I713" s="66"/>
      <c r="J713" s="66"/>
      <c r="K713" s="66"/>
      <c r="L713" s="66"/>
      <c r="M713" s="66"/>
      <c r="N713" s="67"/>
      <c r="O713" s="68"/>
      <c r="P713" s="69"/>
      <c r="Q713" s="69"/>
    </row>
    <row r="714" spans="4:17" x14ac:dyDescent="0.2">
      <c r="D714" s="22"/>
      <c r="E714" s="22"/>
      <c r="F714" s="65"/>
      <c r="G714" s="65"/>
      <c r="H714" s="65"/>
      <c r="I714" s="66"/>
      <c r="J714" s="66"/>
      <c r="K714" s="66"/>
      <c r="L714" s="66"/>
      <c r="M714" s="66"/>
      <c r="N714" s="67"/>
      <c r="O714" s="68"/>
      <c r="P714" s="69"/>
      <c r="Q714" s="69"/>
    </row>
    <row r="715" spans="4:17" x14ac:dyDescent="0.2">
      <c r="D715" s="22"/>
      <c r="E715" s="22"/>
      <c r="F715" s="65"/>
      <c r="G715" s="65"/>
      <c r="H715" s="65"/>
      <c r="I715" s="66"/>
      <c r="J715" s="66"/>
      <c r="K715" s="66"/>
      <c r="L715" s="66"/>
      <c r="M715" s="66"/>
      <c r="N715" s="67"/>
      <c r="O715" s="68"/>
      <c r="P715" s="69"/>
      <c r="Q715" s="69"/>
    </row>
    <row r="716" spans="4:17" x14ac:dyDescent="0.2">
      <c r="D716" s="22"/>
      <c r="E716" s="22"/>
      <c r="F716" s="65"/>
      <c r="G716" s="65"/>
      <c r="H716" s="65"/>
      <c r="I716" s="66"/>
      <c r="J716" s="66"/>
      <c r="K716" s="66"/>
      <c r="L716" s="66"/>
      <c r="M716" s="66"/>
      <c r="N716" s="67"/>
      <c r="O716" s="68"/>
      <c r="P716" s="69"/>
      <c r="Q716" s="69"/>
    </row>
    <row r="717" spans="4:17" x14ac:dyDescent="0.2">
      <c r="D717" s="22"/>
      <c r="E717" s="22"/>
      <c r="F717" s="65"/>
      <c r="G717" s="65"/>
      <c r="H717" s="65"/>
      <c r="I717" s="66"/>
      <c r="J717" s="66"/>
      <c r="K717" s="66"/>
      <c r="L717" s="66"/>
      <c r="M717" s="66"/>
      <c r="N717" s="67"/>
      <c r="O717" s="68"/>
      <c r="P717" s="69"/>
      <c r="Q717" s="69"/>
    </row>
    <row r="718" spans="4:17" x14ac:dyDescent="0.2">
      <c r="D718" s="22"/>
      <c r="E718" s="22"/>
      <c r="F718" s="65"/>
      <c r="G718" s="65"/>
      <c r="H718" s="65"/>
      <c r="I718" s="66"/>
      <c r="J718" s="66"/>
      <c r="K718" s="66"/>
      <c r="L718" s="66"/>
      <c r="M718" s="66"/>
      <c r="N718" s="67"/>
      <c r="O718" s="68"/>
      <c r="P718" s="69"/>
      <c r="Q718" s="69"/>
    </row>
    <row r="719" spans="4:17" x14ac:dyDescent="0.2">
      <c r="D719" s="22"/>
      <c r="E719" s="22"/>
      <c r="F719" s="65"/>
      <c r="G719" s="65"/>
      <c r="H719" s="65"/>
      <c r="I719" s="66"/>
      <c r="J719" s="66"/>
      <c r="K719" s="66"/>
      <c r="L719" s="66"/>
      <c r="M719" s="66"/>
      <c r="N719" s="67"/>
      <c r="O719" s="68"/>
      <c r="P719" s="69"/>
      <c r="Q719" s="69"/>
    </row>
    <row r="720" spans="4:17" x14ac:dyDescent="0.2">
      <c r="D720" s="22"/>
      <c r="E720" s="22"/>
      <c r="F720" s="65"/>
      <c r="G720" s="65"/>
      <c r="H720" s="65"/>
      <c r="I720" s="66"/>
      <c r="J720" s="66"/>
      <c r="K720" s="66"/>
      <c r="L720" s="66"/>
      <c r="M720" s="66"/>
      <c r="N720" s="67"/>
      <c r="O720" s="68"/>
      <c r="P720" s="69"/>
      <c r="Q720" s="69"/>
    </row>
    <row r="721" spans="4:17" x14ac:dyDescent="0.2">
      <c r="D721" s="22"/>
      <c r="E721" s="22"/>
      <c r="F721" s="65"/>
      <c r="G721" s="65"/>
      <c r="H721" s="65"/>
      <c r="I721" s="66"/>
      <c r="J721" s="66"/>
      <c r="K721" s="66"/>
      <c r="L721" s="66"/>
      <c r="M721" s="66"/>
      <c r="N721" s="67"/>
      <c r="O721" s="68"/>
      <c r="P721" s="69"/>
      <c r="Q721" s="69"/>
    </row>
    <row r="722" spans="4:17" x14ac:dyDescent="0.2">
      <c r="D722" s="22"/>
      <c r="E722" s="22"/>
      <c r="F722" s="65"/>
      <c r="G722" s="65"/>
      <c r="H722" s="65"/>
      <c r="I722" s="66"/>
      <c r="J722" s="66"/>
      <c r="K722" s="66"/>
      <c r="L722" s="66"/>
      <c r="M722" s="66"/>
      <c r="N722" s="67"/>
      <c r="O722" s="68"/>
      <c r="P722" s="69"/>
      <c r="Q722" s="69"/>
    </row>
    <row r="723" spans="4:17" x14ac:dyDescent="0.2">
      <c r="D723" s="22"/>
      <c r="E723" s="22"/>
      <c r="F723" s="65"/>
      <c r="G723" s="65"/>
      <c r="H723" s="65"/>
      <c r="I723" s="66"/>
      <c r="J723" s="66"/>
      <c r="K723" s="66"/>
      <c r="L723" s="66"/>
      <c r="M723" s="66"/>
      <c r="N723" s="67"/>
      <c r="O723" s="68"/>
      <c r="P723" s="69"/>
      <c r="Q723" s="69"/>
    </row>
    <row r="724" spans="4:17" x14ac:dyDescent="0.2">
      <c r="D724" s="22"/>
      <c r="E724" s="22"/>
      <c r="F724" s="65"/>
      <c r="G724" s="65"/>
      <c r="H724" s="65"/>
      <c r="I724" s="66"/>
      <c r="J724" s="66"/>
      <c r="K724" s="66"/>
      <c r="L724" s="66"/>
      <c r="M724" s="66"/>
      <c r="N724" s="67"/>
      <c r="O724" s="68"/>
      <c r="P724" s="69"/>
      <c r="Q724" s="69"/>
    </row>
    <row r="725" spans="4:17" x14ac:dyDescent="0.2">
      <c r="D725" s="22"/>
      <c r="E725" s="22"/>
      <c r="F725" s="65"/>
      <c r="G725" s="65"/>
      <c r="H725" s="65"/>
      <c r="I725" s="66"/>
      <c r="J725" s="66"/>
      <c r="K725" s="66"/>
      <c r="L725" s="66"/>
      <c r="M725" s="66"/>
      <c r="N725" s="67"/>
      <c r="O725" s="68"/>
      <c r="P725" s="69"/>
      <c r="Q725" s="69"/>
    </row>
    <row r="726" spans="4:17" x14ac:dyDescent="0.2">
      <c r="D726" s="22"/>
      <c r="E726" s="22"/>
      <c r="F726" s="65"/>
      <c r="G726" s="65"/>
      <c r="H726" s="65"/>
      <c r="I726" s="66"/>
      <c r="J726" s="66"/>
      <c r="K726" s="66"/>
      <c r="L726" s="66"/>
      <c r="M726" s="66"/>
      <c r="N726" s="67"/>
      <c r="O726" s="68"/>
      <c r="P726" s="69"/>
      <c r="Q726" s="69"/>
    </row>
    <row r="727" spans="4:17" x14ac:dyDescent="0.2">
      <c r="D727" s="22"/>
      <c r="E727" s="22"/>
      <c r="F727" s="65"/>
      <c r="G727" s="65"/>
      <c r="H727" s="65"/>
      <c r="I727" s="66"/>
      <c r="J727" s="66"/>
      <c r="K727" s="66"/>
      <c r="L727" s="66"/>
      <c r="M727" s="66"/>
      <c r="N727" s="67"/>
      <c r="O727" s="68"/>
      <c r="P727" s="69"/>
      <c r="Q727" s="69"/>
    </row>
    <row r="728" spans="4:17" x14ac:dyDescent="0.2">
      <c r="D728" s="22"/>
      <c r="E728" s="22"/>
      <c r="F728" s="65"/>
      <c r="G728" s="65"/>
      <c r="H728" s="65"/>
      <c r="I728" s="66"/>
      <c r="J728" s="66"/>
      <c r="K728" s="66"/>
      <c r="L728" s="66"/>
      <c r="M728" s="66"/>
      <c r="N728" s="67"/>
      <c r="O728" s="68"/>
      <c r="P728" s="69"/>
      <c r="Q728" s="69"/>
    </row>
    <row r="729" spans="4:17" x14ac:dyDescent="0.2">
      <c r="D729" s="22"/>
      <c r="E729" s="22"/>
      <c r="F729" s="65"/>
      <c r="G729" s="65"/>
      <c r="H729" s="65"/>
      <c r="I729" s="66"/>
      <c r="J729" s="66"/>
      <c r="K729" s="66"/>
      <c r="L729" s="66"/>
      <c r="M729" s="66"/>
      <c r="N729" s="67"/>
      <c r="O729" s="68"/>
      <c r="P729" s="69"/>
      <c r="Q729" s="69"/>
    </row>
    <row r="730" spans="4:17" x14ac:dyDescent="0.2">
      <c r="D730" s="22"/>
      <c r="E730" s="22"/>
      <c r="F730" s="65"/>
      <c r="G730" s="65"/>
      <c r="H730" s="65"/>
      <c r="I730" s="66"/>
      <c r="J730" s="66"/>
      <c r="K730" s="66"/>
      <c r="L730" s="66"/>
      <c r="M730" s="66"/>
      <c r="N730" s="67"/>
      <c r="O730" s="68"/>
      <c r="P730" s="69"/>
      <c r="Q730" s="69"/>
    </row>
    <row r="731" spans="4:17" x14ac:dyDescent="0.2">
      <c r="D731" s="22"/>
      <c r="E731" s="22"/>
      <c r="F731" s="65"/>
      <c r="G731" s="65"/>
      <c r="H731" s="65"/>
      <c r="I731" s="66"/>
      <c r="J731" s="66"/>
      <c r="K731" s="66"/>
      <c r="L731" s="66"/>
      <c r="M731" s="66"/>
      <c r="N731" s="67"/>
      <c r="O731" s="68"/>
      <c r="P731" s="69"/>
      <c r="Q731" s="69"/>
    </row>
    <row r="732" spans="4:17" x14ac:dyDescent="0.2">
      <c r="D732" s="22"/>
      <c r="E732" s="22"/>
      <c r="F732" s="65"/>
      <c r="G732" s="65"/>
      <c r="H732" s="65"/>
      <c r="I732" s="66"/>
      <c r="J732" s="66"/>
      <c r="K732" s="66"/>
      <c r="L732" s="66"/>
      <c r="M732" s="66"/>
      <c r="N732" s="67"/>
      <c r="O732" s="68"/>
      <c r="P732" s="69"/>
      <c r="Q732" s="69"/>
    </row>
    <row r="733" spans="4:17" x14ac:dyDescent="0.2">
      <c r="D733" s="22"/>
      <c r="E733" s="22"/>
      <c r="F733" s="65"/>
      <c r="G733" s="65"/>
      <c r="H733" s="65"/>
      <c r="I733" s="66"/>
      <c r="J733" s="66"/>
      <c r="K733" s="66"/>
      <c r="L733" s="66"/>
      <c r="M733" s="66"/>
      <c r="N733" s="67"/>
      <c r="O733" s="68"/>
      <c r="P733" s="69"/>
      <c r="Q733" s="69"/>
    </row>
    <row r="734" spans="4:17" x14ac:dyDescent="0.2">
      <c r="D734" s="22"/>
      <c r="E734" s="22"/>
      <c r="F734" s="65"/>
      <c r="G734" s="65"/>
      <c r="H734" s="65"/>
      <c r="I734" s="66"/>
      <c r="J734" s="66"/>
      <c r="K734" s="66"/>
      <c r="L734" s="66"/>
      <c r="M734" s="66"/>
      <c r="N734" s="67"/>
      <c r="O734" s="68"/>
      <c r="P734" s="69"/>
      <c r="Q734" s="69"/>
    </row>
    <row r="735" spans="4:17" x14ac:dyDescent="0.2">
      <c r="D735" s="22"/>
      <c r="E735" s="22"/>
      <c r="F735" s="65"/>
      <c r="G735" s="65"/>
      <c r="H735" s="65"/>
      <c r="I735" s="66"/>
      <c r="J735" s="66"/>
      <c r="K735" s="66"/>
      <c r="L735" s="66"/>
      <c r="M735" s="66"/>
      <c r="N735" s="67"/>
      <c r="O735" s="68"/>
      <c r="P735" s="69"/>
      <c r="Q735" s="69"/>
    </row>
    <row r="736" spans="4:17" x14ac:dyDescent="0.2">
      <c r="D736" s="22"/>
      <c r="E736" s="22"/>
      <c r="F736" s="65"/>
      <c r="G736" s="65"/>
      <c r="H736" s="65"/>
      <c r="I736" s="66"/>
      <c r="J736" s="66"/>
      <c r="K736" s="66"/>
      <c r="L736" s="66"/>
      <c r="M736" s="66"/>
      <c r="N736" s="67"/>
      <c r="O736" s="68"/>
      <c r="P736" s="69"/>
      <c r="Q736" s="69"/>
    </row>
    <row r="737" spans="4:17" x14ac:dyDescent="0.2">
      <c r="D737" s="22"/>
      <c r="E737" s="22"/>
      <c r="F737" s="65"/>
      <c r="G737" s="65"/>
      <c r="H737" s="65"/>
      <c r="I737" s="66"/>
      <c r="J737" s="66"/>
      <c r="K737" s="66"/>
      <c r="L737" s="66"/>
      <c r="M737" s="66"/>
      <c r="N737" s="67"/>
      <c r="O737" s="68"/>
      <c r="P737" s="69"/>
      <c r="Q737" s="69"/>
    </row>
    <row r="738" spans="4:17" x14ac:dyDescent="0.2">
      <c r="D738" s="22"/>
      <c r="E738" s="22"/>
      <c r="F738" s="65"/>
      <c r="G738" s="65"/>
      <c r="H738" s="65"/>
      <c r="I738" s="66"/>
      <c r="J738" s="66"/>
      <c r="K738" s="66"/>
      <c r="L738" s="66"/>
      <c r="M738" s="66"/>
      <c r="N738" s="67"/>
      <c r="O738" s="68"/>
      <c r="P738" s="69"/>
      <c r="Q738" s="69"/>
    </row>
    <row r="739" spans="4:17" x14ac:dyDescent="0.2">
      <c r="D739" s="22"/>
      <c r="E739" s="22"/>
      <c r="F739" s="65"/>
      <c r="G739" s="65"/>
      <c r="H739" s="65"/>
      <c r="I739" s="66"/>
      <c r="J739" s="66"/>
      <c r="K739" s="66"/>
      <c r="L739" s="66"/>
      <c r="M739" s="66"/>
      <c r="N739" s="67"/>
      <c r="O739" s="68"/>
      <c r="P739" s="69"/>
      <c r="Q739" s="69"/>
    </row>
    <row r="740" spans="4:17" x14ac:dyDescent="0.2">
      <c r="D740" s="22"/>
      <c r="E740" s="22"/>
      <c r="F740" s="65"/>
      <c r="G740" s="65"/>
      <c r="H740" s="65"/>
      <c r="I740" s="66"/>
      <c r="J740" s="66"/>
      <c r="K740" s="66"/>
      <c r="L740" s="66"/>
      <c r="M740" s="66"/>
      <c r="N740" s="67"/>
      <c r="O740" s="68"/>
      <c r="P740" s="69"/>
      <c r="Q740" s="69"/>
    </row>
    <row r="741" spans="4:17" x14ac:dyDescent="0.2">
      <c r="D741" s="22"/>
      <c r="E741" s="22"/>
      <c r="F741" s="65"/>
      <c r="G741" s="65"/>
      <c r="H741" s="65"/>
      <c r="I741" s="66"/>
      <c r="J741" s="66"/>
      <c r="K741" s="66"/>
      <c r="L741" s="66"/>
      <c r="M741" s="66"/>
      <c r="N741" s="67"/>
      <c r="O741" s="68"/>
      <c r="P741" s="69"/>
      <c r="Q741" s="69"/>
    </row>
    <row r="742" spans="4:17" x14ac:dyDescent="0.2">
      <c r="D742" s="22"/>
      <c r="E742" s="22"/>
      <c r="F742" s="65"/>
      <c r="G742" s="65"/>
      <c r="H742" s="65"/>
      <c r="I742" s="66"/>
      <c r="J742" s="66"/>
      <c r="K742" s="66"/>
      <c r="L742" s="66"/>
      <c r="M742" s="66"/>
      <c r="N742" s="67"/>
      <c r="O742" s="68"/>
      <c r="P742" s="69"/>
      <c r="Q742" s="69"/>
    </row>
    <row r="743" spans="4:17" x14ac:dyDescent="0.2">
      <c r="D743" s="22"/>
      <c r="E743" s="22"/>
      <c r="F743" s="65"/>
      <c r="G743" s="65"/>
      <c r="H743" s="65"/>
      <c r="I743" s="66"/>
      <c r="J743" s="66"/>
      <c r="K743" s="66"/>
      <c r="L743" s="66"/>
      <c r="M743" s="66"/>
      <c r="N743" s="67"/>
      <c r="O743" s="68"/>
      <c r="P743" s="69"/>
      <c r="Q743" s="69"/>
    </row>
    <row r="744" spans="4:17" x14ac:dyDescent="0.2">
      <c r="D744" s="22"/>
      <c r="E744" s="22"/>
      <c r="F744" s="65"/>
      <c r="G744" s="65"/>
      <c r="H744" s="65"/>
      <c r="I744" s="66"/>
      <c r="J744" s="66"/>
      <c r="K744" s="66"/>
      <c r="L744" s="66"/>
      <c r="M744" s="66"/>
      <c r="N744" s="67"/>
      <c r="O744" s="68"/>
      <c r="P744" s="69"/>
      <c r="Q744" s="69"/>
    </row>
    <row r="745" spans="4:17" x14ac:dyDescent="0.2">
      <c r="D745" s="22"/>
      <c r="E745" s="22"/>
      <c r="F745" s="65"/>
      <c r="G745" s="65"/>
      <c r="H745" s="65"/>
      <c r="I745" s="66"/>
      <c r="J745" s="66"/>
      <c r="K745" s="66"/>
      <c r="L745" s="66"/>
      <c r="M745" s="66"/>
      <c r="N745" s="67"/>
      <c r="O745" s="68"/>
      <c r="P745" s="69"/>
      <c r="Q745" s="69"/>
    </row>
    <row r="746" spans="4:17" x14ac:dyDescent="0.2">
      <c r="D746" s="22"/>
      <c r="E746" s="22"/>
      <c r="F746" s="65"/>
      <c r="G746" s="65"/>
      <c r="H746" s="65"/>
      <c r="I746" s="66"/>
      <c r="J746" s="66"/>
      <c r="K746" s="66"/>
      <c r="L746" s="66"/>
      <c r="M746" s="66"/>
      <c r="N746" s="67"/>
      <c r="O746" s="68"/>
      <c r="P746" s="69"/>
      <c r="Q746" s="69"/>
    </row>
    <row r="747" spans="4:17" x14ac:dyDescent="0.2">
      <c r="D747" s="22"/>
      <c r="E747" s="22"/>
      <c r="F747" s="65"/>
      <c r="G747" s="65"/>
      <c r="H747" s="65"/>
      <c r="I747" s="66"/>
      <c r="J747" s="66"/>
      <c r="K747" s="66"/>
      <c r="L747" s="66"/>
      <c r="M747" s="66"/>
      <c r="N747" s="67"/>
      <c r="O747" s="68"/>
      <c r="P747" s="69"/>
      <c r="Q747" s="69"/>
    </row>
    <row r="748" spans="4:17" x14ac:dyDescent="0.2">
      <c r="D748" s="22"/>
      <c r="E748" s="22"/>
      <c r="F748" s="65"/>
      <c r="G748" s="65"/>
      <c r="H748" s="65"/>
      <c r="I748" s="66"/>
      <c r="J748" s="66"/>
      <c r="K748" s="66"/>
      <c r="L748" s="66"/>
      <c r="M748" s="66"/>
      <c r="N748" s="67"/>
      <c r="O748" s="68"/>
      <c r="P748" s="69"/>
      <c r="Q748" s="69"/>
    </row>
    <row r="749" spans="4:17" x14ac:dyDescent="0.2">
      <c r="D749" s="22"/>
      <c r="E749" s="22"/>
      <c r="F749" s="65"/>
      <c r="G749" s="65"/>
      <c r="H749" s="65"/>
      <c r="I749" s="66"/>
      <c r="J749" s="66"/>
      <c r="K749" s="66"/>
      <c r="L749" s="66"/>
      <c r="M749" s="66"/>
      <c r="N749" s="67"/>
      <c r="O749" s="68"/>
      <c r="P749" s="69"/>
      <c r="Q749" s="69"/>
    </row>
    <row r="750" spans="4:17" x14ac:dyDescent="0.2">
      <c r="D750" s="22"/>
      <c r="E750" s="22"/>
      <c r="F750" s="65"/>
      <c r="G750" s="65"/>
      <c r="H750" s="65"/>
      <c r="I750" s="66"/>
      <c r="J750" s="66"/>
      <c r="K750" s="66"/>
      <c r="L750" s="66"/>
      <c r="M750" s="66"/>
      <c r="N750" s="67"/>
      <c r="O750" s="68"/>
      <c r="P750" s="69"/>
      <c r="Q750" s="69"/>
    </row>
    <row r="751" spans="4:17" x14ac:dyDescent="0.2">
      <c r="D751" s="22"/>
      <c r="E751" s="22"/>
      <c r="F751" s="65"/>
      <c r="G751" s="65"/>
      <c r="H751" s="65"/>
      <c r="I751" s="66"/>
      <c r="J751" s="66"/>
      <c r="K751" s="66"/>
      <c r="L751" s="66"/>
      <c r="M751" s="66"/>
      <c r="N751" s="67"/>
      <c r="O751" s="68"/>
      <c r="P751" s="69"/>
      <c r="Q751" s="69"/>
    </row>
    <row r="752" spans="4:17" x14ac:dyDescent="0.2">
      <c r="D752" s="22"/>
      <c r="E752" s="22"/>
      <c r="F752" s="65"/>
      <c r="G752" s="65"/>
      <c r="H752" s="65"/>
      <c r="I752" s="66"/>
      <c r="J752" s="66"/>
      <c r="K752" s="66"/>
      <c r="L752" s="66"/>
      <c r="M752" s="66"/>
      <c r="N752" s="67"/>
      <c r="O752" s="68"/>
      <c r="P752" s="69"/>
      <c r="Q752" s="69"/>
    </row>
    <row r="753" spans="4:17" x14ac:dyDescent="0.2">
      <c r="D753" s="22"/>
      <c r="E753" s="22"/>
      <c r="F753" s="65"/>
      <c r="G753" s="65"/>
      <c r="H753" s="65"/>
      <c r="I753" s="66"/>
      <c r="J753" s="66"/>
      <c r="K753" s="66"/>
      <c r="L753" s="66"/>
      <c r="M753" s="66"/>
      <c r="N753" s="67"/>
      <c r="O753" s="68"/>
      <c r="P753" s="69"/>
      <c r="Q753" s="69"/>
    </row>
    <row r="754" spans="4:17" x14ac:dyDescent="0.2">
      <c r="D754" s="22"/>
      <c r="E754" s="22"/>
      <c r="F754" s="65"/>
      <c r="G754" s="65"/>
      <c r="H754" s="65"/>
      <c r="I754" s="66"/>
      <c r="J754" s="66"/>
      <c r="K754" s="66"/>
      <c r="L754" s="66"/>
      <c r="M754" s="66"/>
      <c r="N754" s="67"/>
      <c r="O754" s="68"/>
      <c r="P754" s="69"/>
      <c r="Q754" s="69"/>
    </row>
    <row r="755" spans="4:17" x14ac:dyDescent="0.2">
      <c r="D755" s="22"/>
      <c r="E755" s="22"/>
      <c r="F755" s="65"/>
      <c r="G755" s="65"/>
      <c r="H755" s="65"/>
      <c r="I755" s="66"/>
      <c r="J755" s="66"/>
      <c r="K755" s="66"/>
      <c r="L755" s="66"/>
      <c r="M755" s="66"/>
      <c r="N755" s="67"/>
      <c r="O755" s="68"/>
      <c r="P755" s="69"/>
      <c r="Q755" s="69"/>
    </row>
    <row r="756" spans="4:17" x14ac:dyDescent="0.2">
      <c r="D756" s="22"/>
      <c r="E756" s="22"/>
      <c r="F756" s="65"/>
      <c r="G756" s="65"/>
      <c r="H756" s="65"/>
      <c r="I756" s="66"/>
      <c r="J756" s="66"/>
      <c r="K756" s="66"/>
      <c r="L756" s="66"/>
      <c r="M756" s="66"/>
      <c r="N756" s="67"/>
      <c r="O756" s="68"/>
      <c r="P756" s="69"/>
      <c r="Q756" s="69"/>
    </row>
    <row r="757" spans="4:17" x14ac:dyDescent="0.2">
      <c r="D757" s="22"/>
      <c r="E757" s="22"/>
      <c r="F757" s="65"/>
      <c r="G757" s="65"/>
      <c r="H757" s="65"/>
      <c r="I757" s="66"/>
      <c r="J757" s="66"/>
      <c r="K757" s="66"/>
      <c r="L757" s="66"/>
      <c r="M757" s="66"/>
      <c r="N757" s="67"/>
      <c r="O757" s="68"/>
      <c r="P757" s="69"/>
      <c r="Q757" s="69"/>
    </row>
    <row r="758" spans="4:17" x14ac:dyDescent="0.2">
      <c r="D758" s="22"/>
      <c r="E758" s="22"/>
      <c r="F758" s="65"/>
      <c r="G758" s="65"/>
      <c r="H758" s="65"/>
      <c r="I758" s="66"/>
      <c r="J758" s="66"/>
      <c r="K758" s="66"/>
      <c r="L758" s="66"/>
      <c r="M758" s="66"/>
      <c r="N758" s="67"/>
      <c r="O758" s="68"/>
      <c r="P758" s="69"/>
      <c r="Q758" s="69"/>
    </row>
    <row r="759" spans="4:17" x14ac:dyDescent="0.2">
      <c r="D759" s="22"/>
      <c r="E759" s="22"/>
      <c r="F759" s="65"/>
      <c r="G759" s="65"/>
      <c r="H759" s="65"/>
      <c r="I759" s="66"/>
      <c r="J759" s="66"/>
      <c r="K759" s="66"/>
      <c r="L759" s="66"/>
      <c r="M759" s="66"/>
      <c r="N759" s="67"/>
      <c r="O759" s="68"/>
      <c r="P759" s="69"/>
      <c r="Q759" s="69"/>
    </row>
    <row r="760" spans="4:17" x14ac:dyDescent="0.2">
      <c r="D760" s="22"/>
      <c r="E760" s="22"/>
      <c r="F760" s="65"/>
      <c r="G760" s="65"/>
      <c r="H760" s="65"/>
      <c r="I760" s="66"/>
      <c r="J760" s="66"/>
      <c r="K760" s="66"/>
      <c r="L760" s="66"/>
      <c r="M760" s="66"/>
      <c r="N760" s="67"/>
      <c r="O760" s="68"/>
      <c r="P760" s="69"/>
      <c r="Q760" s="69"/>
    </row>
    <row r="761" spans="4:17" x14ac:dyDescent="0.2">
      <c r="D761" s="22"/>
      <c r="E761" s="22"/>
      <c r="F761" s="65"/>
      <c r="G761" s="65"/>
      <c r="H761" s="65"/>
      <c r="I761" s="66"/>
      <c r="J761" s="66"/>
      <c r="K761" s="66"/>
      <c r="L761" s="66"/>
      <c r="M761" s="66"/>
      <c r="N761" s="67"/>
      <c r="O761" s="68"/>
      <c r="P761" s="69"/>
      <c r="Q761" s="69"/>
    </row>
    <row r="762" spans="4:17" x14ac:dyDescent="0.2">
      <c r="D762" s="22"/>
      <c r="E762" s="22"/>
      <c r="F762" s="65"/>
      <c r="G762" s="65"/>
      <c r="H762" s="65"/>
      <c r="I762" s="66"/>
      <c r="J762" s="66"/>
      <c r="K762" s="66"/>
      <c r="L762" s="66"/>
      <c r="M762" s="66"/>
      <c r="N762" s="67"/>
      <c r="O762" s="68"/>
      <c r="P762" s="69"/>
      <c r="Q762" s="69"/>
    </row>
    <row r="763" spans="4:17" x14ac:dyDescent="0.2">
      <c r="D763" s="22"/>
      <c r="E763" s="22"/>
      <c r="F763" s="65"/>
      <c r="G763" s="65"/>
      <c r="H763" s="65"/>
      <c r="I763" s="66"/>
      <c r="J763" s="66"/>
      <c r="K763" s="66"/>
      <c r="L763" s="66"/>
      <c r="M763" s="66"/>
      <c r="N763" s="67"/>
      <c r="O763" s="68"/>
      <c r="P763" s="69"/>
      <c r="Q763" s="69"/>
    </row>
    <row r="764" spans="4:17" x14ac:dyDescent="0.2">
      <c r="D764" s="22"/>
      <c r="E764" s="22"/>
      <c r="F764" s="65"/>
      <c r="G764" s="65"/>
      <c r="H764" s="65"/>
      <c r="I764" s="66"/>
      <c r="J764" s="66"/>
      <c r="K764" s="66"/>
      <c r="L764" s="66"/>
      <c r="M764" s="66"/>
      <c r="N764" s="67"/>
      <c r="O764" s="68"/>
      <c r="P764" s="69"/>
      <c r="Q764" s="69"/>
    </row>
    <row r="765" spans="4:17" x14ac:dyDescent="0.2">
      <c r="D765" s="22"/>
      <c r="E765" s="22"/>
      <c r="F765" s="65"/>
      <c r="G765" s="65"/>
      <c r="H765" s="65"/>
      <c r="I765" s="66"/>
      <c r="J765" s="66"/>
      <c r="K765" s="66"/>
      <c r="L765" s="66"/>
      <c r="M765" s="66"/>
      <c r="N765" s="67"/>
      <c r="O765" s="68"/>
      <c r="P765" s="69"/>
      <c r="Q765" s="69"/>
    </row>
    <row r="766" spans="4:17" x14ac:dyDescent="0.2">
      <c r="D766" s="22"/>
      <c r="E766" s="22"/>
      <c r="F766" s="65"/>
      <c r="G766" s="65"/>
      <c r="H766" s="65"/>
      <c r="I766" s="66"/>
      <c r="J766" s="66"/>
      <c r="K766" s="66"/>
      <c r="L766" s="66"/>
      <c r="M766" s="66"/>
      <c r="N766" s="67"/>
      <c r="O766" s="68"/>
      <c r="P766" s="69"/>
      <c r="Q766" s="69"/>
    </row>
    <row r="767" spans="4:17" x14ac:dyDescent="0.2">
      <c r="D767" s="22"/>
      <c r="E767" s="22"/>
      <c r="F767" s="65"/>
      <c r="G767" s="65"/>
      <c r="H767" s="65"/>
      <c r="I767" s="66"/>
      <c r="J767" s="66"/>
      <c r="K767" s="66"/>
      <c r="L767" s="66"/>
      <c r="M767" s="66"/>
      <c r="N767" s="67"/>
      <c r="O767" s="68"/>
      <c r="P767" s="69"/>
      <c r="Q767" s="69"/>
    </row>
    <row r="768" spans="4:17" x14ac:dyDescent="0.2">
      <c r="D768" s="22"/>
      <c r="E768" s="22"/>
      <c r="F768" s="65"/>
      <c r="G768" s="65"/>
      <c r="H768" s="65"/>
      <c r="I768" s="66"/>
      <c r="J768" s="66"/>
      <c r="K768" s="66"/>
      <c r="L768" s="66"/>
      <c r="M768" s="66"/>
      <c r="N768" s="67"/>
      <c r="O768" s="68"/>
      <c r="P768" s="69"/>
      <c r="Q768" s="69"/>
    </row>
    <row r="769" spans="4:17" x14ac:dyDescent="0.2">
      <c r="D769" s="22"/>
      <c r="E769" s="22"/>
      <c r="F769" s="65"/>
      <c r="G769" s="65"/>
      <c r="H769" s="65"/>
      <c r="I769" s="66"/>
      <c r="J769" s="66"/>
      <c r="K769" s="66"/>
      <c r="L769" s="66"/>
      <c r="M769" s="66"/>
      <c r="N769" s="67"/>
      <c r="O769" s="68"/>
      <c r="P769" s="69"/>
      <c r="Q769" s="69"/>
    </row>
    <row r="770" spans="4:17" x14ac:dyDescent="0.2">
      <c r="D770" s="22"/>
      <c r="E770" s="22"/>
      <c r="F770" s="65"/>
      <c r="G770" s="65"/>
      <c r="H770" s="65"/>
      <c r="I770" s="66"/>
      <c r="J770" s="66"/>
      <c r="K770" s="66"/>
      <c r="L770" s="66"/>
      <c r="M770" s="66"/>
      <c r="N770" s="67"/>
      <c r="O770" s="68"/>
      <c r="P770" s="69"/>
      <c r="Q770" s="69"/>
    </row>
    <row r="771" spans="4:17" x14ac:dyDescent="0.2">
      <c r="D771" s="22"/>
      <c r="E771" s="22"/>
      <c r="F771" s="65"/>
      <c r="G771" s="65"/>
      <c r="H771" s="65"/>
      <c r="I771" s="66"/>
      <c r="J771" s="66"/>
      <c r="K771" s="66"/>
      <c r="L771" s="66"/>
      <c r="M771" s="66"/>
      <c r="N771" s="67"/>
      <c r="O771" s="68"/>
      <c r="P771" s="69"/>
      <c r="Q771" s="69"/>
    </row>
    <row r="772" spans="4:17" x14ac:dyDescent="0.2">
      <c r="D772" s="22"/>
      <c r="E772" s="22"/>
      <c r="F772" s="65"/>
      <c r="G772" s="65"/>
      <c r="H772" s="65"/>
      <c r="I772" s="66"/>
      <c r="J772" s="66"/>
      <c r="K772" s="66"/>
      <c r="L772" s="66"/>
      <c r="M772" s="66"/>
      <c r="N772" s="67"/>
      <c r="O772" s="68"/>
      <c r="P772" s="69"/>
      <c r="Q772" s="69"/>
    </row>
    <row r="773" spans="4:17" x14ac:dyDescent="0.2">
      <c r="D773" s="22"/>
      <c r="E773" s="22"/>
      <c r="F773" s="65"/>
      <c r="G773" s="65"/>
      <c r="H773" s="65"/>
      <c r="I773" s="66"/>
      <c r="J773" s="66"/>
      <c r="K773" s="66"/>
      <c r="L773" s="66"/>
      <c r="M773" s="66"/>
      <c r="N773" s="67"/>
      <c r="O773" s="68"/>
      <c r="P773" s="69"/>
      <c r="Q773" s="69"/>
    </row>
    <row r="774" spans="4:17" x14ac:dyDescent="0.2">
      <c r="D774" s="22"/>
      <c r="E774" s="22"/>
      <c r="F774" s="65"/>
      <c r="G774" s="65"/>
      <c r="H774" s="65"/>
      <c r="I774" s="66"/>
      <c r="J774" s="66"/>
      <c r="K774" s="66"/>
      <c r="L774" s="66"/>
      <c r="M774" s="66"/>
      <c r="N774" s="67"/>
      <c r="O774" s="68"/>
      <c r="P774" s="69"/>
      <c r="Q774" s="69"/>
    </row>
    <row r="775" spans="4:17" x14ac:dyDescent="0.2">
      <c r="D775" s="22"/>
      <c r="E775" s="22"/>
      <c r="F775" s="65"/>
      <c r="G775" s="65"/>
      <c r="H775" s="65"/>
      <c r="I775" s="66"/>
      <c r="J775" s="66"/>
      <c r="K775" s="66"/>
      <c r="L775" s="66"/>
      <c r="M775" s="66"/>
      <c r="N775" s="67"/>
      <c r="O775" s="68"/>
      <c r="P775" s="69"/>
      <c r="Q775" s="69"/>
    </row>
    <row r="776" spans="4:17" x14ac:dyDescent="0.2">
      <c r="D776" s="22"/>
      <c r="E776" s="22"/>
      <c r="F776" s="65"/>
      <c r="G776" s="65"/>
      <c r="H776" s="65"/>
      <c r="I776" s="66"/>
      <c r="J776" s="66"/>
      <c r="K776" s="66"/>
      <c r="L776" s="66"/>
      <c r="M776" s="66"/>
      <c r="N776" s="67"/>
      <c r="O776" s="68"/>
      <c r="P776" s="69"/>
      <c r="Q776" s="69"/>
    </row>
    <row r="777" spans="4:17" x14ac:dyDescent="0.2">
      <c r="D777" s="22"/>
      <c r="E777" s="22"/>
      <c r="F777" s="65"/>
      <c r="G777" s="65"/>
      <c r="H777" s="65"/>
      <c r="I777" s="66"/>
      <c r="J777" s="66"/>
      <c r="K777" s="66"/>
      <c r="L777" s="66"/>
      <c r="M777" s="66"/>
      <c r="N777" s="67"/>
      <c r="O777" s="68"/>
      <c r="P777" s="69"/>
      <c r="Q777" s="69"/>
    </row>
    <row r="778" spans="4:17" x14ac:dyDescent="0.2">
      <c r="D778" s="22"/>
      <c r="E778" s="22"/>
      <c r="F778" s="65"/>
      <c r="G778" s="65"/>
      <c r="H778" s="65"/>
      <c r="I778" s="66"/>
      <c r="J778" s="66"/>
      <c r="K778" s="66"/>
      <c r="L778" s="66"/>
      <c r="M778" s="66"/>
      <c r="N778" s="67"/>
      <c r="O778" s="68"/>
      <c r="P778" s="69"/>
      <c r="Q778" s="69"/>
    </row>
    <row r="779" spans="4:17" x14ac:dyDescent="0.2">
      <c r="D779" s="22"/>
      <c r="E779" s="22"/>
      <c r="F779" s="65"/>
      <c r="G779" s="65"/>
      <c r="H779" s="65"/>
      <c r="I779" s="66"/>
      <c r="J779" s="66"/>
      <c r="K779" s="66"/>
      <c r="L779" s="66"/>
      <c r="M779" s="66"/>
      <c r="N779" s="67"/>
      <c r="O779" s="68"/>
      <c r="P779" s="69"/>
      <c r="Q779" s="69"/>
    </row>
    <row r="780" spans="4:17" x14ac:dyDescent="0.2">
      <c r="D780" s="22"/>
      <c r="E780" s="22"/>
      <c r="F780" s="65"/>
      <c r="G780" s="65"/>
      <c r="H780" s="65"/>
      <c r="I780" s="66"/>
      <c r="J780" s="66"/>
      <c r="K780" s="66"/>
      <c r="L780" s="66"/>
      <c r="M780" s="66"/>
      <c r="N780" s="67"/>
      <c r="O780" s="68"/>
      <c r="P780" s="69"/>
      <c r="Q780" s="69"/>
    </row>
    <row r="781" spans="4:17" x14ac:dyDescent="0.2">
      <c r="D781" s="22"/>
      <c r="E781" s="22"/>
      <c r="F781" s="65"/>
      <c r="G781" s="65"/>
      <c r="H781" s="65"/>
      <c r="I781" s="66"/>
      <c r="J781" s="66"/>
      <c r="K781" s="66"/>
      <c r="L781" s="66"/>
      <c r="M781" s="66"/>
      <c r="N781" s="67"/>
      <c r="O781" s="68"/>
      <c r="P781" s="69"/>
      <c r="Q781" s="69"/>
    </row>
    <row r="782" spans="4:17" x14ac:dyDescent="0.2">
      <c r="D782" s="22"/>
      <c r="E782" s="22"/>
      <c r="F782" s="65"/>
      <c r="G782" s="65"/>
      <c r="H782" s="65"/>
      <c r="I782" s="66"/>
      <c r="J782" s="66"/>
      <c r="K782" s="66"/>
      <c r="L782" s="66"/>
      <c r="M782" s="66"/>
      <c r="N782" s="67"/>
      <c r="O782" s="68"/>
      <c r="P782" s="69"/>
      <c r="Q782" s="69"/>
    </row>
    <row r="783" spans="4:17" x14ac:dyDescent="0.2">
      <c r="D783" s="22"/>
      <c r="E783" s="22"/>
      <c r="F783" s="65"/>
      <c r="G783" s="65"/>
      <c r="H783" s="65"/>
      <c r="I783" s="66"/>
      <c r="J783" s="66"/>
      <c r="K783" s="66"/>
      <c r="L783" s="66"/>
      <c r="M783" s="66"/>
      <c r="N783" s="67"/>
      <c r="O783" s="68"/>
      <c r="P783" s="69"/>
      <c r="Q783" s="69"/>
    </row>
    <row r="784" spans="4:17" x14ac:dyDescent="0.2">
      <c r="D784" s="22"/>
      <c r="E784" s="22"/>
      <c r="F784" s="65"/>
      <c r="G784" s="65"/>
      <c r="H784" s="65"/>
      <c r="I784" s="66"/>
      <c r="J784" s="66"/>
      <c r="K784" s="66"/>
      <c r="L784" s="66"/>
      <c r="M784" s="66"/>
      <c r="N784" s="67"/>
      <c r="O784" s="68"/>
      <c r="P784" s="69"/>
      <c r="Q784" s="69"/>
    </row>
    <row r="785" spans="4:17" x14ac:dyDescent="0.2">
      <c r="D785" s="22"/>
      <c r="E785" s="22"/>
      <c r="F785" s="65"/>
      <c r="G785" s="65"/>
      <c r="H785" s="65"/>
      <c r="I785" s="66"/>
      <c r="J785" s="66"/>
      <c r="K785" s="66"/>
      <c r="L785" s="66"/>
      <c r="M785" s="66"/>
      <c r="N785" s="67"/>
      <c r="O785" s="68"/>
      <c r="P785" s="69"/>
      <c r="Q785" s="69"/>
    </row>
    <row r="786" spans="4:17" x14ac:dyDescent="0.2">
      <c r="D786" s="22"/>
      <c r="E786" s="22"/>
      <c r="F786" s="65"/>
      <c r="G786" s="65"/>
      <c r="H786" s="65"/>
      <c r="I786" s="66"/>
      <c r="J786" s="66"/>
      <c r="K786" s="66"/>
      <c r="L786" s="66"/>
      <c r="M786" s="66"/>
      <c r="N786" s="67"/>
      <c r="O786" s="68"/>
      <c r="P786" s="69"/>
      <c r="Q786" s="69"/>
    </row>
    <row r="787" spans="4:17" x14ac:dyDescent="0.2">
      <c r="D787" s="22"/>
      <c r="E787" s="22"/>
      <c r="F787" s="65"/>
      <c r="G787" s="65"/>
      <c r="H787" s="65"/>
      <c r="I787" s="66"/>
      <c r="J787" s="66"/>
      <c r="K787" s="66"/>
      <c r="L787" s="66"/>
      <c r="M787" s="66"/>
      <c r="N787" s="67"/>
      <c r="O787" s="68"/>
      <c r="P787" s="69"/>
      <c r="Q787" s="69"/>
    </row>
    <row r="788" spans="4:17" x14ac:dyDescent="0.2">
      <c r="D788" s="22"/>
      <c r="E788" s="22"/>
      <c r="F788" s="65"/>
      <c r="G788" s="65"/>
      <c r="H788" s="65"/>
      <c r="I788" s="66"/>
      <c r="J788" s="66"/>
      <c r="K788" s="66"/>
      <c r="L788" s="66"/>
      <c r="M788" s="66"/>
      <c r="N788" s="67"/>
      <c r="O788" s="68"/>
      <c r="P788" s="69"/>
      <c r="Q788" s="69"/>
    </row>
    <row r="789" spans="4:17" x14ac:dyDescent="0.2">
      <c r="D789" s="22"/>
      <c r="E789" s="22"/>
      <c r="F789" s="65"/>
      <c r="G789" s="65"/>
      <c r="H789" s="65"/>
      <c r="I789" s="66"/>
      <c r="J789" s="66"/>
      <c r="K789" s="66"/>
      <c r="L789" s="66"/>
      <c r="M789" s="66"/>
      <c r="N789" s="67"/>
      <c r="O789" s="68"/>
      <c r="P789" s="69"/>
      <c r="Q789" s="69"/>
    </row>
    <row r="790" spans="4:17" x14ac:dyDescent="0.2">
      <c r="D790" s="22"/>
      <c r="E790" s="22"/>
      <c r="F790" s="65"/>
      <c r="G790" s="65"/>
      <c r="H790" s="65"/>
      <c r="I790" s="66"/>
      <c r="J790" s="66"/>
      <c r="K790" s="66"/>
      <c r="L790" s="66"/>
      <c r="M790" s="66"/>
      <c r="N790" s="67"/>
      <c r="O790" s="68"/>
      <c r="P790" s="69"/>
      <c r="Q790" s="69"/>
    </row>
    <row r="791" spans="4:17" x14ac:dyDescent="0.2">
      <c r="D791" s="22"/>
      <c r="E791" s="22"/>
      <c r="F791" s="65"/>
      <c r="G791" s="65"/>
      <c r="H791" s="65"/>
      <c r="I791" s="66"/>
      <c r="J791" s="66"/>
      <c r="K791" s="66"/>
      <c r="L791" s="66"/>
      <c r="M791" s="66"/>
      <c r="N791" s="67"/>
      <c r="O791" s="68"/>
      <c r="P791" s="69"/>
      <c r="Q791" s="69"/>
    </row>
    <row r="792" spans="4:17" x14ac:dyDescent="0.2">
      <c r="D792" s="22"/>
      <c r="E792" s="22"/>
      <c r="F792" s="65"/>
      <c r="G792" s="65"/>
      <c r="H792" s="65"/>
      <c r="I792" s="66"/>
      <c r="J792" s="66"/>
      <c r="K792" s="66"/>
      <c r="L792" s="66"/>
      <c r="M792" s="66"/>
      <c r="N792" s="67"/>
      <c r="O792" s="68"/>
      <c r="P792" s="69"/>
      <c r="Q792" s="69"/>
    </row>
    <row r="793" spans="4:17" x14ac:dyDescent="0.2">
      <c r="D793" s="22"/>
      <c r="E793" s="22"/>
      <c r="F793" s="65"/>
      <c r="G793" s="65"/>
      <c r="H793" s="65"/>
      <c r="I793" s="66"/>
      <c r="J793" s="66"/>
      <c r="K793" s="66"/>
      <c r="L793" s="66"/>
      <c r="M793" s="66"/>
      <c r="N793" s="67"/>
      <c r="O793" s="68"/>
      <c r="P793" s="69"/>
      <c r="Q793" s="69"/>
    </row>
    <row r="794" spans="4:17" x14ac:dyDescent="0.2">
      <c r="D794" s="22"/>
      <c r="E794" s="22"/>
      <c r="F794" s="65"/>
      <c r="G794" s="65"/>
      <c r="H794" s="65"/>
      <c r="I794" s="66"/>
      <c r="J794" s="66"/>
      <c r="K794" s="66"/>
      <c r="L794" s="66"/>
      <c r="M794" s="66"/>
      <c r="N794" s="67"/>
      <c r="O794" s="68"/>
      <c r="P794" s="69"/>
      <c r="Q794" s="69"/>
    </row>
    <row r="795" spans="4:17" x14ac:dyDescent="0.2">
      <c r="D795" s="22"/>
      <c r="E795" s="22"/>
      <c r="F795" s="65"/>
      <c r="G795" s="65"/>
      <c r="H795" s="65"/>
      <c r="I795" s="66"/>
      <c r="J795" s="66"/>
      <c r="K795" s="66"/>
      <c r="L795" s="66"/>
      <c r="M795" s="66"/>
      <c r="N795" s="67"/>
      <c r="O795" s="68"/>
      <c r="P795" s="69"/>
      <c r="Q795" s="69"/>
    </row>
    <row r="796" spans="4:17" x14ac:dyDescent="0.2">
      <c r="D796" s="22"/>
      <c r="E796" s="22"/>
      <c r="F796" s="65"/>
      <c r="G796" s="65"/>
      <c r="H796" s="65"/>
      <c r="I796" s="66"/>
      <c r="J796" s="66"/>
      <c r="K796" s="66"/>
      <c r="L796" s="66"/>
      <c r="M796" s="66"/>
      <c r="N796" s="67"/>
      <c r="O796" s="68"/>
      <c r="P796" s="69"/>
      <c r="Q796" s="69"/>
    </row>
    <row r="797" spans="4:17" x14ac:dyDescent="0.2">
      <c r="D797" s="22"/>
      <c r="E797" s="22"/>
      <c r="F797" s="65"/>
      <c r="G797" s="65"/>
      <c r="H797" s="65"/>
      <c r="I797" s="66"/>
      <c r="J797" s="66"/>
      <c r="K797" s="66"/>
      <c r="L797" s="66"/>
      <c r="M797" s="66"/>
      <c r="N797" s="67"/>
      <c r="O797" s="68"/>
      <c r="P797" s="69"/>
      <c r="Q797" s="69"/>
    </row>
    <row r="798" spans="4:17" x14ac:dyDescent="0.2">
      <c r="D798" s="22"/>
      <c r="E798" s="22"/>
      <c r="F798" s="65"/>
      <c r="G798" s="65"/>
      <c r="H798" s="65"/>
      <c r="I798" s="66"/>
      <c r="J798" s="66"/>
      <c r="K798" s="66"/>
      <c r="L798" s="66"/>
      <c r="M798" s="66"/>
      <c r="N798" s="67"/>
      <c r="O798" s="68"/>
      <c r="P798" s="69"/>
      <c r="Q798" s="69"/>
    </row>
    <row r="799" spans="4:17" x14ac:dyDescent="0.2">
      <c r="D799" s="22"/>
      <c r="E799" s="22"/>
      <c r="F799" s="65"/>
      <c r="G799" s="65"/>
      <c r="H799" s="65"/>
      <c r="I799" s="66"/>
      <c r="J799" s="66"/>
      <c r="K799" s="66"/>
      <c r="L799" s="66"/>
      <c r="M799" s="66"/>
      <c r="N799" s="67"/>
      <c r="O799" s="68"/>
      <c r="P799" s="69"/>
      <c r="Q799" s="69"/>
    </row>
    <row r="800" spans="4:17" x14ac:dyDescent="0.2">
      <c r="D800" s="22"/>
      <c r="E800" s="22"/>
      <c r="F800" s="65"/>
      <c r="G800" s="65"/>
      <c r="H800" s="65"/>
      <c r="I800" s="66"/>
      <c r="J800" s="66"/>
      <c r="K800" s="66"/>
      <c r="L800" s="66"/>
      <c r="M800" s="66"/>
      <c r="N800" s="67"/>
      <c r="O800" s="68"/>
      <c r="P800" s="69"/>
      <c r="Q800" s="69"/>
    </row>
    <row r="801" spans="4:17" x14ac:dyDescent="0.2">
      <c r="D801" s="22"/>
      <c r="E801" s="22"/>
      <c r="F801" s="65"/>
      <c r="G801" s="65"/>
      <c r="H801" s="65"/>
      <c r="I801" s="66"/>
      <c r="J801" s="66"/>
      <c r="K801" s="66"/>
      <c r="L801" s="66"/>
      <c r="M801" s="66"/>
      <c r="N801" s="67"/>
      <c r="O801" s="68"/>
      <c r="P801" s="69"/>
      <c r="Q801" s="69"/>
    </row>
    <row r="802" spans="4:17" x14ac:dyDescent="0.2">
      <c r="D802" s="22"/>
      <c r="E802" s="22"/>
      <c r="F802" s="65"/>
      <c r="G802" s="65"/>
      <c r="H802" s="65"/>
      <c r="I802" s="66"/>
      <c r="J802" s="66"/>
      <c r="K802" s="66"/>
      <c r="L802" s="66"/>
      <c r="M802" s="66"/>
      <c r="N802" s="67"/>
      <c r="O802" s="68"/>
      <c r="P802" s="69"/>
      <c r="Q802" s="69"/>
    </row>
    <row r="803" spans="4:17" x14ac:dyDescent="0.2">
      <c r="D803" s="22"/>
      <c r="E803" s="22"/>
      <c r="F803" s="65"/>
      <c r="G803" s="65"/>
      <c r="H803" s="65"/>
      <c r="I803" s="66"/>
      <c r="J803" s="66"/>
      <c r="K803" s="66"/>
      <c r="L803" s="66"/>
      <c r="M803" s="66"/>
      <c r="N803" s="67"/>
      <c r="O803" s="68"/>
      <c r="P803" s="69"/>
      <c r="Q803" s="69"/>
    </row>
    <row r="804" spans="4:17" x14ac:dyDescent="0.2">
      <c r="D804" s="22"/>
      <c r="E804" s="22"/>
      <c r="F804" s="65"/>
      <c r="G804" s="65"/>
      <c r="H804" s="65"/>
      <c r="I804" s="66"/>
      <c r="J804" s="66"/>
      <c r="K804" s="66"/>
      <c r="L804" s="66"/>
      <c r="M804" s="66"/>
      <c r="N804" s="67"/>
      <c r="O804" s="68"/>
      <c r="P804" s="69"/>
      <c r="Q804" s="69"/>
    </row>
    <row r="805" spans="4:17" x14ac:dyDescent="0.2">
      <c r="D805" s="22"/>
      <c r="E805" s="22"/>
      <c r="F805" s="65"/>
      <c r="G805" s="65"/>
      <c r="H805" s="65"/>
      <c r="I805" s="66"/>
      <c r="J805" s="66"/>
      <c r="K805" s="66"/>
      <c r="L805" s="66"/>
      <c r="M805" s="66"/>
      <c r="N805" s="67"/>
      <c r="O805" s="68"/>
      <c r="P805" s="69"/>
      <c r="Q805" s="69"/>
    </row>
    <row r="806" spans="4:17" x14ac:dyDescent="0.2">
      <c r="D806" s="22"/>
      <c r="E806" s="22"/>
      <c r="F806" s="65"/>
      <c r="G806" s="65"/>
      <c r="H806" s="65"/>
      <c r="I806" s="66"/>
      <c r="J806" s="66"/>
      <c r="K806" s="66"/>
      <c r="L806" s="66"/>
      <c r="M806" s="66"/>
      <c r="N806" s="67"/>
      <c r="O806" s="68"/>
      <c r="P806" s="69"/>
      <c r="Q806" s="69"/>
    </row>
    <row r="807" spans="4:17" x14ac:dyDescent="0.2">
      <c r="D807" s="22"/>
      <c r="E807" s="22"/>
      <c r="F807" s="65"/>
      <c r="G807" s="65"/>
      <c r="H807" s="65"/>
      <c r="I807" s="66"/>
      <c r="J807" s="66"/>
      <c r="K807" s="66"/>
      <c r="L807" s="66"/>
      <c r="M807" s="66"/>
      <c r="N807" s="67"/>
      <c r="O807" s="68"/>
      <c r="P807" s="69"/>
      <c r="Q807" s="69"/>
    </row>
    <row r="808" spans="4:17" x14ac:dyDescent="0.2">
      <c r="D808" s="22"/>
      <c r="E808" s="22"/>
      <c r="F808" s="65"/>
      <c r="G808" s="65"/>
      <c r="H808" s="65"/>
      <c r="I808" s="66"/>
      <c r="J808" s="66"/>
      <c r="K808" s="66"/>
      <c r="L808" s="66"/>
      <c r="M808" s="66"/>
      <c r="N808" s="67"/>
      <c r="O808" s="68"/>
      <c r="P808" s="69"/>
      <c r="Q808" s="69"/>
    </row>
    <row r="809" spans="4:17" x14ac:dyDescent="0.2">
      <c r="D809" s="22"/>
      <c r="E809" s="22"/>
      <c r="F809" s="65"/>
      <c r="G809" s="65"/>
      <c r="H809" s="65"/>
      <c r="I809" s="66"/>
      <c r="J809" s="66"/>
      <c r="K809" s="66"/>
      <c r="L809" s="66"/>
      <c r="M809" s="66"/>
      <c r="N809" s="67"/>
      <c r="O809" s="68"/>
      <c r="P809" s="69"/>
      <c r="Q809" s="69"/>
    </row>
    <row r="810" spans="4:17" x14ac:dyDescent="0.2">
      <c r="D810" s="22"/>
      <c r="E810" s="22"/>
      <c r="F810" s="65"/>
      <c r="G810" s="65"/>
      <c r="H810" s="65"/>
      <c r="I810" s="66"/>
      <c r="J810" s="66"/>
      <c r="K810" s="66"/>
      <c r="L810" s="66"/>
      <c r="M810" s="66"/>
      <c r="N810" s="67"/>
      <c r="O810" s="68"/>
      <c r="P810" s="69"/>
      <c r="Q810" s="69"/>
    </row>
    <row r="811" spans="4:17" x14ac:dyDescent="0.2">
      <c r="D811" s="22"/>
      <c r="E811" s="22"/>
      <c r="F811" s="65"/>
      <c r="G811" s="65"/>
      <c r="H811" s="65"/>
      <c r="I811" s="66"/>
      <c r="J811" s="66"/>
      <c r="K811" s="66"/>
      <c r="L811" s="66"/>
      <c r="M811" s="66"/>
      <c r="N811" s="67"/>
      <c r="O811" s="68"/>
      <c r="P811" s="69"/>
      <c r="Q811" s="69"/>
    </row>
    <row r="812" spans="4:17" x14ac:dyDescent="0.2">
      <c r="D812" s="22"/>
      <c r="E812" s="22"/>
      <c r="F812" s="65"/>
      <c r="G812" s="65"/>
      <c r="H812" s="65"/>
      <c r="I812" s="66"/>
      <c r="J812" s="66"/>
      <c r="K812" s="66"/>
      <c r="L812" s="66"/>
      <c r="M812" s="66"/>
      <c r="N812" s="67"/>
      <c r="O812" s="68"/>
      <c r="P812" s="69"/>
      <c r="Q812" s="69"/>
    </row>
    <row r="813" spans="4:17" x14ac:dyDescent="0.2">
      <c r="D813" s="22"/>
      <c r="E813" s="22"/>
      <c r="F813" s="65"/>
      <c r="G813" s="65"/>
      <c r="H813" s="65"/>
      <c r="I813" s="66"/>
      <c r="J813" s="66"/>
      <c r="K813" s="66"/>
      <c r="L813" s="66"/>
      <c r="M813" s="66"/>
      <c r="N813" s="67"/>
      <c r="O813" s="68"/>
      <c r="P813" s="69"/>
      <c r="Q813" s="69"/>
    </row>
    <row r="814" spans="4:17" x14ac:dyDescent="0.2">
      <c r="D814" s="22"/>
      <c r="E814" s="22"/>
      <c r="F814" s="65"/>
      <c r="G814" s="65"/>
      <c r="H814" s="65"/>
      <c r="I814" s="66"/>
      <c r="J814" s="66"/>
      <c r="K814" s="66"/>
      <c r="L814" s="66"/>
      <c r="M814" s="66"/>
      <c r="N814" s="67"/>
      <c r="O814" s="68"/>
      <c r="P814" s="69"/>
      <c r="Q814" s="69"/>
    </row>
    <row r="815" spans="4:17" x14ac:dyDescent="0.2">
      <c r="D815" s="22"/>
      <c r="E815" s="22"/>
      <c r="F815" s="65"/>
      <c r="G815" s="65"/>
      <c r="H815" s="65"/>
      <c r="I815" s="66"/>
      <c r="J815" s="66"/>
      <c r="K815" s="66"/>
      <c r="L815" s="66"/>
      <c r="M815" s="66"/>
      <c r="N815" s="67"/>
      <c r="O815" s="68"/>
      <c r="P815" s="69"/>
      <c r="Q815" s="69"/>
    </row>
    <row r="816" spans="4:17" x14ac:dyDescent="0.2">
      <c r="D816" s="22"/>
      <c r="E816" s="22"/>
      <c r="F816" s="65"/>
      <c r="G816" s="65"/>
      <c r="H816" s="65"/>
      <c r="I816" s="66"/>
      <c r="J816" s="66"/>
      <c r="K816" s="66"/>
      <c r="L816" s="66"/>
      <c r="M816" s="66"/>
      <c r="N816" s="67"/>
      <c r="O816" s="68"/>
      <c r="P816" s="69"/>
      <c r="Q816" s="69"/>
    </row>
    <row r="817" spans="4:17" x14ac:dyDescent="0.2">
      <c r="D817" s="22"/>
      <c r="E817" s="22"/>
      <c r="F817" s="65"/>
      <c r="G817" s="65"/>
      <c r="H817" s="65"/>
      <c r="I817" s="66"/>
      <c r="J817" s="66"/>
      <c r="K817" s="66"/>
      <c r="L817" s="66"/>
      <c r="M817" s="66"/>
      <c r="N817" s="67"/>
      <c r="O817" s="68"/>
      <c r="P817" s="69"/>
      <c r="Q817" s="69"/>
    </row>
    <row r="818" spans="4:17" x14ac:dyDescent="0.2">
      <c r="D818" s="22"/>
      <c r="E818" s="22"/>
      <c r="F818" s="65"/>
      <c r="G818" s="65"/>
      <c r="H818" s="65"/>
      <c r="I818" s="66"/>
      <c r="J818" s="66"/>
      <c r="K818" s="66"/>
      <c r="L818" s="66"/>
      <c r="M818" s="66"/>
      <c r="N818" s="67"/>
      <c r="O818" s="68"/>
      <c r="P818" s="69"/>
      <c r="Q818" s="69"/>
    </row>
    <row r="819" spans="4:17" x14ac:dyDescent="0.2">
      <c r="D819" s="22"/>
      <c r="E819" s="22"/>
      <c r="F819" s="65"/>
      <c r="G819" s="65"/>
      <c r="H819" s="65"/>
      <c r="I819" s="66"/>
      <c r="J819" s="66"/>
      <c r="K819" s="66"/>
      <c r="L819" s="66"/>
      <c r="M819" s="66"/>
      <c r="N819" s="67"/>
      <c r="O819" s="68"/>
      <c r="P819" s="69"/>
      <c r="Q819" s="69"/>
    </row>
    <row r="820" spans="4:17" x14ac:dyDescent="0.2">
      <c r="D820" s="22"/>
      <c r="E820" s="22"/>
      <c r="F820" s="65"/>
      <c r="G820" s="65"/>
      <c r="H820" s="65"/>
      <c r="I820" s="66"/>
      <c r="J820" s="66"/>
      <c r="K820" s="66"/>
      <c r="L820" s="66"/>
      <c r="M820" s="66"/>
      <c r="N820" s="67"/>
      <c r="O820" s="68"/>
      <c r="P820" s="69"/>
      <c r="Q820" s="69"/>
    </row>
    <row r="821" spans="4:17" x14ac:dyDescent="0.2">
      <c r="D821" s="22"/>
      <c r="E821" s="22"/>
      <c r="F821" s="65"/>
      <c r="G821" s="65"/>
      <c r="H821" s="65"/>
      <c r="I821" s="66"/>
      <c r="J821" s="66"/>
      <c r="K821" s="66"/>
      <c r="L821" s="66"/>
      <c r="M821" s="66"/>
      <c r="N821" s="67"/>
      <c r="O821" s="68"/>
      <c r="P821" s="69"/>
      <c r="Q821" s="69"/>
    </row>
    <row r="822" spans="4:17" x14ac:dyDescent="0.2">
      <c r="D822" s="22"/>
      <c r="E822" s="22"/>
      <c r="F822" s="65"/>
      <c r="G822" s="65"/>
      <c r="H822" s="65"/>
      <c r="I822" s="66"/>
      <c r="J822" s="66"/>
      <c r="K822" s="66"/>
      <c r="L822" s="66"/>
      <c r="M822" s="66"/>
      <c r="N822" s="67"/>
      <c r="O822" s="68"/>
      <c r="P822" s="69"/>
      <c r="Q822" s="69"/>
    </row>
    <row r="823" spans="4:17" x14ac:dyDescent="0.2">
      <c r="D823" s="22"/>
      <c r="E823" s="22"/>
      <c r="F823" s="65"/>
      <c r="G823" s="65"/>
      <c r="H823" s="65"/>
      <c r="I823" s="66"/>
      <c r="J823" s="66"/>
      <c r="K823" s="66"/>
      <c r="L823" s="66"/>
      <c r="M823" s="66"/>
      <c r="N823" s="67"/>
      <c r="O823" s="68"/>
      <c r="P823" s="69"/>
      <c r="Q823" s="69"/>
    </row>
    <row r="824" spans="4:17" x14ac:dyDescent="0.2">
      <c r="D824" s="22"/>
      <c r="E824" s="22"/>
      <c r="F824" s="65"/>
      <c r="G824" s="65"/>
      <c r="H824" s="65"/>
      <c r="I824" s="66"/>
      <c r="J824" s="66"/>
      <c r="K824" s="66"/>
      <c r="L824" s="66"/>
      <c r="M824" s="66"/>
      <c r="N824" s="67"/>
      <c r="O824" s="68"/>
      <c r="P824" s="69"/>
      <c r="Q824" s="69"/>
    </row>
    <row r="825" spans="4:17" x14ac:dyDescent="0.2">
      <c r="D825" s="22"/>
      <c r="E825" s="22"/>
      <c r="F825" s="65"/>
      <c r="G825" s="65"/>
      <c r="H825" s="65"/>
      <c r="I825" s="66"/>
      <c r="J825" s="66"/>
      <c r="K825" s="66"/>
      <c r="L825" s="66"/>
      <c r="M825" s="66"/>
      <c r="N825" s="67"/>
      <c r="O825" s="68"/>
      <c r="P825" s="69"/>
      <c r="Q825" s="69"/>
    </row>
    <row r="826" spans="4:17" x14ac:dyDescent="0.2">
      <c r="D826" s="22"/>
      <c r="E826" s="22"/>
      <c r="F826" s="65"/>
      <c r="G826" s="65"/>
      <c r="H826" s="65"/>
      <c r="I826" s="66"/>
      <c r="J826" s="66"/>
      <c r="K826" s="66"/>
      <c r="L826" s="66"/>
      <c r="M826" s="66"/>
      <c r="N826" s="67"/>
      <c r="O826" s="68"/>
      <c r="P826" s="69"/>
      <c r="Q826" s="69"/>
    </row>
    <row r="827" spans="4:17" x14ac:dyDescent="0.2">
      <c r="D827" s="22"/>
      <c r="E827" s="22"/>
      <c r="F827" s="65"/>
      <c r="G827" s="65"/>
      <c r="H827" s="65"/>
      <c r="I827" s="66"/>
      <c r="J827" s="66"/>
      <c r="K827" s="66"/>
      <c r="L827" s="66"/>
      <c r="M827" s="66"/>
      <c r="N827" s="67"/>
      <c r="O827" s="68"/>
      <c r="P827" s="69"/>
      <c r="Q827" s="69"/>
    </row>
    <row r="828" spans="4:17" x14ac:dyDescent="0.2">
      <c r="D828" s="22"/>
      <c r="E828" s="22"/>
      <c r="F828" s="65"/>
      <c r="G828" s="65"/>
      <c r="H828" s="65"/>
      <c r="I828" s="66"/>
      <c r="J828" s="66"/>
      <c r="K828" s="66"/>
      <c r="L828" s="66"/>
      <c r="M828" s="66"/>
      <c r="N828" s="67"/>
      <c r="O828" s="68"/>
      <c r="P828" s="69"/>
      <c r="Q828" s="69"/>
    </row>
    <row r="829" spans="4:17" x14ac:dyDescent="0.2">
      <c r="D829" s="22"/>
      <c r="E829" s="22"/>
      <c r="F829" s="65"/>
      <c r="G829" s="65"/>
      <c r="H829" s="65"/>
      <c r="I829" s="66"/>
      <c r="J829" s="66"/>
      <c r="K829" s="66"/>
      <c r="L829" s="66"/>
      <c r="M829" s="66"/>
      <c r="N829" s="67"/>
      <c r="O829" s="68"/>
      <c r="P829" s="69"/>
      <c r="Q829" s="69"/>
    </row>
    <row r="830" spans="4:17" x14ac:dyDescent="0.2">
      <c r="D830" s="22"/>
      <c r="E830" s="22"/>
      <c r="F830" s="65"/>
      <c r="G830" s="65"/>
      <c r="H830" s="65"/>
      <c r="I830" s="66"/>
      <c r="J830" s="66"/>
      <c r="K830" s="66"/>
      <c r="L830" s="66"/>
      <c r="M830" s="66"/>
      <c r="N830" s="67"/>
      <c r="O830" s="68"/>
      <c r="P830" s="69"/>
      <c r="Q830" s="69"/>
    </row>
    <row r="831" spans="4:17" x14ac:dyDescent="0.2">
      <c r="D831" s="22"/>
      <c r="E831" s="22"/>
      <c r="F831" s="65"/>
      <c r="G831" s="65"/>
      <c r="H831" s="65"/>
      <c r="I831" s="66"/>
      <c r="J831" s="66"/>
      <c r="K831" s="66"/>
      <c r="L831" s="66"/>
      <c r="M831" s="66"/>
      <c r="N831" s="67"/>
      <c r="O831" s="68"/>
      <c r="P831" s="69"/>
      <c r="Q831" s="69"/>
    </row>
    <row r="832" spans="4:17" x14ac:dyDescent="0.2">
      <c r="D832" s="22"/>
      <c r="E832" s="22"/>
      <c r="F832" s="65"/>
      <c r="G832" s="65"/>
      <c r="H832" s="65"/>
      <c r="I832" s="66"/>
      <c r="J832" s="66"/>
      <c r="K832" s="66"/>
      <c r="L832" s="66"/>
      <c r="M832" s="66"/>
      <c r="N832" s="67"/>
      <c r="O832" s="68"/>
      <c r="P832" s="69"/>
      <c r="Q832" s="69"/>
    </row>
    <row r="833" spans="4:17" x14ac:dyDescent="0.2">
      <c r="D833" s="22"/>
      <c r="E833" s="22"/>
      <c r="F833" s="65"/>
      <c r="G833" s="65"/>
      <c r="H833" s="65"/>
      <c r="I833" s="66"/>
      <c r="J833" s="66"/>
      <c r="K833" s="66"/>
      <c r="L833" s="66"/>
      <c r="M833" s="66"/>
      <c r="N833" s="67"/>
      <c r="O833" s="68"/>
      <c r="P833" s="69"/>
      <c r="Q833" s="69"/>
    </row>
    <row r="834" spans="4:17" x14ac:dyDescent="0.2">
      <c r="D834" s="22"/>
      <c r="E834" s="22"/>
      <c r="F834" s="65"/>
      <c r="G834" s="65"/>
      <c r="H834" s="65"/>
      <c r="I834" s="66"/>
      <c r="J834" s="66"/>
      <c r="K834" s="66"/>
      <c r="L834" s="66"/>
      <c r="M834" s="66"/>
      <c r="N834" s="67"/>
      <c r="O834" s="68"/>
      <c r="P834" s="69"/>
      <c r="Q834" s="69"/>
    </row>
    <row r="835" spans="4:17" x14ac:dyDescent="0.2">
      <c r="D835" s="22"/>
      <c r="E835" s="22"/>
      <c r="F835" s="65"/>
      <c r="G835" s="65"/>
      <c r="H835" s="65"/>
      <c r="I835" s="66"/>
      <c r="J835" s="66"/>
      <c r="K835" s="66"/>
      <c r="L835" s="66"/>
      <c r="M835" s="66"/>
      <c r="N835" s="67"/>
      <c r="O835" s="68"/>
      <c r="P835" s="69"/>
      <c r="Q835" s="69"/>
    </row>
    <row r="836" spans="4:17" x14ac:dyDescent="0.2">
      <c r="D836" s="22"/>
      <c r="E836" s="22"/>
      <c r="F836" s="65"/>
      <c r="G836" s="65"/>
      <c r="H836" s="65"/>
      <c r="I836" s="66"/>
      <c r="J836" s="66"/>
      <c r="K836" s="66"/>
      <c r="L836" s="66"/>
      <c r="M836" s="66"/>
      <c r="N836" s="67"/>
      <c r="O836" s="68"/>
      <c r="P836" s="69"/>
      <c r="Q836" s="69"/>
    </row>
    <row r="837" spans="4:17" x14ac:dyDescent="0.2">
      <c r="D837" s="22"/>
      <c r="E837" s="22"/>
      <c r="F837" s="65"/>
      <c r="G837" s="65"/>
      <c r="H837" s="65"/>
      <c r="I837" s="66"/>
      <c r="J837" s="66"/>
      <c r="K837" s="66"/>
      <c r="L837" s="66"/>
      <c r="M837" s="66"/>
      <c r="N837" s="67"/>
      <c r="O837" s="68"/>
      <c r="P837" s="69"/>
      <c r="Q837" s="69"/>
    </row>
    <row r="838" spans="4:17" x14ac:dyDescent="0.2">
      <c r="D838" s="22"/>
      <c r="E838" s="22"/>
      <c r="F838" s="65"/>
      <c r="G838" s="65"/>
      <c r="H838" s="65"/>
      <c r="I838" s="66"/>
      <c r="J838" s="66"/>
      <c r="K838" s="66"/>
      <c r="L838" s="66"/>
      <c r="M838" s="66"/>
      <c r="N838" s="67"/>
      <c r="O838" s="68"/>
      <c r="P838" s="69"/>
      <c r="Q838" s="69"/>
    </row>
    <row r="839" spans="4:17" x14ac:dyDescent="0.2">
      <c r="D839" s="22"/>
      <c r="E839" s="22"/>
      <c r="F839" s="65"/>
      <c r="G839" s="65"/>
      <c r="H839" s="65"/>
      <c r="I839" s="66"/>
      <c r="J839" s="66"/>
      <c r="K839" s="66"/>
      <c r="L839" s="66"/>
      <c r="M839" s="66"/>
      <c r="N839" s="67"/>
      <c r="O839" s="68"/>
      <c r="P839" s="69"/>
      <c r="Q839" s="69"/>
    </row>
    <row r="840" spans="4:17" x14ac:dyDescent="0.2">
      <c r="D840" s="22"/>
      <c r="E840" s="22"/>
      <c r="F840" s="65"/>
      <c r="G840" s="65"/>
      <c r="H840" s="65"/>
      <c r="I840" s="66"/>
      <c r="J840" s="66"/>
      <c r="K840" s="66"/>
      <c r="L840" s="66"/>
      <c r="M840" s="66"/>
      <c r="N840" s="67"/>
      <c r="O840" s="68"/>
      <c r="P840" s="69"/>
      <c r="Q840" s="69"/>
    </row>
    <row r="841" spans="4:17" x14ac:dyDescent="0.2">
      <c r="D841" s="22"/>
      <c r="E841" s="22"/>
      <c r="F841" s="65"/>
      <c r="G841" s="65"/>
      <c r="H841" s="65"/>
      <c r="I841" s="66"/>
      <c r="J841" s="66"/>
      <c r="K841" s="66"/>
      <c r="L841" s="66"/>
      <c r="M841" s="66"/>
      <c r="N841" s="67"/>
      <c r="O841" s="68"/>
      <c r="P841" s="69"/>
      <c r="Q841" s="69"/>
    </row>
    <row r="842" spans="4:17" x14ac:dyDescent="0.2">
      <c r="D842" s="22"/>
      <c r="E842" s="22"/>
      <c r="F842" s="65"/>
      <c r="G842" s="65"/>
      <c r="H842" s="65"/>
      <c r="I842" s="66"/>
      <c r="J842" s="66"/>
      <c r="K842" s="66"/>
      <c r="L842" s="66"/>
      <c r="M842" s="66"/>
      <c r="N842" s="67"/>
      <c r="O842" s="68"/>
      <c r="P842" s="69"/>
      <c r="Q842" s="69"/>
    </row>
    <row r="843" spans="4:17" x14ac:dyDescent="0.2">
      <c r="D843" s="22"/>
      <c r="E843" s="22"/>
      <c r="F843" s="65"/>
      <c r="G843" s="65"/>
      <c r="H843" s="65"/>
      <c r="I843" s="66"/>
      <c r="J843" s="66"/>
      <c r="K843" s="66"/>
      <c r="L843" s="66"/>
      <c r="M843" s="66"/>
      <c r="N843" s="67"/>
      <c r="O843" s="68"/>
      <c r="P843" s="69"/>
      <c r="Q843" s="69"/>
    </row>
    <row r="844" spans="4:17" x14ac:dyDescent="0.2">
      <c r="D844" s="22"/>
      <c r="E844" s="22"/>
      <c r="F844" s="65"/>
      <c r="G844" s="65"/>
      <c r="H844" s="65"/>
      <c r="I844" s="66"/>
      <c r="J844" s="66"/>
      <c r="K844" s="66"/>
      <c r="L844" s="66"/>
      <c r="M844" s="66"/>
      <c r="N844" s="67"/>
      <c r="O844" s="68"/>
      <c r="P844" s="69"/>
      <c r="Q844" s="69"/>
    </row>
    <row r="845" spans="4:17" x14ac:dyDescent="0.2">
      <c r="D845" s="22"/>
      <c r="E845" s="22"/>
      <c r="F845" s="65"/>
      <c r="G845" s="65"/>
      <c r="H845" s="65"/>
      <c r="I845" s="66"/>
      <c r="J845" s="66"/>
      <c r="K845" s="66"/>
      <c r="L845" s="66"/>
      <c r="M845" s="66"/>
      <c r="N845" s="67"/>
      <c r="O845" s="68"/>
      <c r="P845" s="69"/>
      <c r="Q845" s="69"/>
    </row>
    <row r="846" spans="4:17" x14ac:dyDescent="0.2">
      <c r="D846" s="22"/>
      <c r="E846" s="22"/>
      <c r="F846" s="65"/>
      <c r="G846" s="65"/>
      <c r="H846" s="65"/>
      <c r="I846" s="66"/>
      <c r="J846" s="66"/>
      <c r="K846" s="66"/>
      <c r="L846" s="66"/>
      <c r="M846" s="66"/>
      <c r="N846" s="67"/>
      <c r="O846" s="68"/>
      <c r="P846" s="69"/>
      <c r="Q846" s="69"/>
    </row>
    <row r="847" spans="4:17" x14ac:dyDescent="0.2">
      <c r="D847" s="22"/>
      <c r="E847" s="22"/>
      <c r="F847" s="65"/>
      <c r="G847" s="65"/>
      <c r="H847" s="65"/>
      <c r="I847" s="66"/>
      <c r="J847" s="66"/>
      <c r="K847" s="66"/>
      <c r="L847" s="66"/>
      <c r="M847" s="66"/>
      <c r="N847" s="67"/>
      <c r="O847" s="68"/>
      <c r="P847" s="69"/>
      <c r="Q847" s="69"/>
    </row>
    <row r="848" spans="4:17" x14ac:dyDescent="0.2">
      <c r="D848" s="22"/>
      <c r="E848" s="22"/>
      <c r="F848" s="65"/>
      <c r="G848" s="65"/>
      <c r="H848" s="65"/>
      <c r="I848" s="66"/>
      <c r="J848" s="66"/>
      <c r="K848" s="66"/>
      <c r="L848" s="66"/>
      <c r="M848" s="66"/>
      <c r="N848" s="67"/>
      <c r="O848" s="68"/>
      <c r="P848" s="69"/>
      <c r="Q848" s="69"/>
    </row>
    <row r="849" spans="4:17" x14ac:dyDescent="0.2">
      <c r="D849" s="22"/>
      <c r="E849" s="22"/>
      <c r="F849" s="65"/>
      <c r="G849" s="65"/>
      <c r="H849" s="65"/>
      <c r="I849" s="66"/>
      <c r="J849" s="66"/>
      <c r="K849" s="66"/>
      <c r="L849" s="66"/>
      <c r="M849" s="66"/>
      <c r="N849" s="67"/>
      <c r="O849" s="68"/>
      <c r="P849" s="69"/>
      <c r="Q849" s="69"/>
    </row>
    <row r="850" spans="4:17" x14ac:dyDescent="0.2">
      <c r="D850" s="22"/>
      <c r="E850" s="22"/>
      <c r="F850" s="65"/>
      <c r="G850" s="65"/>
      <c r="H850" s="65"/>
      <c r="I850" s="66"/>
      <c r="J850" s="66"/>
      <c r="K850" s="66"/>
      <c r="L850" s="66"/>
      <c r="M850" s="66"/>
      <c r="N850" s="67"/>
      <c r="O850" s="68"/>
      <c r="P850" s="69"/>
      <c r="Q850" s="69"/>
    </row>
    <row r="851" spans="4:17" x14ac:dyDescent="0.2">
      <c r="D851" s="22"/>
      <c r="E851" s="22"/>
      <c r="F851" s="65"/>
      <c r="G851" s="65"/>
      <c r="H851" s="65"/>
      <c r="I851" s="66"/>
      <c r="J851" s="66"/>
      <c r="K851" s="66"/>
      <c r="L851" s="66"/>
      <c r="M851" s="66"/>
      <c r="N851" s="67"/>
      <c r="O851" s="68"/>
      <c r="P851" s="69"/>
      <c r="Q851" s="69"/>
    </row>
    <row r="852" spans="4:17" x14ac:dyDescent="0.2">
      <c r="D852" s="22"/>
      <c r="E852" s="22"/>
      <c r="F852" s="65"/>
      <c r="G852" s="65"/>
      <c r="H852" s="65"/>
      <c r="I852" s="66"/>
      <c r="J852" s="66"/>
      <c r="K852" s="66"/>
      <c r="L852" s="66"/>
      <c r="M852" s="66"/>
      <c r="N852" s="67"/>
      <c r="O852" s="68"/>
      <c r="P852" s="69"/>
      <c r="Q852" s="69"/>
    </row>
    <row r="853" spans="4:17" x14ac:dyDescent="0.2">
      <c r="D853" s="22"/>
      <c r="E853" s="22"/>
      <c r="F853" s="65"/>
      <c r="G853" s="65"/>
      <c r="H853" s="65"/>
      <c r="I853" s="66"/>
      <c r="J853" s="66"/>
      <c r="K853" s="66"/>
      <c r="L853" s="66"/>
      <c r="M853" s="66"/>
      <c r="N853" s="67"/>
      <c r="O853" s="68"/>
      <c r="P853" s="69"/>
      <c r="Q853" s="69"/>
    </row>
    <row r="854" spans="4:17" x14ac:dyDescent="0.2">
      <c r="D854" s="22"/>
      <c r="E854" s="22"/>
      <c r="F854" s="65"/>
      <c r="G854" s="65"/>
      <c r="H854" s="65"/>
      <c r="I854" s="66"/>
      <c r="J854" s="66"/>
      <c r="K854" s="66"/>
      <c r="L854" s="66"/>
      <c r="M854" s="66"/>
      <c r="N854" s="67"/>
      <c r="O854" s="68"/>
      <c r="P854" s="69"/>
      <c r="Q854" s="69"/>
    </row>
    <row r="855" spans="4:17" x14ac:dyDescent="0.2">
      <c r="D855" s="22"/>
      <c r="E855" s="22"/>
      <c r="F855" s="65"/>
      <c r="G855" s="65"/>
      <c r="H855" s="65"/>
      <c r="I855" s="66"/>
      <c r="J855" s="66"/>
      <c r="K855" s="66"/>
      <c r="L855" s="66"/>
      <c r="M855" s="66"/>
      <c r="N855" s="67"/>
      <c r="O855" s="68"/>
      <c r="P855" s="69"/>
      <c r="Q855" s="69"/>
    </row>
    <row r="856" spans="4:17" x14ac:dyDescent="0.2">
      <c r="D856" s="22"/>
      <c r="E856" s="22"/>
      <c r="F856" s="65"/>
      <c r="G856" s="65"/>
      <c r="H856" s="65"/>
      <c r="I856" s="66"/>
      <c r="J856" s="66"/>
      <c r="K856" s="66"/>
      <c r="L856" s="66"/>
      <c r="M856" s="66"/>
      <c r="N856" s="67"/>
      <c r="O856" s="68"/>
      <c r="P856" s="69"/>
      <c r="Q856" s="69"/>
    </row>
    <row r="857" spans="4:17" x14ac:dyDescent="0.2">
      <c r="D857" s="22"/>
      <c r="E857" s="22"/>
      <c r="F857" s="65"/>
      <c r="G857" s="65"/>
      <c r="H857" s="65"/>
      <c r="I857" s="66"/>
      <c r="J857" s="66"/>
      <c r="K857" s="66"/>
      <c r="L857" s="66"/>
      <c r="M857" s="66"/>
      <c r="N857" s="67"/>
      <c r="O857" s="68"/>
      <c r="P857" s="69"/>
      <c r="Q857" s="69"/>
    </row>
    <row r="858" spans="4:17" x14ac:dyDescent="0.2">
      <c r="D858" s="22"/>
      <c r="E858" s="22"/>
      <c r="F858" s="65"/>
      <c r="G858" s="65"/>
      <c r="H858" s="65"/>
      <c r="I858" s="66"/>
      <c r="J858" s="66"/>
      <c r="K858" s="66"/>
      <c r="L858" s="66"/>
      <c r="M858" s="66"/>
      <c r="N858" s="67"/>
      <c r="O858" s="68"/>
      <c r="P858" s="69"/>
      <c r="Q858" s="69"/>
    </row>
    <row r="859" spans="4:17" x14ac:dyDescent="0.2">
      <c r="D859" s="22"/>
      <c r="E859" s="22"/>
      <c r="F859" s="65"/>
      <c r="G859" s="65"/>
      <c r="H859" s="65"/>
      <c r="I859" s="66"/>
      <c r="J859" s="66"/>
      <c r="K859" s="66"/>
      <c r="L859" s="66"/>
      <c r="M859" s="66"/>
      <c r="N859" s="67"/>
      <c r="O859" s="68"/>
      <c r="P859" s="69"/>
      <c r="Q859" s="69"/>
    </row>
    <row r="860" spans="4:17" x14ac:dyDescent="0.2">
      <c r="D860" s="22"/>
      <c r="E860" s="22"/>
      <c r="F860" s="65"/>
      <c r="G860" s="65"/>
      <c r="H860" s="65"/>
      <c r="I860" s="66"/>
      <c r="J860" s="66"/>
      <c r="K860" s="66"/>
      <c r="L860" s="66"/>
      <c r="M860" s="66"/>
      <c r="N860" s="67"/>
      <c r="O860" s="68"/>
      <c r="P860" s="69"/>
      <c r="Q860" s="69"/>
    </row>
    <row r="861" spans="4:17" x14ac:dyDescent="0.2">
      <c r="D861" s="22"/>
      <c r="E861" s="22"/>
      <c r="F861" s="65"/>
      <c r="G861" s="65"/>
      <c r="H861" s="65"/>
      <c r="I861" s="66"/>
      <c r="J861" s="66"/>
      <c r="K861" s="66"/>
      <c r="L861" s="66"/>
      <c r="M861" s="66"/>
      <c r="N861" s="67"/>
      <c r="O861" s="68"/>
      <c r="P861" s="69"/>
      <c r="Q861" s="69"/>
    </row>
    <row r="862" spans="4:17" x14ac:dyDescent="0.2">
      <c r="D862" s="22"/>
      <c r="E862" s="22"/>
      <c r="F862" s="65"/>
      <c r="G862" s="65"/>
      <c r="H862" s="65"/>
      <c r="I862" s="66"/>
      <c r="J862" s="66"/>
      <c r="K862" s="66"/>
      <c r="L862" s="66"/>
      <c r="M862" s="66"/>
      <c r="N862" s="67"/>
      <c r="O862" s="68"/>
      <c r="P862" s="69"/>
      <c r="Q862" s="69"/>
    </row>
    <row r="863" spans="4:17" x14ac:dyDescent="0.2">
      <c r="D863" s="22"/>
      <c r="E863" s="22"/>
      <c r="F863" s="65"/>
      <c r="G863" s="65"/>
      <c r="H863" s="65"/>
      <c r="I863" s="66"/>
      <c r="J863" s="66"/>
      <c r="K863" s="66"/>
      <c r="L863" s="66"/>
      <c r="M863" s="66"/>
      <c r="N863" s="67"/>
      <c r="O863" s="68"/>
      <c r="P863" s="69"/>
      <c r="Q863" s="69"/>
    </row>
    <row r="864" spans="4:17" x14ac:dyDescent="0.2">
      <c r="D864" s="22"/>
      <c r="E864" s="22"/>
      <c r="F864" s="65"/>
      <c r="G864" s="65"/>
      <c r="H864" s="65"/>
      <c r="I864" s="66"/>
      <c r="J864" s="66"/>
      <c r="K864" s="66"/>
      <c r="L864" s="66"/>
      <c r="M864" s="66"/>
      <c r="N864" s="67"/>
      <c r="O864" s="68"/>
      <c r="P864" s="69"/>
      <c r="Q864" s="69"/>
    </row>
    <row r="865" spans="4:17" x14ac:dyDescent="0.2">
      <c r="D865" s="22"/>
      <c r="E865" s="22"/>
      <c r="F865" s="65"/>
      <c r="G865" s="65"/>
      <c r="H865" s="65"/>
      <c r="I865" s="66"/>
      <c r="J865" s="66"/>
      <c r="K865" s="66"/>
      <c r="L865" s="66"/>
      <c r="M865" s="66"/>
      <c r="N865" s="67"/>
      <c r="O865" s="68"/>
      <c r="P865" s="69"/>
      <c r="Q865" s="69"/>
    </row>
    <row r="866" spans="4:17" x14ac:dyDescent="0.2">
      <c r="D866" s="22"/>
      <c r="E866" s="22"/>
      <c r="F866" s="65"/>
      <c r="G866" s="65"/>
      <c r="H866" s="65"/>
      <c r="I866" s="66"/>
      <c r="J866" s="66"/>
      <c r="K866" s="66"/>
      <c r="L866" s="66"/>
      <c r="M866" s="66"/>
      <c r="N866" s="67"/>
      <c r="O866" s="68"/>
      <c r="P866" s="69"/>
      <c r="Q866" s="69"/>
    </row>
    <row r="867" spans="4:17" x14ac:dyDescent="0.2">
      <c r="D867" s="22"/>
      <c r="E867" s="22"/>
      <c r="F867" s="65"/>
      <c r="G867" s="65"/>
      <c r="H867" s="65"/>
      <c r="I867" s="66"/>
      <c r="J867" s="66"/>
      <c r="K867" s="66"/>
      <c r="L867" s="66"/>
      <c r="M867" s="66"/>
      <c r="N867" s="67"/>
      <c r="O867" s="68"/>
      <c r="P867" s="69"/>
      <c r="Q867" s="69"/>
    </row>
    <row r="868" spans="4:17" x14ac:dyDescent="0.2">
      <c r="D868" s="22"/>
      <c r="E868" s="22"/>
      <c r="F868" s="65"/>
      <c r="G868" s="65"/>
      <c r="H868" s="65"/>
      <c r="I868" s="66"/>
      <c r="J868" s="66"/>
      <c r="K868" s="66"/>
      <c r="L868" s="66"/>
      <c r="M868" s="66"/>
      <c r="N868" s="67"/>
      <c r="O868" s="68"/>
      <c r="P868" s="69"/>
      <c r="Q868" s="69"/>
    </row>
    <row r="869" spans="4:17" x14ac:dyDescent="0.2">
      <c r="D869" s="22"/>
      <c r="E869" s="22"/>
      <c r="F869" s="65"/>
      <c r="G869" s="65"/>
      <c r="H869" s="65"/>
      <c r="I869" s="66"/>
      <c r="J869" s="66"/>
      <c r="K869" s="66"/>
      <c r="L869" s="66"/>
      <c r="M869" s="66"/>
      <c r="N869" s="67"/>
      <c r="O869" s="68"/>
      <c r="P869" s="69"/>
      <c r="Q869" s="69"/>
    </row>
    <row r="870" spans="4:17" x14ac:dyDescent="0.2">
      <c r="D870" s="22"/>
      <c r="E870" s="22"/>
      <c r="F870" s="65"/>
      <c r="G870" s="65"/>
      <c r="H870" s="65"/>
      <c r="I870" s="66"/>
      <c r="J870" s="66"/>
      <c r="K870" s="66"/>
      <c r="L870" s="66"/>
      <c r="M870" s="66"/>
      <c r="N870" s="67"/>
      <c r="O870" s="68"/>
      <c r="P870" s="69"/>
      <c r="Q870" s="69"/>
    </row>
    <row r="871" spans="4:17" x14ac:dyDescent="0.2">
      <c r="D871" s="22"/>
      <c r="E871" s="22"/>
      <c r="F871" s="65"/>
      <c r="G871" s="65"/>
      <c r="H871" s="65"/>
      <c r="I871" s="66"/>
      <c r="J871" s="66"/>
      <c r="K871" s="66"/>
      <c r="L871" s="66"/>
      <c r="M871" s="66"/>
      <c r="N871" s="67"/>
      <c r="O871" s="68"/>
      <c r="P871" s="69"/>
      <c r="Q871" s="69"/>
    </row>
    <row r="872" spans="4:17" x14ac:dyDescent="0.2">
      <c r="D872" s="22"/>
      <c r="E872" s="22"/>
      <c r="F872" s="65"/>
      <c r="G872" s="65"/>
      <c r="H872" s="65"/>
      <c r="I872" s="66"/>
      <c r="J872" s="66"/>
      <c r="K872" s="66"/>
      <c r="L872" s="66"/>
      <c r="M872" s="66"/>
      <c r="N872" s="67"/>
      <c r="O872" s="68"/>
      <c r="P872" s="69"/>
      <c r="Q872" s="69"/>
    </row>
    <row r="873" spans="4:17" x14ac:dyDescent="0.2">
      <c r="D873" s="22"/>
      <c r="E873" s="22"/>
      <c r="F873" s="65"/>
      <c r="G873" s="65"/>
      <c r="H873" s="65"/>
      <c r="I873" s="66"/>
      <c r="J873" s="66"/>
      <c r="K873" s="66"/>
      <c r="L873" s="66"/>
      <c r="M873" s="66"/>
      <c r="N873" s="67"/>
      <c r="O873" s="68"/>
      <c r="P873" s="69"/>
      <c r="Q873" s="69"/>
    </row>
    <row r="874" spans="4:17" x14ac:dyDescent="0.2">
      <c r="D874" s="22"/>
      <c r="E874" s="22"/>
      <c r="F874" s="65"/>
      <c r="G874" s="65"/>
      <c r="H874" s="65"/>
      <c r="I874" s="66"/>
      <c r="J874" s="66"/>
      <c r="K874" s="66"/>
      <c r="L874" s="66"/>
      <c r="M874" s="66"/>
      <c r="N874" s="67"/>
      <c r="O874" s="68"/>
      <c r="P874" s="69"/>
      <c r="Q874" s="69"/>
    </row>
    <row r="875" spans="4:17" x14ac:dyDescent="0.2">
      <c r="D875" s="22"/>
      <c r="E875" s="22"/>
      <c r="F875" s="65"/>
      <c r="G875" s="65"/>
      <c r="H875" s="65"/>
      <c r="I875" s="66"/>
      <c r="J875" s="66"/>
      <c r="K875" s="66"/>
      <c r="L875" s="66"/>
      <c r="M875" s="66"/>
      <c r="N875" s="67"/>
      <c r="O875" s="68"/>
      <c r="P875" s="69"/>
      <c r="Q875" s="69"/>
    </row>
    <row r="876" spans="4:17" x14ac:dyDescent="0.2">
      <c r="D876" s="22"/>
      <c r="E876" s="22"/>
      <c r="F876" s="65"/>
      <c r="G876" s="65"/>
      <c r="H876" s="65"/>
      <c r="I876" s="66"/>
      <c r="J876" s="66"/>
      <c r="K876" s="66"/>
      <c r="L876" s="66"/>
      <c r="M876" s="66"/>
      <c r="N876" s="67"/>
      <c r="O876" s="68"/>
      <c r="P876" s="69"/>
      <c r="Q876" s="69"/>
    </row>
    <row r="877" spans="4:17" x14ac:dyDescent="0.2">
      <c r="D877" s="22"/>
      <c r="E877" s="22"/>
      <c r="F877" s="65"/>
      <c r="G877" s="65"/>
      <c r="H877" s="65"/>
      <c r="I877" s="66"/>
      <c r="J877" s="66"/>
      <c r="K877" s="66"/>
      <c r="L877" s="66"/>
      <c r="M877" s="66"/>
      <c r="N877" s="67"/>
      <c r="O877" s="68"/>
      <c r="P877" s="69"/>
      <c r="Q877" s="69"/>
    </row>
    <row r="878" spans="4:17" x14ac:dyDescent="0.2">
      <c r="D878" s="22"/>
      <c r="E878" s="22"/>
      <c r="F878" s="65"/>
      <c r="G878" s="65"/>
      <c r="H878" s="65"/>
      <c r="I878" s="66"/>
      <c r="J878" s="66"/>
      <c r="K878" s="66"/>
      <c r="L878" s="66"/>
      <c r="M878" s="66"/>
      <c r="N878" s="67"/>
      <c r="O878" s="68"/>
      <c r="P878" s="69"/>
      <c r="Q878" s="69"/>
    </row>
    <row r="879" spans="4:17" x14ac:dyDescent="0.2">
      <c r="D879" s="22"/>
      <c r="E879" s="22"/>
      <c r="F879" s="65"/>
      <c r="G879" s="65"/>
      <c r="H879" s="65"/>
      <c r="I879" s="66"/>
      <c r="J879" s="66"/>
      <c r="K879" s="66"/>
      <c r="L879" s="66"/>
      <c r="M879" s="66"/>
      <c r="N879" s="67"/>
      <c r="O879" s="68"/>
      <c r="P879" s="69"/>
      <c r="Q879" s="69"/>
    </row>
    <row r="880" spans="4:17" x14ac:dyDescent="0.2">
      <c r="D880" s="22"/>
      <c r="E880" s="22"/>
      <c r="F880" s="65"/>
      <c r="G880" s="65"/>
      <c r="H880" s="65"/>
      <c r="I880" s="66"/>
      <c r="J880" s="66"/>
      <c r="K880" s="66"/>
      <c r="L880" s="66"/>
      <c r="M880" s="66"/>
      <c r="N880" s="67"/>
      <c r="O880" s="68"/>
      <c r="P880" s="69"/>
      <c r="Q880" s="69"/>
    </row>
    <row r="881" spans="4:17" x14ac:dyDescent="0.2">
      <c r="D881" s="22"/>
      <c r="E881" s="22"/>
      <c r="F881" s="65"/>
      <c r="G881" s="65"/>
      <c r="H881" s="65"/>
      <c r="I881" s="66"/>
      <c r="J881" s="66"/>
      <c r="K881" s="66"/>
      <c r="L881" s="66"/>
      <c r="M881" s="66"/>
      <c r="N881" s="67"/>
      <c r="O881" s="68"/>
      <c r="P881" s="69"/>
      <c r="Q881" s="69"/>
    </row>
    <row r="882" spans="4:17" x14ac:dyDescent="0.2">
      <c r="D882" s="22"/>
      <c r="E882" s="22"/>
      <c r="F882" s="65"/>
      <c r="G882" s="65"/>
      <c r="H882" s="65"/>
      <c r="I882" s="66"/>
      <c r="J882" s="66"/>
      <c r="K882" s="66"/>
      <c r="L882" s="66"/>
      <c r="M882" s="66"/>
      <c r="N882" s="67"/>
      <c r="O882" s="68"/>
      <c r="P882" s="69"/>
      <c r="Q882" s="69"/>
    </row>
    <row r="883" spans="4:17" x14ac:dyDescent="0.2">
      <c r="D883" s="22"/>
      <c r="E883" s="22"/>
      <c r="F883" s="65"/>
      <c r="G883" s="65"/>
      <c r="H883" s="65"/>
      <c r="I883" s="66"/>
      <c r="J883" s="66"/>
      <c r="K883" s="66"/>
      <c r="L883" s="66"/>
      <c r="M883" s="66"/>
      <c r="N883" s="67"/>
      <c r="O883" s="68"/>
      <c r="P883" s="69"/>
      <c r="Q883" s="69"/>
    </row>
    <row r="884" spans="4:17" x14ac:dyDescent="0.2">
      <c r="D884" s="22"/>
      <c r="E884" s="22"/>
      <c r="F884" s="65"/>
      <c r="G884" s="65"/>
      <c r="H884" s="65"/>
      <c r="I884" s="66"/>
      <c r="J884" s="66"/>
      <c r="K884" s="66"/>
      <c r="L884" s="66"/>
      <c r="M884" s="66"/>
      <c r="N884" s="67"/>
      <c r="O884" s="68"/>
      <c r="P884" s="69"/>
      <c r="Q884" s="69"/>
    </row>
    <row r="885" spans="4:17" x14ac:dyDescent="0.2">
      <c r="D885" s="22"/>
      <c r="E885" s="22"/>
      <c r="F885" s="65"/>
      <c r="G885" s="65"/>
      <c r="H885" s="65"/>
      <c r="I885" s="66"/>
      <c r="J885" s="66"/>
      <c r="K885" s="66"/>
      <c r="L885" s="66"/>
      <c r="M885" s="66"/>
      <c r="N885" s="67"/>
      <c r="O885" s="68"/>
      <c r="P885" s="69"/>
      <c r="Q885" s="69"/>
    </row>
    <row r="886" spans="4:17" x14ac:dyDescent="0.2">
      <c r="D886" s="22"/>
      <c r="E886" s="22"/>
      <c r="F886" s="65"/>
      <c r="G886" s="65"/>
      <c r="H886" s="65"/>
      <c r="I886" s="66"/>
      <c r="J886" s="66"/>
      <c r="K886" s="66"/>
      <c r="L886" s="66"/>
      <c r="M886" s="66"/>
      <c r="N886" s="67"/>
      <c r="O886" s="68"/>
      <c r="P886" s="69"/>
      <c r="Q886" s="69"/>
    </row>
    <row r="887" spans="4:17" x14ac:dyDescent="0.2">
      <c r="D887" s="22"/>
      <c r="E887" s="22"/>
      <c r="F887" s="65"/>
      <c r="G887" s="65"/>
      <c r="H887" s="65"/>
      <c r="I887" s="66"/>
      <c r="J887" s="66"/>
      <c r="K887" s="66"/>
      <c r="L887" s="66"/>
      <c r="M887" s="66"/>
      <c r="N887" s="67"/>
      <c r="O887" s="68"/>
      <c r="P887" s="69"/>
      <c r="Q887" s="69"/>
    </row>
    <row r="888" spans="4:17" x14ac:dyDescent="0.2">
      <c r="D888" s="22"/>
      <c r="E888" s="22"/>
      <c r="F888" s="65"/>
      <c r="G888" s="65"/>
      <c r="H888" s="65"/>
      <c r="I888" s="66"/>
      <c r="J888" s="66"/>
      <c r="K888" s="66"/>
      <c r="L888" s="66"/>
      <c r="M888" s="66"/>
      <c r="N888" s="67"/>
      <c r="O888" s="68"/>
      <c r="P888" s="69"/>
      <c r="Q888" s="69"/>
    </row>
    <row r="889" spans="4:17" x14ac:dyDescent="0.2">
      <c r="D889" s="22"/>
      <c r="E889" s="22"/>
      <c r="F889" s="65"/>
      <c r="G889" s="65"/>
      <c r="H889" s="65"/>
      <c r="I889" s="66"/>
      <c r="J889" s="66"/>
      <c r="K889" s="66"/>
      <c r="L889" s="66"/>
      <c r="M889" s="66"/>
      <c r="N889" s="67"/>
      <c r="O889" s="68"/>
      <c r="P889" s="69"/>
      <c r="Q889" s="69"/>
    </row>
    <row r="890" spans="4:17" x14ac:dyDescent="0.2">
      <c r="D890" s="22"/>
      <c r="E890" s="22"/>
      <c r="F890" s="65"/>
      <c r="G890" s="65"/>
      <c r="H890" s="65"/>
      <c r="I890" s="66"/>
      <c r="J890" s="66"/>
      <c r="K890" s="66"/>
      <c r="L890" s="66"/>
      <c r="M890" s="66"/>
      <c r="N890" s="67"/>
      <c r="O890" s="68"/>
      <c r="P890" s="69"/>
      <c r="Q890" s="69"/>
    </row>
    <row r="891" spans="4:17" x14ac:dyDescent="0.2">
      <c r="D891" s="22"/>
      <c r="E891" s="22"/>
      <c r="F891" s="65"/>
      <c r="G891" s="65"/>
      <c r="H891" s="65"/>
      <c r="I891" s="66"/>
      <c r="J891" s="66"/>
      <c r="K891" s="66"/>
      <c r="L891" s="66"/>
      <c r="M891" s="66"/>
      <c r="N891" s="67"/>
      <c r="O891" s="68"/>
      <c r="P891" s="69"/>
      <c r="Q891" s="69"/>
    </row>
    <row r="892" spans="4:17" x14ac:dyDescent="0.2">
      <c r="D892" s="22"/>
      <c r="E892" s="22"/>
      <c r="F892" s="65"/>
      <c r="G892" s="65"/>
      <c r="H892" s="65"/>
      <c r="I892" s="66"/>
      <c r="J892" s="66"/>
      <c r="K892" s="66"/>
      <c r="L892" s="66"/>
      <c r="M892" s="66"/>
      <c r="N892" s="67"/>
      <c r="O892" s="68"/>
      <c r="P892" s="69"/>
      <c r="Q892" s="69"/>
    </row>
    <row r="893" spans="4:17" x14ac:dyDescent="0.2">
      <c r="D893" s="22"/>
      <c r="E893" s="22"/>
      <c r="F893" s="65"/>
      <c r="G893" s="65"/>
      <c r="H893" s="65"/>
      <c r="I893" s="66"/>
      <c r="J893" s="66"/>
      <c r="K893" s="66"/>
      <c r="L893" s="66"/>
      <c r="M893" s="66"/>
      <c r="N893" s="67"/>
      <c r="O893" s="68"/>
      <c r="P893" s="69"/>
      <c r="Q893" s="69"/>
    </row>
    <row r="894" spans="4:17" x14ac:dyDescent="0.2">
      <c r="D894" s="22"/>
      <c r="E894" s="22"/>
      <c r="F894" s="65"/>
      <c r="G894" s="65"/>
      <c r="H894" s="65"/>
      <c r="I894" s="66"/>
      <c r="J894" s="66"/>
      <c r="K894" s="66"/>
      <c r="L894" s="66"/>
      <c r="M894" s="66"/>
      <c r="N894" s="67"/>
      <c r="O894" s="68"/>
      <c r="P894" s="69"/>
      <c r="Q894" s="69"/>
    </row>
    <row r="895" spans="4:17" x14ac:dyDescent="0.2">
      <c r="D895" s="22"/>
      <c r="E895" s="22"/>
      <c r="F895" s="65"/>
      <c r="G895" s="65"/>
      <c r="H895" s="65"/>
      <c r="I895" s="66"/>
      <c r="J895" s="66"/>
      <c r="K895" s="66"/>
      <c r="L895" s="66"/>
      <c r="M895" s="66"/>
      <c r="N895" s="67"/>
      <c r="O895" s="68"/>
      <c r="P895" s="69"/>
      <c r="Q895" s="69"/>
    </row>
    <row r="896" spans="4:17" x14ac:dyDescent="0.2">
      <c r="D896" s="22"/>
      <c r="E896" s="22"/>
      <c r="F896" s="65"/>
      <c r="G896" s="65"/>
      <c r="H896" s="65"/>
      <c r="I896" s="66"/>
      <c r="J896" s="66"/>
      <c r="K896" s="66"/>
      <c r="L896" s="66"/>
      <c r="M896" s="66"/>
      <c r="N896" s="67"/>
      <c r="O896" s="68"/>
      <c r="P896" s="69"/>
      <c r="Q896" s="69"/>
    </row>
    <row r="897" spans="4:17" x14ac:dyDescent="0.2">
      <c r="D897" s="22"/>
      <c r="E897" s="22"/>
      <c r="F897" s="65"/>
      <c r="G897" s="65"/>
      <c r="H897" s="65"/>
      <c r="I897" s="66"/>
      <c r="J897" s="66"/>
      <c r="K897" s="66"/>
      <c r="L897" s="66"/>
      <c r="M897" s="66"/>
      <c r="N897" s="67"/>
      <c r="O897" s="68"/>
      <c r="P897" s="69"/>
      <c r="Q897" s="69"/>
    </row>
    <row r="898" spans="4:17" x14ac:dyDescent="0.2">
      <c r="D898" s="22"/>
      <c r="E898" s="22"/>
      <c r="F898" s="65"/>
      <c r="G898" s="65"/>
      <c r="H898" s="65"/>
      <c r="I898" s="66"/>
      <c r="J898" s="66"/>
      <c r="K898" s="66"/>
      <c r="L898" s="66"/>
      <c r="M898" s="66"/>
      <c r="N898" s="67"/>
      <c r="O898" s="68"/>
      <c r="P898" s="69"/>
      <c r="Q898" s="69"/>
    </row>
    <row r="899" spans="4:17" x14ac:dyDescent="0.2">
      <c r="D899" s="22"/>
      <c r="E899" s="22"/>
      <c r="F899" s="65"/>
      <c r="G899" s="65"/>
      <c r="H899" s="65"/>
      <c r="I899" s="66"/>
      <c r="J899" s="66"/>
      <c r="K899" s="66"/>
      <c r="L899" s="66"/>
      <c r="M899" s="66"/>
      <c r="N899" s="67"/>
      <c r="O899" s="68"/>
      <c r="P899" s="69"/>
      <c r="Q899" s="69"/>
    </row>
    <row r="900" spans="4:17" x14ac:dyDescent="0.2">
      <c r="D900" s="22"/>
      <c r="E900" s="22"/>
      <c r="F900" s="65"/>
      <c r="G900" s="65"/>
      <c r="H900" s="65"/>
      <c r="I900" s="66"/>
      <c r="J900" s="66"/>
      <c r="K900" s="66"/>
      <c r="L900" s="66"/>
      <c r="M900" s="66"/>
      <c r="N900" s="67"/>
      <c r="O900" s="68"/>
      <c r="P900" s="69"/>
      <c r="Q900" s="69"/>
    </row>
    <row r="901" spans="4:17" x14ac:dyDescent="0.2">
      <c r="D901" s="22"/>
      <c r="E901" s="22"/>
      <c r="F901" s="65"/>
      <c r="G901" s="65"/>
      <c r="H901" s="65"/>
      <c r="I901" s="66"/>
      <c r="J901" s="66"/>
      <c r="K901" s="66"/>
      <c r="L901" s="66"/>
      <c r="M901" s="66"/>
      <c r="N901" s="67"/>
      <c r="O901" s="68"/>
      <c r="P901" s="69"/>
      <c r="Q901" s="69"/>
    </row>
    <row r="902" spans="4:17" x14ac:dyDescent="0.2">
      <c r="D902" s="22"/>
      <c r="E902" s="22"/>
      <c r="F902" s="65"/>
      <c r="G902" s="65"/>
      <c r="H902" s="65"/>
      <c r="I902" s="66"/>
      <c r="J902" s="66"/>
      <c r="K902" s="66"/>
      <c r="L902" s="66"/>
      <c r="M902" s="66"/>
      <c r="N902" s="67"/>
      <c r="O902" s="68"/>
      <c r="P902" s="69"/>
      <c r="Q902" s="69"/>
    </row>
    <row r="903" spans="4:17" x14ac:dyDescent="0.2">
      <c r="D903" s="22"/>
      <c r="E903" s="22"/>
      <c r="F903" s="65"/>
      <c r="G903" s="65"/>
      <c r="H903" s="65"/>
      <c r="I903" s="66"/>
      <c r="J903" s="66"/>
      <c r="K903" s="66"/>
      <c r="L903" s="66"/>
      <c r="M903" s="66"/>
      <c r="N903" s="67"/>
      <c r="O903" s="68"/>
      <c r="P903" s="69"/>
      <c r="Q903" s="69"/>
    </row>
    <row r="904" spans="4:17" x14ac:dyDescent="0.2">
      <c r="D904" s="22"/>
      <c r="E904" s="22"/>
      <c r="F904" s="65"/>
      <c r="G904" s="65"/>
      <c r="H904" s="65"/>
      <c r="I904" s="66"/>
      <c r="J904" s="66"/>
      <c r="K904" s="66"/>
      <c r="L904" s="66"/>
      <c r="M904" s="66"/>
      <c r="N904" s="67"/>
      <c r="O904" s="68"/>
      <c r="P904" s="69"/>
      <c r="Q904" s="69"/>
    </row>
    <row r="905" spans="4:17" x14ac:dyDescent="0.2">
      <c r="D905" s="22"/>
      <c r="E905" s="22"/>
      <c r="F905" s="65"/>
      <c r="G905" s="65"/>
      <c r="H905" s="65"/>
      <c r="I905" s="66"/>
      <c r="J905" s="66"/>
      <c r="K905" s="66"/>
      <c r="L905" s="66"/>
      <c r="M905" s="66"/>
      <c r="N905" s="67"/>
      <c r="O905" s="68"/>
      <c r="P905" s="69"/>
      <c r="Q905" s="69"/>
    </row>
    <row r="906" spans="4:17" x14ac:dyDescent="0.2">
      <c r="D906" s="22"/>
      <c r="E906" s="22"/>
      <c r="F906" s="65"/>
      <c r="G906" s="65"/>
      <c r="H906" s="65"/>
      <c r="I906" s="66"/>
      <c r="J906" s="66"/>
      <c r="K906" s="66"/>
      <c r="L906" s="66"/>
      <c r="M906" s="66"/>
      <c r="N906" s="67"/>
      <c r="O906" s="68"/>
      <c r="P906" s="69"/>
      <c r="Q906" s="69"/>
    </row>
    <row r="907" spans="4:17" x14ac:dyDescent="0.2">
      <c r="D907" s="22"/>
      <c r="E907" s="22"/>
      <c r="F907" s="65"/>
      <c r="G907" s="65"/>
      <c r="H907" s="65"/>
      <c r="I907" s="66"/>
      <c r="J907" s="66"/>
      <c r="K907" s="66"/>
      <c r="L907" s="66"/>
      <c r="M907" s="66"/>
      <c r="N907" s="67"/>
      <c r="O907" s="68"/>
      <c r="P907" s="69"/>
      <c r="Q907" s="69"/>
    </row>
    <row r="908" spans="4:17" x14ac:dyDescent="0.2">
      <c r="D908" s="22"/>
      <c r="E908" s="22"/>
      <c r="F908" s="65"/>
      <c r="G908" s="65"/>
      <c r="H908" s="65"/>
      <c r="I908" s="66"/>
      <c r="J908" s="66"/>
      <c r="K908" s="66"/>
      <c r="L908" s="66"/>
      <c r="M908" s="66"/>
      <c r="N908" s="67"/>
      <c r="O908" s="68"/>
      <c r="P908" s="69"/>
      <c r="Q908" s="69"/>
    </row>
    <row r="909" spans="4:17" x14ac:dyDescent="0.2">
      <c r="D909" s="22"/>
      <c r="E909" s="22"/>
      <c r="F909" s="65"/>
      <c r="G909" s="65"/>
      <c r="H909" s="65"/>
      <c r="I909" s="66"/>
      <c r="J909" s="66"/>
      <c r="K909" s="66"/>
      <c r="L909" s="66"/>
      <c r="M909" s="66"/>
      <c r="N909" s="67"/>
      <c r="O909" s="68"/>
      <c r="P909" s="69"/>
      <c r="Q909" s="69"/>
    </row>
    <row r="910" spans="4:17" x14ac:dyDescent="0.2">
      <c r="D910" s="22"/>
      <c r="E910" s="22"/>
      <c r="F910" s="65"/>
      <c r="G910" s="65"/>
      <c r="H910" s="65"/>
      <c r="I910" s="66"/>
      <c r="J910" s="66"/>
      <c r="K910" s="66"/>
      <c r="L910" s="66"/>
      <c r="M910" s="66"/>
      <c r="N910" s="67"/>
      <c r="O910" s="68"/>
      <c r="P910" s="69"/>
      <c r="Q910" s="69"/>
    </row>
    <row r="911" spans="4:17" x14ac:dyDescent="0.2">
      <c r="D911" s="22"/>
      <c r="E911" s="22"/>
      <c r="F911" s="65"/>
      <c r="G911" s="65"/>
      <c r="H911" s="65"/>
      <c r="I911" s="66"/>
      <c r="J911" s="66"/>
      <c r="K911" s="66"/>
      <c r="L911" s="66"/>
      <c r="M911" s="66"/>
      <c r="N911" s="67"/>
      <c r="O911" s="68"/>
      <c r="P911" s="69"/>
      <c r="Q911" s="69"/>
    </row>
    <row r="912" spans="4:17" x14ac:dyDescent="0.2">
      <c r="D912" s="22"/>
      <c r="E912" s="22"/>
      <c r="F912" s="65"/>
      <c r="G912" s="65"/>
      <c r="H912" s="65"/>
      <c r="I912" s="66"/>
      <c r="J912" s="66"/>
      <c r="K912" s="66"/>
      <c r="L912" s="66"/>
      <c r="M912" s="66"/>
      <c r="N912" s="67"/>
      <c r="O912" s="68"/>
      <c r="P912" s="69"/>
      <c r="Q912" s="69"/>
    </row>
    <row r="913" spans="4:17" x14ac:dyDescent="0.2">
      <c r="D913" s="22"/>
      <c r="E913" s="22"/>
      <c r="F913" s="65"/>
      <c r="G913" s="65"/>
      <c r="H913" s="65"/>
      <c r="I913" s="66"/>
      <c r="J913" s="66"/>
      <c r="K913" s="66"/>
      <c r="L913" s="66"/>
      <c r="M913" s="66"/>
      <c r="N913" s="67"/>
      <c r="O913" s="68"/>
      <c r="P913" s="69"/>
      <c r="Q913" s="69"/>
    </row>
    <row r="914" spans="4:17" x14ac:dyDescent="0.2">
      <c r="D914" s="22"/>
      <c r="E914" s="22"/>
      <c r="F914" s="65"/>
      <c r="G914" s="65"/>
      <c r="H914" s="65"/>
      <c r="I914" s="66"/>
      <c r="J914" s="66"/>
      <c r="K914" s="66"/>
      <c r="L914" s="66"/>
      <c r="M914" s="66"/>
      <c r="N914" s="67"/>
      <c r="O914" s="68"/>
      <c r="P914" s="69"/>
      <c r="Q914" s="69"/>
    </row>
    <row r="915" spans="4:17" x14ac:dyDescent="0.2">
      <c r="D915" s="22"/>
      <c r="E915" s="22"/>
      <c r="F915" s="65"/>
      <c r="G915" s="65"/>
      <c r="H915" s="65"/>
      <c r="I915" s="66"/>
      <c r="J915" s="66"/>
      <c r="K915" s="66"/>
      <c r="L915" s="66"/>
      <c r="M915" s="66"/>
      <c r="N915" s="67"/>
      <c r="O915" s="68"/>
      <c r="P915" s="69"/>
      <c r="Q915" s="69"/>
    </row>
    <row r="916" spans="4:17" x14ac:dyDescent="0.2">
      <c r="D916" s="22"/>
      <c r="E916" s="22"/>
      <c r="F916" s="65"/>
      <c r="G916" s="65"/>
      <c r="H916" s="65"/>
      <c r="I916" s="66"/>
      <c r="J916" s="66"/>
      <c r="K916" s="66"/>
      <c r="L916" s="66"/>
      <c r="M916" s="66"/>
      <c r="N916" s="67"/>
      <c r="O916" s="68"/>
      <c r="P916" s="69"/>
      <c r="Q916" s="69"/>
    </row>
    <row r="917" spans="4:17" x14ac:dyDescent="0.2">
      <c r="D917" s="22"/>
      <c r="E917" s="22"/>
      <c r="F917" s="65"/>
      <c r="G917" s="65"/>
      <c r="H917" s="65"/>
      <c r="I917" s="66"/>
      <c r="J917" s="66"/>
      <c r="K917" s="66"/>
      <c r="L917" s="66"/>
      <c r="M917" s="66"/>
      <c r="N917" s="67"/>
      <c r="O917" s="68"/>
      <c r="P917" s="69"/>
      <c r="Q917" s="69"/>
    </row>
    <row r="918" spans="4:17" x14ac:dyDescent="0.2">
      <c r="D918" s="22"/>
      <c r="E918" s="22"/>
      <c r="F918" s="65"/>
      <c r="G918" s="65"/>
      <c r="H918" s="65"/>
      <c r="I918" s="66"/>
      <c r="J918" s="66"/>
      <c r="K918" s="66"/>
      <c r="L918" s="66"/>
      <c r="M918" s="66"/>
      <c r="N918" s="67"/>
      <c r="O918" s="68"/>
      <c r="P918" s="69"/>
      <c r="Q918" s="69"/>
    </row>
    <row r="919" spans="4:17" x14ac:dyDescent="0.2">
      <c r="D919" s="22"/>
      <c r="E919" s="22"/>
      <c r="F919" s="65"/>
      <c r="G919" s="65"/>
      <c r="H919" s="65"/>
      <c r="I919" s="66"/>
      <c r="J919" s="66"/>
      <c r="K919" s="66"/>
      <c r="L919" s="66"/>
      <c r="M919" s="66"/>
      <c r="N919" s="67"/>
      <c r="O919" s="68"/>
      <c r="P919" s="69"/>
      <c r="Q919" s="69"/>
    </row>
    <row r="920" spans="4:17" x14ac:dyDescent="0.2">
      <c r="D920" s="22"/>
      <c r="E920" s="22"/>
      <c r="F920" s="65"/>
      <c r="G920" s="65"/>
      <c r="H920" s="65"/>
      <c r="I920" s="66"/>
      <c r="J920" s="66"/>
      <c r="K920" s="66"/>
      <c r="L920" s="66"/>
      <c r="M920" s="66"/>
      <c r="N920" s="67"/>
      <c r="O920" s="68"/>
      <c r="P920" s="69"/>
      <c r="Q920" s="69"/>
    </row>
    <row r="921" spans="4:17" x14ac:dyDescent="0.2">
      <c r="D921" s="22"/>
      <c r="E921" s="22"/>
      <c r="F921" s="65"/>
      <c r="G921" s="65"/>
      <c r="H921" s="65"/>
      <c r="I921" s="66"/>
      <c r="J921" s="66"/>
      <c r="K921" s="66"/>
      <c r="L921" s="66"/>
      <c r="M921" s="66"/>
      <c r="N921" s="67"/>
      <c r="O921" s="68"/>
      <c r="P921" s="69"/>
      <c r="Q921" s="69"/>
    </row>
    <row r="922" spans="4:17" x14ac:dyDescent="0.2">
      <c r="D922" s="22"/>
      <c r="E922" s="22"/>
      <c r="F922" s="65"/>
      <c r="G922" s="65"/>
      <c r="H922" s="65"/>
      <c r="I922" s="66"/>
      <c r="J922" s="66"/>
      <c r="K922" s="66"/>
      <c r="L922" s="66"/>
      <c r="M922" s="66"/>
      <c r="N922" s="67"/>
      <c r="O922" s="68"/>
      <c r="P922" s="69"/>
      <c r="Q922" s="69"/>
    </row>
    <row r="923" spans="4:17" x14ac:dyDescent="0.2">
      <c r="D923" s="22"/>
      <c r="E923" s="22"/>
      <c r="F923" s="65"/>
      <c r="G923" s="65"/>
      <c r="H923" s="65"/>
      <c r="I923" s="66"/>
      <c r="J923" s="66"/>
      <c r="K923" s="66"/>
      <c r="L923" s="66"/>
      <c r="M923" s="66"/>
      <c r="N923" s="67"/>
      <c r="O923" s="68"/>
      <c r="P923" s="69"/>
      <c r="Q923" s="69"/>
    </row>
    <row r="924" spans="4:17" x14ac:dyDescent="0.2">
      <c r="D924" s="22"/>
      <c r="E924" s="22"/>
      <c r="F924" s="65"/>
      <c r="G924" s="65"/>
      <c r="H924" s="65"/>
      <c r="I924" s="66"/>
      <c r="J924" s="66"/>
      <c r="K924" s="66"/>
      <c r="L924" s="66"/>
      <c r="M924" s="66"/>
      <c r="N924" s="67"/>
      <c r="O924" s="68"/>
      <c r="P924" s="69"/>
      <c r="Q924" s="69"/>
    </row>
    <row r="925" spans="4:17" x14ac:dyDescent="0.2">
      <c r="D925" s="22"/>
      <c r="E925" s="22"/>
      <c r="F925" s="65"/>
      <c r="G925" s="65"/>
      <c r="H925" s="65"/>
      <c r="I925" s="66"/>
      <c r="J925" s="66"/>
      <c r="K925" s="66"/>
      <c r="L925" s="66"/>
      <c r="M925" s="66"/>
      <c r="N925" s="67"/>
      <c r="O925" s="68"/>
      <c r="P925" s="69"/>
      <c r="Q925" s="69"/>
    </row>
    <row r="926" spans="4:17" x14ac:dyDescent="0.2">
      <c r="D926" s="22"/>
      <c r="E926" s="22"/>
      <c r="F926" s="65"/>
      <c r="G926" s="65"/>
      <c r="H926" s="65"/>
      <c r="I926" s="66"/>
      <c r="J926" s="66"/>
      <c r="K926" s="66"/>
      <c r="L926" s="66"/>
      <c r="M926" s="66"/>
      <c r="N926" s="67"/>
      <c r="O926" s="68"/>
      <c r="P926" s="69"/>
      <c r="Q926" s="69"/>
    </row>
    <row r="927" spans="4:17" x14ac:dyDescent="0.2">
      <c r="D927" s="22"/>
      <c r="E927" s="22"/>
      <c r="F927" s="65"/>
      <c r="G927" s="65"/>
      <c r="H927" s="65"/>
      <c r="I927" s="66"/>
      <c r="J927" s="66"/>
      <c r="K927" s="66"/>
      <c r="L927" s="66"/>
      <c r="M927" s="66"/>
      <c r="N927" s="67"/>
      <c r="O927" s="68"/>
      <c r="P927" s="69"/>
      <c r="Q927" s="69"/>
    </row>
    <row r="928" spans="4:17" x14ac:dyDescent="0.2">
      <c r="D928" s="22"/>
      <c r="E928" s="22"/>
      <c r="F928" s="65"/>
      <c r="G928" s="65"/>
      <c r="H928" s="65"/>
      <c r="I928" s="66"/>
      <c r="J928" s="66"/>
      <c r="K928" s="66"/>
      <c r="L928" s="66"/>
      <c r="M928" s="66"/>
      <c r="N928" s="67"/>
      <c r="O928" s="68"/>
      <c r="P928" s="69"/>
      <c r="Q928" s="69"/>
    </row>
    <row r="929" spans="4:17" x14ac:dyDescent="0.2">
      <c r="D929" s="22"/>
      <c r="E929" s="22"/>
      <c r="F929" s="65"/>
      <c r="G929" s="65"/>
      <c r="H929" s="65"/>
      <c r="I929" s="66"/>
      <c r="J929" s="66"/>
      <c r="K929" s="66"/>
      <c r="L929" s="66"/>
      <c r="M929" s="66"/>
      <c r="N929" s="67"/>
      <c r="O929" s="68"/>
      <c r="P929" s="69"/>
      <c r="Q929" s="69"/>
    </row>
    <row r="930" spans="4:17" x14ac:dyDescent="0.2">
      <c r="D930" s="22"/>
      <c r="E930" s="22"/>
      <c r="F930" s="65"/>
      <c r="G930" s="65"/>
      <c r="H930" s="65"/>
      <c r="I930" s="66"/>
      <c r="J930" s="66"/>
      <c r="K930" s="66"/>
      <c r="L930" s="66"/>
      <c r="M930" s="66"/>
      <c r="N930" s="67"/>
      <c r="O930" s="68"/>
      <c r="P930" s="69"/>
      <c r="Q930" s="69"/>
    </row>
    <row r="931" spans="4:17" x14ac:dyDescent="0.2">
      <c r="D931" s="22"/>
      <c r="E931" s="22"/>
      <c r="F931" s="65"/>
      <c r="G931" s="65"/>
      <c r="H931" s="65"/>
      <c r="I931" s="66"/>
      <c r="J931" s="66"/>
      <c r="K931" s="66"/>
      <c r="L931" s="66"/>
      <c r="M931" s="66"/>
      <c r="N931" s="67"/>
      <c r="O931" s="68"/>
      <c r="P931" s="69"/>
      <c r="Q931" s="69"/>
    </row>
    <row r="932" spans="4:17" x14ac:dyDescent="0.2">
      <c r="D932" s="22"/>
      <c r="E932" s="22"/>
      <c r="F932" s="65"/>
      <c r="G932" s="65"/>
      <c r="H932" s="65"/>
      <c r="I932" s="66"/>
      <c r="J932" s="66"/>
      <c r="K932" s="66"/>
      <c r="L932" s="66"/>
      <c r="M932" s="66"/>
      <c r="N932" s="67"/>
      <c r="O932" s="68"/>
      <c r="P932" s="69"/>
      <c r="Q932" s="69"/>
    </row>
    <row r="933" spans="4:17" x14ac:dyDescent="0.2">
      <c r="D933" s="22"/>
      <c r="E933" s="22"/>
      <c r="F933" s="65"/>
      <c r="G933" s="65"/>
      <c r="H933" s="65"/>
      <c r="I933" s="66"/>
      <c r="J933" s="66"/>
      <c r="K933" s="66"/>
      <c r="L933" s="66"/>
      <c r="M933" s="66"/>
      <c r="N933" s="67"/>
      <c r="O933" s="68"/>
      <c r="P933" s="69"/>
      <c r="Q933" s="69"/>
    </row>
    <row r="934" spans="4:17" x14ac:dyDescent="0.2">
      <c r="D934" s="22"/>
      <c r="E934" s="22"/>
      <c r="F934" s="65"/>
      <c r="G934" s="65"/>
      <c r="H934" s="65"/>
      <c r="I934" s="66"/>
      <c r="J934" s="66"/>
      <c r="K934" s="66"/>
      <c r="L934" s="66"/>
      <c r="M934" s="66"/>
      <c r="N934" s="67"/>
      <c r="O934" s="68"/>
      <c r="P934" s="69"/>
      <c r="Q934" s="69"/>
    </row>
    <row r="935" spans="4:17" x14ac:dyDescent="0.2">
      <c r="D935" s="22"/>
      <c r="E935" s="22"/>
      <c r="F935" s="65"/>
      <c r="G935" s="65"/>
      <c r="H935" s="65"/>
      <c r="I935" s="66"/>
      <c r="J935" s="66"/>
      <c r="K935" s="66"/>
      <c r="L935" s="66"/>
      <c r="M935" s="66"/>
      <c r="N935" s="67"/>
      <c r="O935" s="68"/>
      <c r="P935" s="69"/>
      <c r="Q935" s="69"/>
    </row>
    <row r="936" spans="4:17" x14ac:dyDescent="0.2">
      <c r="D936" s="22"/>
      <c r="E936" s="22"/>
      <c r="F936" s="65"/>
      <c r="G936" s="65"/>
      <c r="H936" s="65"/>
      <c r="I936" s="66"/>
      <c r="J936" s="66"/>
      <c r="K936" s="66"/>
      <c r="L936" s="66"/>
      <c r="M936" s="66"/>
      <c r="N936" s="67"/>
      <c r="O936" s="68"/>
      <c r="P936" s="69"/>
      <c r="Q936" s="69"/>
    </row>
    <row r="937" spans="4:17" x14ac:dyDescent="0.2">
      <c r="D937" s="22"/>
      <c r="E937" s="22"/>
      <c r="F937" s="65"/>
      <c r="G937" s="65"/>
      <c r="H937" s="65"/>
      <c r="I937" s="66"/>
      <c r="J937" s="66"/>
      <c r="K937" s="66"/>
      <c r="L937" s="66"/>
      <c r="M937" s="66"/>
      <c r="N937" s="67"/>
      <c r="O937" s="68"/>
      <c r="P937" s="69"/>
      <c r="Q937" s="69"/>
    </row>
    <row r="938" spans="4:17" x14ac:dyDescent="0.2">
      <c r="D938" s="22"/>
      <c r="E938" s="22"/>
      <c r="F938" s="65"/>
      <c r="G938" s="65"/>
      <c r="H938" s="65"/>
      <c r="I938" s="66"/>
      <c r="J938" s="66"/>
      <c r="K938" s="66"/>
      <c r="L938" s="66"/>
      <c r="M938" s="66"/>
      <c r="N938" s="67"/>
      <c r="O938" s="68"/>
      <c r="P938" s="69"/>
      <c r="Q938" s="69"/>
    </row>
    <row r="939" spans="4:17" x14ac:dyDescent="0.2">
      <c r="D939" s="22"/>
      <c r="E939" s="22"/>
      <c r="F939" s="65"/>
      <c r="G939" s="65"/>
      <c r="H939" s="65"/>
      <c r="I939" s="66"/>
      <c r="J939" s="66"/>
      <c r="K939" s="66"/>
      <c r="L939" s="66"/>
      <c r="M939" s="66"/>
      <c r="N939" s="67"/>
      <c r="O939" s="68"/>
      <c r="P939" s="69"/>
      <c r="Q939" s="69"/>
    </row>
    <row r="940" spans="4:17" x14ac:dyDescent="0.2">
      <c r="D940" s="22"/>
      <c r="E940" s="22"/>
      <c r="F940" s="65"/>
      <c r="G940" s="65"/>
      <c r="H940" s="65"/>
      <c r="I940" s="66"/>
      <c r="J940" s="66"/>
      <c r="K940" s="66"/>
      <c r="L940" s="66"/>
      <c r="M940" s="66"/>
      <c r="N940" s="67"/>
      <c r="O940" s="68"/>
      <c r="P940" s="69"/>
      <c r="Q940" s="69"/>
    </row>
    <row r="941" spans="4:17" x14ac:dyDescent="0.2">
      <c r="D941" s="22"/>
      <c r="E941" s="22"/>
      <c r="F941" s="65"/>
      <c r="G941" s="65"/>
      <c r="H941" s="65"/>
      <c r="I941" s="66"/>
      <c r="J941" s="66"/>
      <c r="K941" s="66"/>
      <c r="L941" s="66"/>
      <c r="M941" s="66"/>
      <c r="N941" s="67"/>
      <c r="O941" s="68"/>
      <c r="P941" s="69"/>
      <c r="Q941" s="69"/>
    </row>
    <row r="942" spans="4:17" x14ac:dyDescent="0.2">
      <c r="D942" s="22"/>
      <c r="E942" s="22"/>
      <c r="F942" s="65"/>
      <c r="G942" s="65"/>
      <c r="H942" s="65"/>
      <c r="I942" s="66"/>
      <c r="J942" s="66"/>
      <c r="K942" s="66"/>
      <c r="L942" s="66"/>
      <c r="M942" s="66"/>
      <c r="N942" s="67"/>
      <c r="O942" s="68"/>
      <c r="P942" s="69"/>
      <c r="Q942" s="69"/>
    </row>
    <row r="943" spans="4:17" x14ac:dyDescent="0.2">
      <c r="D943" s="22"/>
      <c r="E943" s="22"/>
      <c r="F943" s="65"/>
      <c r="G943" s="65"/>
      <c r="H943" s="65"/>
      <c r="I943" s="66"/>
      <c r="J943" s="66"/>
      <c r="K943" s="66"/>
      <c r="L943" s="66"/>
      <c r="M943" s="66"/>
      <c r="N943" s="67"/>
      <c r="O943" s="68"/>
      <c r="P943" s="69"/>
      <c r="Q943" s="69"/>
    </row>
    <row r="944" spans="4:17" x14ac:dyDescent="0.2">
      <c r="D944" s="22"/>
      <c r="E944" s="22"/>
      <c r="F944" s="65"/>
      <c r="G944" s="65"/>
      <c r="H944" s="65"/>
      <c r="I944" s="66"/>
      <c r="J944" s="66"/>
      <c r="K944" s="66"/>
      <c r="L944" s="66"/>
      <c r="M944" s="66"/>
      <c r="N944" s="67"/>
      <c r="O944" s="68"/>
      <c r="P944" s="69"/>
      <c r="Q944" s="69"/>
    </row>
    <row r="945" spans="4:17" x14ac:dyDescent="0.2">
      <c r="D945" s="22"/>
      <c r="E945" s="22"/>
      <c r="F945" s="65"/>
      <c r="G945" s="65"/>
      <c r="H945" s="65"/>
      <c r="I945" s="66"/>
      <c r="J945" s="66"/>
      <c r="K945" s="66"/>
      <c r="L945" s="66"/>
      <c r="M945" s="66"/>
      <c r="N945" s="67"/>
      <c r="O945" s="68"/>
      <c r="P945" s="69"/>
      <c r="Q945" s="69"/>
    </row>
    <row r="946" spans="4:17" x14ac:dyDescent="0.2">
      <c r="D946" s="22"/>
      <c r="E946" s="22"/>
      <c r="F946" s="65"/>
      <c r="G946" s="65"/>
      <c r="H946" s="65"/>
      <c r="I946" s="66"/>
      <c r="J946" s="66"/>
      <c r="K946" s="66"/>
      <c r="L946" s="66"/>
      <c r="M946" s="66"/>
      <c r="N946" s="67"/>
      <c r="O946" s="68"/>
      <c r="P946" s="69"/>
      <c r="Q946" s="69"/>
    </row>
    <row r="947" spans="4:17" x14ac:dyDescent="0.2">
      <c r="D947" s="22"/>
      <c r="E947" s="22"/>
      <c r="F947" s="65"/>
      <c r="G947" s="65"/>
      <c r="H947" s="65"/>
      <c r="I947" s="66"/>
      <c r="J947" s="66"/>
      <c r="K947" s="66"/>
      <c r="L947" s="66"/>
      <c r="M947" s="66"/>
      <c r="N947" s="67"/>
      <c r="O947" s="68"/>
      <c r="P947" s="69"/>
      <c r="Q947" s="69"/>
    </row>
    <row r="948" spans="4:17" x14ac:dyDescent="0.2">
      <c r="D948" s="22"/>
      <c r="E948" s="22"/>
      <c r="F948" s="65"/>
      <c r="G948" s="65"/>
      <c r="H948" s="65"/>
      <c r="I948" s="66"/>
      <c r="J948" s="66"/>
      <c r="K948" s="66"/>
      <c r="L948" s="66"/>
      <c r="M948" s="66"/>
      <c r="N948" s="67"/>
      <c r="O948" s="68"/>
      <c r="P948" s="69"/>
      <c r="Q948" s="69"/>
    </row>
    <row r="949" spans="4:17" x14ac:dyDescent="0.2">
      <c r="D949" s="22"/>
      <c r="E949" s="22"/>
      <c r="F949" s="65"/>
      <c r="G949" s="65"/>
      <c r="H949" s="65"/>
      <c r="I949" s="66"/>
      <c r="J949" s="66"/>
      <c r="K949" s="66"/>
      <c r="L949" s="66"/>
      <c r="M949" s="66"/>
      <c r="N949" s="67"/>
      <c r="O949" s="68"/>
      <c r="P949" s="69"/>
      <c r="Q949" s="69"/>
    </row>
    <row r="950" spans="4:17" x14ac:dyDescent="0.2">
      <c r="D950" s="22"/>
      <c r="E950" s="22"/>
      <c r="F950" s="65"/>
      <c r="G950" s="65"/>
      <c r="H950" s="65"/>
      <c r="I950" s="66"/>
      <c r="J950" s="66"/>
      <c r="K950" s="66"/>
      <c r="L950" s="66"/>
      <c r="M950" s="66"/>
      <c r="N950" s="67"/>
      <c r="O950" s="68"/>
      <c r="P950" s="69"/>
      <c r="Q950" s="69"/>
    </row>
    <row r="951" spans="4:17" x14ac:dyDescent="0.2">
      <c r="D951" s="22"/>
      <c r="E951" s="22"/>
      <c r="F951" s="65"/>
      <c r="G951" s="65"/>
      <c r="H951" s="65"/>
      <c r="I951" s="66"/>
      <c r="J951" s="66"/>
      <c r="K951" s="66"/>
      <c r="L951" s="66"/>
      <c r="M951" s="66"/>
      <c r="N951" s="67"/>
      <c r="O951" s="68"/>
      <c r="P951" s="69"/>
      <c r="Q951" s="69"/>
    </row>
    <row r="952" spans="4:17" x14ac:dyDescent="0.2">
      <c r="D952" s="22"/>
      <c r="E952" s="22"/>
      <c r="F952" s="65"/>
      <c r="G952" s="65"/>
      <c r="H952" s="65"/>
      <c r="I952" s="66"/>
      <c r="J952" s="66"/>
      <c r="K952" s="66"/>
      <c r="L952" s="66"/>
      <c r="M952" s="66"/>
      <c r="N952" s="67"/>
      <c r="O952" s="68"/>
      <c r="P952" s="69"/>
      <c r="Q952" s="69"/>
    </row>
    <row r="953" spans="4:17" x14ac:dyDescent="0.2">
      <c r="D953" s="22"/>
      <c r="E953" s="22"/>
      <c r="F953" s="65"/>
      <c r="G953" s="65"/>
      <c r="H953" s="65"/>
      <c r="I953" s="66"/>
      <c r="J953" s="66"/>
      <c r="K953" s="66"/>
      <c r="L953" s="66"/>
      <c r="M953" s="66"/>
      <c r="N953" s="67"/>
      <c r="O953" s="68"/>
      <c r="P953" s="69"/>
      <c r="Q953" s="69"/>
    </row>
    <row r="954" spans="4:17" x14ac:dyDescent="0.2">
      <c r="D954" s="22"/>
      <c r="E954" s="22"/>
      <c r="F954" s="65"/>
      <c r="G954" s="65"/>
      <c r="H954" s="65"/>
      <c r="I954" s="66"/>
      <c r="J954" s="66"/>
      <c r="K954" s="66"/>
      <c r="L954" s="66"/>
      <c r="M954" s="66"/>
      <c r="N954" s="67"/>
      <c r="O954" s="68"/>
      <c r="P954" s="69"/>
      <c r="Q954" s="69"/>
    </row>
    <row r="955" spans="4:17" x14ac:dyDescent="0.2">
      <c r="D955" s="22"/>
      <c r="E955" s="22"/>
      <c r="F955" s="65"/>
      <c r="G955" s="65"/>
      <c r="H955" s="65"/>
      <c r="I955" s="66"/>
      <c r="J955" s="66"/>
      <c r="K955" s="66"/>
      <c r="L955" s="66"/>
      <c r="M955" s="66"/>
      <c r="N955" s="67"/>
      <c r="O955" s="68"/>
      <c r="P955" s="69"/>
      <c r="Q955" s="69"/>
    </row>
    <row r="956" spans="4:17" x14ac:dyDescent="0.2">
      <c r="D956" s="22"/>
      <c r="E956" s="22"/>
      <c r="F956" s="65"/>
      <c r="G956" s="65"/>
      <c r="H956" s="65"/>
      <c r="I956" s="66"/>
      <c r="J956" s="66"/>
      <c r="K956" s="66"/>
      <c r="L956" s="66"/>
      <c r="M956" s="66"/>
      <c r="N956" s="67"/>
      <c r="O956" s="68"/>
      <c r="P956" s="69"/>
      <c r="Q956" s="69"/>
    </row>
    <row r="957" spans="4:17" x14ac:dyDescent="0.2">
      <c r="D957" s="22"/>
      <c r="E957" s="22"/>
      <c r="F957" s="65"/>
      <c r="G957" s="65"/>
      <c r="H957" s="65"/>
      <c r="I957" s="66"/>
      <c r="J957" s="66"/>
      <c r="K957" s="66"/>
      <c r="L957" s="66"/>
      <c r="M957" s="66"/>
      <c r="N957" s="67"/>
      <c r="O957" s="68"/>
      <c r="P957" s="69"/>
      <c r="Q957" s="69"/>
    </row>
    <row r="958" spans="4:17" x14ac:dyDescent="0.2">
      <c r="D958" s="22"/>
      <c r="E958" s="22"/>
      <c r="F958" s="65"/>
      <c r="G958" s="65"/>
      <c r="H958" s="65"/>
      <c r="I958" s="66"/>
      <c r="J958" s="66"/>
      <c r="K958" s="66"/>
      <c r="L958" s="66"/>
      <c r="M958" s="66"/>
      <c r="N958" s="67"/>
      <c r="O958" s="68"/>
      <c r="P958" s="69"/>
      <c r="Q958" s="69"/>
    </row>
    <row r="959" spans="4:17" x14ac:dyDescent="0.2">
      <c r="D959" s="22"/>
      <c r="E959" s="22"/>
      <c r="F959" s="65"/>
      <c r="G959" s="65"/>
      <c r="H959" s="65"/>
      <c r="I959" s="66"/>
      <c r="J959" s="66"/>
      <c r="K959" s="66"/>
      <c r="L959" s="66"/>
      <c r="M959" s="66"/>
      <c r="N959" s="67"/>
      <c r="O959" s="68"/>
      <c r="P959" s="69"/>
      <c r="Q959" s="69"/>
    </row>
    <row r="960" spans="4:17" x14ac:dyDescent="0.2">
      <c r="D960" s="22"/>
      <c r="E960" s="22"/>
      <c r="F960" s="65"/>
      <c r="G960" s="65"/>
      <c r="H960" s="65"/>
      <c r="I960" s="66"/>
      <c r="J960" s="66"/>
      <c r="K960" s="66"/>
      <c r="L960" s="66"/>
      <c r="M960" s="66"/>
      <c r="N960" s="67"/>
      <c r="O960" s="68"/>
      <c r="P960" s="69"/>
      <c r="Q960" s="69"/>
    </row>
    <row r="961" spans="4:17" x14ac:dyDescent="0.2">
      <c r="D961" s="22"/>
      <c r="E961" s="22"/>
      <c r="F961" s="65"/>
      <c r="G961" s="65"/>
      <c r="H961" s="65"/>
      <c r="I961" s="66"/>
      <c r="J961" s="66"/>
      <c r="K961" s="66"/>
      <c r="L961" s="66"/>
      <c r="M961" s="66"/>
      <c r="N961" s="67"/>
      <c r="O961" s="68"/>
      <c r="P961" s="69"/>
      <c r="Q961" s="69"/>
    </row>
    <row r="962" spans="4:17" x14ac:dyDescent="0.2">
      <c r="D962" s="22"/>
      <c r="E962" s="22"/>
      <c r="F962" s="65"/>
      <c r="G962" s="65"/>
      <c r="H962" s="65"/>
      <c r="I962" s="66"/>
      <c r="J962" s="66"/>
      <c r="K962" s="66"/>
      <c r="L962" s="66"/>
      <c r="M962" s="66"/>
      <c r="N962" s="67"/>
      <c r="O962" s="68"/>
      <c r="P962" s="69"/>
      <c r="Q962" s="69"/>
    </row>
    <row r="963" spans="4:17" x14ac:dyDescent="0.2">
      <c r="D963" s="22"/>
      <c r="E963" s="22"/>
      <c r="F963" s="65"/>
      <c r="G963" s="65"/>
      <c r="H963" s="65"/>
      <c r="I963" s="66"/>
      <c r="J963" s="66"/>
      <c r="K963" s="66"/>
      <c r="L963" s="66"/>
      <c r="M963" s="66"/>
      <c r="N963" s="67"/>
      <c r="O963" s="68"/>
      <c r="P963" s="69"/>
      <c r="Q963" s="69"/>
    </row>
    <row r="964" spans="4:17" x14ac:dyDescent="0.2">
      <c r="D964" s="22"/>
      <c r="E964" s="22"/>
      <c r="F964" s="65"/>
      <c r="G964" s="65"/>
      <c r="H964" s="65"/>
      <c r="I964" s="66"/>
      <c r="J964" s="66"/>
      <c r="K964" s="66"/>
      <c r="L964" s="66"/>
      <c r="M964" s="66"/>
      <c r="N964" s="67"/>
      <c r="O964" s="68"/>
      <c r="P964" s="69"/>
      <c r="Q964" s="69"/>
    </row>
    <row r="965" spans="4:17" x14ac:dyDescent="0.2">
      <c r="D965" s="22"/>
      <c r="E965" s="22"/>
      <c r="F965" s="65"/>
      <c r="G965" s="65"/>
      <c r="H965" s="65"/>
      <c r="I965" s="66"/>
      <c r="J965" s="66"/>
      <c r="K965" s="66"/>
      <c r="L965" s="66"/>
      <c r="M965" s="66"/>
      <c r="N965" s="67"/>
      <c r="O965" s="68"/>
      <c r="P965" s="69"/>
      <c r="Q965" s="69"/>
    </row>
    <row r="966" spans="4:17" x14ac:dyDescent="0.2">
      <c r="D966" s="22"/>
      <c r="E966" s="22"/>
      <c r="F966" s="65"/>
      <c r="G966" s="65"/>
      <c r="H966" s="65"/>
      <c r="I966" s="66"/>
      <c r="J966" s="66"/>
      <c r="K966" s="66"/>
      <c r="L966" s="66"/>
      <c r="M966" s="66"/>
      <c r="N966" s="67"/>
      <c r="O966" s="68"/>
      <c r="P966" s="69"/>
      <c r="Q966" s="69"/>
    </row>
    <row r="967" spans="4:17" x14ac:dyDescent="0.2">
      <c r="D967" s="22"/>
      <c r="E967" s="22"/>
      <c r="F967" s="65"/>
      <c r="G967" s="65"/>
      <c r="H967" s="65"/>
      <c r="I967" s="66"/>
      <c r="J967" s="66"/>
      <c r="K967" s="66"/>
      <c r="L967" s="66"/>
      <c r="M967" s="66"/>
      <c r="N967" s="67"/>
      <c r="O967" s="68"/>
      <c r="P967" s="69"/>
      <c r="Q967" s="69"/>
    </row>
    <row r="968" spans="4:17" x14ac:dyDescent="0.2">
      <c r="D968" s="22"/>
      <c r="E968" s="22"/>
      <c r="F968" s="65"/>
      <c r="G968" s="65"/>
      <c r="H968" s="65"/>
      <c r="I968" s="66"/>
      <c r="J968" s="66"/>
      <c r="K968" s="66"/>
      <c r="L968" s="66"/>
      <c r="M968" s="66"/>
      <c r="N968" s="67"/>
      <c r="O968" s="68"/>
      <c r="P968" s="69"/>
      <c r="Q968" s="69"/>
    </row>
    <row r="969" spans="4:17" x14ac:dyDescent="0.2">
      <c r="D969" s="22"/>
      <c r="E969" s="22"/>
      <c r="F969" s="65"/>
      <c r="G969" s="65"/>
      <c r="H969" s="65"/>
      <c r="I969" s="66"/>
      <c r="J969" s="66"/>
      <c r="K969" s="66"/>
      <c r="L969" s="66"/>
      <c r="M969" s="66"/>
      <c r="N969" s="67"/>
      <c r="O969" s="68"/>
      <c r="P969" s="69"/>
      <c r="Q969" s="69"/>
    </row>
    <row r="970" spans="4:17" x14ac:dyDescent="0.2">
      <c r="D970" s="22"/>
      <c r="E970" s="22"/>
      <c r="F970" s="65"/>
      <c r="G970" s="65"/>
      <c r="H970" s="65"/>
      <c r="I970" s="66"/>
      <c r="J970" s="66"/>
      <c r="K970" s="66"/>
      <c r="L970" s="66"/>
      <c r="M970" s="66"/>
      <c r="N970" s="67"/>
      <c r="O970" s="68"/>
      <c r="P970" s="69"/>
      <c r="Q970" s="69"/>
    </row>
    <row r="971" spans="4:17" x14ac:dyDescent="0.2">
      <c r="D971" s="22"/>
      <c r="E971" s="22"/>
      <c r="F971" s="65"/>
      <c r="G971" s="65"/>
      <c r="H971" s="65"/>
      <c r="I971" s="66"/>
      <c r="J971" s="66"/>
      <c r="K971" s="66"/>
      <c r="L971" s="66"/>
      <c r="M971" s="66"/>
      <c r="N971" s="67"/>
      <c r="O971" s="68"/>
      <c r="P971" s="69"/>
      <c r="Q971" s="69"/>
    </row>
    <row r="972" spans="4:17" x14ac:dyDescent="0.2">
      <c r="D972" s="22"/>
      <c r="E972" s="22"/>
      <c r="F972" s="65"/>
      <c r="G972" s="65"/>
      <c r="H972" s="65"/>
      <c r="I972" s="66"/>
      <c r="J972" s="66"/>
      <c r="K972" s="66"/>
      <c r="L972" s="66"/>
      <c r="M972" s="66"/>
      <c r="N972" s="67"/>
      <c r="O972" s="68"/>
      <c r="P972" s="69"/>
      <c r="Q972" s="69"/>
    </row>
    <row r="973" spans="4:17" x14ac:dyDescent="0.2">
      <c r="D973" s="22"/>
      <c r="E973" s="22"/>
      <c r="F973" s="65"/>
      <c r="G973" s="65"/>
      <c r="H973" s="65"/>
      <c r="I973" s="66"/>
      <c r="J973" s="66"/>
      <c r="K973" s="66"/>
      <c r="L973" s="66"/>
      <c r="M973" s="66"/>
      <c r="N973" s="67"/>
      <c r="O973" s="68"/>
      <c r="P973" s="69"/>
      <c r="Q973" s="69"/>
    </row>
    <row r="974" spans="4:17" x14ac:dyDescent="0.2">
      <c r="D974" s="22"/>
      <c r="E974" s="22"/>
      <c r="F974" s="65"/>
      <c r="G974" s="65"/>
      <c r="H974" s="65"/>
      <c r="I974" s="66"/>
      <c r="J974" s="66"/>
      <c r="K974" s="66"/>
      <c r="L974" s="66"/>
      <c r="M974" s="66"/>
      <c r="N974" s="67"/>
      <c r="O974" s="68"/>
      <c r="P974" s="69"/>
      <c r="Q974" s="69"/>
    </row>
    <row r="975" spans="4:17" x14ac:dyDescent="0.2">
      <c r="D975" s="22"/>
      <c r="E975" s="22"/>
      <c r="F975" s="65"/>
      <c r="G975" s="65"/>
      <c r="H975" s="65"/>
      <c r="I975" s="66"/>
      <c r="J975" s="66"/>
      <c r="K975" s="66"/>
      <c r="L975" s="66"/>
      <c r="M975" s="66"/>
      <c r="N975" s="67"/>
      <c r="O975" s="68"/>
      <c r="P975" s="69"/>
      <c r="Q975" s="69"/>
    </row>
    <row r="976" spans="4:17" x14ac:dyDescent="0.2">
      <c r="D976" s="22"/>
      <c r="E976" s="22"/>
      <c r="F976" s="65"/>
      <c r="G976" s="65"/>
      <c r="H976" s="65"/>
      <c r="I976" s="66"/>
      <c r="J976" s="66"/>
      <c r="K976" s="66"/>
      <c r="L976" s="66"/>
      <c r="M976" s="66"/>
      <c r="N976" s="67"/>
      <c r="O976" s="68"/>
      <c r="P976" s="69"/>
      <c r="Q976" s="69"/>
    </row>
    <row r="977" spans="4:17" x14ac:dyDescent="0.2">
      <c r="D977" s="22"/>
      <c r="E977" s="22"/>
      <c r="F977" s="65"/>
      <c r="G977" s="65"/>
      <c r="H977" s="65"/>
      <c r="I977" s="66"/>
      <c r="J977" s="66"/>
      <c r="K977" s="66"/>
      <c r="L977" s="66"/>
      <c r="M977" s="66"/>
      <c r="N977" s="67"/>
      <c r="O977" s="68"/>
      <c r="P977" s="69"/>
      <c r="Q977" s="69"/>
    </row>
    <row r="978" spans="4:17" x14ac:dyDescent="0.2">
      <c r="D978" s="22"/>
      <c r="E978" s="22"/>
      <c r="F978" s="65"/>
      <c r="G978" s="65"/>
      <c r="H978" s="65"/>
      <c r="I978" s="66"/>
      <c r="J978" s="66"/>
      <c r="K978" s="66"/>
      <c r="L978" s="66"/>
      <c r="M978" s="66"/>
      <c r="N978" s="67"/>
      <c r="O978" s="68"/>
      <c r="P978" s="69"/>
      <c r="Q978" s="69"/>
    </row>
    <row r="979" spans="4:17" x14ac:dyDescent="0.2">
      <c r="D979" s="22"/>
      <c r="E979" s="22"/>
      <c r="F979" s="65"/>
      <c r="G979" s="65"/>
      <c r="H979" s="65"/>
      <c r="I979" s="66"/>
      <c r="J979" s="66"/>
      <c r="K979" s="66"/>
      <c r="L979" s="66"/>
      <c r="M979" s="66"/>
      <c r="N979" s="67"/>
      <c r="O979" s="68"/>
      <c r="P979" s="69"/>
      <c r="Q979" s="69"/>
    </row>
    <row r="980" spans="4:17" x14ac:dyDescent="0.2">
      <c r="D980" s="22"/>
      <c r="E980" s="22"/>
      <c r="F980" s="65"/>
      <c r="G980" s="65"/>
      <c r="H980" s="65"/>
      <c r="I980" s="66"/>
      <c r="J980" s="66"/>
      <c r="K980" s="66"/>
      <c r="L980" s="66"/>
      <c r="M980" s="66"/>
      <c r="N980" s="67"/>
      <c r="O980" s="68"/>
      <c r="P980" s="69"/>
      <c r="Q980" s="69"/>
    </row>
    <row r="981" spans="4:17" x14ac:dyDescent="0.2">
      <c r="D981" s="22"/>
      <c r="E981" s="22"/>
      <c r="F981" s="65"/>
      <c r="G981" s="65"/>
      <c r="H981" s="65"/>
      <c r="I981" s="66"/>
      <c r="J981" s="66"/>
      <c r="K981" s="66"/>
      <c r="L981" s="66"/>
      <c r="M981" s="66"/>
      <c r="N981" s="67"/>
      <c r="O981" s="68"/>
      <c r="P981" s="69"/>
      <c r="Q981" s="69"/>
    </row>
    <row r="982" spans="4:17" x14ac:dyDescent="0.2">
      <c r="D982" s="22"/>
      <c r="E982" s="22"/>
      <c r="F982" s="65"/>
      <c r="G982" s="65"/>
      <c r="H982" s="65"/>
      <c r="I982" s="66"/>
      <c r="J982" s="66"/>
      <c r="K982" s="66"/>
      <c r="L982" s="66"/>
      <c r="M982" s="66"/>
      <c r="N982" s="67"/>
      <c r="O982" s="68"/>
      <c r="P982" s="69"/>
      <c r="Q982" s="69"/>
    </row>
    <row r="983" spans="4:17" x14ac:dyDescent="0.2">
      <c r="D983" s="22"/>
      <c r="E983" s="22"/>
      <c r="F983" s="65"/>
      <c r="G983" s="65"/>
      <c r="H983" s="65"/>
      <c r="I983" s="66"/>
      <c r="J983" s="66"/>
      <c r="K983" s="66"/>
      <c r="L983" s="66"/>
      <c r="M983" s="66"/>
      <c r="N983" s="67"/>
      <c r="O983" s="68"/>
      <c r="P983" s="69"/>
      <c r="Q983" s="69"/>
    </row>
    <row r="984" spans="4:17" x14ac:dyDescent="0.2">
      <c r="D984" s="22"/>
      <c r="E984" s="22"/>
      <c r="F984" s="65"/>
      <c r="G984" s="65"/>
      <c r="H984" s="65"/>
      <c r="I984" s="66"/>
      <c r="J984" s="66"/>
      <c r="K984" s="66"/>
      <c r="L984" s="66"/>
      <c r="M984" s="66"/>
      <c r="N984" s="67"/>
      <c r="O984" s="68"/>
      <c r="P984" s="69"/>
      <c r="Q984" s="69"/>
    </row>
    <row r="985" spans="4:17" x14ac:dyDescent="0.2">
      <c r="D985" s="22"/>
      <c r="E985" s="22"/>
      <c r="F985" s="65"/>
      <c r="G985" s="65"/>
      <c r="H985" s="65"/>
      <c r="I985" s="66"/>
      <c r="J985" s="66"/>
      <c r="K985" s="66"/>
      <c r="L985" s="66"/>
      <c r="M985" s="66"/>
      <c r="N985" s="67"/>
      <c r="O985" s="68"/>
      <c r="P985" s="69"/>
      <c r="Q985" s="69"/>
    </row>
    <row r="986" spans="4:17" x14ac:dyDescent="0.2">
      <c r="D986" s="22"/>
      <c r="E986" s="22"/>
      <c r="F986" s="65"/>
      <c r="G986" s="65"/>
      <c r="H986" s="65"/>
      <c r="I986" s="66"/>
      <c r="J986" s="66"/>
      <c r="K986" s="66"/>
      <c r="L986" s="66"/>
      <c r="M986" s="66"/>
      <c r="N986" s="67"/>
      <c r="O986" s="68"/>
      <c r="P986" s="69"/>
      <c r="Q986" s="69"/>
    </row>
    <row r="987" spans="4:17" x14ac:dyDescent="0.2">
      <c r="D987" s="22"/>
      <c r="E987" s="22"/>
      <c r="F987" s="65"/>
      <c r="G987" s="65"/>
      <c r="H987" s="65"/>
      <c r="I987" s="66"/>
      <c r="J987" s="66"/>
      <c r="K987" s="66"/>
      <c r="L987" s="66"/>
      <c r="M987" s="66"/>
      <c r="N987" s="67"/>
      <c r="O987" s="68"/>
      <c r="P987" s="69"/>
      <c r="Q987" s="69"/>
    </row>
    <row r="988" spans="4:17" x14ac:dyDescent="0.2">
      <c r="D988" s="22"/>
      <c r="E988" s="22"/>
      <c r="F988" s="65"/>
      <c r="G988" s="65"/>
      <c r="H988" s="65"/>
      <c r="I988" s="66"/>
      <c r="J988" s="66"/>
      <c r="K988" s="66"/>
      <c r="L988" s="66"/>
      <c r="M988" s="66"/>
      <c r="N988" s="67"/>
      <c r="O988" s="68"/>
      <c r="P988" s="69"/>
      <c r="Q988" s="69"/>
    </row>
    <row r="989" spans="4:17" x14ac:dyDescent="0.2">
      <c r="D989" s="22"/>
      <c r="E989" s="22"/>
      <c r="F989" s="65"/>
      <c r="G989" s="65"/>
      <c r="H989" s="65"/>
      <c r="I989" s="66"/>
      <c r="J989" s="66"/>
      <c r="K989" s="66"/>
      <c r="L989" s="66"/>
      <c r="M989" s="66"/>
      <c r="N989" s="67"/>
      <c r="O989" s="68"/>
      <c r="P989" s="69"/>
      <c r="Q989" s="69"/>
    </row>
    <row r="990" spans="4:17" x14ac:dyDescent="0.2">
      <c r="D990" s="22"/>
      <c r="E990" s="22"/>
      <c r="F990" s="65"/>
      <c r="G990" s="65"/>
      <c r="H990" s="65"/>
      <c r="I990" s="66"/>
      <c r="J990" s="66"/>
      <c r="K990" s="66"/>
      <c r="L990" s="66"/>
      <c r="M990" s="66"/>
      <c r="N990" s="67"/>
      <c r="O990" s="68"/>
      <c r="P990" s="69"/>
      <c r="Q990" s="69"/>
    </row>
    <row r="991" spans="4:17" x14ac:dyDescent="0.2">
      <c r="D991" s="22"/>
      <c r="E991" s="22"/>
      <c r="F991" s="65"/>
      <c r="G991" s="65"/>
      <c r="H991" s="65"/>
      <c r="I991" s="66"/>
      <c r="J991" s="66"/>
      <c r="K991" s="66"/>
      <c r="L991" s="66"/>
      <c r="M991" s="66"/>
      <c r="N991" s="67"/>
      <c r="O991" s="68"/>
      <c r="P991" s="69"/>
      <c r="Q991" s="69"/>
    </row>
    <row r="992" spans="4:17" x14ac:dyDescent="0.2">
      <c r="D992" s="22"/>
      <c r="E992" s="22"/>
      <c r="F992" s="65"/>
      <c r="G992" s="65"/>
      <c r="H992" s="65"/>
      <c r="I992" s="66"/>
      <c r="J992" s="66"/>
      <c r="K992" s="66"/>
      <c r="L992" s="66"/>
      <c r="M992" s="66"/>
      <c r="N992" s="67"/>
      <c r="O992" s="68"/>
      <c r="P992" s="69"/>
      <c r="Q992" s="69"/>
    </row>
    <row r="993" spans="4:17" x14ac:dyDescent="0.2">
      <c r="D993" s="22"/>
      <c r="E993" s="22"/>
      <c r="F993" s="65"/>
      <c r="G993" s="65"/>
      <c r="H993" s="65"/>
      <c r="I993" s="66"/>
      <c r="J993" s="66"/>
      <c r="K993" s="66"/>
      <c r="L993" s="66"/>
      <c r="M993" s="66"/>
      <c r="N993" s="67"/>
      <c r="O993" s="68"/>
      <c r="P993" s="69"/>
      <c r="Q993" s="69"/>
    </row>
    <row r="994" spans="4:17" x14ac:dyDescent="0.2">
      <c r="D994" s="22"/>
      <c r="E994" s="22"/>
      <c r="F994" s="65"/>
      <c r="G994" s="65"/>
      <c r="H994" s="65"/>
      <c r="I994" s="66"/>
      <c r="J994" s="66"/>
      <c r="K994" s="66"/>
      <c r="L994" s="66"/>
      <c r="M994" s="66"/>
      <c r="N994" s="67"/>
      <c r="O994" s="68"/>
      <c r="P994" s="69"/>
      <c r="Q994" s="69"/>
    </row>
    <row r="995" spans="4:17" x14ac:dyDescent="0.2">
      <c r="D995" s="22"/>
      <c r="E995" s="22"/>
      <c r="F995" s="65"/>
      <c r="G995" s="65"/>
      <c r="H995" s="65"/>
      <c r="I995" s="66"/>
      <c r="J995" s="66"/>
      <c r="K995" s="66"/>
      <c r="L995" s="66"/>
      <c r="M995" s="66"/>
      <c r="N995" s="67"/>
      <c r="O995" s="68"/>
      <c r="P995" s="69"/>
      <c r="Q995" s="69"/>
    </row>
    <row r="996" spans="4:17" x14ac:dyDescent="0.2">
      <c r="D996" s="22"/>
      <c r="E996" s="22"/>
      <c r="F996" s="65"/>
      <c r="G996" s="65"/>
      <c r="H996" s="65"/>
      <c r="I996" s="66"/>
      <c r="J996" s="66"/>
      <c r="K996" s="66"/>
      <c r="L996" s="66"/>
      <c r="M996" s="66"/>
      <c r="N996" s="67"/>
      <c r="O996" s="68"/>
      <c r="P996" s="69"/>
      <c r="Q996" s="69"/>
    </row>
    <row r="997" spans="4:17" x14ac:dyDescent="0.2">
      <c r="D997" s="22"/>
      <c r="E997" s="22"/>
      <c r="F997" s="65"/>
      <c r="G997" s="65"/>
      <c r="H997" s="65"/>
      <c r="I997" s="66"/>
      <c r="J997" s="66"/>
      <c r="K997" s="66"/>
      <c r="L997" s="66"/>
      <c r="M997" s="66"/>
      <c r="N997" s="67"/>
      <c r="O997" s="68"/>
      <c r="P997" s="69"/>
      <c r="Q997" s="69"/>
    </row>
    <row r="998" spans="4:17" x14ac:dyDescent="0.2">
      <c r="D998" s="22"/>
      <c r="E998" s="22"/>
      <c r="F998" s="65"/>
      <c r="G998" s="65"/>
      <c r="H998" s="65"/>
      <c r="I998" s="66"/>
      <c r="J998" s="66"/>
      <c r="K998" s="66"/>
      <c r="L998" s="66"/>
      <c r="M998" s="66"/>
      <c r="N998" s="67"/>
      <c r="O998" s="68"/>
      <c r="P998" s="69"/>
      <c r="Q998" s="6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243"/>
  <sheetViews>
    <sheetView workbookViewId="0">
      <selection sqref="A1:E1"/>
    </sheetView>
  </sheetViews>
  <sheetFormatPr baseColWidth="10" defaultColWidth="11.1640625" defaultRowHeight="15" customHeight="1" x14ac:dyDescent="0.2"/>
  <sheetData>
    <row r="1" spans="1:8" x14ac:dyDescent="0.2">
      <c r="A1" s="78" t="s">
        <v>999</v>
      </c>
      <c r="B1" s="77"/>
      <c r="C1" s="77"/>
      <c r="D1" s="77"/>
      <c r="E1" s="77"/>
      <c r="F1" s="70" t="s">
        <v>1694</v>
      </c>
      <c r="G1" s="70" t="s">
        <v>1672</v>
      </c>
      <c r="H1" s="70" t="s">
        <v>1695</v>
      </c>
    </row>
    <row r="2" spans="1:8" x14ac:dyDescent="0.2">
      <c r="A2" s="4">
        <f>'Financial Summary (BNG)'!A2</f>
        <v>1</v>
      </c>
      <c r="B2" s="3" t="e">
        <f>IF(#REF!=TRUE,'Financial Summary (BNG)'!O2,0)</f>
        <v>#REF!</v>
      </c>
      <c r="C2" s="3" t="e">
        <f>IF(B2&gt;1,'Financial Summary (BNG)'!P2,0)</f>
        <v>#REF!</v>
      </c>
      <c r="D2" s="3" t="e">
        <f t="shared" ref="D2:D211" si="0">B2*0.02</f>
        <v>#REF!</v>
      </c>
      <c r="F2" s="70" t="e">
        <f>SUM(D:D)</f>
        <v>#REF!</v>
      </c>
      <c r="G2" s="70" t="e">
        <f t="shared" ref="G2:H2" si="1">SUM(B:B)</f>
        <v>#REF!</v>
      </c>
      <c r="H2" s="70" t="e">
        <f t="shared" si="1"/>
        <v>#REF!</v>
      </c>
    </row>
    <row r="3" spans="1:8" x14ac:dyDescent="0.2">
      <c r="A3" s="4">
        <f>'Financial Summary (BNG)'!A3</f>
        <v>3</v>
      </c>
      <c r="B3" s="4" t="e">
        <f>IF(#REF!=TRUE,'Financial Summary (BNG)'!O3,0)</f>
        <v>#REF!</v>
      </c>
      <c r="C3" s="4" t="e">
        <f>IF(B3&gt;1,'Financial Summary (BNG)'!P3,0)</f>
        <v>#REF!</v>
      </c>
      <c r="D3" s="4" t="e">
        <f t="shared" si="0"/>
        <v>#REF!</v>
      </c>
    </row>
    <row r="4" spans="1:8" x14ac:dyDescent="0.2">
      <c r="A4" s="4">
        <f>'Financial Summary (BNG)'!A4</f>
        <v>6</v>
      </c>
      <c r="B4" s="4" t="e">
        <f>IF(#REF!=TRUE,'Financial Summary (BNG)'!O4,0)</f>
        <v>#REF!</v>
      </c>
      <c r="C4" s="4" t="e">
        <f>IF(B4&gt;1,'Financial Summary (BNG)'!P4,0)</f>
        <v>#REF!</v>
      </c>
      <c r="D4" s="4" t="e">
        <f t="shared" si="0"/>
        <v>#REF!</v>
      </c>
    </row>
    <row r="5" spans="1:8" x14ac:dyDescent="0.2">
      <c r="A5" s="4">
        <f>'Financial Summary (BNG)'!A5</f>
        <v>7</v>
      </c>
      <c r="B5" s="4" t="e">
        <f>IF(#REF!=TRUE,'Financial Summary (BNG)'!O5,0)</f>
        <v>#REF!</v>
      </c>
      <c r="C5" s="4" t="e">
        <f>IF(B5&gt;1,'Financial Summary (BNG)'!P5,0)</f>
        <v>#REF!</v>
      </c>
      <c r="D5" s="4" t="e">
        <f t="shared" si="0"/>
        <v>#REF!</v>
      </c>
    </row>
    <row r="6" spans="1:8" x14ac:dyDescent="0.2">
      <c r="A6" s="4">
        <f>'Financial Summary (BNG)'!A6</f>
        <v>8</v>
      </c>
      <c r="B6" s="4" t="e">
        <f>IF(#REF!=TRUE,'Financial Summary (BNG)'!O6,0)</f>
        <v>#REF!</v>
      </c>
      <c r="C6" s="4" t="e">
        <f>IF(B6&gt;1,'Financial Summary (BNG)'!P6,0)</f>
        <v>#REF!</v>
      </c>
      <c r="D6" s="4" t="e">
        <f t="shared" si="0"/>
        <v>#REF!</v>
      </c>
    </row>
    <row r="7" spans="1:8" x14ac:dyDescent="0.2">
      <c r="A7" s="4">
        <f>'Financial Summary (BNG)'!A7</f>
        <v>9</v>
      </c>
      <c r="B7" s="4" t="e">
        <f>IF(#REF!=TRUE,'Financial Summary (BNG)'!O7,0)</f>
        <v>#REF!</v>
      </c>
      <c r="C7" s="4" t="e">
        <f>IF(B7&gt;1,'Financial Summary (BNG)'!P7,0)</f>
        <v>#REF!</v>
      </c>
      <c r="D7" s="4" t="e">
        <f t="shared" si="0"/>
        <v>#REF!</v>
      </c>
    </row>
    <row r="8" spans="1:8" x14ac:dyDescent="0.2">
      <c r="A8" s="4">
        <f>'Financial Summary (BNG)'!A8</f>
        <v>10</v>
      </c>
      <c r="B8" s="3" t="e">
        <f>IF(#REF!=TRUE,'Financial Summary (BNG)'!O8,0)</f>
        <v>#REF!</v>
      </c>
      <c r="C8" s="4" t="e">
        <f>IF(B8&gt;1,'Financial Summary (BNG)'!P8,0)</f>
        <v>#REF!</v>
      </c>
      <c r="D8" s="3" t="e">
        <f t="shared" si="0"/>
        <v>#REF!</v>
      </c>
    </row>
    <row r="9" spans="1:8" x14ac:dyDescent="0.2">
      <c r="A9" s="4">
        <f>'Financial Summary (BNG)'!A9</f>
        <v>11</v>
      </c>
      <c r="B9" s="4" t="e">
        <f>IF(#REF!=TRUE,'Financial Summary (BNG)'!O9,0)</f>
        <v>#REF!</v>
      </c>
      <c r="C9" s="4" t="e">
        <f>IF(B9&gt;1,'Financial Summary (BNG)'!P9,0)</f>
        <v>#REF!</v>
      </c>
      <c r="D9" s="4" t="e">
        <f t="shared" si="0"/>
        <v>#REF!</v>
      </c>
    </row>
    <row r="10" spans="1:8" x14ac:dyDescent="0.2">
      <c r="A10" s="4">
        <f>'Financial Summary (BNG)'!A10</f>
        <v>12</v>
      </c>
      <c r="B10" s="4" t="e">
        <f>IF(#REF!=TRUE,'Financial Summary (BNG)'!O10,0)</f>
        <v>#REF!</v>
      </c>
      <c r="C10" s="4" t="e">
        <f>IF(B10&gt;1,'Financial Summary (BNG)'!P10,0)</f>
        <v>#REF!</v>
      </c>
      <c r="D10" s="4" t="e">
        <f t="shared" si="0"/>
        <v>#REF!</v>
      </c>
    </row>
    <row r="11" spans="1:8" x14ac:dyDescent="0.2">
      <c r="A11" s="4">
        <f>'Financial Summary (BNG)'!A11</f>
        <v>13</v>
      </c>
      <c r="B11" s="4" t="e">
        <f>IF(#REF!=TRUE,'Financial Summary (BNG)'!O11,0)</f>
        <v>#REF!</v>
      </c>
      <c r="C11" s="4" t="e">
        <f>IF(B11&gt;1,'Financial Summary (BNG)'!P11,0)</f>
        <v>#REF!</v>
      </c>
      <c r="D11" s="4" t="e">
        <f t="shared" si="0"/>
        <v>#REF!</v>
      </c>
    </row>
    <row r="12" spans="1:8" x14ac:dyDescent="0.2">
      <c r="A12" s="4">
        <f>'Financial Summary (BNG)'!A12</f>
        <v>14</v>
      </c>
      <c r="B12" s="4" t="e">
        <f>IF(#REF!=TRUE,'Financial Summary (BNG)'!O12,0)</f>
        <v>#REF!</v>
      </c>
      <c r="C12" s="4" t="e">
        <f>IF(B12&gt;1,'Financial Summary (BNG)'!P12,0)</f>
        <v>#REF!</v>
      </c>
      <c r="D12" s="4" t="e">
        <f t="shared" si="0"/>
        <v>#REF!</v>
      </c>
    </row>
    <row r="13" spans="1:8" x14ac:dyDescent="0.2">
      <c r="A13" s="4">
        <f>'Financial Summary (BNG)'!A13</f>
        <v>15</v>
      </c>
      <c r="B13" s="3" t="e">
        <f>IF(#REF!=TRUE,'Financial Summary (BNG)'!O13,0)</f>
        <v>#REF!</v>
      </c>
      <c r="C13" s="3" t="e">
        <f>IF(B13&gt;1,'Financial Summary (BNG)'!P13,0)</f>
        <v>#REF!</v>
      </c>
      <c r="D13" s="3" t="e">
        <f t="shared" si="0"/>
        <v>#REF!</v>
      </c>
    </row>
    <row r="14" spans="1:8" x14ac:dyDescent="0.2">
      <c r="A14" s="4">
        <f>'Financial Summary (BNG)'!A14</f>
        <v>16</v>
      </c>
      <c r="B14" s="4" t="e">
        <f>IF(#REF!=TRUE,'Financial Summary (BNG)'!O14,0)</f>
        <v>#REF!</v>
      </c>
      <c r="C14" s="4" t="e">
        <f>IF(B14&gt;1,'Financial Summary (BNG)'!P14,0)</f>
        <v>#REF!</v>
      </c>
      <c r="D14" s="4" t="e">
        <f t="shared" si="0"/>
        <v>#REF!</v>
      </c>
    </row>
    <row r="15" spans="1:8" x14ac:dyDescent="0.2">
      <c r="A15" s="4">
        <f>'Financial Summary (BNG)'!A15</f>
        <v>17</v>
      </c>
      <c r="B15" s="4" t="e">
        <f>IF(#REF!=TRUE,'Financial Summary (BNG)'!O15,0)</f>
        <v>#REF!</v>
      </c>
      <c r="C15" s="4" t="e">
        <f>IF(B15&gt;1,'Financial Summary (BNG)'!P15,0)</f>
        <v>#REF!</v>
      </c>
      <c r="D15" s="4" t="e">
        <f t="shared" si="0"/>
        <v>#REF!</v>
      </c>
    </row>
    <row r="16" spans="1:8" x14ac:dyDescent="0.2">
      <c r="A16" s="4">
        <f>'Financial Summary (BNG)'!A16</f>
        <v>18</v>
      </c>
      <c r="B16" s="3" t="e">
        <f>IF(#REF!=TRUE,'Financial Summary (BNG)'!O16,0)</f>
        <v>#REF!</v>
      </c>
      <c r="C16" s="4" t="e">
        <f>IF(B16&gt;1,'Financial Summary (BNG)'!P16,0)</f>
        <v>#REF!</v>
      </c>
      <c r="D16" s="3" t="e">
        <f t="shared" si="0"/>
        <v>#REF!</v>
      </c>
    </row>
    <row r="17" spans="1:4" x14ac:dyDescent="0.2">
      <c r="A17" s="4">
        <f>'Financial Summary (BNG)'!A17</f>
        <v>19</v>
      </c>
      <c r="B17" s="4" t="e">
        <f>IF(#REF!=TRUE,'Financial Summary (BNG)'!O17,0)</f>
        <v>#REF!</v>
      </c>
      <c r="C17" s="4" t="e">
        <f>IF(B17&gt;1,'Financial Summary (BNG)'!P17,0)</f>
        <v>#REF!</v>
      </c>
      <c r="D17" s="4" t="e">
        <f t="shared" si="0"/>
        <v>#REF!</v>
      </c>
    </row>
    <row r="18" spans="1:4" x14ac:dyDescent="0.2">
      <c r="A18" s="4">
        <f>'Financial Summary (BNG)'!A18</f>
        <v>20</v>
      </c>
      <c r="B18" s="4" t="e">
        <f>IF(#REF!=TRUE,'Financial Summary (BNG)'!O18,0)</f>
        <v>#REF!</v>
      </c>
      <c r="C18" s="4" t="e">
        <f>IF(B18&gt;1,'Financial Summary (BNG)'!P18,0)</f>
        <v>#REF!</v>
      </c>
      <c r="D18" s="4" t="e">
        <f t="shared" si="0"/>
        <v>#REF!</v>
      </c>
    </row>
    <row r="19" spans="1:4" x14ac:dyDescent="0.2">
      <c r="A19" s="4">
        <f>'Financial Summary (BNG)'!A19</f>
        <v>21</v>
      </c>
      <c r="B19" s="4" t="e">
        <f>IF(#REF!=TRUE,'Financial Summary (BNG)'!O19,0)</f>
        <v>#REF!</v>
      </c>
      <c r="C19" s="4" t="e">
        <f>IF(B19&gt;1,'Financial Summary (BNG)'!P19,0)</f>
        <v>#REF!</v>
      </c>
      <c r="D19" s="4" t="e">
        <f t="shared" si="0"/>
        <v>#REF!</v>
      </c>
    </row>
    <row r="20" spans="1:4" x14ac:dyDescent="0.2">
      <c r="A20" s="4">
        <f>'Financial Summary (BNG)'!A20</f>
        <v>22</v>
      </c>
      <c r="B20" s="4" t="e">
        <f>IF(#REF!=TRUE,'Financial Summary (BNG)'!O20,0)</f>
        <v>#REF!</v>
      </c>
      <c r="C20" s="4" t="e">
        <f>IF(B20&gt;1,'Financial Summary (BNG)'!P20,0)</f>
        <v>#REF!</v>
      </c>
      <c r="D20" s="4" t="e">
        <f t="shared" si="0"/>
        <v>#REF!</v>
      </c>
    </row>
    <row r="21" spans="1:4" x14ac:dyDescent="0.2">
      <c r="A21" s="4">
        <f>'Financial Summary (BNG)'!A21</f>
        <v>23</v>
      </c>
      <c r="B21" s="4" t="e">
        <f>IF(#REF!=TRUE,'Financial Summary (BNG)'!O21,0)</f>
        <v>#REF!</v>
      </c>
      <c r="C21" s="4" t="e">
        <f>IF(B21&gt;1,'Financial Summary (BNG)'!P21,0)</f>
        <v>#REF!</v>
      </c>
      <c r="D21" s="4" t="e">
        <f t="shared" si="0"/>
        <v>#REF!</v>
      </c>
    </row>
    <row r="22" spans="1:4" x14ac:dyDescent="0.2">
      <c r="A22" s="4">
        <f>'Financial Summary (BNG)'!A22</f>
        <v>24</v>
      </c>
      <c r="B22" s="4" t="e">
        <f>IF(#REF!=TRUE,'Financial Summary (BNG)'!O22,0)</f>
        <v>#REF!</v>
      </c>
      <c r="C22" s="4" t="e">
        <f>IF(B22&gt;1,'Financial Summary (BNG)'!P22,0)</f>
        <v>#REF!</v>
      </c>
      <c r="D22" s="4" t="e">
        <f t="shared" si="0"/>
        <v>#REF!</v>
      </c>
    </row>
    <row r="23" spans="1:4" x14ac:dyDescent="0.2">
      <c r="A23" s="4">
        <f>'Financial Summary (BNG)'!A23</f>
        <v>25</v>
      </c>
      <c r="B23" s="3" t="e">
        <f>IF(#REF!=TRUE,'Financial Summary (BNG)'!O23,0)</f>
        <v>#REF!</v>
      </c>
      <c r="C23" s="3" t="e">
        <f>IF(B23&gt;1,'Financial Summary (BNG)'!P23,0)</f>
        <v>#REF!</v>
      </c>
      <c r="D23" s="3" t="e">
        <f t="shared" si="0"/>
        <v>#REF!</v>
      </c>
    </row>
    <row r="24" spans="1:4" x14ac:dyDescent="0.2">
      <c r="A24" s="4">
        <f>'Financial Summary (BNG)'!A24</f>
        <v>26</v>
      </c>
      <c r="B24" s="4" t="e">
        <f>IF(#REF!=TRUE,'Financial Summary (BNG)'!O24,0)</f>
        <v>#REF!</v>
      </c>
      <c r="C24" s="4" t="e">
        <f>IF(B24&gt;1,'Financial Summary (BNG)'!P24,0)</f>
        <v>#REF!</v>
      </c>
      <c r="D24" s="4" t="e">
        <f t="shared" si="0"/>
        <v>#REF!</v>
      </c>
    </row>
    <row r="25" spans="1:4" x14ac:dyDescent="0.2">
      <c r="A25" s="4">
        <f>'Financial Summary (BNG)'!A25</f>
        <v>27</v>
      </c>
      <c r="B25" s="4" t="e">
        <f>IF(#REF!=TRUE,'Financial Summary (BNG)'!O25,0)</f>
        <v>#REF!</v>
      </c>
      <c r="C25" s="4" t="e">
        <f>IF(B25&gt;1,'Financial Summary (BNG)'!P25,0)</f>
        <v>#REF!</v>
      </c>
      <c r="D25" s="4" t="e">
        <f t="shared" si="0"/>
        <v>#REF!</v>
      </c>
    </row>
    <row r="26" spans="1:4" x14ac:dyDescent="0.2">
      <c r="A26" s="4">
        <f>'Financial Summary (BNG)'!A26</f>
        <v>28</v>
      </c>
      <c r="B26" s="3" t="e">
        <f>IF(#REF!=TRUE,'Financial Summary (BNG)'!O26,0)</f>
        <v>#REF!</v>
      </c>
      <c r="C26" s="4" t="e">
        <f>IF(B26&gt;1,'Financial Summary (BNG)'!P26,0)</f>
        <v>#REF!</v>
      </c>
      <c r="D26" s="3" t="e">
        <f t="shared" si="0"/>
        <v>#REF!</v>
      </c>
    </row>
    <row r="27" spans="1:4" x14ac:dyDescent="0.2">
      <c r="A27" s="4">
        <f>'Financial Summary (BNG)'!A27</f>
        <v>29</v>
      </c>
      <c r="B27" s="4" t="e">
        <f>IF(#REF!=TRUE,'Financial Summary (BNG)'!O27,0)</f>
        <v>#REF!</v>
      </c>
      <c r="C27" s="4" t="e">
        <f>IF(B27&gt;1,'Financial Summary (BNG)'!P27,0)</f>
        <v>#REF!</v>
      </c>
      <c r="D27" s="4" t="e">
        <f t="shared" si="0"/>
        <v>#REF!</v>
      </c>
    </row>
    <row r="28" spans="1:4" x14ac:dyDescent="0.2">
      <c r="A28" s="4">
        <f>'Financial Summary (BNG)'!A28</f>
        <v>30</v>
      </c>
      <c r="B28" s="4" t="e">
        <f>IF(#REF!=TRUE,'Financial Summary (BNG)'!O28,0)</f>
        <v>#REF!</v>
      </c>
      <c r="C28" s="4" t="e">
        <f>IF(B28&gt;1,'Financial Summary (BNG)'!P28,0)</f>
        <v>#REF!</v>
      </c>
      <c r="D28" s="4" t="e">
        <f t="shared" si="0"/>
        <v>#REF!</v>
      </c>
    </row>
    <row r="29" spans="1:4" x14ac:dyDescent="0.2">
      <c r="A29" s="4">
        <f>'Financial Summary (BNG)'!A29</f>
        <v>31</v>
      </c>
      <c r="B29" s="4" t="e">
        <f>IF(#REF!=TRUE,'Financial Summary (BNG)'!O29,0)</f>
        <v>#REF!</v>
      </c>
      <c r="C29" s="4" t="e">
        <f>IF(B29&gt;1,'Financial Summary (BNG)'!P29,0)</f>
        <v>#REF!</v>
      </c>
      <c r="D29" s="4" t="e">
        <f t="shared" si="0"/>
        <v>#REF!</v>
      </c>
    </row>
    <row r="30" spans="1:4" x14ac:dyDescent="0.2">
      <c r="A30" s="4">
        <f>'Financial Summary (BNG)'!A30</f>
        <v>32</v>
      </c>
      <c r="B30" s="4" t="e">
        <f>IF(#REF!=TRUE,'Financial Summary (BNG)'!O30,0)</f>
        <v>#REF!</v>
      </c>
      <c r="C30" s="4" t="e">
        <f>IF(B30&gt;1,'Financial Summary (BNG)'!P30,0)</f>
        <v>#REF!</v>
      </c>
      <c r="D30" s="4" t="e">
        <f t="shared" si="0"/>
        <v>#REF!</v>
      </c>
    </row>
    <row r="31" spans="1:4" x14ac:dyDescent="0.2">
      <c r="A31" s="4">
        <f>'Financial Summary (BNG)'!A31</f>
        <v>33</v>
      </c>
      <c r="B31" s="3" t="e">
        <f>IF(#REF!=TRUE,'Financial Summary (BNG)'!O31,0)</f>
        <v>#REF!</v>
      </c>
      <c r="C31" s="4" t="e">
        <f>IF(B31&gt;1,'Financial Summary (BNG)'!P31,0)</f>
        <v>#REF!</v>
      </c>
      <c r="D31" s="3" t="e">
        <f t="shared" si="0"/>
        <v>#REF!</v>
      </c>
    </row>
    <row r="32" spans="1:4" x14ac:dyDescent="0.2">
      <c r="A32" s="4">
        <f>'Financial Summary (BNG)'!A32</f>
        <v>34</v>
      </c>
      <c r="B32" s="4" t="e">
        <f>IF(#REF!=TRUE,'Financial Summary (BNG)'!O32,0)</f>
        <v>#REF!</v>
      </c>
      <c r="C32" s="4" t="e">
        <f>IF(B32&gt;1,'Financial Summary (BNG)'!P32,0)</f>
        <v>#REF!</v>
      </c>
      <c r="D32" s="4" t="e">
        <f t="shared" si="0"/>
        <v>#REF!</v>
      </c>
    </row>
    <row r="33" spans="1:4" x14ac:dyDescent="0.2">
      <c r="A33" s="4">
        <f>'Financial Summary (BNG)'!A33</f>
        <v>35</v>
      </c>
      <c r="B33" s="3" t="e">
        <f>IF(#REF!=TRUE,'Financial Summary (BNG)'!O33,0)</f>
        <v>#REF!</v>
      </c>
      <c r="C33" s="4" t="e">
        <f>IF(B33&gt;1,'Financial Summary (BNG)'!P33,0)</f>
        <v>#REF!</v>
      </c>
      <c r="D33" s="3" t="e">
        <f t="shared" si="0"/>
        <v>#REF!</v>
      </c>
    </row>
    <row r="34" spans="1:4" x14ac:dyDescent="0.2">
      <c r="A34" s="4">
        <f>'Financial Summary (BNG)'!A34</f>
        <v>36</v>
      </c>
      <c r="B34" s="4" t="e">
        <f>IF(#REF!=TRUE,'Financial Summary (BNG)'!O34,0)</f>
        <v>#REF!</v>
      </c>
      <c r="C34" s="4" t="e">
        <f>IF(B34&gt;1,'Financial Summary (BNG)'!P34,0)</f>
        <v>#REF!</v>
      </c>
      <c r="D34" s="4" t="e">
        <f t="shared" si="0"/>
        <v>#REF!</v>
      </c>
    </row>
    <row r="35" spans="1:4" x14ac:dyDescent="0.2">
      <c r="A35" s="4">
        <f>'Financial Summary (BNG)'!A35</f>
        <v>37</v>
      </c>
      <c r="B35" s="4" t="e">
        <f>IF(#REF!=TRUE,'Financial Summary (BNG)'!O35,0)</f>
        <v>#REF!</v>
      </c>
      <c r="C35" s="4" t="e">
        <f>IF(B35&gt;1,'Financial Summary (BNG)'!P35,0)</f>
        <v>#REF!</v>
      </c>
      <c r="D35" s="4" t="e">
        <f t="shared" si="0"/>
        <v>#REF!</v>
      </c>
    </row>
    <row r="36" spans="1:4" x14ac:dyDescent="0.2">
      <c r="A36" s="4">
        <f>'Financial Summary (BNG)'!A36</f>
        <v>38</v>
      </c>
      <c r="B36" s="4" t="e">
        <f>IF(#REF!=TRUE,'Financial Summary (BNG)'!O36,0)</f>
        <v>#REF!</v>
      </c>
      <c r="C36" s="4" t="e">
        <f>IF(B36&gt;1,'Financial Summary (BNG)'!P36,0)</f>
        <v>#REF!</v>
      </c>
      <c r="D36" s="4" t="e">
        <f t="shared" si="0"/>
        <v>#REF!</v>
      </c>
    </row>
    <row r="37" spans="1:4" x14ac:dyDescent="0.2">
      <c r="A37" s="4">
        <f>'Financial Summary (BNG)'!A37</f>
        <v>39</v>
      </c>
      <c r="B37" s="4" t="e">
        <f>IF(#REF!=TRUE,'Financial Summary (BNG)'!O37,0)</f>
        <v>#REF!</v>
      </c>
      <c r="C37" s="4" t="e">
        <f>IF(B37&gt;1,'Financial Summary (BNG)'!P37,0)</f>
        <v>#REF!</v>
      </c>
      <c r="D37" s="4" t="e">
        <f t="shared" si="0"/>
        <v>#REF!</v>
      </c>
    </row>
    <row r="38" spans="1:4" x14ac:dyDescent="0.2">
      <c r="A38" s="4">
        <f>'Financial Summary (BNG)'!A38</f>
        <v>40</v>
      </c>
      <c r="B38" s="4" t="e">
        <f>IF(#REF!=TRUE,'Financial Summary (BNG)'!O38,0)</f>
        <v>#REF!</v>
      </c>
      <c r="C38" s="4" t="e">
        <f>IF(B38&gt;1,'Financial Summary (BNG)'!P38,0)</f>
        <v>#REF!</v>
      </c>
      <c r="D38" s="4" t="e">
        <f t="shared" si="0"/>
        <v>#REF!</v>
      </c>
    </row>
    <row r="39" spans="1:4" x14ac:dyDescent="0.2">
      <c r="A39" s="4">
        <f>'Financial Summary (BNG)'!A39</f>
        <v>41</v>
      </c>
      <c r="B39" s="4" t="e">
        <f>IF(#REF!=TRUE,'Financial Summary (BNG)'!O39,0)</f>
        <v>#REF!</v>
      </c>
      <c r="C39" s="4" t="e">
        <f>IF(B39&gt;1,'Financial Summary (BNG)'!P39,0)</f>
        <v>#REF!</v>
      </c>
      <c r="D39" s="4" t="e">
        <f t="shared" si="0"/>
        <v>#REF!</v>
      </c>
    </row>
    <row r="40" spans="1:4" x14ac:dyDescent="0.2">
      <c r="A40" s="4">
        <f>'Financial Summary (BNG)'!A40</f>
        <v>42</v>
      </c>
      <c r="B40" s="4" t="e">
        <f>IF(#REF!=TRUE,'Financial Summary (BNG)'!O40,0)</f>
        <v>#REF!</v>
      </c>
      <c r="C40" s="4" t="e">
        <f>IF(B40&gt;1,'Financial Summary (BNG)'!P40,0)</f>
        <v>#REF!</v>
      </c>
      <c r="D40" s="4" t="e">
        <f t="shared" si="0"/>
        <v>#REF!</v>
      </c>
    </row>
    <row r="41" spans="1:4" x14ac:dyDescent="0.2">
      <c r="A41" s="4">
        <f>'Financial Summary (BNG)'!A41</f>
        <v>43</v>
      </c>
      <c r="B41" s="4" t="e">
        <f>IF(#REF!=TRUE,'Financial Summary (BNG)'!O41,0)</f>
        <v>#REF!</v>
      </c>
      <c r="C41" s="4" t="e">
        <f>IF(B41&gt;1,'Financial Summary (BNG)'!P41,0)</f>
        <v>#REF!</v>
      </c>
      <c r="D41" s="4" t="e">
        <f t="shared" si="0"/>
        <v>#REF!</v>
      </c>
    </row>
    <row r="42" spans="1:4" x14ac:dyDescent="0.2">
      <c r="A42" s="4">
        <f>'Financial Summary (BNG)'!A42</f>
        <v>44</v>
      </c>
      <c r="B42" s="4" t="e">
        <f>IF(#REF!=TRUE,'Financial Summary (BNG)'!O42,0)</f>
        <v>#REF!</v>
      </c>
      <c r="C42" s="4" t="e">
        <f>IF(B42&gt;1,'Financial Summary (BNG)'!P42,0)</f>
        <v>#REF!</v>
      </c>
      <c r="D42" s="4" t="e">
        <f t="shared" si="0"/>
        <v>#REF!</v>
      </c>
    </row>
    <row r="43" spans="1:4" x14ac:dyDescent="0.2">
      <c r="A43" s="4">
        <f>'Financial Summary (BNG)'!A43</f>
        <v>45</v>
      </c>
      <c r="B43" s="4" t="e">
        <f>IF(#REF!=TRUE,'Financial Summary (BNG)'!O43,0)</f>
        <v>#REF!</v>
      </c>
      <c r="C43" s="4" t="e">
        <f>IF(B43&gt;1,'Financial Summary (BNG)'!P43,0)</f>
        <v>#REF!</v>
      </c>
      <c r="D43" s="4" t="e">
        <f t="shared" si="0"/>
        <v>#REF!</v>
      </c>
    </row>
    <row r="44" spans="1:4" x14ac:dyDescent="0.2">
      <c r="A44" s="4">
        <f>'Financial Summary (BNG)'!A44</f>
        <v>46</v>
      </c>
      <c r="B44" s="4" t="e">
        <f>IF(#REF!=TRUE,'Financial Summary (BNG)'!O44,0)</f>
        <v>#REF!</v>
      </c>
      <c r="C44" s="4" t="e">
        <f>IF(B44&gt;1,'Financial Summary (BNG)'!P44,0)</f>
        <v>#REF!</v>
      </c>
      <c r="D44" s="4" t="e">
        <f t="shared" si="0"/>
        <v>#REF!</v>
      </c>
    </row>
    <row r="45" spans="1:4" x14ac:dyDescent="0.2">
      <c r="A45" s="4">
        <f>'Financial Summary (BNG)'!A45</f>
        <v>47</v>
      </c>
      <c r="B45" s="4" t="e">
        <f>IF(#REF!=TRUE,'Financial Summary (BNG)'!O45,0)</f>
        <v>#REF!</v>
      </c>
      <c r="C45" s="4" t="e">
        <f>IF(B45&gt;1,'Financial Summary (BNG)'!P45,0)</f>
        <v>#REF!</v>
      </c>
      <c r="D45" s="4" t="e">
        <f t="shared" si="0"/>
        <v>#REF!</v>
      </c>
    </row>
    <row r="46" spans="1:4" x14ac:dyDescent="0.2">
      <c r="A46" s="4">
        <f>'Financial Summary (BNG)'!A46</f>
        <v>48</v>
      </c>
      <c r="B46" s="4" t="e">
        <f>IF(#REF!=TRUE,'Financial Summary (BNG)'!O46,0)</f>
        <v>#REF!</v>
      </c>
      <c r="C46" s="4" t="e">
        <f>IF(B46&gt;1,'Financial Summary (BNG)'!P46,0)</f>
        <v>#REF!</v>
      </c>
      <c r="D46" s="4" t="e">
        <f t="shared" si="0"/>
        <v>#REF!</v>
      </c>
    </row>
    <row r="47" spans="1:4" x14ac:dyDescent="0.2">
      <c r="A47" s="4">
        <f>'Financial Summary (BNG)'!A47</f>
        <v>49</v>
      </c>
      <c r="B47" s="4" t="e">
        <f>IF(#REF!=TRUE,'Financial Summary (BNG)'!O47,0)</f>
        <v>#REF!</v>
      </c>
      <c r="C47" s="4" t="e">
        <f>IF(B47&gt;1,'Financial Summary (BNG)'!P47,0)</f>
        <v>#REF!</v>
      </c>
      <c r="D47" s="4" t="e">
        <f t="shared" si="0"/>
        <v>#REF!</v>
      </c>
    </row>
    <row r="48" spans="1:4" x14ac:dyDescent="0.2">
      <c r="A48" s="4">
        <f>'Financial Summary (BNG)'!A48</f>
        <v>50</v>
      </c>
      <c r="B48" s="4" t="e">
        <f>IF(#REF!=TRUE,'Financial Summary (BNG)'!O48,0)</f>
        <v>#REF!</v>
      </c>
      <c r="C48" s="4" t="e">
        <f>IF(B48&gt;1,'Financial Summary (BNG)'!P48,0)</f>
        <v>#REF!</v>
      </c>
      <c r="D48" s="4" t="e">
        <f t="shared" si="0"/>
        <v>#REF!</v>
      </c>
    </row>
    <row r="49" spans="1:4" x14ac:dyDescent="0.2">
      <c r="A49" s="4">
        <f>'Financial Summary (BNG)'!A49</f>
        <v>50</v>
      </c>
      <c r="B49" s="4" t="e">
        <f>IF(#REF!=TRUE,'Financial Summary (BNG)'!O49,0)</f>
        <v>#REF!</v>
      </c>
      <c r="C49" s="4" t="e">
        <f>IF(B49&gt;1,'Financial Summary (BNG)'!P49,0)</f>
        <v>#REF!</v>
      </c>
      <c r="D49" s="4" t="e">
        <f t="shared" si="0"/>
        <v>#REF!</v>
      </c>
    </row>
    <row r="50" spans="1:4" x14ac:dyDescent="0.2">
      <c r="A50" s="4">
        <f>'Financial Summary (BNG)'!A50</f>
        <v>51</v>
      </c>
      <c r="B50" s="4" t="e">
        <f>IF(#REF!=TRUE,'Financial Summary (BNG)'!O50,0)</f>
        <v>#REF!</v>
      </c>
      <c r="C50" s="4" t="e">
        <f>IF(B50&gt;1,'Financial Summary (BNG)'!P50,0)</f>
        <v>#REF!</v>
      </c>
      <c r="D50" s="4" t="e">
        <f t="shared" si="0"/>
        <v>#REF!</v>
      </c>
    </row>
    <row r="51" spans="1:4" x14ac:dyDescent="0.2">
      <c r="A51" s="4">
        <f>'Financial Summary (BNG)'!A51</f>
        <v>52</v>
      </c>
      <c r="B51" s="4" t="e">
        <f>IF(#REF!=TRUE,'Financial Summary (BNG)'!O51,0)</f>
        <v>#REF!</v>
      </c>
      <c r="C51" s="4" t="e">
        <f>IF(B51&gt;1,'Financial Summary (BNG)'!P51,0)</f>
        <v>#REF!</v>
      </c>
      <c r="D51" s="4" t="e">
        <f t="shared" si="0"/>
        <v>#REF!</v>
      </c>
    </row>
    <row r="52" spans="1:4" x14ac:dyDescent="0.2">
      <c r="A52" s="4">
        <f>'Financial Summary (BNG)'!A52</f>
        <v>53</v>
      </c>
      <c r="B52" s="3" t="e">
        <f>IF(#REF!=TRUE,'Financial Summary (BNG)'!O52,0)</f>
        <v>#REF!</v>
      </c>
      <c r="C52" s="3" t="e">
        <f>IF(B52&gt;1,'Financial Summary (BNG)'!P52,0)</f>
        <v>#REF!</v>
      </c>
      <c r="D52" s="3" t="e">
        <f t="shared" si="0"/>
        <v>#REF!</v>
      </c>
    </row>
    <row r="53" spans="1:4" x14ac:dyDescent="0.2">
      <c r="A53" s="4">
        <f>'Financial Summary (BNG)'!A53</f>
        <v>54</v>
      </c>
      <c r="B53" s="4" t="e">
        <f>IF(#REF!=TRUE,'Financial Summary (BNG)'!O53,0)</f>
        <v>#REF!</v>
      </c>
      <c r="C53" s="4" t="e">
        <f>IF(B53&gt;1,'Financial Summary (BNG)'!P53,0)</f>
        <v>#REF!</v>
      </c>
      <c r="D53" s="4" t="e">
        <f t="shared" si="0"/>
        <v>#REF!</v>
      </c>
    </row>
    <row r="54" spans="1:4" x14ac:dyDescent="0.2">
      <c r="A54" s="4">
        <f>'Financial Summary (BNG)'!A54</f>
        <v>55</v>
      </c>
      <c r="B54" s="4" t="e">
        <f>IF(#REF!=TRUE,'Financial Summary (BNG)'!O54,0)</f>
        <v>#REF!</v>
      </c>
      <c r="C54" s="4" t="e">
        <f>IF(B54&gt;1,'Financial Summary (BNG)'!P54,0)</f>
        <v>#REF!</v>
      </c>
      <c r="D54" s="4" t="e">
        <f t="shared" si="0"/>
        <v>#REF!</v>
      </c>
    </row>
    <row r="55" spans="1:4" x14ac:dyDescent="0.2">
      <c r="A55" s="4">
        <f>'Financial Summary (BNG)'!A55</f>
        <v>56</v>
      </c>
      <c r="B55" s="4" t="e">
        <f>IF(#REF!=TRUE,'Financial Summary (BNG)'!O55,0)</f>
        <v>#REF!</v>
      </c>
      <c r="C55" s="4" t="e">
        <f>IF(B55&gt;1,'Financial Summary (BNG)'!P55,0)</f>
        <v>#REF!</v>
      </c>
      <c r="D55" s="4" t="e">
        <f t="shared" si="0"/>
        <v>#REF!</v>
      </c>
    </row>
    <row r="56" spans="1:4" x14ac:dyDescent="0.2">
      <c r="A56" s="4">
        <f>'Financial Summary (BNG)'!A56</f>
        <v>57</v>
      </c>
      <c r="B56" s="4" t="e">
        <f>IF(#REF!=TRUE,'Financial Summary (BNG)'!O56,0)</f>
        <v>#REF!</v>
      </c>
      <c r="C56" s="4" t="e">
        <f>IF(B56&gt;1,'Financial Summary (BNG)'!P56,0)</f>
        <v>#REF!</v>
      </c>
      <c r="D56" s="4" t="e">
        <f t="shared" si="0"/>
        <v>#REF!</v>
      </c>
    </row>
    <row r="57" spans="1:4" x14ac:dyDescent="0.2">
      <c r="A57" s="4">
        <f>'Financial Summary (BNG)'!A57</f>
        <v>58</v>
      </c>
      <c r="B57" s="4" t="e">
        <f>IF(#REF!=TRUE,'Financial Summary (BNG)'!O57,0)</f>
        <v>#REF!</v>
      </c>
      <c r="C57" s="4" t="e">
        <f>IF(B57&gt;1,'Financial Summary (BNG)'!P57,0)</f>
        <v>#REF!</v>
      </c>
      <c r="D57" s="4" t="e">
        <f t="shared" si="0"/>
        <v>#REF!</v>
      </c>
    </row>
    <row r="58" spans="1:4" x14ac:dyDescent="0.2">
      <c r="A58" s="4">
        <f>'Financial Summary (BNG)'!A58</f>
        <v>59</v>
      </c>
      <c r="B58" s="4" t="e">
        <f>IF(#REF!=TRUE,'Financial Summary (BNG)'!O58,0)</f>
        <v>#REF!</v>
      </c>
      <c r="C58" s="4" t="e">
        <f>IF(B58&gt;1,'Financial Summary (BNG)'!P58,0)</f>
        <v>#REF!</v>
      </c>
      <c r="D58" s="4" t="e">
        <f t="shared" si="0"/>
        <v>#REF!</v>
      </c>
    </row>
    <row r="59" spans="1:4" x14ac:dyDescent="0.2">
      <c r="A59" s="4">
        <f>'Financial Summary (BNG)'!A59</f>
        <v>60</v>
      </c>
      <c r="B59" s="4" t="e">
        <f>IF(#REF!=TRUE,'Financial Summary (BNG)'!O59,0)</f>
        <v>#REF!</v>
      </c>
      <c r="C59" s="4" t="e">
        <f>IF(B59&gt;1,'Financial Summary (BNG)'!P59,0)</f>
        <v>#REF!</v>
      </c>
      <c r="D59" s="4" t="e">
        <f t="shared" si="0"/>
        <v>#REF!</v>
      </c>
    </row>
    <row r="60" spans="1:4" x14ac:dyDescent="0.2">
      <c r="A60" s="4">
        <f>'Financial Summary (BNG)'!A60</f>
        <v>61</v>
      </c>
      <c r="B60" s="4" t="e">
        <f>IF(#REF!=TRUE,'Financial Summary (BNG)'!O60,0)</f>
        <v>#REF!</v>
      </c>
      <c r="C60" s="4" t="e">
        <f>IF(B60&gt;1,'Financial Summary (BNG)'!P60,0)</f>
        <v>#REF!</v>
      </c>
      <c r="D60" s="4" t="e">
        <f t="shared" si="0"/>
        <v>#REF!</v>
      </c>
    </row>
    <row r="61" spans="1:4" x14ac:dyDescent="0.2">
      <c r="A61" s="4" t="e">
        <f>'Financial Summary (BNG)'!A61</f>
        <v>#REF!</v>
      </c>
      <c r="B61" s="4" t="e">
        <f>IF(#REF!=TRUE,'Financial Summary (BNG)'!O61,0)</f>
        <v>#REF!</v>
      </c>
      <c r="C61" s="4" t="e">
        <f>IF(B61&gt;1,'Financial Summary (BNG)'!P61,0)</f>
        <v>#REF!</v>
      </c>
      <c r="D61" s="4" t="e">
        <f t="shared" si="0"/>
        <v>#REF!</v>
      </c>
    </row>
    <row r="62" spans="1:4" x14ac:dyDescent="0.2">
      <c r="A62" s="4">
        <f>'Financial Summary (BNG)'!A62</f>
        <v>62</v>
      </c>
      <c r="B62" s="4" t="e">
        <f>IF(#REF!=TRUE,'Financial Summary (BNG)'!O62,0)</f>
        <v>#REF!</v>
      </c>
      <c r="C62" s="4" t="e">
        <f>IF(B62&gt;1,'Financial Summary (BNG)'!P62,0)</f>
        <v>#REF!</v>
      </c>
      <c r="D62" s="4" t="e">
        <f t="shared" si="0"/>
        <v>#REF!</v>
      </c>
    </row>
    <row r="63" spans="1:4" x14ac:dyDescent="0.2">
      <c r="A63" s="4">
        <f>'Financial Summary (BNG)'!A63</f>
        <v>63</v>
      </c>
      <c r="B63" s="4" t="e">
        <f>IF(#REF!=TRUE,'Financial Summary (BNG)'!O63,0)</f>
        <v>#REF!</v>
      </c>
      <c r="C63" s="4" t="e">
        <f>IF(B63&gt;1,'Financial Summary (BNG)'!P63,0)</f>
        <v>#REF!</v>
      </c>
      <c r="D63" s="4" t="e">
        <f t="shared" si="0"/>
        <v>#REF!</v>
      </c>
    </row>
    <row r="64" spans="1:4" x14ac:dyDescent="0.2">
      <c r="A64" s="4">
        <f>'Financial Summary (BNG)'!A64</f>
        <v>64</v>
      </c>
      <c r="B64" s="4" t="e">
        <f>IF(#REF!=TRUE,'Financial Summary (BNG)'!O64,0)</f>
        <v>#REF!</v>
      </c>
      <c r="C64" s="4" t="e">
        <f>IF(B64&gt;1,'Financial Summary (BNG)'!P64,0)</f>
        <v>#REF!</v>
      </c>
      <c r="D64" s="4" t="e">
        <f t="shared" si="0"/>
        <v>#REF!</v>
      </c>
    </row>
    <row r="65" spans="1:4" x14ac:dyDescent="0.2">
      <c r="A65" s="4">
        <f>'Financial Summary (BNG)'!A65</f>
        <v>65</v>
      </c>
      <c r="B65" s="4" t="e">
        <f>IF(#REF!=TRUE,'Financial Summary (BNG)'!O65,0)</f>
        <v>#REF!</v>
      </c>
      <c r="C65" s="4" t="e">
        <f>IF(B65&gt;1,'Financial Summary (BNG)'!P65,0)</f>
        <v>#REF!</v>
      </c>
      <c r="D65" s="4" t="e">
        <f t="shared" si="0"/>
        <v>#REF!</v>
      </c>
    </row>
    <row r="66" spans="1:4" x14ac:dyDescent="0.2">
      <c r="A66" s="4">
        <f>'Financial Summary (BNG)'!A66</f>
        <v>66</v>
      </c>
      <c r="B66" s="4" t="e">
        <f>IF(#REF!=TRUE,'Financial Summary (BNG)'!O66,0)</f>
        <v>#REF!</v>
      </c>
      <c r="C66" s="4" t="e">
        <f>IF(B66&gt;1,'Financial Summary (BNG)'!P66,0)</f>
        <v>#REF!</v>
      </c>
      <c r="D66" s="4" t="e">
        <f t="shared" si="0"/>
        <v>#REF!</v>
      </c>
    </row>
    <row r="67" spans="1:4" x14ac:dyDescent="0.2">
      <c r="A67" s="4">
        <f>'Financial Summary (BNG)'!A67</f>
        <v>67</v>
      </c>
      <c r="B67" s="3" t="e">
        <f>IF(#REF!=TRUE,'Financial Summary (BNG)'!O67,0)</f>
        <v>#REF!</v>
      </c>
      <c r="C67" s="4" t="e">
        <f>IF(B67&gt;1,'Financial Summary (BNG)'!P67,0)</f>
        <v>#REF!</v>
      </c>
      <c r="D67" s="3" t="e">
        <f t="shared" si="0"/>
        <v>#REF!</v>
      </c>
    </row>
    <row r="68" spans="1:4" x14ac:dyDescent="0.2">
      <c r="A68" s="4">
        <f>'Financial Summary (BNG)'!A68</f>
        <v>68</v>
      </c>
      <c r="B68" s="4" t="e">
        <f>IF(#REF!=TRUE,'Financial Summary (BNG)'!O68,0)</f>
        <v>#REF!</v>
      </c>
      <c r="C68" s="4" t="e">
        <f>IF(B68&gt;1,'Financial Summary (BNG)'!P68,0)</f>
        <v>#REF!</v>
      </c>
      <c r="D68" s="4" t="e">
        <f t="shared" si="0"/>
        <v>#REF!</v>
      </c>
    </row>
    <row r="69" spans="1:4" x14ac:dyDescent="0.2">
      <c r="A69" s="4">
        <f>'Financial Summary (BNG)'!A69</f>
        <v>69</v>
      </c>
      <c r="B69" s="4" t="e">
        <f>IF(#REF!=TRUE,'Financial Summary (BNG)'!O69,0)</f>
        <v>#REF!</v>
      </c>
      <c r="C69" s="4" t="e">
        <f>IF(B69&gt;1,'Financial Summary (BNG)'!P69,0)</f>
        <v>#REF!</v>
      </c>
      <c r="D69" s="4" t="e">
        <f t="shared" si="0"/>
        <v>#REF!</v>
      </c>
    </row>
    <row r="70" spans="1:4" x14ac:dyDescent="0.2">
      <c r="A70" s="4">
        <f>'Financial Summary (BNG)'!A70</f>
        <v>70</v>
      </c>
      <c r="B70" s="4" t="e">
        <f>IF(#REF!=TRUE,'Financial Summary (BNG)'!O70,0)</f>
        <v>#REF!</v>
      </c>
      <c r="C70" s="4" t="e">
        <f>IF(B70&gt;1,'Financial Summary (BNG)'!P70,0)</f>
        <v>#REF!</v>
      </c>
      <c r="D70" s="4" t="e">
        <f t="shared" si="0"/>
        <v>#REF!</v>
      </c>
    </row>
    <row r="71" spans="1:4" x14ac:dyDescent="0.2">
      <c r="A71" s="4">
        <f>'Financial Summary (BNG)'!A71</f>
        <v>71</v>
      </c>
      <c r="B71" s="4" t="e">
        <f>IF(#REF!=TRUE,'Financial Summary (BNG)'!O71,0)</f>
        <v>#REF!</v>
      </c>
      <c r="C71" s="4" t="e">
        <f>IF(B71&gt;1,'Financial Summary (BNG)'!P71,0)</f>
        <v>#REF!</v>
      </c>
      <c r="D71" s="4" t="e">
        <f t="shared" si="0"/>
        <v>#REF!</v>
      </c>
    </row>
    <row r="72" spans="1:4" x14ac:dyDescent="0.2">
      <c r="A72" s="4">
        <f>'Financial Summary (BNG)'!A72</f>
        <v>72</v>
      </c>
      <c r="B72" s="4" t="e">
        <f>IF(#REF!=TRUE,'Financial Summary (BNG)'!Q72,0)</f>
        <v>#REF!</v>
      </c>
      <c r="C72" s="4" t="e">
        <f>IF(B72&gt;1,'Financial Summary (BNG)'!P72,0)</f>
        <v>#REF!</v>
      </c>
      <c r="D72" s="4" t="e">
        <f t="shared" si="0"/>
        <v>#REF!</v>
      </c>
    </row>
    <row r="73" spans="1:4" x14ac:dyDescent="0.2">
      <c r="A73" s="4">
        <f>'Financial Summary (BNG)'!A73</f>
        <v>0</v>
      </c>
      <c r="B73" s="4" t="e">
        <f>IF(#REF!=TRUE,'Financial Summary (BNG)'!Q73,0)</f>
        <v>#REF!</v>
      </c>
      <c r="C73" s="4" t="e">
        <f>IF(B73&gt;1,'Financial Summary (BNG)'!P73,0)</f>
        <v>#REF!</v>
      </c>
      <c r="D73" s="4" t="e">
        <f t="shared" si="0"/>
        <v>#REF!</v>
      </c>
    </row>
    <row r="74" spans="1:4" x14ac:dyDescent="0.2">
      <c r="A74" s="4">
        <f>'Financial Summary (BNG)'!A74</f>
        <v>74</v>
      </c>
      <c r="B74" s="4" t="e">
        <f>IF(#REF!=TRUE,'Financial Summary (BNG)'!Q74,0)</f>
        <v>#REF!</v>
      </c>
      <c r="C74" s="4" t="e">
        <f>IF(B74&gt;1,'Financial Summary (BNG)'!P74,0)</f>
        <v>#REF!</v>
      </c>
      <c r="D74" s="4" t="e">
        <f t="shared" si="0"/>
        <v>#REF!</v>
      </c>
    </row>
    <row r="75" spans="1:4" x14ac:dyDescent="0.2">
      <c r="A75" s="16">
        <f>'Financial Summary (BNG)'!A75</f>
        <v>0</v>
      </c>
      <c r="B75" s="4" t="e">
        <f>IF(#REF!=TRUE,'Financial Summary (BNG)'!Q75,0)</f>
        <v>#REF!</v>
      </c>
      <c r="C75" s="4" t="e">
        <f>IF(B75&gt;1,'Financial Summary (BNG)'!P75,0)</f>
        <v>#REF!</v>
      </c>
      <c r="D75" s="4" t="e">
        <f t="shared" si="0"/>
        <v>#REF!</v>
      </c>
    </row>
    <row r="76" spans="1:4" x14ac:dyDescent="0.2">
      <c r="A76" s="4">
        <f>'Financial Summary (BNG)'!A76</f>
        <v>0</v>
      </c>
      <c r="B76" s="4" t="e">
        <f>IF(#REF!=TRUE,'Financial Summary (BNG)'!Q76,0)</f>
        <v>#REF!</v>
      </c>
      <c r="C76" s="4" t="e">
        <f>IF(B76&gt;1,'Financial Summary (BNG)'!P76,0)</f>
        <v>#REF!</v>
      </c>
      <c r="D76" s="4" t="e">
        <f t="shared" si="0"/>
        <v>#REF!</v>
      </c>
    </row>
    <row r="77" spans="1:4" x14ac:dyDescent="0.2">
      <c r="A77" s="4">
        <f>'Financial Summary (BNG)'!A77</f>
        <v>0</v>
      </c>
      <c r="B77" s="4" t="e">
        <f>IF(#REF!=TRUE,'Financial Summary (BNG)'!Q77,0)</f>
        <v>#REF!</v>
      </c>
      <c r="C77" s="4" t="e">
        <f>IF(B77&gt;1,'Financial Summary (BNG)'!P77,0)</f>
        <v>#REF!</v>
      </c>
      <c r="D77" s="4" t="e">
        <f t="shared" si="0"/>
        <v>#REF!</v>
      </c>
    </row>
    <row r="78" spans="1:4" x14ac:dyDescent="0.2">
      <c r="A78" s="4">
        <f>'Financial Summary (BNG)'!A78</f>
        <v>0</v>
      </c>
      <c r="B78" s="4" t="e">
        <f>IF(#REF!=TRUE,'Financial Summary (BNG)'!Q78,0)</f>
        <v>#REF!</v>
      </c>
      <c r="C78" s="4" t="e">
        <f>IF(B78&gt;1,'Financial Summary (BNG)'!P78,0)</f>
        <v>#REF!</v>
      </c>
      <c r="D78" s="4" t="e">
        <f t="shared" si="0"/>
        <v>#REF!</v>
      </c>
    </row>
    <row r="79" spans="1:4" x14ac:dyDescent="0.2">
      <c r="A79" s="4">
        <f>'Financial Summary (BNG)'!A79</f>
        <v>0</v>
      </c>
      <c r="B79" s="4" t="e">
        <f>IF(#REF!=TRUE,'Financial Summary (BNG)'!Q79,0)</f>
        <v>#REF!</v>
      </c>
      <c r="C79" s="4" t="e">
        <f>IF(B79&gt;1,'Financial Summary (BNG)'!P79,0)</f>
        <v>#REF!</v>
      </c>
      <c r="D79" s="4" t="e">
        <f t="shared" si="0"/>
        <v>#REF!</v>
      </c>
    </row>
    <row r="80" spans="1:4" x14ac:dyDescent="0.2">
      <c r="A80" s="4">
        <f>'Financial Summary (BNG)'!A80</f>
        <v>0</v>
      </c>
      <c r="B80" s="4" t="e">
        <f>IF(#REF!=TRUE,'Financial Summary (BNG)'!Q80,0)</f>
        <v>#REF!</v>
      </c>
      <c r="C80" s="4" t="e">
        <f>IF(B80&gt;1,'Financial Summary (BNG)'!P80,0)</f>
        <v>#REF!</v>
      </c>
      <c r="D80" s="4" t="e">
        <f t="shared" si="0"/>
        <v>#REF!</v>
      </c>
    </row>
    <row r="81" spans="1:4" x14ac:dyDescent="0.2">
      <c r="A81" s="4">
        <f>'Financial Summary (BNG)'!A81</f>
        <v>0</v>
      </c>
      <c r="B81" s="4" t="e">
        <f>IF(#REF!=TRUE,'Financial Summary (BNG)'!Q81,0)</f>
        <v>#REF!</v>
      </c>
      <c r="C81" s="4" t="e">
        <f>IF(B81&gt;1,'Financial Summary (BNG)'!P81,0)</f>
        <v>#REF!</v>
      </c>
      <c r="D81" s="4" t="e">
        <f t="shared" si="0"/>
        <v>#REF!</v>
      </c>
    </row>
    <row r="82" spans="1:4" x14ac:dyDescent="0.2">
      <c r="A82" s="4">
        <f>'Financial Summary (BNG)'!A82</f>
        <v>0</v>
      </c>
      <c r="B82" s="4" t="e">
        <f>IF(#REF!=TRUE,'Financial Summary (BNG)'!Q82,0)</f>
        <v>#REF!</v>
      </c>
      <c r="C82" s="4" t="e">
        <f>IF(B82&gt;1,'Financial Summary (BNG)'!P82,0)</f>
        <v>#REF!</v>
      </c>
      <c r="D82" s="4" t="e">
        <f t="shared" si="0"/>
        <v>#REF!</v>
      </c>
    </row>
    <row r="83" spans="1:4" x14ac:dyDescent="0.2">
      <c r="A83" s="4">
        <f>'Financial Summary (BNG)'!A83</f>
        <v>0</v>
      </c>
      <c r="B83" s="4" t="e">
        <f>IF(#REF!=TRUE,'Financial Summary (BNG)'!Q83,0)</f>
        <v>#REF!</v>
      </c>
      <c r="C83" s="4" t="e">
        <f>IF(B83&gt;1,'Financial Summary (BNG)'!P83,0)</f>
        <v>#REF!</v>
      </c>
      <c r="D83" s="4" t="e">
        <f t="shared" si="0"/>
        <v>#REF!</v>
      </c>
    </row>
    <row r="84" spans="1:4" x14ac:dyDescent="0.2">
      <c r="A84" s="4">
        <f>'Financial Summary (BNG)'!A84</f>
        <v>0</v>
      </c>
      <c r="B84" s="4" t="e">
        <f>IF(#REF!=TRUE,'Financial Summary (BNG)'!Q84,0)</f>
        <v>#REF!</v>
      </c>
      <c r="C84" s="4" t="e">
        <f>IF(B84&gt;1,'Financial Summary (BNG)'!P84,0)</f>
        <v>#REF!</v>
      </c>
      <c r="D84" s="4" t="e">
        <f t="shared" si="0"/>
        <v>#REF!</v>
      </c>
    </row>
    <row r="85" spans="1:4" x14ac:dyDescent="0.2">
      <c r="A85" s="4">
        <f>'Financial Summary (BNG)'!A85</f>
        <v>0</v>
      </c>
      <c r="B85" s="4" t="e">
        <f>IF(#REF!=TRUE,'Financial Summary (BNG)'!Q85,0)</f>
        <v>#REF!</v>
      </c>
      <c r="C85" s="4" t="e">
        <f>IF(B85&gt;1,'Financial Summary (BNG)'!P85,0)</f>
        <v>#REF!</v>
      </c>
      <c r="D85" s="4" t="e">
        <f t="shared" si="0"/>
        <v>#REF!</v>
      </c>
    </row>
    <row r="86" spans="1:4" x14ac:dyDescent="0.2">
      <c r="A86" s="4">
        <f>'Financial Summary (BNG)'!A86</f>
        <v>0</v>
      </c>
      <c r="B86" s="4" t="e">
        <f>IF(#REF!=TRUE,'Financial Summary (BNG)'!Q86,0)</f>
        <v>#REF!</v>
      </c>
      <c r="C86" s="4" t="e">
        <f>IF(B86&gt;1,'Financial Summary (BNG)'!P86,0)</f>
        <v>#REF!</v>
      </c>
      <c r="D86" s="4" t="e">
        <f t="shared" si="0"/>
        <v>#REF!</v>
      </c>
    </row>
    <row r="87" spans="1:4" x14ac:dyDescent="0.2">
      <c r="A87" s="4">
        <f>'Financial Summary (BNG)'!A87</f>
        <v>0</v>
      </c>
      <c r="B87" s="4" t="e">
        <f>IF(#REF!=TRUE,'Financial Summary (BNG)'!Q87,0)</f>
        <v>#REF!</v>
      </c>
      <c r="C87" s="4" t="e">
        <f>IF(B87&gt;1,'Financial Summary (BNG)'!P87,0)</f>
        <v>#REF!</v>
      </c>
      <c r="D87" s="4" t="e">
        <f t="shared" si="0"/>
        <v>#REF!</v>
      </c>
    </row>
    <row r="88" spans="1:4" x14ac:dyDescent="0.2">
      <c r="A88" s="4">
        <f>'Financial Summary (BNG)'!A88</f>
        <v>0</v>
      </c>
      <c r="B88" s="4" t="e">
        <f>IF(#REF!=TRUE,'Financial Summary (BNG)'!Q88,0)</f>
        <v>#REF!</v>
      </c>
      <c r="C88" s="4" t="e">
        <f>IF(B88&gt;1,'Financial Summary (BNG)'!P88,0)</f>
        <v>#REF!</v>
      </c>
      <c r="D88" s="4" t="e">
        <f t="shared" si="0"/>
        <v>#REF!</v>
      </c>
    </row>
    <row r="89" spans="1:4" x14ac:dyDescent="0.2">
      <c r="A89" s="4">
        <f>'Financial Summary (BNG)'!A89</f>
        <v>0</v>
      </c>
      <c r="B89" s="4" t="e">
        <f>IF(#REF!=TRUE,'Financial Summary (BNG)'!Q89,0)</f>
        <v>#REF!</v>
      </c>
      <c r="C89" s="4" t="e">
        <f>IF(B89&gt;1,'Financial Summary (BNG)'!P89,0)</f>
        <v>#REF!</v>
      </c>
      <c r="D89" s="4" t="e">
        <f t="shared" si="0"/>
        <v>#REF!</v>
      </c>
    </row>
    <row r="90" spans="1:4" x14ac:dyDescent="0.2">
      <c r="A90" s="4">
        <f>'Financial Summary (BNG)'!A90</f>
        <v>0</v>
      </c>
      <c r="B90" s="4" t="e">
        <f>IF(#REF!=TRUE,'Financial Summary (BNG)'!Q90,0)</f>
        <v>#REF!</v>
      </c>
      <c r="C90" s="4" t="e">
        <f>IF(B90&gt;1,'Financial Summary (BNG)'!P90,0)</f>
        <v>#REF!</v>
      </c>
      <c r="D90" s="4" t="e">
        <f t="shared" si="0"/>
        <v>#REF!</v>
      </c>
    </row>
    <row r="91" spans="1:4" x14ac:dyDescent="0.2">
      <c r="A91" s="4">
        <f>'Financial Summary (BNG)'!A91</f>
        <v>0</v>
      </c>
      <c r="B91" s="4" t="e">
        <f>IF(#REF!=TRUE,'Financial Summary (BNG)'!Q91,0)</f>
        <v>#REF!</v>
      </c>
      <c r="C91" s="4" t="e">
        <f>IF(B91&gt;1,'Financial Summary (BNG)'!P91,0)</f>
        <v>#REF!</v>
      </c>
      <c r="D91" s="4" t="e">
        <f t="shared" si="0"/>
        <v>#REF!</v>
      </c>
    </row>
    <row r="92" spans="1:4" x14ac:dyDescent="0.2">
      <c r="A92" s="4">
        <f>'Financial Summary (BNG)'!A92</f>
        <v>0</v>
      </c>
      <c r="B92" s="4" t="e">
        <f>IF(#REF!=TRUE,'Financial Summary (BNG)'!Q92,0)</f>
        <v>#REF!</v>
      </c>
      <c r="C92" s="4" t="e">
        <f>IF(B92&gt;1,'Financial Summary (BNG)'!P92,0)</f>
        <v>#REF!</v>
      </c>
      <c r="D92" s="4" t="e">
        <f t="shared" si="0"/>
        <v>#REF!</v>
      </c>
    </row>
    <row r="93" spans="1:4" x14ac:dyDescent="0.2">
      <c r="A93" s="4">
        <f>'Financial Summary (BNG)'!A93</f>
        <v>0</v>
      </c>
      <c r="B93" s="4" t="e">
        <f>IF(#REF!=TRUE,'Financial Summary (BNG)'!Q93,0)</f>
        <v>#REF!</v>
      </c>
      <c r="C93" s="4" t="e">
        <f>IF(B93&gt;1,'Financial Summary (BNG)'!P93,0)</f>
        <v>#REF!</v>
      </c>
      <c r="D93" s="4" t="e">
        <f t="shared" si="0"/>
        <v>#REF!</v>
      </c>
    </row>
    <row r="94" spans="1:4" x14ac:dyDescent="0.2">
      <c r="A94" s="4">
        <f>'Financial Summary (BNG)'!A94</f>
        <v>0</v>
      </c>
      <c r="B94" s="4" t="e">
        <f>IF(#REF!=TRUE,'Financial Summary (BNG)'!Q94,0)</f>
        <v>#REF!</v>
      </c>
      <c r="C94" s="4" t="e">
        <f>IF(B94&gt;1,'Financial Summary (BNG)'!P94,0)</f>
        <v>#REF!</v>
      </c>
      <c r="D94" s="4" t="e">
        <f t="shared" si="0"/>
        <v>#REF!</v>
      </c>
    </row>
    <row r="95" spans="1:4" x14ac:dyDescent="0.2">
      <c r="A95" s="4">
        <f>'Financial Summary (BNG)'!A95</f>
        <v>0</v>
      </c>
      <c r="B95" s="4" t="e">
        <f>IF(#REF!=TRUE,'Financial Summary (BNG)'!Q95,0)</f>
        <v>#REF!</v>
      </c>
      <c r="C95" s="4" t="e">
        <f>IF(B95&gt;1,'Financial Summary (BNG)'!P95,0)</f>
        <v>#REF!</v>
      </c>
      <c r="D95" s="4" t="e">
        <f t="shared" si="0"/>
        <v>#REF!</v>
      </c>
    </row>
    <row r="96" spans="1:4" x14ac:dyDescent="0.2">
      <c r="A96" s="4">
        <f>'Financial Summary (BNG)'!A96</f>
        <v>0</v>
      </c>
      <c r="B96" s="4" t="e">
        <f>IF(#REF!=TRUE,'Financial Summary (BNG)'!Q96,0)</f>
        <v>#REF!</v>
      </c>
      <c r="C96" s="4" t="e">
        <f>IF(B96&gt;1,'Financial Summary (BNG)'!P96,0)</f>
        <v>#REF!</v>
      </c>
      <c r="D96" s="4" t="e">
        <f t="shared" si="0"/>
        <v>#REF!</v>
      </c>
    </row>
    <row r="97" spans="1:4" x14ac:dyDescent="0.2">
      <c r="A97" s="4">
        <f>'Financial Summary (BNG)'!A97</f>
        <v>0</v>
      </c>
      <c r="B97" s="4" t="e">
        <f>IF(#REF!=TRUE,'Financial Summary (BNG)'!Q97,0)</f>
        <v>#REF!</v>
      </c>
      <c r="C97" s="4" t="e">
        <f>IF(B97&gt;1,'Financial Summary (BNG)'!P97,0)</f>
        <v>#REF!</v>
      </c>
      <c r="D97" s="4" t="e">
        <f t="shared" si="0"/>
        <v>#REF!</v>
      </c>
    </row>
    <row r="98" spans="1:4" x14ac:dyDescent="0.2">
      <c r="A98" s="4">
        <f>'Financial Summary (BNG)'!A98</f>
        <v>0</v>
      </c>
      <c r="B98" s="4" t="e">
        <f>IF(#REF!=TRUE,'Financial Summary (BNG)'!Q98,0)</f>
        <v>#REF!</v>
      </c>
      <c r="C98" s="4" t="e">
        <f>IF(B98&gt;1,'Financial Summary (BNG)'!P98,0)</f>
        <v>#REF!</v>
      </c>
      <c r="D98" s="4" t="e">
        <f t="shared" si="0"/>
        <v>#REF!</v>
      </c>
    </row>
    <row r="99" spans="1:4" x14ac:dyDescent="0.2">
      <c r="A99" s="4">
        <f>'Financial Summary (BNG)'!A99</f>
        <v>0</v>
      </c>
      <c r="B99" s="4" t="e">
        <f>IF(#REF!=TRUE,'Financial Summary (BNG)'!Q99,0)</f>
        <v>#REF!</v>
      </c>
      <c r="C99" s="4" t="e">
        <f>IF(B99&gt;1,'Financial Summary (BNG)'!P99,0)</f>
        <v>#REF!</v>
      </c>
      <c r="D99" s="4" t="e">
        <f t="shared" si="0"/>
        <v>#REF!</v>
      </c>
    </row>
    <row r="100" spans="1:4" x14ac:dyDescent="0.2">
      <c r="A100" s="4">
        <f>'Financial Summary (BNG)'!A100</f>
        <v>0</v>
      </c>
      <c r="B100" s="4" t="e">
        <f>IF(#REF!=TRUE,'Financial Summary (BNG)'!Q100,0)</f>
        <v>#REF!</v>
      </c>
      <c r="C100" s="4" t="e">
        <f>IF(B100&gt;1,'Financial Summary (BNG)'!P100,0)</f>
        <v>#REF!</v>
      </c>
      <c r="D100" s="4" t="e">
        <f t="shared" si="0"/>
        <v>#REF!</v>
      </c>
    </row>
    <row r="101" spans="1:4" x14ac:dyDescent="0.2">
      <c r="A101" s="4">
        <f>'Financial Summary (BNG)'!A101</f>
        <v>0</v>
      </c>
      <c r="B101" s="4" t="e">
        <f>IF(#REF!=TRUE,'Financial Summary (BNG)'!Q101,0)</f>
        <v>#REF!</v>
      </c>
      <c r="C101" s="4" t="e">
        <f>IF(B101&gt;1,'Financial Summary (BNG)'!P101,0)</f>
        <v>#REF!</v>
      </c>
      <c r="D101" s="4" t="e">
        <f t="shared" si="0"/>
        <v>#REF!</v>
      </c>
    </row>
    <row r="102" spans="1:4" x14ac:dyDescent="0.2">
      <c r="A102" s="4">
        <f>'Financial Summary (BNG)'!A102</f>
        <v>0</v>
      </c>
      <c r="B102" s="4" t="e">
        <f>IF(#REF!=TRUE,'Financial Summary (BNG)'!Q102,0)</f>
        <v>#REF!</v>
      </c>
      <c r="C102" s="4" t="e">
        <f>IF(B102&gt;1,'Financial Summary (BNG)'!P102,0)</f>
        <v>#REF!</v>
      </c>
      <c r="D102" s="4" t="e">
        <f t="shared" si="0"/>
        <v>#REF!</v>
      </c>
    </row>
    <row r="103" spans="1:4" x14ac:dyDescent="0.2">
      <c r="A103" s="4">
        <f>'Financial Summary (BNG)'!A103</f>
        <v>0</v>
      </c>
      <c r="B103" s="4" t="e">
        <f>IF(#REF!=TRUE,'Financial Summary (BNG)'!Q103,0)</f>
        <v>#REF!</v>
      </c>
      <c r="C103" s="4" t="e">
        <f>IF(B103&gt;1,'Financial Summary (BNG)'!P103,0)</f>
        <v>#REF!</v>
      </c>
      <c r="D103" s="4" t="e">
        <f t="shared" si="0"/>
        <v>#REF!</v>
      </c>
    </row>
    <row r="104" spans="1:4" x14ac:dyDescent="0.2">
      <c r="A104" s="4">
        <f>'Financial Summary (BNG)'!A104</f>
        <v>0</v>
      </c>
      <c r="B104" s="4" t="e">
        <f>IF(#REF!=TRUE,'Financial Summary (BNG)'!Q104,0)</f>
        <v>#REF!</v>
      </c>
      <c r="C104" s="4" t="e">
        <f>IF(B104&gt;1,'Financial Summary (BNG)'!P104,0)</f>
        <v>#REF!</v>
      </c>
      <c r="D104" s="4" t="e">
        <f t="shared" si="0"/>
        <v>#REF!</v>
      </c>
    </row>
    <row r="105" spans="1:4" x14ac:dyDescent="0.2">
      <c r="A105" s="4">
        <f>'Financial Summary (BNG)'!A105</f>
        <v>0</v>
      </c>
      <c r="B105" s="4" t="e">
        <f>IF(#REF!=TRUE,'Financial Summary (BNG)'!Q105,0)</f>
        <v>#REF!</v>
      </c>
      <c r="C105" s="4" t="e">
        <f>IF(B105&gt;1,'Financial Summary (BNG)'!P105,0)</f>
        <v>#REF!</v>
      </c>
      <c r="D105" s="4" t="e">
        <f t="shared" si="0"/>
        <v>#REF!</v>
      </c>
    </row>
    <row r="106" spans="1:4" x14ac:dyDescent="0.2">
      <c r="A106" s="4">
        <f>'Financial Summary (BNG)'!A106</f>
        <v>0</v>
      </c>
      <c r="B106" s="4" t="e">
        <f>IF(#REF!=TRUE,'Financial Summary (BNG)'!Q106,0)</f>
        <v>#REF!</v>
      </c>
      <c r="C106" s="4" t="e">
        <f>IF(B106&gt;1,'Financial Summary (BNG)'!P106,0)</f>
        <v>#REF!</v>
      </c>
      <c r="D106" s="4" t="e">
        <f t="shared" si="0"/>
        <v>#REF!</v>
      </c>
    </row>
    <row r="107" spans="1:4" x14ac:dyDescent="0.2">
      <c r="A107" s="4">
        <f>'Financial Summary (BNG)'!A107</f>
        <v>0</v>
      </c>
      <c r="B107" s="4" t="e">
        <f>IF(#REF!=TRUE,'Financial Summary (BNG)'!Q107,0)</f>
        <v>#REF!</v>
      </c>
      <c r="C107" s="4" t="e">
        <f>IF(B107&gt;1,'Financial Summary (BNG)'!P107,0)</f>
        <v>#REF!</v>
      </c>
      <c r="D107" s="4" t="e">
        <f t="shared" si="0"/>
        <v>#REF!</v>
      </c>
    </row>
    <row r="108" spans="1:4" x14ac:dyDescent="0.2">
      <c r="A108" s="4">
        <f>'Financial Summary (BNG)'!A108</f>
        <v>0</v>
      </c>
      <c r="B108" s="4" t="e">
        <f>IF(#REF!=TRUE,'Financial Summary (BNG)'!Q108,0)</f>
        <v>#REF!</v>
      </c>
      <c r="C108" s="4" t="e">
        <f>IF(B108&gt;1,'Financial Summary (BNG)'!P108,0)</f>
        <v>#REF!</v>
      </c>
      <c r="D108" s="4" t="e">
        <f t="shared" si="0"/>
        <v>#REF!</v>
      </c>
    </row>
    <row r="109" spans="1:4" x14ac:dyDescent="0.2">
      <c r="A109" s="4">
        <f>'Financial Summary (BNG)'!A109</f>
        <v>0</v>
      </c>
      <c r="B109" s="4" t="e">
        <f>IF(#REF!=TRUE,'Financial Summary (BNG)'!Q109,0)</f>
        <v>#REF!</v>
      </c>
      <c r="C109" s="4" t="e">
        <f>IF(B109&gt;1,'Financial Summary (BNG)'!P109,0)</f>
        <v>#REF!</v>
      </c>
      <c r="D109" s="4" t="e">
        <f t="shared" si="0"/>
        <v>#REF!</v>
      </c>
    </row>
    <row r="110" spans="1:4" x14ac:dyDescent="0.2">
      <c r="A110" s="4">
        <f>'Financial Summary (BNG)'!A110</f>
        <v>0</v>
      </c>
      <c r="B110" s="4" t="e">
        <f>IF(#REF!=TRUE,'Financial Summary (BNG)'!Q110,0)</f>
        <v>#REF!</v>
      </c>
      <c r="C110" s="4" t="e">
        <f>IF(B110&gt;1,'Financial Summary (BNG)'!P110,0)</f>
        <v>#REF!</v>
      </c>
      <c r="D110" s="4" t="e">
        <f t="shared" si="0"/>
        <v>#REF!</v>
      </c>
    </row>
    <row r="111" spans="1:4" x14ac:dyDescent="0.2">
      <c r="A111" s="4">
        <f>'Financial Summary (BNG)'!A111</f>
        <v>0</v>
      </c>
      <c r="B111" s="4" t="e">
        <f>IF(#REF!=TRUE,'Financial Summary (BNG)'!Q111,0)</f>
        <v>#REF!</v>
      </c>
      <c r="C111" s="4" t="e">
        <f>IF(B111&gt;1,'Financial Summary (BNG)'!P111,0)</f>
        <v>#REF!</v>
      </c>
      <c r="D111" s="4" t="e">
        <f t="shared" si="0"/>
        <v>#REF!</v>
      </c>
    </row>
    <row r="112" spans="1:4" x14ac:dyDescent="0.2">
      <c r="A112" s="4">
        <f>'Financial Summary (BNG)'!A112</f>
        <v>0</v>
      </c>
      <c r="B112" s="4" t="e">
        <f>IF(#REF!=TRUE,'Financial Summary (BNG)'!Q112,0)</f>
        <v>#REF!</v>
      </c>
      <c r="C112" s="4" t="e">
        <f>IF(B112&gt;1,'Financial Summary (BNG)'!P112,0)</f>
        <v>#REF!</v>
      </c>
      <c r="D112" s="4" t="e">
        <f t="shared" si="0"/>
        <v>#REF!</v>
      </c>
    </row>
    <row r="113" spans="1:4" x14ac:dyDescent="0.2">
      <c r="A113" s="4">
        <f>'Financial Summary (BNG)'!A113</f>
        <v>0</v>
      </c>
      <c r="B113" s="4" t="e">
        <f>IF(#REF!=TRUE,'Financial Summary (BNG)'!Q113,0)</f>
        <v>#REF!</v>
      </c>
      <c r="C113" s="4" t="e">
        <f>IF(B113&gt;1,'Financial Summary (BNG)'!P113,0)</f>
        <v>#REF!</v>
      </c>
      <c r="D113" s="4" t="e">
        <f t="shared" si="0"/>
        <v>#REF!</v>
      </c>
    </row>
    <row r="114" spans="1:4" x14ac:dyDescent="0.2">
      <c r="A114" s="4">
        <f>'Financial Summary (BNG)'!A114</f>
        <v>0</v>
      </c>
      <c r="B114" s="4" t="e">
        <f>IF(#REF!=TRUE,'Financial Summary (BNG)'!Q114,0)</f>
        <v>#REF!</v>
      </c>
      <c r="C114" s="4" t="e">
        <f>IF(B114&gt;1,'Financial Summary (BNG)'!P114,0)</f>
        <v>#REF!</v>
      </c>
      <c r="D114" s="4" t="e">
        <f t="shared" si="0"/>
        <v>#REF!</v>
      </c>
    </row>
    <row r="115" spans="1:4" x14ac:dyDescent="0.2">
      <c r="A115" s="4">
        <f>'Financial Summary (BNG)'!A115</f>
        <v>0</v>
      </c>
      <c r="B115" s="4" t="e">
        <f>IF(#REF!=TRUE,'Financial Summary (BNG)'!Q115,0)</f>
        <v>#REF!</v>
      </c>
      <c r="C115" s="4" t="e">
        <f>IF(B115&gt;1,'Financial Summary (BNG)'!P115,0)</f>
        <v>#REF!</v>
      </c>
      <c r="D115" s="4" t="e">
        <f t="shared" si="0"/>
        <v>#REF!</v>
      </c>
    </row>
    <row r="116" spans="1:4" x14ac:dyDescent="0.2">
      <c r="A116" s="4">
        <f>'Financial Summary (BNG)'!A116</f>
        <v>0</v>
      </c>
      <c r="B116" s="4" t="e">
        <f>IF(#REF!=TRUE,'Financial Summary (BNG)'!Q116,0)</f>
        <v>#REF!</v>
      </c>
      <c r="C116" s="4" t="e">
        <f>IF(B116&gt;1,'Financial Summary (BNG)'!P116,0)</f>
        <v>#REF!</v>
      </c>
      <c r="D116" s="4" t="e">
        <f t="shared" si="0"/>
        <v>#REF!</v>
      </c>
    </row>
    <row r="117" spans="1:4" x14ac:dyDescent="0.2">
      <c r="A117" s="4">
        <f>'Financial Summary (BNG)'!A117</f>
        <v>0</v>
      </c>
      <c r="B117" s="4" t="e">
        <f>IF(#REF!=TRUE,'Financial Summary (BNG)'!Q117,0)</f>
        <v>#REF!</v>
      </c>
      <c r="C117" s="4" t="e">
        <f>IF(B117&gt;1,'Financial Summary (BNG)'!P117,0)</f>
        <v>#REF!</v>
      </c>
      <c r="D117" s="4" t="e">
        <f t="shared" si="0"/>
        <v>#REF!</v>
      </c>
    </row>
    <row r="118" spans="1:4" x14ac:dyDescent="0.2">
      <c r="A118" s="4">
        <f>'Financial Summary (BNG)'!A118</f>
        <v>0</v>
      </c>
      <c r="B118" s="4" t="e">
        <f>IF(#REF!=TRUE,'Financial Summary (BNG)'!Q118,0)</f>
        <v>#REF!</v>
      </c>
      <c r="C118" s="4" t="e">
        <f>IF(B118&gt;1,'Financial Summary (BNG)'!P118,0)</f>
        <v>#REF!</v>
      </c>
      <c r="D118" s="4" t="e">
        <f t="shared" si="0"/>
        <v>#REF!</v>
      </c>
    </row>
    <row r="119" spans="1:4" x14ac:dyDescent="0.2">
      <c r="A119" s="4">
        <f>'Financial Summary (BNG)'!A119</f>
        <v>0</v>
      </c>
      <c r="B119" s="4" t="e">
        <f>IF(#REF!=TRUE,'Financial Summary (BNG)'!Q119,0)</f>
        <v>#REF!</v>
      </c>
      <c r="C119" s="4" t="e">
        <f>IF(B119&gt;1,'Financial Summary (BNG)'!P119,0)</f>
        <v>#REF!</v>
      </c>
      <c r="D119" s="4" t="e">
        <f t="shared" si="0"/>
        <v>#REF!</v>
      </c>
    </row>
    <row r="120" spans="1:4" x14ac:dyDescent="0.2">
      <c r="A120" s="4">
        <f>'Financial Summary (BNG)'!A120</f>
        <v>0</v>
      </c>
      <c r="B120" s="4" t="e">
        <f>IF(#REF!=TRUE,'Financial Summary (BNG)'!Q120,0)</f>
        <v>#REF!</v>
      </c>
      <c r="C120" s="4" t="e">
        <f>IF(B120&gt;1,'Financial Summary (BNG)'!P120,0)</f>
        <v>#REF!</v>
      </c>
      <c r="D120" s="4" t="e">
        <f t="shared" si="0"/>
        <v>#REF!</v>
      </c>
    </row>
    <row r="121" spans="1:4" x14ac:dyDescent="0.2">
      <c r="A121" s="4">
        <f>'Financial Summary (BNG)'!A121</f>
        <v>0</v>
      </c>
      <c r="B121" s="4" t="e">
        <f>IF(#REF!=TRUE,'Financial Summary (BNG)'!Q121,0)</f>
        <v>#REF!</v>
      </c>
      <c r="C121" s="4" t="e">
        <f>IF(B121&gt;1,'Financial Summary (BNG)'!P121,0)</f>
        <v>#REF!</v>
      </c>
      <c r="D121" s="4" t="e">
        <f t="shared" si="0"/>
        <v>#REF!</v>
      </c>
    </row>
    <row r="122" spans="1:4" x14ac:dyDescent="0.2">
      <c r="A122" s="4">
        <f>'Financial Summary (BNG)'!A122</f>
        <v>0</v>
      </c>
      <c r="B122" s="4" t="e">
        <f>IF(#REF!=TRUE,'Financial Summary (BNG)'!Q122,0)</f>
        <v>#REF!</v>
      </c>
      <c r="C122" s="4" t="e">
        <f>IF(B122&gt;1,'Financial Summary (BNG)'!P122,0)</f>
        <v>#REF!</v>
      </c>
      <c r="D122" s="4" t="e">
        <f t="shared" si="0"/>
        <v>#REF!</v>
      </c>
    </row>
    <row r="123" spans="1:4" x14ac:dyDescent="0.2">
      <c r="A123" s="4">
        <f>'Financial Summary (BNG)'!A123</f>
        <v>0</v>
      </c>
      <c r="B123" s="4" t="e">
        <f>IF(#REF!=TRUE,'Financial Summary (BNG)'!Q123,0)</f>
        <v>#REF!</v>
      </c>
      <c r="C123" s="4" t="e">
        <f>IF(B123&gt;1,'Financial Summary (BNG)'!P123,0)</f>
        <v>#REF!</v>
      </c>
      <c r="D123" s="4" t="e">
        <f t="shared" si="0"/>
        <v>#REF!</v>
      </c>
    </row>
    <row r="124" spans="1:4" x14ac:dyDescent="0.2">
      <c r="A124" s="4">
        <f>'Financial Summary (BNG)'!A124</f>
        <v>0</v>
      </c>
      <c r="B124" s="4" t="e">
        <f>IF(#REF!=TRUE,'Financial Summary (BNG)'!Q124,0)</f>
        <v>#REF!</v>
      </c>
      <c r="C124" s="4" t="e">
        <f>IF(B124&gt;1,'Financial Summary (BNG)'!P124,0)</f>
        <v>#REF!</v>
      </c>
      <c r="D124" s="4" t="e">
        <f t="shared" si="0"/>
        <v>#REF!</v>
      </c>
    </row>
    <row r="125" spans="1:4" x14ac:dyDescent="0.2">
      <c r="A125" s="4">
        <f>'Financial Summary (BNG)'!A125</f>
        <v>0</v>
      </c>
      <c r="B125" s="4" t="e">
        <f>IF(#REF!=TRUE,'Financial Summary (BNG)'!Q125,0)</f>
        <v>#REF!</v>
      </c>
      <c r="C125" s="4" t="e">
        <f>IF(B125&gt;1,'Financial Summary (BNG)'!P125,0)</f>
        <v>#REF!</v>
      </c>
      <c r="D125" s="4" t="e">
        <f t="shared" si="0"/>
        <v>#REF!</v>
      </c>
    </row>
    <row r="126" spans="1:4" x14ac:dyDescent="0.2">
      <c r="A126" s="4">
        <f>'Financial Summary (BNG)'!A126</f>
        <v>0</v>
      </c>
      <c r="B126" s="4" t="e">
        <f>IF(#REF!=TRUE,'Financial Summary (BNG)'!Q126,0)</f>
        <v>#REF!</v>
      </c>
      <c r="C126" s="4" t="e">
        <f>IF(B126&gt;1,'Financial Summary (BNG)'!P126,0)</f>
        <v>#REF!</v>
      </c>
      <c r="D126" s="4" t="e">
        <f t="shared" si="0"/>
        <v>#REF!</v>
      </c>
    </row>
    <row r="127" spans="1:4" x14ac:dyDescent="0.2">
      <c r="A127" s="4">
        <f>'Financial Summary (BNG)'!A127</f>
        <v>0</v>
      </c>
      <c r="B127" s="4" t="e">
        <f>IF(#REF!=TRUE,'Financial Summary (BNG)'!Q127,0)</f>
        <v>#REF!</v>
      </c>
      <c r="C127" s="4" t="e">
        <f>IF(B127&gt;1,'Financial Summary (BNG)'!P127,0)</f>
        <v>#REF!</v>
      </c>
      <c r="D127" s="4" t="e">
        <f t="shared" si="0"/>
        <v>#REF!</v>
      </c>
    </row>
    <row r="128" spans="1:4" x14ac:dyDescent="0.2">
      <c r="A128" s="4">
        <f>'Financial Summary (BNG)'!A128</f>
        <v>0</v>
      </c>
      <c r="B128" s="4" t="e">
        <f>IF(#REF!=TRUE,'Financial Summary (BNG)'!Q128,0)</f>
        <v>#REF!</v>
      </c>
      <c r="C128" s="4" t="e">
        <f>IF(B128&gt;1,'Financial Summary (BNG)'!P128,0)</f>
        <v>#REF!</v>
      </c>
      <c r="D128" s="4" t="e">
        <f t="shared" si="0"/>
        <v>#REF!</v>
      </c>
    </row>
    <row r="129" spans="1:4" x14ac:dyDescent="0.2">
      <c r="A129" s="4">
        <f>'Financial Summary (BNG)'!A129</f>
        <v>0</v>
      </c>
      <c r="B129" s="4" t="e">
        <f>IF(#REF!=TRUE,'Financial Summary (BNG)'!Q129,0)</f>
        <v>#REF!</v>
      </c>
      <c r="C129" s="4" t="e">
        <f>IF(B129&gt;1,'Financial Summary (BNG)'!P129,0)</f>
        <v>#REF!</v>
      </c>
      <c r="D129" s="4" t="e">
        <f t="shared" si="0"/>
        <v>#REF!</v>
      </c>
    </row>
    <row r="130" spans="1:4" x14ac:dyDescent="0.2">
      <c r="A130" s="4">
        <f>'Financial Summary (BNG)'!A130</f>
        <v>0</v>
      </c>
      <c r="B130" s="4" t="e">
        <f>IF(#REF!=TRUE,'Financial Summary (BNG)'!Q130,0)</f>
        <v>#REF!</v>
      </c>
      <c r="C130" s="4" t="e">
        <f>IF(B130&gt;1,'Financial Summary (BNG)'!P130,0)</f>
        <v>#REF!</v>
      </c>
      <c r="D130" s="4" t="e">
        <f t="shared" si="0"/>
        <v>#REF!</v>
      </c>
    </row>
    <row r="131" spans="1:4" x14ac:dyDescent="0.2">
      <c r="A131" s="4">
        <f>'Financial Summary (BNG)'!A131</f>
        <v>0</v>
      </c>
      <c r="B131" s="4" t="e">
        <f>IF(#REF!=TRUE,'Financial Summary (BNG)'!Q131,0)</f>
        <v>#REF!</v>
      </c>
      <c r="C131" s="4" t="e">
        <f>IF(B131&gt;1,'Financial Summary (BNG)'!P131,0)</f>
        <v>#REF!</v>
      </c>
      <c r="D131" s="4" t="e">
        <f t="shared" si="0"/>
        <v>#REF!</v>
      </c>
    </row>
    <row r="132" spans="1:4" x14ac:dyDescent="0.2">
      <c r="A132" s="4">
        <f>'Financial Summary (BNG)'!A132</f>
        <v>0</v>
      </c>
      <c r="B132" s="4" t="e">
        <f>IF(#REF!=TRUE,'Financial Summary (BNG)'!Q132,0)</f>
        <v>#REF!</v>
      </c>
      <c r="C132" s="4" t="e">
        <f>IF(B132&gt;1,'Financial Summary (BNG)'!P132,0)</f>
        <v>#REF!</v>
      </c>
      <c r="D132" s="4" t="e">
        <f t="shared" si="0"/>
        <v>#REF!</v>
      </c>
    </row>
    <row r="133" spans="1:4" x14ac:dyDescent="0.2">
      <c r="A133" s="4">
        <f>'Financial Summary (BNG)'!A133</f>
        <v>0</v>
      </c>
      <c r="B133" s="4" t="e">
        <f>IF(#REF!=TRUE,'Financial Summary (BNG)'!Q133,0)</f>
        <v>#REF!</v>
      </c>
      <c r="C133" s="4" t="e">
        <f>IF(B133&gt;1,'Financial Summary (BNG)'!P133,0)</f>
        <v>#REF!</v>
      </c>
      <c r="D133" s="4" t="e">
        <f t="shared" si="0"/>
        <v>#REF!</v>
      </c>
    </row>
    <row r="134" spans="1:4" x14ac:dyDescent="0.2">
      <c r="A134" s="4">
        <f>'Financial Summary (BNG)'!A134</f>
        <v>0</v>
      </c>
      <c r="B134" s="4" t="e">
        <f>IF(#REF!=TRUE,'Financial Summary (BNG)'!Q134,0)</f>
        <v>#REF!</v>
      </c>
      <c r="C134" s="4" t="e">
        <f>IF(B134&gt;1,'Financial Summary (BNG)'!P134,0)</f>
        <v>#REF!</v>
      </c>
      <c r="D134" s="4" t="e">
        <f t="shared" si="0"/>
        <v>#REF!</v>
      </c>
    </row>
    <row r="135" spans="1:4" x14ac:dyDescent="0.2">
      <c r="A135" s="4">
        <f>'Financial Summary (BNG)'!A135</f>
        <v>0</v>
      </c>
      <c r="B135" s="4" t="e">
        <f>IF(#REF!=TRUE,'Financial Summary (BNG)'!Q135,0)</f>
        <v>#REF!</v>
      </c>
      <c r="C135" s="4" t="e">
        <f>IF(B135&gt;1,'Financial Summary (BNG)'!P135,0)</f>
        <v>#REF!</v>
      </c>
      <c r="D135" s="4" t="e">
        <f t="shared" si="0"/>
        <v>#REF!</v>
      </c>
    </row>
    <row r="136" spans="1:4" x14ac:dyDescent="0.2">
      <c r="A136" s="4">
        <f>'Financial Summary (BNG)'!A136</f>
        <v>0</v>
      </c>
      <c r="B136" s="4" t="e">
        <f>IF(#REF!=TRUE,'Financial Summary (BNG)'!Q136,0)</f>
        <v>#REF!</v>
      </c>
      <c r="C136" s="4" t="e">
        <f>IF(B136&gt;1,'Financial Summary (BNG)'!P136,0)</f>
        <v>#REF!</v>
      </c>
      <c r="D136" s="4" t="e">
        <f t="shared" si="0"/>
        <v>#REF!</v>
      </c>
    </row>
    <row r="137" spans="1:4" x14ac:dyDescent="0.2">
      <c r="A137" s="4">
        <f>'Financial Summary (BNG)'!A137</f>
        <v>0</v>
      </c>
      <c r="B137" s="4" t="e">
        <f>IF(#REF!=TRUE,'Financial Summary (BNG)'!Q137,0)</f>
        <v>#REF!</v>
      </c>
      <c r="C137" s="4" t="e">
        <f>IF(B137&gt;1,'Financial Summary (BNG)'!P137,0)</f>
        <v>#REF!</v>
      </c>
      <c r="D137" s="4" t="e">
        <f t="shared" si="0"/>
        <v>#REF!</v>
      </c>
    </row>
    <row r="138" spans="1:4" x14ac:dyDescent="0.2">
      <c r="A138" s="4">
        <f>'Financial Summary (BNG)'!A138</f>
        <v>0</v>
      </c>
      <c r="B138" s="4" t="e">
        <f>IF(#REF!=TRUE,'Financial Summary (BNG)'!Q138,0)</f>
        <v>#REF!</v>
      </c>
      <c r="C138" s="4" t="e">
        <f>IF(B138&gt;1,'Financial Summary (BNG)'!P138,0)</f>
        <v>#REF!</v>
      </c>
      <c r="D138" s="4" t="e">
        <f t="shared" si="0"/>
        <v>#REF!</v>
      </c>
    </row>
    <row r="139" spans="1:4" x14ac:dyDescent="0.2">
      <c r="A139" s="4">
        <f>'Financial Summary (BNG)'!A139</f>
        <v>0</v>
      </c>
      <c r="B139" s="4" t="e">
        <f>IF(#REF!=TRUE,'Financial Summary (BNG)'!Q139,0)</f>
        <v>#REF!</v>
      </c>
      <c r="C139" s="4" t="e">
        <f>IF(B139&gt;1,'Financial Summary (BNG)'!P139,0)</f>
        <v>#REF!</v>
      </c>
      <c r="D139" s="4" t="e">
        <f t="shared" si="0"/>
        <v>#REF!</v>
      </c>
    </row>
    <row r="140" spans="1:4" x14ac:dyDescent="0.2">
      <c r="A140" s="4">
        <f>'Financial Summary (BNG)'!A140</f>
        <v>0</v>
      </c>
      <c r="B140" s="4" t="e">
        <f>IF(#REF!=TRUE,'Financial Summary (BNG)'!Q140,0)</f>
        <v>#REF!</v>
      </c>
      <c r="C140" s="4" t="e">
        <f>IF(B140&gt;1,'Financial Summary (BNG)'!P140,0)</f>
        <v>#REF!</v>
      </c>
      <c r="D140" s="4" t="e">
        <f t="shared" si="0"/>
        <v>#REF!</v>
      </c>
    </row>
    <row r="141" spans="1:4" x14ac:dyDescent="0.2">
      <c r="A141" s="4">
        <f>'Financial Summary (BNG)'!A141</f>
        <v>0</v>
      </c>
      <c r="B141" s="4" t="e">
        <f>IF(#REF!=TRUE,'Financial Summary (BNG)'!Q141,0)</f>
        <v>#REF!</v>
      </c>
      <c r="C141" s="4" t="e">
        <f>IF(B141&gt;1,'Financial Summary (BNG)'!P141,0)</f>
        <v>#REF!</v>
      </c>
      <c r="D141" s="4" t="e">
        <f t="shared" si="0"/>
        <v>#REF!</v>
      </c>
    </row>
    <row r="142" spans="1:4" x14ac:dyDescent="0.2">
      <c r="A142" s="4">
        <f>'Financial Summary (BNG)'!A142</f>
        <v>0</v>
      </c>
      <c r="B142" s="4" t="e">
        <f>IF(#REF!=TRUE,'Financial Summary (BNG)'!Q142,0)</f>
        <v>#REF!</v>
      </c>
      <c r="C142" s="4" t="e">
        <f>IF(B142&gt;1,'Financial Summary (BNG)'!P142,0)</f>
        <v>#REF!</v>
      </c>
      <c r="D142" s="4" t="e">
        <f t="shared" si="0"/>
        <v>#REF!</v>
      </c>
    </row>
    <row r="143" spans="1:4" x14ac:dyDescent="0.2">
      <c r="A143" s="4">
        <f>'Financial Summary (BNG)'!A143</f>
        <v>0</v>
      </c>
      <c r="B143" s="4" t="e">
        <f>IF(#REF!=TRUE,'Financial Summary (BNG)'!Q143,0)</f>
        <v>#REF!</v>
      </c>
      <c r="C143" s="4" t="e">
        <f>IF(B143&gt;1,'Financial Summary (BNG)'!P143,0)</f>
        <v>#REF!</v>
      </c>
      <c r="D143" s="4" t="e">
        <f t="shared" si="0"/>
        <v>#REF!</v>
      </c>
    </row>
    <row r="144" spans="1:4" x14ac:dyDescent="0.2">
      <c r="A144" s="4">
        <f>'Financial Summary (BNG)'!A144</f>
        <v>0</v>
      </c>
      <c r="B144" s="4" t="e">
        <f>IF(#REF!=TRUE,'Financial Summary (BNG)'!Q144,0)</f>
        <v>#REF!</v>
      </c>
      <c r="C144" s="4" t="e">
        <f>IF(B144&gt;1,'Financial Summary (BNG)'!P144,0)</f>
        <v>#REF!</v>
      </c>
      <c r="D144" s="4" t="e">
        <f t="shared" si="0"/>
        <v>#REF!</v>
      </c>
    </row>
    <row r="145" spans="1:4" x14ac:dyDescent="0.2">
      <c r="A145" s="4">
        <f>'Financial Summary (BNG)'!A145</f>
        <v>0</v>
      </c>
      <c r="B145" s="4" t="e">
        <f>IF(#REF!=TRUE,'Financial Summary (BNG)'!Q145,0)</f>
        <v>#REF!</v>
      </c>
      <c r="C145" s="4" t="e">
        <f>IF(B145&gt;1,'Financial Summary (BNG)'!P145,0)</f>
        <v>#REF!</v>
      </c>
      <c r="D145" s="4" t="e">
        <f t="shared" si="0"/>
        <v>#REF!</v>
      </c>
    </row>
    <row r="146" spans="1:4" x14ac:dyDescent="0.2">
      <c r="A146" s="4">
        <f>'Financial Summary (BNG)'!A146</f>
        <v>0</v>
      </c>
      <c r="B146" s="4" t="e">
        <f>IF(#REF!=TRUE,'Financial Summary (BNG)'!Q146,0)</f>
        <v>#REF!</v>
      </c>
      <c r="C146" s="4" t="e">
        <f>IF(B146&gt;1,'Financial Summary (BNG)'!P146,0)</f>
        <v>#REF!</v>
      </c>
      <c r="D146" s="4" t="e">
        <f t="shared" si="0"/>
        <v>#REF!</v>
      </c>
    </row>
    <row r="147" spans="1:4" x14ac:dyDescent="0.2">
      <c r="A147" s="4">
        <f>'Financial Summary (BNG)'!A147</f>
        <v>0</v>
      </c>
      <c r="B147" s="4" t="e">
        <f>IF(#REF!=TRUE,'Financial Summary (BNG)'!Q147,0)</f>
        <v>#REF!</v>
      </c>
      <c r="C147" s="4" t="e">
        <f>IF(B147&gt;1,'Financial Summary (BNG)'!P147,0)</f>
        <v>#REF!</v>
      </c>
      <c r="D147" s="4" t="e">
        <f t="shared" si="0"/>
        <v>#REF!</v>
      </c>
    </row>
    <row r="148" spans="1:4" x14ac:dyDescent="0.2">
      <c r="A148" s="4">
        <f>'Financial Summary (BNG)'!A148</f>
        <v>0</v>
      </c>
      <c r="B148" s="4" t="e">
        <f>IF(#REF!=TRUE,'Financial Summary (BNG)'!Q148,0)</f>
        <v>#REF!</v>
      </c>
      <c r="C148" s="4" t="e">
        <f>IF(B148&gt;1,'Financial Summary (BNG)'!P148,0)</f>
        <v>#REF!</v>
      </c>
      <c r="D148" s="4" t="e">
        <f t="shared" si="0"/>
        <v>#REF!</v>
      </c>
    </row>
    <row r="149" spans="1:4" x14ac:dyDescent="0.2">
      <c r="A149" s="4">
        <f>'Financial Summary (BNG)'!A149</f>
        <v>0</v>
      </c>
      <c r="B149" s="4" t="e">
        <f>IF(#REF!=TRUE,'Financial Summary (BNG)'!Q149,0)</f>
        <v>#REF!</v>
      </c>
      <c r="C149" s="4" t="e">
        <f>IF(B149&gt;1,'Financial Summary (BNG)'!P149,0)</f>
        <v>#REF!</v>
      </c>
      <c r="D149" s="4" t="e">
        <f t="shared" si="0"/>
        <v>#REF!</v>
      </c>
    </row>
    <row r="150" spans="1:4" x14ac:dyDescent="0.2">
      <c r="A150" s="4">
        <f>'Financial Summary (BNG)'!A150</f>
        <v>0</v>
      </c>
      <c r="B150" s="4" t="e">
        <f>IF(#REF!=TRUE,'Financial Summary (BNG)'!Q150,0)</f>
        <v>#REF!</v>
      </c>
      <c r="C150" s="4" t="e">
        <f>IF(B150&gt;1,'Financial Summary (BNG)'!P150,0)</f>
        <v>#REF!</v>
      </c>
      <c r="D150" s="4" t="e">
        <f t="shared" si="0"/>
        <v>#REF!</v>
      </c>
    </row>
    <row r="151" spans="1:4" x14ac:dyDescent="0.2">
      <c r="A151" s="4">
        <f>'Financial Summary (BNG)'!A151</f>
        <v>0</v>
      </c>
      <c r="B151" s="4" t="e">
        <f>IF(#REF!=TRUE,'Financial Summary (BNG)'!Q151,0)</f>
        <v>#REF!</v>
      </c>
      <c r="C151" s="4" t="e">
        <f>IF(B151&gt;1,'Financial Summary (BNG)'!P151,0)</f>
        <v>#REF!</v>
      </c>
      <c r="D151" s="4" t="e">
        <f t="shared" si="0"/>
        <v>#REF!</v>
      </c>
    </row>
    <row r="152" spans="1:4" x14ac:dyDescent="0.2">
      <c r="A152" s="4">
        <f>'Financial Summary (BNG)'!A152</f>
        <v>0</v>
      </c>
      <c r="B152" s="4" t="e">
        <f>IF(#REF!=TRUE,'Financial Summary (BNG)'!Q152,0)</f>
        <v>#REF!</v>
      </c>
      <c r="C152" s="4" t="e">
        <f>IF(B152&gt;1,'Financial Summary (BNG)'!P152,0)</f>
        <v>#REF!</v>
      </c>
      <c r="D152" s="4" t="e">
        <f t="shared" si="0"/>
        <v>#REF!</v>
      </c>
    </row>
    <row r="153" spans="1:4" x14ac:dyDescent="0.2">
      <c r="A153" s="4">
        <f>'Financial Summary (BNG)'!A153</f>
        <v>0</v>
      </c>
      <c r="B153" s="4" t="e">
        <f>IF(#REF!=TRUE,'Financial Summary (BNG)'!Q153,0)</f>
        <v>#REF!</v>
      </c>
      <c r="C153" s="4" t="e">
        <f>IF(B153&gt;1,'Financial Summary (BNG)'!P153,0)</f>
        <v>#REF!</v>
      </c>
      <c r="D153" s="4" t="e">
        <f t="shared" si="0"/>
        <v>#REF!</v>
      </c>
    </row>
    <row r="154" spans="1:4" x14ac:dyDescent="0.2">
      <c r="A154" s="4">
        <f>'Financial Summary (BNG)'!A154</f>
        <v>0</v>
      </c>
      <c r="B154" s="4" t="e">
        <f>IF(#REF!=TRUE,'Financial Summary (BNG)'!Q154,0)</f>
        <v>#REF!</v>
      </c>
      <c r="C154" s="4" t="e">
        <f>IF(B154&gt;1,'Financial Summary (BNG)'!P154,0)</f>
        <v>#REF!</v>
      </c>
      <c r="D154" s="4" t="e">
        <f t="shared" si="0"/>
        <v>#REF!</v>
      </c>
    </row>
    <row r="155" spans="1:4" x14ac:dyDescent="0.2">
      <c r="A155" s="4">
        <f>'Financial Summary (BNG)'!A155</f>
        <v>0</v>
      </c>
      <c r="B155" s="4" t="e">
        <f>IF(#REF!=TRUE,'Financial Summary (BNG)'!Q155,0)</f>
        <v>#REF!</v>
      </c>
      <c r="C155" s="4" t="e">
        <f>IF(B155&gt;1,'Financial Summary (BNG)'!P155,0)</f>
        <v>#REF!</v>
      </c>
      <c r="D155" s="4" t="e">
        <f t="shared" si="0"/>
        <v>#REF!</v>
      </c>
    </row>
    <row r="156" spans="1:4" x14ac:dyDescent="0.2">
      <c r="A156" s="4">
        <f>'Financial Summary (BNG)'!A156</f>
        <v>0</v>
      </c>
      <c r="B156" s="4" t="e">
        <f>IF(#REF!=TRUE,'Financial Summary (BNG)'!Q156,0)</f>
        <v>#REF!</v>
      </c>
      <c r="C156" s="4" t="e">
        <f>IF(B156&gt;1,'Financial Summary (BNG)'!P156,0)</f>
        <v>#REF!</v>
      </c>
      <c r="D156" s="4" t="e">
        <f t="shared" si="0"/>
        <v>#REF!</v>
      </c>
    </row>
    <row r="157" spans="1:4" x14ac:dyDescent="0.2">
      <c r="A157" s="4">
        <f>'Financial Summary (BNG)'!A157</f>
        <v>0</v>
      </c>
      <c r="B157" s="4" t="e">
        <f>IF(#REF!=TRUE,'Financial Summary (BNG)'!Q157,0)</f>
        <v>#REF!</v>
      </c>
      <c r="C157" s="4" t="e">
        <f>IF(B157&gt;1,'Financial Summary (BNG)'!P157,0)</f>
        <v>#REF!</v>
      </c>
      <c r="D157" s="4" t="e">
        <f t="shared" si="0"/>
        <v>#REF!</v>
      </c>
    </row>
    <row r="158" spans="1:4" x14ac:dyDescent="0.2">
      <c r="A158" s="4">
        <f>'Financial Summary (BNG)'!A158</f>
        <v>0</v>
      </c>
      <c r="B158" s="4" t="e">
        <f>IF(#REF!=TRUE,'Financial Summary (BNG)'!Q158,0)</f>
        <v>#REF!</v>
      </c>
      <c r="C158" s="4" t="e">
        <f>IF(B158&gt;1,'Financial Summary (BNG)'!P158,0)</f>
        <v>#REF!</v>
      </c>
      <c r="D158" s="4" t="e">
        <f t="shared" si="0"/>
        <v>#REF!</v>
      </c>
    </row>
    <row r="159" spans="1:4" x14ac:dyDescent="0.2">
      <c r="A159" s="4">
        <f>'Financial Summary (BNG)'!A159</f>
        <v>0</v>
      </c>
      <c r="B159" s="4" t="e">
        <f>IF(#REF!=TRUE,'Financial Summary (BNG)'!Q159,0)</f>
        <v>#REF!</v>
      </c>
      <c r="C159" s="4" t="e">
        <f>IF(B159&gt;1,'Financial Summary (BNG)'!P159,0)</f>
        <v>#REF!</v>
      </c>
      <c r="D159" s="4" t="e">
        <f t="shared" si="0"/>
        <v>#REF!</v>
      </c>
    </row>
    <row r="160" spans="1:4" x14ac:dyDescent="0.2">
      <c r="A160" s="4">
        <f>'Financial Summary (BNG)'!A160</f>
        <v>0</v>
      </c>
      <c r="B160" s="4" t="e">
        <f>IF(#REF!=TRUE,'Financial Summary (BNG)'!Q160,0)</f>
        <v>#REF!</v>
      </c>
      <c r="C160" s="4" t="e">
        <f>IF(B160&gt;1,'Financial Summary (BNG)'!P160,0)</f>
        <v>#REF!</v>
      </c>
      <c r="D160" s="4" t="e">
        <f t="shared" si="0"/>
        <v>#REF!</v>
      </c>
    </row>
    <row r="161" spans="1:4" x14ac:dyDescent="0.2">
      <c r="A161" s="4">
        <f>'Financial Summary (BNG)'!A161</f>
        <v>0</v>
      </c>
      <c r="B161" s="4" t="e">
        <f>IF(#REF!=TRUE,'Financial Summary (BNG)'!Q161,0)</f>
        <v>#REF!</v>
      </c>
      <c r="C161" s="4" t="e">
        <f>IF(B161&gt;1,'Financial Summary (BNG)'!P161,0)</f>
        <v>#REF!</v>
      </c>
      <c r="D161" s="4" t="e">
        <f t="shared" si="0"/>
        <v>#REF!</v>
      </c>
    </row>
    <row r="162" spans="1:4" x14ac:dyDescent="0.2">
      <c r="A162" s="4">
        <f>'Financial Summary (BNG)'!A162</f>
        <v>0</v>
      </c>
      <c r="B162" s="4" t="e">
        <f>IF(#REF!=TRUE,'Financial Summary (BNG)'!Q162,0)</f>
        <v>#REF!</v>
      </c>
      <c r="C162" s="4" t="e">
        <f>IF(B162&gt;1,'Financial Summary (BNG)'!P162,0)</f>
        <v>#REF!</v>
      </c>
      <c r="D162" s="4" t="e">
        <f t="shared" si="0"/>
        <v>#REF!</v>
      </c>
    </row>
    <row r="163" spans="1:4" x14ac:dyDescent="0.2">
      <c r="A163" s="4">
        <f>'Financial Summary (BNG)'!A163</f>
        <v>0</v>
      </c>
      <c r="B163" s="4" t="e">
        <f>IF(#REF!=TRUE,'Financial Summary (BNG)'!Q163,0)</f>
        <v>#REF!</v>
      </c>
      <c r="C163" s="4" t="e">
        <f>IF(B163&gt;1,'Financial Summary (BNG)'!P163,0)</f>
        <v>#REF!</v>
      </c>
      <c r="D163" s="4" t="e">
        <f t="shared" si="0"/>
        <v>#REF!</v>
      </c>
    </row>
    <row r="164" spans="1:4" x14ac:dyDescent="0.2">
      <c r="A164" s="4">
        <f>'Financial Summary (BNG)'!A164</f>
        <v>0</v>
      </c>
      <c r="B164" s="4" t="e">
        <f>IF(#REF!=TRUE,'Financial Summary (BNG)'!Q164,0)</f>
        <v>#REF!</v>
      </c>
      <c r="C164" s="4" t="e">
        <f>IF(B164&gt;1,'Financial Summary (BNG)'!P164,0)</f>
        <v>#REF!</v>
      </c>
      <c r="D164" s="4" t="e">
        <f t="shared" si="0"/>
        <v>#REF!</v>
      </c>
    </row>
    <row r="165" spans="1:4" x14ac:dyDescent="0.2">
      <c r="A165" s="4">
        <f>'Financial Summary (BNG)'!A165</f>
        <v>0</v>
      </c>
      <c r="B165" s="4" t="e">
        <f>IF(#REF!=TRUE,'Financial Summary (BNG)'!Q165,0)</f>
        <v>#REF!</v>
      </c>
      <c r="C165" s="4" t="e">
        <f>IF(B165&gt;1,'Financial Summary (BNG)'!P165,0)</f>
        <v>#REF!</v>
      </c>
      <c r="D165" s="4" t="e">
        <f t="shared" si="0"/>
        <v>#REF!</v>
      </c>
    </row>
    <row r="166" spans="1:4" x14ac:dyDescent="0.2">
      <c r="A166" s="4">
        <f>'Financial Summary (BNG)'!A166</f>
        <v>0</v>
      </c>
      <c r="B166" s="4" t="e">
        <f>IF(#REF!=TRUE,'Financial Summary (BNG)'!Q166,0)</f>
        <v>#REF!</v>
      </c>
      <c r="C166" s="4" t="e">
        <f>IF(B166&gt;1,'Financial Summary (BNG)'!P166,0)</f>
        <v>#REF!</v>
      </c>
      <c r="D166" s="4" t="e">
        <f t="shared" si="0"/>
        <v>#REF!</v>
      </c>
    </row>
    <row r="167" spans="1:4" x14ac:dyDescent="0.2">
      <c r="A167" s="4">
        <f>'Financial Summary (BNG)'!A167</f>
        <v>0</v>
      </c>
      <c r="B167" s="4" t="e">
        <f>IF(#REF!=TRUE,'Financial Summary (BNG)'!Q167,0)</f>
        <v>#REF!</v>
      </c>
      <c r="C167" s="4" t="e">
        <f>IF(B167&gt;1,'Financial Summary (BNG)'!P167,0)</f>
        <v>#REF!</v>
      </c>
      <c r="D167" s="4" t="e">
        <f t="shared" si="0"/>
        <v>#REF!</v>
      </c>
    </row>
    <row r="168" spans="1:4" x14ac:dyDescent="0.2">
      <c r="A168" s="4">
        <f>'Financial Summary (BNG)'!A168</f>
        <v>0</v>
      </c>
      <c r="B168" s="4" t="e">
        <f>IF(#REF!=TRUE,'Financial Summary (BNG)'!Q168,0)</f>
        <v>#REF!</v>
      </c>
      <c r="C168" s="4" t="e">
        <f>IF(B168&gt;1,'Financial Summary (BNG)'!P168,0)</f>
        <v>#REF!</v>
      </c>
      <c r="D168" s="4" t="e">
        <f t="shared" si="0"/>
        <v>#REF!</v>
      </c>
    </row>
    <row r="169" spans="1:4" x14ac:dyDescent="0.2">
      <c r="A169" s="4">
        <f>'Financial Summary (BNG)'!A169</f>
        <v>0</v>
      </c>
      <c r="B169" s="4" t="e">
        <f>IF(#REF!=TRUE,'Financial Summary (BNG)'!Q169,0)</f>
        <v>#REF!</v>
      </c>
      <c r="C169" s="4" t="e">
        <f>IF(B169&gt;1,'Financial Summary (BNG)'!P169,0)</f>
        <v>#REF!</v>
      </c>
      <c r="D169" s="4" t="e">
        <f t="shared" si="0"/>
        <v>#REF!</v>
      </c>
    </row>
    <row r="170" spans="1:4" x14ac:dyDescent="0.2">
      <c r="A170" s="4">
        <f>'Financial Summary (BNG)'!A170</f>
        <v>0</v>
      </c>
      <c r="B170" s="4" t="e">
        <f>IF(#REF!=TRUE,'Financial Summary (BNG)'!Q170,0)</f>
        <v>#REF!</v>
      </c>
      <c r="C170" s="4" t="e">
        <f>IF(B170&gt;1,'Financial Summary (BNG)'!P170,0)</f>
        <v>#REF!</v>
      </c>
      <c r="D170" s="4" t="e">
        <f t="shared" si="0"/>
        <v>#REF!</v>
      </c>
    </row>
    <row r="171" spans="1:4" x14ac:dyDescent="0.2">
      <c r="A171" s="4">
        <f>'Financial Summary (BNG)'!A171</f>
        <v>0</v>
      </c>
      <c r="B171" s="4" t="e">
        <f>IF(#REF!=TRUE,'Financial Summary (BNG)'!Q171,0)</f>
        <v>#REF!</v>
      </c>
      <c r="C171" s="4" t="e">
        <f>IF(B171&gt;1,'Financial Summary (BNG)'!P171,0)</f>
        <v>#REF!</v>
      </c>
      <c r="D171" s="4" t="e">
        <f t="shared" si="0"/>
        <v>#REF!</v>
      </c>
    </row>
    <row r="172" spans="1:4" x14ac:dyDescent="0.2">
      <c r="A172" s="4">
        <f>'Financial Summary (BNG)'!A172</f>
        <v>0</v>
      </c>
      <c r="B172" s="4" t="e">
        <f>IF(#REF!=TRUE,'Financial Summary (BNG)'!Q172,0)</f>
        <v>#REF!</v>
      </c>
      <c r="C172" s="4" t="e">
        <f>IF(B172&gt;1,'Financial Summary (BNG)'!P172,0)</f>
        <v>#REF!</v>
      </c>
      <c r="D172" s="4" t="e">
        <f t="shared" si="0"/>
        <v>#REF!</v>
      </c>
    </row>
    <row r="173" spans="1:4" x14ac:dyDescent="0.2">
      <c r="A173" s="4">
        <f>'Financial Summary (BNG)'!A173</f>
        <v>0</v>
      </c>
      <c r="B173" s="4" t="e">
        <f>IF(#REF!=TRUE,'Financial Summary (BNG)'!Q173,0)</f>
        <v>#REF!</v>
      </c>
      <c r="C173" s="4" t="e">
        <f>IF(B173&gt;1,'Financial Summary (BNG)'!P173,0)</f>
        <v>#REF!</v>
      </c>
      <c r="D173" s="4" t="e">
        <f t="shared" si="0"/>
        <v>#REF!</v>
      </c>
    </row>
    <row r="174" spans="1:4" x14ac:dyDescent="0.2">
      <c r="A174" s="4">
        <f>'Financial Summary (BNG)'!A174</f>
        <v>0</v>
      </c>
      <c r="B174" s="4" t="e">
        <f>IF(#REF!=TRUE,'Financial Summary (BNG)'!Q174,0)</f>
        <v>#REF!</v>
      </c>
      <c r="C174" s="4" t="e">
        <f>IF(B174&gt;1,'Financial Summary (BNG)'!P174,0)</f>
        <v>#REF!</v>
      </c>
      <c r="D174" s="4" t="e">
        <f t="shared" si="0"/>
        <v>#REF!</v>
      </c>
    </row>
    <row r="175" spans="1:4" x14ac:dyDescent="0.2">
      <c r="A175" s="4">
        <f>'Financial Summary (BNG)'!A175</f>
        <v>0</v>
      </c>
      <c r="B175" s="4" t="e">
        <f>IF(#REF!=TRUE,'Financial Summary (BNG)'!Q175,0)</f>
        <v>#REF!</v>
      </c>
      <c r="C175" s="4" t="e">
        <f>IF(B175&gt;1,'Financial Summary (BNG)'!P175,0)</f>
        <v>#REF!</v>
      </c>
      <c r="D175" s="4" t="e">
        <f t="shared" si="0"/>
        <v>#REF!</v>
      </c>
    </row>
    <row r="176" spans="1:4" x14ac:dyDescent="0.2">
      <c r="A176" s="4">
        <f>'Financial Summary (BNG)'!A176</f>
        <v>0</v>
      </c>
      <c r="B176" s="4" t="e">
        <f>IF(#REF!=TRUE,'Financial Summary (BNG)'!Q176,0)</f>
        <v>#REF!</v>
      </c>
      <c r="C176" s="4" t="e">
        <f>IF(B176&gt;1,'Financial Summary (BNG)'!P176,0)</f>
        <v>#REF!</v>
      </c>
      <c r="D176" s="4" t="e">
        <f t="shared" si="0"/>
        <v>#REF!</v>
      </c>
    </row>
    <row r="177" spans="1:4" x14ac:dyDescent="0.2">
      <c r="A177" s="4">
        <f>'Financial Summary (BNG)'!A177</f>
        <v>0</v>
      </c>
      <c r="B177" s="4" t="e">
        <f>IF(#REF!=TRUE,'Financial Summary (BNG)'!Q177,0)</f>
        <v>#REF!</v>
      </c>
      <c r="C177" s="4" t="e">
        <f>IF(B177&gt;1,'Financial Summary (BNG)'!P177,0)</f>
        <v>#REF!</v>
      </c>
      <c r="D177" s="4" t="e">
        <f t="shared" si="0"/>
        <v>#REF!</v>
      </c>
    </row>
    <row r="178" spans="1:4" x14ac:dyDescent="0.2">
      <c r="A178" s="4">
        <f>'Financial Summary (BNG)'!A178</f>
        <v>0</v>
      </c>
      <c r="B178" s="4" t="e">
        <f>IF(#REF!=TRUE,'Financial Summary (BNG)'!Q178,0)</f>
        <v>#REF!</v>
      </c>
      <c r="C178" s="4" t="e">
        <f>IF(B178&gt;1,'Financial Summary (BNG)'!P178,0)</f>
        <v>#REF!</v>
      </c>
      <c r="D178" s="4" t="e">
        <f t="shared" si="0"/>
        <v>#REF!</v>
      </c>
    </row>
    <row r="179" spans="1:4" x14ac:dyDescent="0.2">
      <c r="A179" s="4">
        <f>'Financial Summary (BNG)'!A179</f>
        <v>0</v>
      </c>
      <c r="B179" s="4" t="e">
        <f>IF(#REF!=TRUE,'Financial Summary (BNG)'!Q179,0)</f>
        <v>#REF!</v>
      </c>
      <c r="C179" s="4" t="e">
        <f>IF(B179&gt;1,'Financial Summary (BNG)'!P179,0)</f>
        <v>#REF!</v>
      </c>
      <c r="D179" s="4" t="e">
        <f t="shared" si="0"/>
        <v>#REF!</v>
      </c>
    </row>
    <row r="180" spans="1:4" x14ac:dyDescent="0.2">
      <c r="A180" s="4">
        <f>'Financial Summary (BNG)'!A180</f>
        <v>0</v>
      </c>
      <c r="B180" s="4" t="e">
        <f>IF(#REF!=TRUE,'Financial Summary (BNG)'!Q180,0)</f>
        <v>#REF!</v>
      </c>
      <c r="C180" s="4" t="e">
        <f>IF(B180&gt;1,'Financial Summary (BNG)'!P180,0)</f>
        <v>#REF!</v>
      </c>
      <c r="D180" s="4" t="e">
        <f t="shared" si="0"/>
        <v>#REF!</v>
      </c>
    </row>
    <row r="181" spans="1:4" x14ac:dyDescent="0.2">
      <c r="A181" s="4">
        <f>'Financial Summary (BNG)'!A181</f>
        <v>0</v>
      </c>
      <c r="B181" s="4" t="e">
        <f>IF(#REF!=TRUE,'Financial Summary (BNG)'!Q181,0)</f>
        <v>#REF!</v>
      </c>
      <c r="C181" s="4" t="e">
        <f>IF(B181&gt;1,'Financial Summary (BNG)'!P181,0)</f>
        <v>#REF!</v>
      </c>
      <c r="D181" s="4" t="e">
        <f t="shared" si="0"/>
        <v>#REF!</v>
      </c>
    </row>
    <row r="182" spans="1:4" x14ac:dyDescent="0.2">
      <c r="A182" s="4">
        <f>'Financial Summary (BNG)'!A182</f>
        <v>0</v>
      </c>
      <c r="B182" s="4" t="e">
        <f>IF(#REF!=TRUE,'Financial Summary (BNG)'!Q182,0)</f>
        <v>#REF!</v>
      </c>
      <c r="C182" s="4" t="e">
        <f>IF(B182&gt;1,'Financial Summary (BNG)'!P182,0)</f>
        <v>#REF!</v>
      </c>
      <c r="D182" s="4" t="e">
        <f t="shared" si="0"/>
        <v>#REF!</v>
      </c>
    </row>
    <row r="183" spans="1:4" x14ac:dyDescent="0.2">
      <c r="A183" s="4">
        <f>'Financial Summary (BNG)'!A183</f>
        <v>0</v>
      </c>
      <c r="B183" s="4" t="e">
        <f>IF(#REF!=TRUE,'Financial Summary (BNG)'!Q183,0)</f>
        <v>#REF!</v>
      </c>
      <c r="C183" s="4" t="e">
        <f>IF(B183&gt;1,'Financial Summary (BNG)'!P183,0)</f>
        <v>#REF!</v>
      </c>
      <c r="D183" s="4" t="e">
        <f t="shared" si="0"/>
        <v>#REF!</v>
      </c>
    </row>
    <row r="184" spans="1:4" x14ac:dyDescent="0.2">
      <c r="A184" s="4">
        <f>'Financial Summary (BNG)'!A184</f>
        <v>0</v>
      </c>
      <c r="B184" s="4" t="e">
        <f>IF(#REF!=TRUE,'Financial Summary (BNG)'!Q184,0)</f>
        <v>#REF!</v>
      </c>
      <c r="C184" s="4" t="e">
        <f>IF(B184&gt;1,'Financial Summary (BNG)'!P184,0)</f>
        <v>#REF!</v>
      </c>
      <c r="D184" s="4" t="e">
        <f t="shared" si="0"/>
        <v>#REF!</v>
      </c>
    </row>
    <row r="185" spans="1:4" x14ac:dyDescent="0.2">
      <c r="A185" s="4">
        <f>'Financial Summary (BNG)'!A185</f>
        <v>0</v>
      </c>
      <c r="B185" s="4" t="e">
        <f>IF(#REF!=TRUE,'Financial Summary (BNG)'!Q185,0)</f>
        <v>#REF!</v>
      </c>
      <c r="C185" s="4" t="e">
        <f>IF(B185&gt;1,'Financial Summary (BNG)'!P185,0)</f>
        <v>#REF!</v>
      </c>
      <c r="D185" s="4" t="e">
        <f t="shared" si="0"/>
        <v>#REF!</v>
      </c>
    </row>
    <row r="186" spans="1:4" x14ac:dyDescent="0.2">
      <c r="A186" s="4">
        <f>'Financial Summary (BNG)'!A186</f>
        <v>0</v>
      </c>
      <c r="B186" s="4" t="e">
        <f>IF(#REF!=TRUE,'Financial Summary (BNG)'!Q186,0)</f>
        <v>#REF!</v>
      </c>
      <c r="C186" s="4" t="e">
        <f>IF(B186&gt;1,'Financial Summary (BNG)'!P186,0)</f>
        <v>#REF!</v>
      </c>
      <c r="D186" s="4" t="e">
        <f t="shared" si="0"/>
        <v>#REF!</v>
      </c>
    </row>
    <row r="187" spans="1:4" x14ac:dyDescent="0.2">
      <c r="A187" s="4">
        <f>'Financial Summary (BNG)'!A187</f>
        <v>0</v>
      </c>
      <c r="B187" s="4" t="e">
        <f>IF(#REF!=TRUE,'Financial Summary (BNG)'!Q187,0)</f>
        <v>#REF!</v>
      </c>
      <c r="C187" s="4" t="e">
        <f>IF(B187&gt;1,'Financial Summary (BNG)'!P187,0)</f>
        <v>#REF!</v>
      </c>
      <c r="D187" s="4" t="e">
        <f t="shared" si="0"/>
        <v>#REF!</v>
      </c>
    </row>
    <row r="188" spans="1:4" x14ac:dyDescent="0.2">
      <c r="A188" s="4">
        <f>'Financial Summary (BNG)'!A188</f>
        <v>0</v>
      </c>
      <c r="B188" s="4" t="e">
        <f>IF(#REF!=TRUE,'Financial Summary (BNG)'!Q188,0)</f>
        <v>#REF!</v>
      </c>
      <c r="C188" s="4" t="e">
        <f>IF(B188&gt;1,'Financial Summary (BNG)'!P188,0)</f>
        <v>#REF!</v>
      </c>
      <c r="D188" s="4" t="e">
        <f t="shared" si="0"/>
        <v>#REF!</v>
      </c>
    </row>
    <row r="189" spans="1:4" x14ac:dyDescent="0.2">
      <c r="A189" s="4">
        <f>'Financial Summary (BNG)'!A189</f>
        <v>0</v>
      </c>
      <c r="B189" s="4" t="e">
        <f>IF(#REF!=TRUE,'Financial Summary (BNG)'!Q189,0)</f>
        <v>#REF!</v>
      </c>
      <c r="C189" s="4" t="e">
        <f>IF(B189&gt;1,'Financial Summary (BNG)'!P189,0)</f>
        <v>#REF!</v>
      </c>
      <c r="D189" s="4" t="e">
        <f t="shared" si="0"/>
        <v>#REF!</v>
      </c>
    </row>
    <row r="190" spans="1:4" x14ac:dyDescent="0.2">
      <c r="A190" s="4">
        <f>'Financial Summary (BNG)'!A190</f>
        <v>0</v>
      </c>
      <c r="B190" s="4" t="e">
        <f>IF(#REF!=TRUE,'Financial Summary (BNG)'!Q190,0)</f>
        <v>#REF!</v>
      </c>
      <c r="C190" s="4" t="e">
        <f>IF(B190&gt;1,'Financial Summary (BNG)'!P190,0)</f>
        <v>#REF!</v>
      </c>
      <c r="D190" s="4" t="e">
        <f t="shared" si="0"/>
        <v>#REF!</v>
      </c>
    </row>
    <row r="191" spans="1:4" x14ac:dyDescent="0.2">
      <c r="A191" s="4">
        <f>'Financial Summary (BNG)'!A191</f>
        <v>0</v>
      </c>
      <c r="B191" s="4" t="e">
        <f>IF(#REF!=TRUE,'Financial Summary (BNG)'!Q191,0)</f>
        <v>#REF!</v>
      </c>
      <c r="C191" s="4" t="e">
        <f>IF(B191&gt;1,'Financial Summary (BNG)'!P191,0)</f>
        <v>#REF!</v>
      </c>
      <c r="D191" s="4" t="e">
        <f t="shared" si="0"/>
        <v>#REF!</v>
      </c>
    </row>
    <row r="192" spans="1:4" x14ac:dyDescent="0.2">
      <c r="A192" s="4">
        <f>'Financial Summary (BNG)'!A192</f>
        <v>0</v>
      </c>
      <c r="B192" s="4" t="e">
        <f>IF(#REF!=TRUE,'Financial Summary (BNG)'!Q192,0)</f>
        <v>#REF!</v>
      </c>
      <c r="C192" s="4" t="e">
        <f>IF(B192&gt;1,'Financial Summary (BNG)'!P192,0)</f>
        <v>#REF!</v>
      </c>
      <c r="D192" s="4" t="e">
        <f t="shared" si="0"/>
        <v>#REF!</v>
      </c>
    </row>
    <row r="193" spans="1:4" x14ac:dyDescent="0.2">
      <c r="A193" s="4">
        <f>'Financial Summary (BNG)'!A193</f>
        <v>0</v>
      </c>
      <c r="B193" s="4" t="e">
        <f>IF(#REF!=TRUE,'Financial Summary (BNG)'!Q193,0)</f>
        <v>#REF!</v>
      </c>
      <c r="C193" s="4" t="e">
        <f>IF(B193&gt;1,'Financial Summary (BNG)'!P193,0)</f>
        <v>#REF!</v>
      </c>
      <c r="D193" s="4" t="e">
        <f t="shared" si="0"/>
        <v>#REF!</v>
      </c>
    </row>
    <row r="194" spans="1:4" x14ac:dyDescent="0.2">
      <c r="A194" s="4">
        <f>'Financial Summary (BNG)'!A194</f>
        <v>0</v>
      </c>
      <c r="B194" s="4" t="e">
        <f>IF(#REF!=TRUE,'Financial Summary (BNG)'!Q194,0)</f>
        <v>#REF!</v>
      </c>
      <c r="C194" s="4" t="e">
        <f>IF(B194&gt;1,'Financial Summary (BNG)'!P194,0)</f>
        <v>#REF!</v>
      </c>
      <c r="D194" s="4" t="e">
        <f t="shared" si="0"/>
        <v>#REF!</v>
      </c>
    </row>
    <row r="195" spans="1:4" x14ac:dyDescent="0.2">
      <c r="A195" s="4">
        <f>'Financial Summary (BNG)'!A195</f>
        <v>0</v>
      </c>
      <c r="B195" s="4" t="e">
        <f>IF(#REF!=TRUE,'Financial Summary (BNG)'!Q195,0)</f>
        <v>#REF!</v>
      </c>
      <c r="C195" s="4" t="e">
        <f>IF(B195&gt;1,'Financial Summary (BNG)'!P195,0)</f>
        <v>#REF!</v>
      </c>
      <c r="D195" s="4" t="e">
        <f t="shared" si="0"/>
        <v>#REF!</v>
      </c>
    </row>
    <row r="196" spans="1:4" x14ac:dyDescent="0.2">
      <c r="A196" s="4">
        <f>'Financial Summary (BNG)'!A196</f>
        <v>0</v>
      </c>
      <c r="B196" s="4" t="e">
        <f>IF(#REF!=TRUE,'Financial Summary (BNG)'!Q196,0)</f>
        <v>#REF!</v>
      </c>
      <c r="C196" s="4" t="e">
        <f>IF(B196&gt;1,'Financial Summary (BNG)'!P196,0)</f>
        <v>#REF!</v>
      </c>
      <c r="D196" s="4" t="e">
        <f t="shared" si="0"/>
        <v>#REF!</v>
      </c>
    </row>
    <row r="197" spans="1:4" x14ac:dyDescent="0.2">
      <c r="A197" s="4">
        <f>'Financial Summary (BNG)'!A197</f>
        <v>0</v>
      </c>
      <c r="B197" s="4" t="e">
        <f>IF(#REF!=TRUE,'Financial Summary (BNG)'!Q197,0)</f>
        <v>#REF!</v>
      </c>
      <c r="C197" s="4" t="e">
        <f>IF(B197&gt;1,'Financial Summary (BNG)'!P197,0)</f>
        <v>#REF!</v>
      </c>
      <c r="D197" s="4" t="e">
        <f t="shared" si="0"/>
        <v>#REF!</v>
      </c>
    </row>
    <row r="198" spans="1:4" x14ac:dyDescent="0.2">
      <c r="A198" s="4">
        <f>'Financial Summary (BNG)'!A198</f>
        <v>0</v>
      </c>
      <c r="B198" s="4" t="e">
        <f>IF(#REF!=TRUE,'Financial Summary (BNG)'!Q198,0)</f>
        <v>#REF!</v>
      </c>
      <c r="C198" s="4" t="e">
        <f>IF(B198&gt;1,'Financial Summary (BNG)'!P198,0)</f>
        <v>#REF!</v>
      </c>
      <c r="D198" s="4" t="e">
        <f t="shared" si="0"/>
        <v>#REF!</v>
      </c>
    </row>
    <row r="199" spans="1:4" x14ac:dyDescent="0.2">
      <c r="A199" s="4">
        <f>'Financial Summary (BNG)'!A199</f>
        <v>0</v>
      </c>
      <c r="B199" s="4" t="e">
        <f>IF(#REF!=TRUE,'Financial Summary (BNG)'!Q199,0)</f>
        <v>#REF!</v>
      </c>
      <c r="C199" s="4" t="e">
        <f>IF(B199&gt;1,'Financial Summary (BNG)'!P199,0)</f>
        <v>#REF!</v>
      </c>
      <c r="D199" s="4" t="e">
        <f t="shared" si="0"/>
        <v>#REF!</v>
      </c>
    </row>
    <row r="200" spans="1:4" x14ac:dyDescent="0.2">
      <c r="A200" s="4">
        <f>'Financial Summary (BNG)'!A200</f>
        <v>0</v>
      </c>
      <c r="B200" s="4" t="e">
        <f>IF(#REF!=TRUE,'Financial Summary (BNG)'!Q200,0)</f>
        <v>#REF!</v>
      </c>
      <c r="C200" s="4" t="e">
        <f>IF(B200&gt;1,'Financial Summary (BNG)'!P200,0)</f>
        <v>#REF!</v>
      </c>
      <c r="D200" s="4" t="e">
        <f t="shared" si="0"/>
        <v>#REF!</v>
      </c>
    </row>
    <row r="201" spans="1:4" x14ac:dyDescent="0.2">
      <c r="A201" s="4">
        <f>'Financial Summary (BNG)'!A201</f>
        <v>0</v>
      </c>
      <c r="B201" s="4" t="e">
        <f>IF(#REF!=TRUE,'Financial Summary (BNG)'!Q201,0)</f>
        <v>#REF!</v>
      </c>
      <c r="C201" s="4" t="e">
        <f>IF(B201&gt;1,'Financial Summary (BNG)'!P201,0)</f>
        <v>#REF!</v>
      </c>
      <c r="D201" s="4" t="e">
        <f t="shared" si="0"/>
        <v>#REF!</v>
      </c>
    </row>
    <row r="202" spans="1:4" x14ac:dyDescent="0.2">
      <c r="A202" s="4">
        <f>'Financial Summary (BNG)'!A202</f>
        <v>0</v>
      </c>
      <c r="B202" s="4" t="e">
        <f>IF(#REF!=TRUE,'Financial Summary (BNG)'!Q202,0)</f>
        <v>#REF!</v>
      </c>
      <c r="C202" s="4" t="e">
        <f>IF(B202&gt;1,'Financial Summary (BNG)'!P202,0)</f>
        <v>#REF!</v>
      </c>
      <c r="D202" s="4" t="e">
        <f t="shared" si="0"/>
        <v>#REF!</v>
      </c>
    </row>
    <row r="203" spans="1:4" x14ac:dyDescent="0.2">
      <c r="A203" s="4">
        <f>'Financial Summary (BNG)'!A203</f>
        <v>0</v>
      </c>
      <c r="B203" s="4" t="e">
        <f>IF(#REF!=TRUE,'Financial Summary (BNG)'!Q203,0)</f>
        <v>#REF!</v>
      </c>
      <c r="C203" s="4" t="e">
        <f>IF(B203&gt;1,'Financial Summary (BNG)'!P203,0)</f>
        <v>#REF!</v>
      </c>
      <c r="D203" s="4" t="e">
        <f t="shared" si="0"/>
        <v>#REF!</v>
      </c>
    </row>
    <row r="204" spans="1:4" x14ac:dyDescent="0.2">
      <c r="A204" s="4">
        <f>'Financial Summary (BNG)'!A204</f>
        <v>0</v>
      </c>
      <c r="B204" s="4" t="e">
        <f>IF(#REF!=TRUE,'Financial Summary (BNG)'!Q204,0)</f>
        <v>#REF!</v>
      </c>
      <c r="C204" s="4" t="e">
        <f>IF(B204&gt;1,'Financial Summary (BNG)'!P204,0)</f>
        <v>#REF!</v>
      </c>
      <c r="D204" s="4" t="e">
        <f t="shared" si="0"/>
        <v>#REF!</v>
      </c>
    </row>
    <row r="205" spans="1:4" x14ac:dyDescent="0.2">
      <c r="A205" s="4">
        <f>'Financial Summary (BNG)'!A205</f>
        <v>0</v>
      </c>
      <c r="B205" s="4" t="e">
        <f>IF(#REF!=TRUE,'Financial Summary (BNG)'!Q205,0)</f>
        <v>#REF!</v>
      </c>
      <c r="C205" s="4" t="e">
        <f>IF(B205&gt;1,'Financial Summary (BNG)'!P205,0)</f>
        <v>#REF!</v>
      </c>
      <c r="D205" s="4" t="e">
        <f t="shared" si="0"/>
        <v>#REF!</v>
      </c>
    </row>
    <row r="206" spans="1:4" x14ac:dyDescent="0.2">
      <c r="A206" s="4">
        <f>'Financial Summary (BNG)'!A206</f>
        <v>0</v>
      </c>
      <c r="B206" s="4" t="e">
        <f>IF(#REF!=TRUE,'Financial Summary (BNG)'!Q206,0)</f>
        <v>#REF!</v>
      </c>
      <c r="C206" s="4" t="e">
        <f>IF(B206&gt;1,'Financial Summary (BNG)'!P206,0)</f>
        <v>#REF!</v>
      </c>
      <c r="D206" s="4" t="e">
        <f t="shared" si="0"/>
        <v>#REF!</v>
      </c>
    </row>
    <row r="207" spans="1:4" x14ac:dyDescent="0.2">
      <c r="A207" s="4">
        <f>'Financial Summary (BNG)'!A207</f>
        <v>0</v>
      </c>
      <c r="B207" s="4" t="e">
        <f>IF(#REF!=TRUE,'Financial Summary (BNG)'!Q207,0)</f>
        <v>#REF!</v>
      </c>
      <c r="C207" s="4" t="e">
        <f>IF(B207&gt;1,'Financial Summary (BNG)'!P207,0)</f>
        <v>#REF!</v>
      </c>
      <c r="D207" s="4" t="e">
        <f t="shared" si="0"/>
        <v>#REF!</v>
      </c>
    </row>
    <row r="208" spans="1:4" x14ac:dyDescent="0.2">
      <c r="A208" s="4">
        <f>'Financial Summary (BNG)'!A208</f>
        <v>0</v>
      </c>
      <c r="B208" s="4" t="e">
        <f>IF(#REF!=TRUE,'Financial Summary (BNG)'!Q208,0)</f>
        <v>#REF!</v>
      </c>
      <c r="C208" s="4" t="e">
        <f>IF(B208&gt;1,'Financial Summary (BNG)'!P208,0)</f>
        <v>#REF!</v>
      </c>
      <c r="D208" s="4" t="e">
        <f t="shared" si="0"/>
        <v>#REF!</v>
      </c>
    </row>
    <row r="209" spans="1:4" x14ac:dyDescent="0.2">
      <c r="A209" s="4">
        <f>'Financial Summary (BNG)'!A209</f>
        <v>0</v>
      </c>
      <c r="B209" s="4" t="e">
        <f>IF(#REF!=TRUE,'Financial Summary (BNG)'!Q209,0)</f>
        <v>#REF!</v>
      </c>
      <c r="C209" s="4" t="e">
        <f>IF(B209&gt;1,'Financial Summary (BNG)'!P209,0)</f>
        <v>#REF!</v>
      </c>
      <c r="D209" s="4" t="e">
        <f t="shared" si="0"/>
        <v>#REF!</v>
      </c>
    </row>
    <row r="210" spans="1:4" x14ac:dyDescent="0.2">
      <c r="A210" s="4">
        <f>'Financial Summary (BNG)'!A210</f>
        <v>0</v>
      </c>
      <c r="B210" s="4" t="e">
        <f>IF(#REF!=TRUE,'Financial Summary (BNG)'!Q210,0)</f>
        <v>#REF!</v>
      </c>
      <c r="C210" s="4" t="e">
        <f>IF(B210&gt;1,'Financial Summary (BNG)'!P210,0)</f>
        <v>#REF!</v>
      </c>
      <c r="D210" s="4" t="e">
        <f t="shared" si="0"/>
        <v>#REF!</v>
      </c>
    </row>
    <row r="211" spans="1:4" x14ac:dyDescent="0.2">
      <c r="A211" s="4">
        <f>'Financial Summary (BNG)'!A211</f>
        <v>0</v>
      </c>
      <c r="B211" s="4" t="e">
        <f>IF(#REF!=TRUE,'Financial Summary (BNG)'!Q211,0)</f>
        <v>#REF!</v>
      </c>
      <c r="C211" s="4" t="e">
        <f>IF(B211&gt;1,'Financial Summary (BNG)'!P211,0)</f>
        <v>#REF!</v>
      </c>
      <c r="D211" s="4" t="e">
        <f t="shared" si="0"/>
        <v>#REF!</v>
      </c>
    </row>
    <row r="212" spans="1:4" x14ac:dyDescent="0.2">
      <c r="A212" s="4">
        <f>'Financial Summary (BNG)'!A212</f>
        <v>0</v>
      </c>
    </row>
    <row r="213" spans="1:4" x14ac:dyDescent="0.2">
      <c r="A213" s="4">
        <f>'Financial Summary (BNG)'!A213</f>
        <v>0</v>
      </c>
    </row>
    <row r="214" spans="1:4" x14ac:dyDescent="0.2">
      <c r="A214" s="4">
        <f>'Financial Summary (BNG)'!A214</f>
        <v>0</v>
      </c>
    </row>
    <row r="215" spans="1:4" x14ac:dyDescent="0.2">
      <c r="A215" s="4">
        <f>'Financial Summary (BNG)'!A215</f>
        <v>0</v>
      </c>
    </row>
    <row r="216" spans="1:4" x14ac:dyDescent="0.2">
      <c r="A216" s="4">
        <f>'Financial Summary (BNG)'!A216</f>
        <v>0</v>
      </c>
    </row>
    <row r="217" spans="1:4" x14ac:dyDescent="0.2">
      <c r="A217" s="4">
        <f>'Financial Summary (BNG)'!A217</f>
        <v>0</v>
      </c>
    </row>
    <row r="218" spans="1:4" x14ac:dyDescent="0.2">
      <c r="A218" s="4">
        <f>'Financial Summary (BNG)'!A218</f>
        <v>0</v>
      </c>
    </row>
    <row r="219" spans="1:4" x14ac:dyDescent="0.2">
      <c r="A219" s="4">
        <f>'Financial Summary (BNG)'!A219</f>
        <v>0</v>
      </c>
    </row>
    <row r="220" spans="1:4" x14ac:dyDescent="0.2">
      <c r="A220" s="4">
        <f>'Financial Summary (BNG)'!A220</f>
        <v>0</v>
      </c>
    </row>
    <row r="221" spans="1:4" x14ac:dyDescent="0.2">
      <c r="A221" s="4">
        <f>'Financial Summary (BNG)'!A221</f>
        <v>0</v>
      </c>
    </row>
    <row r="222" spans="1:4" x14ac:dyDescent="0.2">
      <c r="A222" s="4">
        <f>'Financial Summary (BNG)'!A222</f>
        <v>0</v>
      </c>
    </row>
    <row r="223" spans="1:4" x14ac:dyDescent="0.2">
      <c r="A223" s="4">
        <f>'Financial Summary (BNG)'!A223</f>
        <v>0</v>
      </c>
    </row>
    <row r="224" spans="1:4" x14ac:dyDescent="0.2">
      <c r="A224" s="4">
        <f>'Financial Summary (BNG)'!A224</f>
        <v>0</v>
      </c>
    </row>
    <row r="225" spans="1:1" x14ac:dyDescent="0.2">
      <c r="A225" s="4">
        <f>'Financial Summary (BNG)'!A225</f>
        <v>0</v>
      </c>
    </row>
    <row r="226" spans="1:1" x14ac:dyDescent="0.2">
      <c r="A226" s="4">
        <f>'Financial Summary (BNG)'!A226</f>
        <v>0</v>
      </c>
    </row>
    <row r="227" spans="1:1" x14ac:dyDescent="0.2">
      <c r="A227" s="4">
        <f>'Financial Summary (BNG)'!A227</f>
        <v>0</v>
      </c>
    </row>
    <row r="228" spans="1:1" x14ac:dyDescent="0.2">
      <c r="A228" s="4">
        <f>'Financial Summary (BNG)'!A228</f>
        <v>0</v>
      </c>
    </row>
    <row r="229" spans="1:1" x14ac:dyDescent="0.2">
      <c r="A229" s="4">
        <f>'Financial Summary (BNG)'!A229</f>
        <v>0</v>
      </c>
    </row>
    <row r="230" spans="1:1" x14ac:dyDescent="0.2">
      <c r="A230" s="4">
        <f>'Financial Summary (BNG)'!A230</f>
        <v>0</v>
      </c>
    </row>
    <row r="231" spans="1:1" x14ac:dyDescent="0.2">
      <c r="A231" s="4">
        <f>'Financial Summary (BNG)'!A231</f>
        <v>0</v>
      </c>
    </row>
    <row r="232" spans="1:1" x14ac:dyDescent="0.2">
      <c r="A232" s="4">
        <f>'Financial Summary (BNG)'!A232</f>
        <v>0</v>
      </c>
    </row>
    <row r="233" spans="1:1" x14ac:dyDescent="0.2">
      <c r="A233" s="4">
        <f>'Financial Summary (BNG)'!A233</f>
        <v>0</v>
      </c>
    </row>
    <row r="234" spans="1:1" x14ac:dyDescent="0.2">
      <c r="A234" s="4">
        <f>'Financial Summary (BNG)'!A234</f>
        <v>0</v>
      </c>
    </row>
    <row r="235" spans="1:1" x14ac:dyDescent="0.2">
      <c r="A235" s="4">
        <f>'Financial Summary (BNG)'!A235</f>
        <v>0</v>
      </c>
    </row>
    <row r="236" spans="1:1" x14ac:dyDescent="0.2">
      <c r="A236" s="4">
        <f>'Financial Summary (BNG)'!A236</f>
        <v>0</v>
      </c>
    </row>
    <row r="237" spans="1:1" x14ac:dyDescent="0.2">
      <c r="A237" s="4">
        <f>'Financial Summary (BNG)'!A237</f>
        <v>0</v>
      </c>
    </row>
    <row r="238" spans="1:1" x14ac:dyDescent="0.2">
      <c r="A238" s="4">
        <f>'Financial Summary (BNG)'!A238</f>
        <v>0</v>
      </c>
    </row>
    <row r="239" spans="1:1" x14ac:dyDescent="0.2">
      <c r="A239" s="4">
        <f>'Financial Summary (BNG)'!A239</f>
        <v>0</v>
      </c>
    </row>
    <row r="240" spans="1:1" x14ac:dyDescent="0.2">
      <c r="A240" s="4">
        <f>'Financial Summary (BNG)'!A240</f>
        <v>0</v>
      </c>
    </row>
    <row r="241" spans="1:1" x14ac:dyDescent="0.2">
      <c r="A241" s="4">
        <f>'Financial Summary (BNG)'!A241</f>
        <v>0</v>
      </c>
    </row>
    <row r="242" spans="1:1" x14ac:dyDescent="0.2">
      <c r="A242" s="4">
        <f>'Financial Summary (BNG)'!A242</f>
        <v>0</v>
      </c>
    </row>
    <row r="243" spans="1:1" x14ac:dyDescent="0.2">
      <c r="A243" s="4">
        <f>'Financial Summary (BNG)'!A243</f>
        <v>0</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84"/>
  <sheetViews>
    <sheetView tabSelected="1" workbookViewId="0">
      <selection activeCell="D18" sqref="D18"/>
    </sheetView>
  </sheetViews>
  <sheetFormatPr baseColWidth="10" defaultColWidth="11.1640625" defaultRowHeight="15" customHeight="1" x14ac:dyDescent="0.2"/>
  <cols>
    <col min="2" max="5" width="33.5" customWidth="1"/>
  </cols>
  <sheetData>
    <row r="1" spans="1:5" x14ac:dyDescent="0.2">
      <c r="A1" s="71"/>
      <c r="B1" s="72"/>
      <c r="C1" s="72"/>
      <c r="D1" s="72"/>
      <c r="E1" s="72"/>
    </row>
    <row r="2" spans="1:5" x14ac:dyDescent="0.2">
      <c r="A2" s="73"/>
      <c r="B2" s="1"/>
      <c r="C2" s="1"/>
      <c r="D2" s="1"/>
      <c r="E2" s="1"/>
    </row>
    <row r="3" spans="1:5" x14ac:dyDescent="0.2">
      <c r="A3" s="73"/>
      <c r="B3" s="1"/>
      <c r="C3" s="1"/>
      <c r="D3" s="74"/>
      <c r="E3" s="1"/>
    </row>
    <row r="4" spans="1:5" x14ac:dyDescent="0.2">
      <c r="A4" s="73"/>
      <c r="B4" s="1"/>
      <c r="C4" s="1"/>
      <c r="D4" s="74"/>
      <c r="E4" s="1"/>
    </row>
    <row r="5" spans="1:5" x14ac:dyDescent="0.2">
      <c r="A5" s="73"/>
      <c r="B5" s="1"/>
      <c r="C5" s="1"/>
      <c r="D5" s="74"/>
      <c r="E5" s="1"/>
    </row>
    <row r="6" spans="1:5" x14ac:dyDescent="0.2">
      <c r="A6" s="73"/>
      <c r="B6" s="1"/>
      <c r="C6" s="1"/>
      <c r="D6" s="74"/>
      <c r="E6" s="1"/>
    </row>
    <row r="7" spans="1:5" x14ac:dyDescent="0.2">
      <c r="A7" s="73"/>
      <c r="B7" s="1"/>
      <c r="C7" s="1"/>
      <c r="D7" s="75"/>
      <c r="E7" s="1"/>
    </row>
    <row r="8" spans="1:5" x14ac:dyDescent="0.2">
      <c r="A8" s="73"/>
      <c r="B8" s="1"/>
      <c r="C8" s="1"/>
      <c r="D8" s="74"/>
      <c r="E8" s="1"/>
    </row>
    <row r="9" spans="1:5" x14ac:dyDescent="0.2">
      <c r="A9" s="73"/>
      <c r="B9" s="1"/>
      <c r="C9" s="1"/>
      <c r="D9" s="74"/>
      <c r="E9" s="1"/>
    </row>
    <row r="10" spans="1:5" x14ac:dyDescent="0.2">
      <c r="A10" s="73"/>
      <c r="B10" s="1"/>
      <c r="C10" s="1"/>
      <c r="D10" s="74"/>
      <c r="E10" s="1"/>
    </row>
    <row r="11" spans="1:5" x14ac:dyDescent="0.2">
      <c r="A11" s="73"/>
      <c r="B11" s="1"/>
      <c r="C11" s="1"/>
      <c r="D11" s="74"/>
      <c r="E11" s="1"/>
    </row>
    <row r="12" spans="1:5" x14ac:dyDescent="0.2">
      <c r="A12" s="73"/>
      <c r="B12" s="1"/>
      <c r="C12" s="1"/>
      <c r="D12" s="74"/>
      <c r="E12" s="1"/>
    </row>
    <row r="13" spans="1:5" x14ac:dyDescent="0.2">
      <c r="A13" s="73"/>
      <c r="B13" s="1"/>
      <c r="C13" s="1"/>
      <c r="D13" s="74"/>
      <c r="E13" s="1"/>
    </row>
    <row r="14" spans="1:5" x14ac:dyDescent="0.2">
      <c r="A14" s="73"/>
      <c r="B14" s="1"/>
      <c r="C14" s="1"/>
      <c r="D14" s="74"/>
      <c r="E14" s="1"/>
    </row>
    <row r="15" spans="1:5" x14ac:dyDescent="0.2">
      <c r="A15" s="73"/>
      <c r="B15" s="1"/>
      <c r="C15" s="1"/>
      <c r="D15" s="74"/>
      <c r="E15" s="1"/>
    </row>
    <row r="16" spans="1:5" x14ac:dyDescent="0.2">
      <c r="A16" s="73"/>
      <c r="B16" s="1"/>
      <c r="C16" s="1"/>
      <c r="D16" s="74"/>
      <c r="E16" s="1"/>
    </row>
    <row r="17" spans="1:5" x14ac:dyDescent="0.2">
      <c r="A17" s="73"/>
      <c r="B17" s="1"/>
      <c r="C17" s="1"/>
      <c r="D17" s="74"/>
      <c r="E17" s="1"/>
    </row>
    <row r="18" spans="1:5" x14ac:dyDescent="0.2">
      <c r="A18" s="73"/>
      <c r="B18" s="1"/>
      <c r="C18" s="1"/>
      <c r="D18" s="74"/>
      <c r="E18" s="1"/>
    </row>
    <row r="19" spans="1:5" x14ac:dyDescent="0.2">
      <c r="A19" s="73"/>
      <c r="B19" s="1"/>
      <c r="C19" s="1"/>
      <c r="D19" s="74"/>
      <c r="E19" s="1"/>
    </row>
    <row r="20" spans="1:5" x14ac:dyDescent="0.2">
      <c r="A20" s="73"/>
      <c r="B20" s="1"/>
      <c r="C20" s="1"/>
      <c r="D20" s="74"/>
      <c r="E20" s="1"/>
    </row>
    <row r="21" spans="1:5" x14ac:dyDescent="0.2">
      <c r="A21" s="73"/>
      <c r="B21" s="1"/>
      <c r="C21" s="1"/>
      <c r="D21" s="74"/>
      <c r="E21" s="1"/>
    </row>
    <row r="22" spans="1:5" x14ac:dyDescent="0.2">
      <c r="A22" s="73"/>
      <c r="B22" s="1"/>
      <c r="C22" s="1"/>
      <c r="D22" s="74"/>
      <c r="E22" s="1"/>
    </row>
    <row r="23" spans="1:5" x14ac:dyDescent="0.2">
      <c r="A23" s="73"/>
      <c r="B23" s="1"/>
      <c r="C23" s="1"/>
      <c r="D23" s="74"/>
      <c r="E23" s="1"/>
    </row>
    <row r="24" spans="1:5" x14ac:dyDescent="0.2">
      <c r="A24" s="73"/>
      <c r="B24" s="1"/>
      <c r="C24" s="1"/>
      <c r="D24" s="74"/>
      <c r="E24" s="1"/>
    </row>
    <row r="25" spans="1:5" x14ac:dyDescent="0.2">
      <c r="A25" s="73"/>
      <c r="B25" s="1"/>
      <c r="C25" s="1"/>
      <c r="D25" s="74"/>
      <c r="E25" s="1"/>
    </row>
    <row r="26" spans="1:5" x14ac:dyDescent="0.2">
      <c r="A26" s="73"/>
      <c r="B26" s="1"/>
      <c r="C26" s="1"/>
      <c r="D26" s="74"/>
      <c r="E26" s="1"/>
    </row>
    <row r="27" spans="1:5" x14ac:dyDescent="0.2">
      <c r="A27" s="73"/>
      <c r="B27" s="1"/>
      <c r="C27" s="1"/>
      <c r="D27" s="74"/>
      <c r="E27" s="1"/>
    </row>
    <row r="28" spans="1:5" x14ac:dyDescent="0.2">
      <c r="A28" s="73"/>
      <c r="B28" s="1"/>
      <c r="C28" s="1"/>
      <c r="D28" s="74"/>
      <c r="E28" s="1"/>
    </row>
    <row r="29" spans="1:5" x14ac:dyDescent="0.2">
      <c r="A29" s="73"/>
      <c r="B29" s="1"/>
      <c r="C29" s="1"/>
      <c r="D29" s="74"/>
      <c r="E29" s="1"/>
    </row>
    <row r="30" spans="1:5" x14ac:dyDescent="0.2">
      <c r="A30" s="73"/>
      <c r="B30" s="1"/>
      <c r="C30" s="1"/>
      <c r="D30" s="74"/>
      <c r="E30" s="1"/>
    </row>
    <row r="31" spans="1:5" x14ac:dyDescent="0.2">
      <c r="A31" s="73"/>
      <c r="B31" s="1"/>
      <c r="C31" s="1"/>
      <c r="D31" s="74"/>
      <c r="E31" s="1"/>
    </row>
    <row r="32" spans="1:5" x14ac:dyDescent="0.2">
      <c r="A32" s="73"/>
      <c r="B32" s="1"/>
      <c r="C32" s="1"/>
      <c r="D32" s="74"/>
      <c r="E32" s="1"/>
    </row>
    <row r="33" spans="1:5" x14ac:dyDescent="0.2">
      <c r="A33" s="73"/>
      <c r="B33" s="1"/>
      <c r="C33" s="1"/>
      <c r="D33" s="74"/>
      <c r="E33" s="1"/>
    </row>
    <row r="34" spans="1:5" x14ac:dyDescent="0.2">
      <c r="A34" s="73"/>
      <c r="B34" s="1"/>
      <c r="C34" s="1"/>
      <c r="D34" s="74"/>
      <c r="E34" s="1"/>
    </row>
    <row r="35" spans="1:5" x14ac:dyDescent="0.2">
      <c r="A35" s="73"/>
      <c r="B35" s="1"/>
      <c r="C35" s="1"/>
      <c r="D35" s="74"/>
      <c r="E35" s="1"/>
    </row>
    <row r="36" spans="1:5" x14ac:dyDescent="0.2">
      <c r="A36" s="73"/>
      <c r="B36" s="1"/>
      <c r="C36" s="1"/>
      <c r="D36" s="74"/>
      <c r="E36" s="1"/>
    </row>
    <row r="37" spans="1:5" x14ac:dyDescent="0.2">
      <c r="A37" s="73"/>
      <c r="B37" s="1"/>
      <c r="C37" s="1"/>
      <c r="D37" s="74"/>
      <c r="E37" s="1"/>
    </row>
    <row r="38" spans="1:5" x14ac:dyDescent="0.2">
      <c r="A38" s="73"/>
      <c r="B38" s="1"/>
      <c r="C38" s="1"/>
      <c r="D38" s="74"/>
      <c r="E38" s="1"/>
    </row>
    <row r="39" spans="1:5" x14ac:dyDescent="0.2">
      <c r="A39" s="73"/>
      <c r="B39" s="1"/>
      <c r="C39" s="1"/>
      <c r="D39" s="74"/>
      <c r="E39" s="1"/>
    </row>
    <row r="40" spans="1:5" x14ac:dyDescent="0.2">
      <c r="A40" s="73"/>
      <c r="B40" s="1"/>
      <c r="C40" s="1"/>
      <c r="D40" s="74"/>
      <c r="E40" s="1"/>
    </row>
    <row r="41" spans="1:5" x14ac:dyDescent="0.2">
      <c r="A41" s="73"/>
      <c r="B41" s="1"/>
      <c r="C41" s="1"/>
      <c r="D41" s="74"/>
      <c r="E41" s="1"/>
    </row>
    <row r="42" spans="1:5" x14ac:dyDescent="0.2">
      <c r="A42" s="73"/>
      <c r="B42" s="1"/>
      <c r="C42" s="1"/>
      <c r="D42" s="74"/>
      <c r="E42" s="1"/>
    </row>
    <row r="43" spans="1:5" x14ac:dyDescent="0.2">
      <c r="A43" s="73"/>
      <c r="B43" s="1"/>
      <c r="C43" s="1"/>
      <c r="D43" s="74"/>
      <c r="E43" s="1"/>
    </row>
    <row r="44" spans="1:5" x14ac:dyDescent="0.2">
      <c r="A44" s="73"/>
      <c r="B44" s="1"/>
      <c r="C44" s="1"/>
      <c r="D44" s="74"/>
      <c r="E44" s="1"/>
    </row>
    <row r="45" spans="1:5" x14ac:dyDescent="0.2">
      <c r="A45" s="73"/>
      <c r="B45" s="1"/>
      <c r="C45" s="1"/>
      <c r="D45" s="74"/>
      <c r="E45" s="1"/>
    </row>
    <row r="46" spans="1:5" x14ac:dyDescent="0.2">
      <c r="A46" s="73"/>
      <c r="B46" s="1"/>
      <c r="C46" s="1"/>
      <c r="D46" s="74"/>
      <c r="E46" s="1"/>
    </row>
    <row r="47" spans="1:5" x14ac:dyDescent="0.2">
      <c r="A47" s="73"/>
      <c r="B47" s="1"/>
      <c r="C47" s="1"/>
      <c r="D47" s="74"/>
      <c r="E47" s="1"/>
    </row>
    <row r="48" spans="1:5" x14ac:dyDescent="0.2">
      <c r="A48" s="73"/>
      <c r="B48" s="1"/>
      <c r="C48" s="1"/>
      <c r="D48" s="74"/>
      <c r="E48" s="1"/>
    </row>
    <row r="49" spans="1:5" x14ac:dyDescent="0.2">
      <c r="A49" s="73"/>
      <c r="B49" s="1"/>
      <c r="C49" s="1"/>
      <c r="D49" s="74"/>
      <c r="E49" s="1"/>
    </row>
    <row r="50" spans="1:5" x14ac:dyDescent="0.2">
      <c r="A50" s="73"/>
      <c r="B50" s="1"/>
      <c r="C50" s="1"/>
      <c r="D50" s="74"/>
      <c r="E50" s="1"/>
    </row>
    <row r="51" spans="1:5" x14ac:dyDescent="0.2">
      <c r="A51" s="73"/>
      <c r="B51" s="1"/>
      <c r="C51" s="1"/>
      <c r="D51" s="74"/>
      <c r="E51" s="1"/>
    </row>
    <row r="52" spans="1:5" x14ac:dyDescent="0.2">
      <c r="A52" s="73"/>
      <c r="B52" s="1"/>
      <c r="C52" s="1"/>
      <c r="D52" s="74"/>
      <c r="E52" s="1"/>
    </row>
    <row r="53" spans="1:5" x14ac:dyDescent="0.2">
      <c r="A53" s="73"/>
      <c r="B53" s="1"/>
      <c r="C53" s="1"/>
      <c r="D53" s="74"/>
      <c r="E53" s="1"/>
    </row>
    <row r="54" spans="1:5" x14ac:dyDescent="0.2">
      <c r="A54" s="73"/>
      <c r="B54" s="1"/>
      <c r="C54" s="1"/>
      <c r="D54" s="74"/>
      <c r="E54" s="1"/>
    </row>
    <row r="55" spans="1:5" x14ac:dyDescent="0.2">
      <c r="A55" s="73"/>
      <c r="B55" s="1"/>
      <c r="C55" s="1"/>
      <c r="D55" s="74"/>
      <c r="E55" s="1"/>
    </row>
    <row r="56" spans="1:5" x14ac:dyDescent="0.2">
      <c r="A56" s="73"/>
      <c r="B56" s="1"/>
      <c r="C56" s="1"/>
      <c r="D56" s="74"/>
      <c r="E56" s="1"/>
    </row>
    <row r="57" spans="1:5" x14ac:dyDescent="0.2">
      <c r="A57" s="73"/>
      <c r="B57" s="1"/>
      <c r="C57" s="1"/>
      <c r="D57" s="74"/>
      <c r="E57" s="1"/>
    </row>
    <row r="58" spans="1:5" x14ac:dyDescent="0.2">
      <c r="A58" s="73"/>
      <c r="B58" s="1"/>
      <c r="C58" s="1"/>
      <c r="D58" s="74"/>
      <c r="E58" s="1"/>
    </row>
    <row r="59" spans="1:5" x14ac:dyDescent="0.2">
      <c r="A59" s="73"/>
      <c r="B59" s="1"/>
      <c r="C59" s="1"/>
      <c r="D59" s="74"/>
      <c r="E59" s="1"/>
    </row>
    <row r="60" spans="1:5" x14ac:dyDescent="0.2">
      <c r="A60" s="73"/>
      <c r="B60" s="1"/>
      <c r="C60" s="1"/>
      <c r="D60" s="74"/>
      <c r="E60" s="1"/>
    </row>
    <row r="61" spans="1:5" x14ac:dyDescent="0.2">
      <c r="A61" s="73"/>
      <c r="B61" s="1"/>
      <c r="C61" s="1"/>
      <c r="D61" s="74"/>
      <c r="E61" s="1"/>
    </row>
    <row r="62" spans="1:5" x14ac:dyDescent="0.2">
      <c r="A62" s="73"/>
      <c r="B62" s="1"/>
      <c r="C62" s="1"/>
      <c r="D62" s="74"/>
      <c r="E62" s="1"/>
    </row>
    <row r="63" spans="1:5" x14ac:dyDescent="0.2">
      <c r="A63" s="73"/>
      <c r="B63" s="1"/>
      <c r="C63" s="1"/>
      <c r="D63" s="74"/>
      <c r="E63" s="1"/>
    </row>
    <row r="64" spans="1:5" x14ac:dyDescent="0.2">
      <c r="A64" s="73"/>
      <c r="B64" s="1"/>
      <c r="C64" s="1"/>
      <c r="D64" s="74"/>
      <c r="E64" s="1"/>
    </row>
    <row r="65" spans="1:5" x14ac:dyDescent="0.2">
      <c r="A65" s="73"/>
      <c r="B65" s="1"/>
      <c r="C65" s="1"/>
      <c r="D65" s="74"/>
      <c r="E65" s="1"/>
    </row>
    <row r="66" spans="1:5" x14ac:dyDescent="0.2">
      <c r="A66" s="73"/>
      <c r="B66" s="1"/>
      <c r="C66" s="1"/>
      <c r="D66" s="74"/>
      <c r="E66" s="1"/>
    </row>
    <row r="67" spans="1:5" x14ac:dyDescent="0.2">
      <c r="A67" s="73"/>
      <c r="B67" s="1"/>
      <c r="C67" s="1"/>
      <c r="D67" s="74"/>
      <c r="E67" s="1"/>
    </row>
    <row r="68" spans="1:5" x14ac:dyDescent="0.2">
      <c r="A68" s="73"/>
      <c r="B68" s="1"/>
      <c r="C68" s="1"/>
      <c r="D68" s="74"/>
      <c r="E68" s="1"/>
    </row>
    <row r="69" spans="1:5" x14ac:dyDescent="0.2">
      <c r="A69" s="73"/>
      <c r="B69" s="1"/>
      <c r="C69" s="1"/>
      <c r="D69" s="74"/>
      <c r="E69" s="1"/>
    </row>
    <row r="70" spans="1:5" x14ac:dyDescent="0.2">
      <c r="A70" s="73"/>
      <c r="B70" s="1"/>
      <c r="C70" s="1"/>
      <c r="D70" s="74"/>
      <c r="E70" s="1"/>
    </row>
    <row r="71" spans="1:5" x14ac:dyDescent="0.2">
      <c r="A71" s="73"/>
      <c r="B71" s="1"/>
      <c r="C71" s="1"/>
      <c r="D71" s="74"/>
      <c r="E71" s="1"/>
    </row>
    <row r="72" spans="1:5" x14ac:dyDescent="0.2">
      <c r="A72" s="73"/>
      <c r="B72" s="1"/>
      <c r="C72" s="1"/>
      <c r="D72" s="74"/>
      <c r="E72" s="1"/>
    </row>
    <row r="73" spans="1:5" x14ac:dyDescent="0.2">
      <c r="A73" s="73"/>
      <c r="B73" s="1"/>
      <c r="C73" s="1"/>
      <c r="D73" s="74"/>
      <c r="E73" s="1"/>
    </row>
    <row r="74" spans="1:5" x14ac:dyDescent="0.2">
      <c r="A74" s="73"/>
      <c r="B74" s="1"/>
      <c r="C74" s="1"/>
      <c r="D74" s="74"/>
      <c r="E74" s="1"/>
    </row>
    <row r="75" spans="1:5" x14ac:dyDescent="0.2">
      <c r="A75" s="73"/>
      <c r="B75" s="1"/>
      <c r="C75" s="1"/>
      <c r="D75" s="74"/>
      <c r="E75" s="1"/>
    </row>
    <row r="76" spans="1:5" x14ac:dyDescent="0.2">
      <c r="A76" s="73"/>
      <c r="B76" s="1"/>
      <c r="C76" s="1"/>
      <c r="D76" s="74"/>
      <c r="E76" s="1"/>
    </row>
    <row r="77" spans="1:5" x14ac:dyDescent="0.2">
      <c r="A77" s="73"/>
      <c r="B77" s="1"/>
      <c r="C77" s="1"/>
      <c r="D77" s="74"/>
      <c r="E77" s="1"/>
    </row>
    <row r="78" spans="1:5" x14ac:dyDescent="0.2">
      <c r="A78" s="73"/>
      <c r="B78" s="1"/>
      <c r="C78" s="1"/>
      <c r="D78" s="74"/>
      <c r="E78" s="1"/>
    </row>
    <row r="79" spans="1:5" x14ac:dyDescent="0.2">
      <c r="A79" s="73"/>
      <c r="B79" s="1"/>
      <c r="C79" s="1"/>
      <c r="D79" s="74"/>
      <c r="E79" s="1"/>
    </row>
    <row r="80" spans="1:5" x14ac:dyDescent="0.2">
      <c r="A80" s="1"/>
      <c r="B80" s="1"/>
      <c r="C80" s="1"/>
      <c r="D80" s="74"/>
      <c r="E80" s="1"/>
    </row>
    <row r="81" spans="1:5" x14ac:dyDescent="0.2">
      <c r="A81" s="1"/>
      <c r="B81" s="1"/>
      <c r="C81" s="1"/>
      <c r="D81" s="74"/>
      <c r="E81" s="1"/>
    </row>
    <row r="82" spans="1:5" x14ac:dyDescent="0.2">
      <c r="A82" s="1"/>
      <c r="B82" s="1"/>
      <c r="C82" s="1"/>
      <c r="D82" s="74"/>
      <c r="E82" s="1"/>
    </row>
    <row r="83" spans="1:5" x14ac:dyDescent="0.2">
      <c r="A83" s="1"/>
      <c r="B83" s="1"/>
      <c r="C83" s="1"/>
      <c r="D83" s="74"/>
      <c r="E83" s="1"/>
    </row>
    <row r="84" spans="1:5" x14ac:dyDescent="0.2">
      <c r="A84" s="1"/>
      <c r="B84" s="1"/>
      <c r="C84" s="1"/>
      <c r="D84" s="74"/>
      <c r="E8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223"/>
  <sheetViews>
    <sheetView workbookViewId="0"/>
  </sheetViews>
  <sheetFormatPr baseColWidth="10" defaultColWidth="11.1640625" defaultRowHeight="15" customHeight="1" x14ac:dyDescent="0.2"/>
  <sheetData>
    <row r="1" spans="1:4" x14ac:dyDescent="0.2">
      <c r="A1" s="16">
        <v>45233.295160914349</v>
      </c>
      <c r="B1" s="4" t="s">
        <v>1696</v>
      </c>
      <c r="C1" s="4" t="s">
        <v>1697</v>
      </c>
    </row>
    <row r="2" spans="1:4" x14ac:dyDescent="0.2">
      <c r="A2" s="16">
        <v>45330.367885590276</v>
      </c>
      <c r="B2" s="4" t="s">
        <v>1698</v>
      </c>
      <c r="C2" s="4">
        <v>84</v>
      </c>
    </row>
    <row r="3" spans="1:4" x14ac:dyDescent="0.2">
      <c r="A3" s="16">
        <v>45330.367296539349</v>
      </c>
      <c r="B3" s="4" t="s">
        <v>1699</v>
      </c>
      <c r="C3" s="4" t="s">
        <v>1700</v>
      </c>
    </row>
    <row r="4" spans="1:4" x14ac:dyDescent="0.2">
      <c r="A4" s="16">
        <v>45330.367288935187</v>
      </c>
      <c r="B4" s="4" t="s">
        <v>1701</v>
      </c>
      <c r="C4" s="4" t="s">
        <v>1702</v>
      </c>
      <c r="D4" s="4" t="s">
        <v>1703</v>
      </c>
    </row>
    <row r="5" spans="1:4" x14ac:dyDescent="0.2">
      <c r="A5" s="16">
        <v>45330.343929155089</v>
      </c>
      <c r="B5" s="4" t="s">
        <v>1704</v>
      </c>
      <c r="C5" s="4">
        <v>91</v>
      </c>
    </row>
    <row r="6" spans="1:4" x14ac:dyDescent="0.2">
      <c r="A6" s="16">
        <v>45330.306213564814</v>
      </c>
      <c r="B6" s="4" t="s">
        <v>1705</v>
      </c>
      <c r="C6" s="4">
        <v>84</v>
      </c>
    </row>
    <row r="7" spans="1:4" x14ac:dyDescent="0.2">
      <c r="A7" s="16">
        <v>45330.196085358795</v>
      </c>
      <c r="B7" s="4" t="s">
        <v>1706</v>
      </c>
      <c r="C7" s="4">
        <v>80</v>
      </c>
    </row>
    <row r="8" spans="1:4" x14ac:dyDescent="0.2">
      <c r="A8" s="16">
        <v>45330.195367187502</v>
      </c>
      <c r="B8" s="4" t="s">
        <v>1704</v>
      </c>
      <c r="C8" s="4">
        <v>80</v>
      </c>
    </row>
    <row r="9" spans="1:4" x14ac:dyDescent="0.2">
      <c r="A9" s="16">
        <v>45330.194397789353</v>
      </c>
      <c r="B9" s="4" t="s">
        <v>1707</v>
      </c>
      <c r="C9" s="4">
        <v>80</v>
      </c>
    </row>
    <row r="10" spans="1:4" x14ac:dyDescent="0.2">
      <c r="A10" s="16">
        <v>45330.193559467589</v>
      </c>
      <c r="B10" s="4" t="s">
        <v>1708</v>
      </c>
      <c r="C10" s="4" t="s">
        <v>1709</v>
      </c>
    </row>
    <row r="11" spans="1:4" x14ac:dyDescent="0.2">
      <c r="A11" s="16">
        <v>45330.19355246528</v>
      </c>
      <c r="B11" s="4" t="s">
        <v>1710</v>
      </c>
      <c r="C11" s="4" t="s">
        <v>1711</v>
      </c>
      <c r="D11" s="4" t="s">
        <v>1712</v>
      </c>
    </row>
    <row r="12" spans="1:4" x14ac:dyDescent="0.2">
      <c r="A12" s="16">
        <v>45330.189120011579</v>
      </c>
      <c r="B12" s="4" t="s">
        <v>1707</v>
      </c>
      <c r="C12" s="4">
        <v>80</v>
      </c>
    </row>
    <row r="13" spans="1:4" x14ac:dyDescent="0.2">
      <c r="A13" s="16">
        <v>45330.188268854166</v>
      </c>
      <c r="B13" s="4" t="s">
        <v>1713</v>
      </c>
      <c r="C13" s="4"/>
    </row>
    <row r="14" spans="1:4" x14ac:dyDescent="0.2">
      <c r="A14" s="16">
        <v>45330.188212465277</v>
      </c>
      <c r="B14" s="4" t="s">
        <v>1708</v>
      </c>
      <c r="C14" s="4" t="s">
        <v>1714</v>
      </c>
    </row>
    <row r="15" spans="1:4" x14ac:dyDescent="0.2">
      <c r="A15" s="16">
        <v>45330.188200000004</v>
      </c>
      <c r="B15" s="4" t="s">
        <v>1710</v>
      </c>
      <c r="C15" s="4" t="s">
        <v>1715</v>
      </c>
      <c r="D15" s="4" t="s">
        <v>1712</v>
      </c>
    </row>
    <row r="16" spans="1:4" x14ac:dyDescent="0.2">
      <c r="A16" s="16">
        <v>45330.1624050463</v>
      </c>
      <c r="B16" s="4" t="s">
        <v>1716</v>
      </c>
      <c r="C16" s="4">
        <v>83</v>
      </c>
    </row>
    <row r="17" spans="1:4" x14ac:dyDescent="0.2">
      <c r="A17" s="16">
        <v>45330.159221793976</v>
      </c>
      <c r="B17" s="4" t="s">
        <v>1717</v>
      </c>
      <c r="C17" s="4">
        <v>83</v>
      </c>
    </row>
    <row r="18" spans="1:4" x14ac:dyDescent="0.2">
      <c r="A18" s="16">
        <v>45330.136553229167</v>
      </c>
      <c r="B18" s="4" t="s">
        <v>1718</v>
      </c>
      <c r="C18" s="4">
        <v>91</v>
      </c>
    </row>
    <row r="19" spans="1:4" x14ac:dyDescent="0.2">
      <c r="A19" s="16">
        <v>45330.135812141205</v>
      </c>
      <c r="B19" s="4" t="s">
        <v>1719</v>
      </c>
      <c r="C19" s="4" t="s">
        <v>1720</v>
      </c>
    </row>
    <row r="20" spans="1:4" x14ac:dyDescent="0.2">
      <c r="A20" s="16">
        <v>45330.135805289348</v>
      </c>
      <c r="B20" s="4" t="s">
        <v>1710</v>
      </c>
      <c r="C20" s="4" t="s">
        <v>1721</v>
      </c>
      <c r="D20" s="4" t="s">
        <v>1722</v>
      </c>
    </row>
    <row r="21" spans="1:4" x14ac:dyDescent="0.2">
      <c r="A21" s="16">
        <v>45330.12733239583</v>
      </c>
      <c r="B21" s="4" t="s">
        <v>1723</v>
      </c>
      <c r="C21" s="4" t="s">
        <v>1724</v>
      </c>
    </row>
    <row r="22" spans="1:4" x14ac:dyDescent="0.2">
      <c r="A22" s="16">
        <v>45330.121486678239</v>
      </c>
      <c r="B22" s="4" t="s">
        <v>1725</v>
      </c>
      <c r="C22" s="4" t="s">
        <v>1724</v>
      </c>
    </row>
    <row r="23" spans="1:4" x14ac:dyDescent="0.2">
      <c r="A23" s="16">
        <v>45330.117621562502</v>
      </c>
      <c r="B23" s="4" t="s">
        <v>1723</v>
      </c>
      <c r="C23" s="4" t="s">
        <v>1724</v>
      </c>
    </row>
    <row r="24" spans="1:4" x14ac:dyDescent="0.2">
      <c r="A24" s="16">
        <v>45330.097373483797</v>
      </c>
      <c r="B24" s="4" t="s">
        <v>1717</v>
      </c>
      <c r="C24" s="4">
        <v>90</v>
      </c>
    </row>
    <row r="25" spans="1:4" x14ac:dyDescent="0.2">
      <c r="A25" s="16">
        <v>45330.095857499997</v>
      </c>
      <c r="B25" s="4" t="s">
        <v>1718</v>
      </c>
      <c r="C25" s="4">
        <v>90</v>
      </c>
    </row>
    <row r="26" spans="1:4" x14ac:dyDescent="0.2">
      <c r="A26" s="16">
        <v>45329.294392118056</v>
      </c>
      <c r="B26" s="4" t="s">
        <v>1718</v>
      </c>
      <c r="C26" s="4">
        <v>87</v>
      </c>
    </row>
    <row r="27" spans="1:4" x14ac:dyDescent="0.2">
      <c r="A27" s="16">
        <v>45329.059080266205</v>
      </c>
      <c r="B27" s="4" t="s">
        <v>1726</v>
      </c>
      <c r="C27" s="4">
        <v>89</v>
      </c>
    </row>
    <row r="28" spans="1:4" x14ac:dyDescent="0.2">
      <c r="A28" s="16">
        <v>45328.098470127312</v>
      </c>
      <c r="B28" s="4" t="s">
        <v>1706</v>
      </c>
      <c r="C28" s="4">
        <v>69</v>
      </c>
    </row>
    <row r="29" spans="1:4" x14ac:dyDescent="0.2">
      <c r="A29" s="16">
        <v>45328.089969652778</v>
      </c>
      <c r="B29" s="4" t="s">
        <v>1707</v>
      </c>
      <c r="C29" s="4">
        <v>69</v>
      </c>
    </row>
    <row r="30" spans="1:4" x14ac:dyDescent="0.2">
      <c r="A30" s="16">
        <v>45328.05225518519</v>
      </c>
      <c r="B30" s="4" t="s">
        <v>1704</v>
      </c>
      <c r="C30" s="4">
        <v>73</v>
      </c>
    </row>
    <row r="31" spans="1:4" x14ac:dyDescent="0.2">
      <c r="A31" s="16">
        <v>45327.401874652773</v>
      </c>
      <c r="B31" s="4" t="s">
        <v>1727</v>
      </c>
      <c r="C31" s="4">
        <v>88</v>
      </c>
    </row>
    <row r="32" spans="1:4" x14ac:dyDescent="0.2">
      <c r="A32" s="16">
        <v>45327.396835150459</v>
      </c>
      <c r="B32" s="4" t="s">
        <v>1705</v>
      </c>
      <c r="C32" s="4">
        <v>87</v>
      </c>
    </row>
    <row r="33" spans="1:3" x14ac:dyDescent="0.2">
      <c r="A33" s="16">
        <v>45327.371512395832</v>
      </c>
      <c r="B33" s="4" t="s">
        <v>1728</v>
      </c>
      <c r="C33" s="4">
        <v>86</v>
      </c>
    </row>
    <row r="34" spans="1:3" x14ac:dyDescent="0.2">
      <c r="A34" s="16">
        <v>45327.321610092593</v>
      </c>
      <c r="B34" s="4" t="s">
        <v>1705</v>
      </c>
      <c r="C34" s="4">
        <v>85</v>
      </c>
    </row>
    <row r="35" spans="1:3" x14ac:dyDescent="0.2">
      <c r="A35" s="16">
        <v>45327.2777302662</v>
      </c>
      <c r="B35" s="4" t="s">
        <v>1717</v>
      </c>
      <c r="C35" s="4">
        <v>87</v>
      </c>
    </row>
    <row r="36" spans="1:3" x14ac:dyDescent="0.2">
      <c r="A36" s="16">
        <v>45327.187197372681</v>
      </c>
      <c r="B36" s="4" t="s">
        <v>1729</v>
      </c>
      <c r="C36" s="4">
        <v>90</v>
      </c>
    </row>
    <row r="37" spans="1:3" x14ac:dyDescent="0.2">
      <c r="A37" s="16">
        <v>45327.181314791669</v>
      </c>
      <c r="B37" s="4" t="s">
        <v>1729</v>
      </c>
      <c r="C37" s="4">
        <v>84</v>
      </c>
    </row>
    <row r="38" spans="1:3" x14ac:dyDescent="0.2">
      <c r="A38" s="16">
        <v>45322.299639629629</v>
      </c>
      <c r="B38" s="4" t="s">
        <v>1730</v>
      </c>
      <c r="C38" s="4">
        <v>71</v>
      </c>
    </row>
    <row r="39" spans="1:3" x14ac:dyDescent="0.2">
      <c r="A39" s="16">
        <v>45322.086938854161</v>
      </c>
      <c r="B39" s="4" t="s">
        <v>1730</v>
      </c>
      <c r="C39" s="4">
        <v>79</v>
      </c>
    </row>
    <row r="40" spans="1:3" x14ac:dyDescent="0.2">
      <c r="A40" s="16">
        <v>45322.079907314816</v>
      </c>
      <c r="B40" s="4" t="s">
        <v>1717</v>
      </c>
      <c r="C40" s="4">
        <v>79</v>
      </c>
    </row>
    <row r="41" spans="1:3" x14ac:dyDescent="0.2">
      <c r="A41" s="16">
        <v>45321.244560300926</v>
      </c>
      <c r="B41" s="4" t="s">
        <v>1731</v>
      </c>
      <c r="C41" s="4">
        <v>83</v>
      </c>
    </row>
    <row r="42" spans="1:3" x14ac:dyDescent="0.2">
      <c r="A42" s="16">
        <v>45321.196520787038</v>
      </c>
      <c r="B42" s="4" t="s">
        <v>1732</v>
      </c>
      <c r="C42" s="4">
        <v>68</v>
      </c>
    </row>
    <row r="43" spans="1:3" x14ac:dyDescent="0.2">
      <c r="A43" s="16">
        <v>45321.183298067132</v>
      </c>
      <c r="B43" s="4" t="s">
        <v>1705</v>
      </c>
      <c r="C43" s="4">
        <v>68</v>
      </c>
    </row>
    <row r="44" spans="1:3" x14ac:dyDescent="0.2">
      <c r="A44" s="16">
        <v>45320.155642777783</v>
      </c>
      <c r="B44" s="4" t="s">
        <v>1716</v>
      </c>
      <c r="C44" s="4">
        <v>86</v>
      </c>
    </row>
    <row r="45" spans="1:3" x14ac:dyDescent="0.2">
      <c r="A45" s="16">
        <v>45316.317837766204</v>
      </c>
      <c r="B45" s="4" t="s">
        <v>1729</v>
      </c>
      <c r="C45" s="4">
        <v>81</v>
      </c>
    </row>
    <row r="46" spans="1:3" x14ac:dyDescent="0.2">
      <c r="A46" s="16">
        <v>45316.298081805551</v>
      </c>
      <c r="B46" s="4" t="s">
        <v>1732</v>
      </c>
      <c r="C46" s="4">
        <v>80</v>
      </c>
    </row>
    <row r="47" spans="1:3" x14ac:dyDescent="0.2">
      <c r="A47" s="16">
        <v>45316.279073530095</v>
      </c>
      <c r="B47" s="4" t="s">
        <v>1733</v>
      </c>
      <c r="C47" s="4">
        <v>80</v>
      </c>
    </row>
    <row r="48" spans="1:3" x14ac:dyDescent="0.2">
      <c r="A48" s="16">
        <v>45316.265352210648</v>
      </c>
      <c r="B48" s="4" t="s">
        <v>1706</v>
      </c>
      <c r="C48" s="4">
        <v>78</v>
      </c>
    </row>
    <row r="49" spans="1:3" x14ac:dyDescent="0.2">
      <c r="A49" s="16">
        <v>45316.25915135417</v>
      </c>
      <c r="B49" s="4" t="s">
        <v>1730</v>
      </c>
      <c r="C49" s="4">
        <v>71</v>
      </c>
    </row>
    <row r="50" spans="1:3" x14ac:dyDescent="0.2">
      <c r="A50" s="16">
        <v>45316.255521724539</v>
      </c>
      <c r="B50" s="4" t="s">
        <v>1698</v>
      </c>
      <c r="C50" s="4">
        <v>71</v>
      </c>
    </row>
    <row r="51" spans="1:3" x14ac:dyDescent="0.2">
      <c r="A51" s="16">
        <v>45316.112523819444</v>
      </c>
      <c r="B51" s="4" t="s">
        <v>1707</v>
      </c>
      <c r="C51" s="4">
        <v>61</v>
      </c>
    </row>
    <row r="52" spans="1:3" x14ac:dyDescent="0.2">
      <c r="A52" s="16">
        <v>45316.071462025458</v>
      </c>
      <c r="B52" s="4" t="s">
        <v>1734</v>
      </c>
      <c r="C52" s="4" t="s">
        <v>1735</v>
      </c>
    </row>
    <row r="53" spans="1:3" x14ac:dyDescent="0.2">
      <c r="A53" s="16">
        <v>45315.285504652777</v>
      </c>
      <c r="B53" s="4" t="s">
        <v>1732</v>
      </c>
      <c r="C53" s="4">
        <v>63</v>
      </c>
    </row>
    <row r="54" spans="1:3" x14ac:dyDescent="0.2">
      <c r="A54" s="16">
        <v>45315.274742430556</v>
      </c>
      <c r="B54" s="4" t="s">
        <v>1736</v>
      </c>
      <c r="C54" s="4" t="s">
        <v>1737</v>
      </c>
    </row>
    <row r="55" spans="1:3" x14ac:dyDescent="0.2">
      <c r="A55" s="16">
        <v>45315.253497905098</v>
      </c>
      <c r="B55" s="4" t="s">
        <v>1728</v>
      </c>
      <c r="C55" s="4">
        <v>80</v>
      </c>
    </row>
    <row r="56" spans="1:3" x14ac:dyDescent="0.2">
      <c r="A56" s="16">
        <v>45315.250005937502</v>
      </c>
      <c r="B56" s="4" t="s">
        <v>1738</v>
      </c>
      <c r="C56" s="4">
        <v>63</v>
      </c>
    </row>
    <row r="57" spans="1:3" x14ac:dyDescent="0.2">
      <c r="A57" s="16">
        <v>45315.162774270837</v>
      </c>
      <c r="B57" s="4" t="s">
        <v>1717</v>
      </c>
      <c r="C57" s="4">
        <v>19</v>
      </c>
    </row>
    <row r="58" spans="1:3" x14ac:dyDescent="0.2">
      <c r="A58" s="16">
        <v>45315.155843865738</v>
      </c>
      <c r="B58" s="4" t="s">
        <v>1732</v>
      </c>
      <c r="C58" s="4">
        <v>19</v>
      </c>
    </row>
    <row r="59" spans="1:3" x14ac:dyDescent="0.2">
      <c r="A59" s="16">
        <v>45315.151636157403</v>
      </c>
      <c r="B59" s="4" t="s">
        <v>1732</v>
      </c>
      <c r="C59" s="4">
        <v>19</v>
      </c>
    </row>
    <row r="60" spans="1:3" x14ac:dyDescent="0.2">
      <c r="A60" s="16">
        <v>45315.142356875003</v>
      </c>
      <c r="B60" s="4" t="s">
        <v>1716</v>
      </c>
      <c r="C60" s="4">
        <v>19</v>
      </c>
    </row>
    <row r="61" spans="1:3" x14ac:dyDescent="0.2">
      <c r="A61" s="16">
        <v>45315.13617356481</v>
      </c>
      <c r="B61" s="4" t="s">
        <v>1707</v>
      </c>
      <c r="C61" s="4">
        <v>19</v>
      </c>
    </row>
    <row r="62" spans="1:3" x14ac:dyDescent="0.2">
      <c r="A62" s="16">
        <v>45315.133930555559</v>
      </c>
      <c r="B62" s="4" t="s">
        <v>1730</v>
      </c>
      <c r="C62" s="4">
        <v>20</v>
      </c>
    </row>
    <row r="63" spans="1:3" x14ac:dyDescent="0.2">
      <c r="A63" s="16">
        <v>45314.385799988428</v>
      </c>
      <c r="B63" s="4" t="s">
        <v>1707</v>
      </c>
      <c r="C63" s="4">
        <v>82</v>
      </c>
    </row>
    <row r="64" spans="1:3" x14ac:dyDescent="0.2">
      <c r="A64" s="16">
        <v>45314.37985099537</v>
      </c>
      <c r="B64" s="4" t="s">
        <v>1739</v>
      </c>
      <c r="C64" s="4" t="s">
        <v>1740</v>
      </c>
    </row>
    <row r="65" spans="1:3" x14ac:dyDescent="0.2">
      <c r="A65" s="16">
        <v>45314.312905844912</v>
      </c>
      <c r="B65" s="4" t="s">
        <v>1741</v>
      </c>
      <c r="C65" s="4" t="s">
        <v>1742</v>
      </c>
    </row>
    <row r="66" spans="1:3" x14ac:dyDescent="0.2">
      <c r="A66" s="16">
        <v>45314.183941527779</v>
      </c>
      <c r="B66" s="4" t="s">
        <v>1732</v>
      </c>
      <c r="C66" s="4">
        <v>76</v>
      </c>
    </row>
    <row r="67" spans="1:3" x14ac:dyDescent="0.2">
      <c r="A67" s="16">
        <v>45314.045314305557</v>
      </c>
      <c r="B67" s="4" t="s">
        <v>1705</v>
      </c>
      <c r="C67" s="4">
        <v>75</v>
      </c>
    </row>
    <row r="68" spans="1:3" x14ac:dyDescent="0.2">
      <c r="A68" s="16">
        <v>45313.158042719908</v>
      </c>
      <c r="B68" s="4" t="s">
        <v>1743</v>
      </c>
      <c r="C68" s="4" t="s">
        <v>1744</v>
      </c>
    </row>
    <row r="69" spans="1:3" x14ac:dyDescent="0.2">
      <c r="A69" s="16">
        <v>45313.137951261575</v>
      </c>
      <c r="B69" s="4" t="s">
        <v>1730</v>
      </c>
      <c r="C69" s="4">
        <v>72</v>
      </c>
    </row>
    <row r="70" spans="1:3" x14ac:dyDescent="0.2">
      <c r="A70" s="16">
        <v>45310.348175578707</v>
      </c>
      <c r="B70" s="4" t="s">
        <v>1745</v>
      </c>
      <c r="C70" s="4">
        <v>66</v>
      </c>
    </row>
    <row r="71" spans="1:3" x14ac:dyDescent="0.2">
      <c r="A71" s="16">
        <v>45310.208640497687</v>
      </c>
      <c r="B71" s="4" t="s">
        <v>1718</v>
      </c>
      <c r="C71" s="4">
        <v>68</v>
      </c>
    </row>
    <row r="72" spans="1:3" x14ac:dyDescent="0.2">
      <c r="A72" s="16">
        <v>45309.292639120365</v>
      </c>
      <c r="B72" s="4" t="s">
        <v>1732</v>
      </c>
      <c r="C72" s="4">
        <v>66</v>
      </c>
    </row>
    <row r="73" spans="1:3" x14ac:dyDescent="0.2">
      <c r="A73" s="16">
        <v>45309.265682152778</v>
      </c>
      <c r="B73" s="4" t="s">
        <v>1706</v>
      </c>
      <c r="C73" s="4">
        <v>67</v>
      </c>
    </row>
    <row r="74" spans="1:3" x14ac:dyDescent="0.2">
      <c r="A74" s="16">
        <v>45309.264076030093</v>
      </c>
      <c r="B74" s="4" t="s">
        <v>1745</v>
      </c>
      <c r="C74" s="4">
        <v>67</v>
      </c>
    </row>
    <row r="75" spans="1:3" x14ac:dyDescent="0.2">
      <c r="A75" s="16">
        <v>45309.251853761569</v>
      </c>
      <c r="B75" s="4" t="s">
        <v>1716</v>
      </c>
      <c r="C75" s="4">
        <v>67</v>
      </c>
    </row>
    <row r="76" spans="1:3" x14ac:dyDescent="0.2">
      <c r="A76" s="16">
        <v>45309.24895228009</v>
      </c>
      <c r="B76" s="4" t="s">
        <v>1745</v>
      </c>
      <c r="C76" s="4">
        <v>67</v>
      </c>
    </row>
    <row r="77" spans="1:3" x14ac:dyDescent="0.2">
      <c r="A77" s="16">
        <v>45309.118761365738</v>
      </c>
      <c r="B77" s="4" t="s">
        <v>1707</v>
      </c>
      <c r="C77" s="4">
        <v>8</v>
      </c>
    </row>
    <row r="78" spans="1:3" x14ac:dyDescent="0.2">
      <c r="A78" s="16">
        <v>45308.069657708329</v>
      </c>
      <c r="B78" s="4" t="s">
        <v>1746</v>
      </c>
      <c r="C78" s="4" t="s">
        <v>1747</v>
      </c>
    </row>
    <row r="79" spans="1:3" x14ac:dyDescent="0.2">
      <c r="A79" s="16">
        <v>45307.301225324074</v>
      </c>
      <c r="B79" s="4" t="s">
        <v>1732</v>
      </c>
      <c r="C79" s="4">
        <v>71</v>
      </c>
    </row>
    <row r="80" spans="1:3" x14ac:dyDescent="0.2">
      <c r="A80" s="16">
        <v>45307.196877997689</v>
      </c>
      <c r="B80" s="4" t="s">
        <v>1707</v>
      </c>
      <c r="C80" s="4">
        <v>71</v>
      </c>
    </row>
    <row r="81" spans="1:3" x14ac:dyDescent="0.2">
      <c r="A81" s="16">
        <v>45307.128667800927</v>
      </c>
      <c r="B81" s="4" t="s">
        <v>1716</v>
      </c>
      <c r="C81" s="4">
        <v>69</v>
      </c>
    </row>
    <row r="82" spans="1:3" x14ac:dyDescent="0.2">
      <c r="A82" s="16">
        <v>45306.22621537037</v>
      </c>
      <c r="B82" s="4" t="s">
        <v>1732</v>
      </c>
      <c r="C82" s="4">
        <v>61</v>
      </c>
    </row>
    <row r="83" spans="1:3" x14ac:dyDescent="0.2">
      <c r="A83" s="16">
        <v>45306.193900775463</v>
      </c>
      <c r="B83" s="4" t="s">
        <v>1704</v>
      </c>
      <c r="C83" s="4">
        <v>12</v>
      </c>
    </row>
    <row r="84" spans="1:3" x14ac:dyDescent="0.2">
      <c r="A84" s="16">
        <v>45306.126260034725</v>
      </c>
      <c r="B84" s="4" t="s">
        <v>1716</v>
      </c>
      <c r="C84" s="4">
        <v>65</v>
      </c>
    </row>
    <row r="85" spans="1:3" x14ac:dyDescent="0.2">
      <c r="A85" s="16">
        <v>45302.312282025465</v>
      </c>
      <c r="B85" s="4" t="s">
        <v>1705</v>
      </c>
      <c r="C85" s="4">
        <v>70</v>
      </c>
    </row>
    <row r="86" spans="1:3" x14ac:dyDescent="0.2">
      <c r="A86" s="16">
        <v>45302.134937337963</v>
      </c>
      <c r="B86" s="4" t="s">
        <v>1729</v>
      </c>
      <c r="C86" s="4">
        <v>69</v>
      </c>
    </row>
    <row r="87" spans="1:3" x14ac:dyDescent="0.2">
      <c r="A87" s="16">
        <v>45302.127564479168</v>
      </c>
      <c r="B87" s="4" t="s">
        <v>1730</v>
      </c>
      <c r="C87" s="4">
        <v>63</v>
      </c>
    </row>
    <row r="88" spans="1:3" x14ac:dyDescent="0.2">
      <c r="A88" s="16">
        <v>45302.123658784723</v>
      </c>
      <c r="B88" s="4" t="s">
        <v>1717</v>
      </c>
      <c r="C88" s="4">
        <v>63</v>
      </c>
    </row>
    <row r="89" spans="1:3" x14ac:dyDescent="0.2">
      <c r="A89" s="16">
        <v>45302.116591921294</v>
      </c>
      <c r="B89" s="4" t="s">
        <v>1729</v>
      </c>
      <c r="C89" s="4">
        <v>66</v>
      </c>
    </row>
    <row r="90" spans="1:3" x14ac:dyDescent="0.2">
      <c r="A90" s="16">
        <v>45302.114571886574</v>
      </c>
      <c r="B90" s="4" t="s">
        <v>1732</v>
      </c>
      <c r="C90" s="4">
        <v>62</v>
      </c>
    </row>
    <row r="91" spans="1:3" x14ac:dyDescent="0.2">
      <c r="A91" s="16">
        <v>45302.11118467593</v>
      </c>
      <c r="B91" s="4" t="s">
        <v>1716</v>
      </c>
      <c r="C91" s="4">
        <v>62</v>
      </c>
    </row>
    <row r="92" spans="1:3" x14ac:dyDescent="0.2">
      <c r="A92" s="16">
        <v>45302.109619317125</v>
      </c>
      <c r="B92" s="4" t="s">
        <v>1728</v>
      </c>
      <c r="C92" s="4">
        <v>62</v>
      </c>
    </row>
    <row r="93" spans="1:3" x14ac:dyDescent="0.2">
      <c r="A93" s="16">
        <v>45302.102315914351</v>
      </c>
      <c r="B93" s="4" t="s">
        <v>1718</v>
      </c>
      <c r="C93" s="4">
        <v>64</v>
      </c>
    </row>
    <row r="94" spans="1:3" x14ac:dyDescent="0.2">
      <c r="A94" s="16">
        <v>45302.093719594908</v>
      </c>
      <c r="B94" s="4" t="s">
        <v>1730</v>
      </c>
      <c r="C94" s="4">
        <v>65</v>
      </c>
    </row>
    <row r="95" spans="1:3" x14ac:dyDescent="0.2">
      <c r="A95" s="16">
        <v>45302.081717650464</v>
      </c>
      <c r="B95" s="4" t="s">
        <v>1704</v>
      </c>
      <c r="C95" s="4">
        <v>67</v>
      </c>
    </row>
    <row r="96" spans="1:3" x14ac:dyDescent="0.2">
      <c r="A96" s="16">
        <v>45302.070962071761</v>
      </c>
      <c r="B96" s="4" t="s">
        <v>1717</v>
      </c>
      <c r="C96" s="4">
        <v>68</v>
      </c>
    </row>
    <row r="97" spans="1:4" x14ac:dyDescent="0.2">
      <c r="A97" s="16">
        <v>45299.185643113422</v>
      </c>
      <c r="B97" s="4" t="s">
        <v>1717</v>
      </c>
      <c r="C97" s="4">
        <v>62</v>
      </c>
    </row>
    <row r="98" spans="1:4" x14ac:dyDescent="0.2">
      <c r="A98" s="16">
        <v>45299.181573379625</v>
      </c>
      <c r="B98" s="4" t="s">
        <v>1718</v>
      </c>
      <c r="C98" s="4">
        <v>62</v>
      </c>
    </row>
    <row r="99" spans="1:4" x14ac:dyDescent="0.2">
      <c r="A99" s="16">
        <v>45296.087678263888</v>
      </c>
      <c r="B99" s="4" t="s">
        <v>1748</v>
      </c>
      <c r="C99" s="4" t="s">
        <v>1749</v>
      </c>
    </row>
    <row r="100" spans="1:4" x14ac:dyDescent="0.2">
      <c r="A100" s="16">
        <v>45295.409352534727</v>
      </c>
      <c r="B100" s="4" t="s">
        <v>1732</v>
      </c>
      <c r="C100" s="4">
        <v>58</v>
      </c>
    </row>
    <row r="101" spans="1:4" x14ac:dyDescent="0.2">
      <c r="A101" s="16">
        <v>45295.329954988425</v>
      </c>
      <c r="B101" s="4" t="s">
        <v>1732</v>
      </c>
      <c r="C101" s="4">
        <v>40</v>
      </c>
    </row>
    <row r="102" spans="1:4" x14ac:dyDescent="0.2">
      <c r="A102" s="16">
        <v>45295.299195902779</v>
      </c>
      <c r="B102" s="4" t="s">
        <v>1707</v>
      </c>
      <c r="C102" s="4">
        <v>59</v>
      </c>
    </row>
    <row r="103" spans="1:4" x14ac:dyDescent="0.2">
      <c r="A103" s="16">
        <v>45280.288498784721</v>
      </c>
      <c r="B103" s="4" t="s">
        <v>1750</v>
      </c>
      <c r="C103" s="4" t="s">
        <v>1751</v>
      </c>
    </row>
    <row r="104" spans="1:4" x14ac:dyDescent="0.2">
      <c r="A104" s="16">
        <v>45279.376911527783</v>
      </c>
      <c r="B104" s="4" t="s">
        <v>1752</v>
      </c>
      <c r="C104" s="4" t="s">
        <v>1753</v>
      </c>
    </row>
    <row r="105" spans="1:4" x14ac:dyDescent="0.2">
      <c r="A105" s="16">
        <v>45279.289429490746</v>
      </c>
      <c r="B105" s="4" t="s">
        <v>1718</v>
      </c>
      <c r="C105" s="4">
        <v>36</v>
      </c>
    </row>
    <row r="106" spans="1:4" x14ac:dyDescent="0.2">
      <c r="A106" s="16">
        <v>45279.289176087965</v>
      </c>
      <c r="B106" s="4" t="s">
        <v>1754</v>
      </c>
      <c r="C106" s="4" t="s">
        <v>1755</v>
      </c>
    </row>
    <row r="107" spans="1:4" x14ac:dyDescent="0.2">
      <c r="A107" s="16">
        <v>45279.284075648146</v>
      </c>
      <c r="B107" s="4" t="s">
        <v>1756</v>
      </c>
      <c r="C107" s="4" t="s">
        <v>1757</v>
      </c>
    </row>
    <row r="108" spans="1:4" x14ac:dyDescent="0.2">
      <c r="A108" s="16">
        <v>45279.284069768517</v>
      </c>
      <c r="B108" s="4" t="s">
        <v>1758</v>
      </c>
      <c r="C108" s="4" t="s">
        <v>1759</v>
      </c>
      <c r="D108" s="4" t="s">
        <v>1760</v>
      </c>
    </row>
    <row r="109" spans="1:4" x14ac:dyDescent="0.2">
      <c r="A109" s="16">
        <v>45272.315774351853</v>
      </c>
      <c r="B109" s="4" t="s">
        <v>1716</v>
      </c>
      <c r="C109" s="4">
        <v>45</v>
      </c>
    </row>
    <row r="110" spans="1:4" x14ac:dyDescent="0.2">
      <c r="A110" s="16">
        <v>45272.075654166663</v>
      </c>
      <c r="B110" s="4" t="s">
        <v>1761</v>
      </c>
      <c r="C110" s="4" t="s">
        <v>1762</v>
      </c>
    </row>
    <row r="111" spans="1:4" x14ac:dyDescent="0.2">
      <c r="A111" s="16">
        <v>45272.068447928235</v>
      </c>
      <c r="B111" s="4" t="s">
        <v>1723</v>
      </c>
      <c r="C111" s="4" t="s">
        <v>1763</v>
      </c>
    </row>
    <row r="112" spans="1:4" x14ac:dyDescent="0.2">
      <c r="A112" s="16">
        <v>45272.067429097224</v>
      </c>
      <c r="B112" s="4" t="s">
        <v>1718</v>
      </c>
      <c r="C112" s="4">
        <v>50</v>
      </c>
    </row>
    <row r="113" spans="1:4" x14ac:dyDescent="0.2">
      <c r="A113" s="16">
        <v>45272.066905277781</v>
      </c>
      <c r="B113" s="4" t="s">
        <v>1764</v>
      </c>
      <c r="C113" s="4" t="s">
        <v>1765</v>
      </c>
    </row>
    <row r="114" spans="1:4" x14ac:dyDescent="0.2">
      <c r="A114" s="16">
        <v>45272.066896388889</v>
      </c>
      <c r="B114" s="4" t="s">
        <v>1766</v>
      </c>
      <c r="C114" s="4" t="s">
        <v>1767</v>
      </c>
      <c r="D114" s="4" t="s">
        <v>1768</v>
      </c>
    </row>
    <row r="115" spans="1:4" x14ac:dyDescent="0.2">
      <c r="A115" s="16">
        <v>45272.041428333338</v>
      </c>
      <c r="B115" s="4" t="s">
        <v>1769</v>
      </c>
      <c r="C115" s="4" t="s">
        <v>1770</v>
      </c>
    </row>
    <row r="116" spans="1:4" x14ac:dyDescent="0.2">
      <c r="A116" s="16">
        <v>45271.314593437499</v>
      </c>
      <c r="B116" s="4" t="s">
        <v>1723</v>
      </c>
      <c r="C116" s="4" t="s">
        <v>1771</v>
      </c>
    </row>
    <row r="117" spans="1:4" x14ac:dyDescent="0.2">
      <c r="A117" s="16">
        <v>45271.299677731484</v>
      </c>
      <c r="B117" s="4" t="s">
        <v>1772</v>
      </c>
      <c r="C117" s="4" t="s">
        <v>1771</v>
      </c>
    </row>
    <row r="118" spans="1:4" x14ac:dyDescent="0.2">
      <c r="A118" s="16">
        <v>45271.055152604167</v>
      </c>
      <c r="B118" s="4" t="s">
        <v>1773</v>
      </c>
      <c r="C118" s="4">
        <v>61</v>
      </c>
    </row>
    <row r="119" spans="1:4" x14ac:dyDescent="0.2">
      <c r="A119" s="16">
        <v>45268.270062349533</v>
      </c>
      <c r="B119" s="4" t="s">
        <v>1728</v>
      </c>
      <c r="C119" s="4">
        <v>30</v>
      </c>
    </row>
    <row r="120" spans="1:4" x14ac:dyDescent="0.2">
      <c r="A120" s="16">
        <v>45268.265338252313</v>
      </c>
      <c r="B120" s="4" t="s">
        <v>1727</v>
      </c>
      <c r="C120" s="4">
        <v>30</v>
      </c>
    </row>
    <row r="121" spans="1:4" x14ac:dyDescent="0.2">
      <c r="A121" s="16">
        <v>45268.262439606478</v>
      </c>
      <c r="B121" s="4" t="s">
        <v>1774</v>
      </c>
      <c r="C121" s="4">
        <v>30</v>
      </c>
    </row>
    <row r="122" spans="1:4" x14ac:dyDescent="0.2">
      <c r="A122" s="16">
        <v>45268.247040312504</v>
      </c>
      <c r="B122" s="4" t="s">
        <v>1775</v>
      </c>
      <c r="C122" s="4" t="s">
        <v>1776</v>
      </c>
    </row>
    <row r="123" spans="1:4" x14ac:dyDescent="0.2">
      <c r="A123" s="16">
        <v>45268.241668645831</v>
      </c>
      <c r="B123" s="4" t="s">
        <v>1777</v>
      </c>
      <c r="C123" s="4" t="s">
        <v>1778</v>
      </c>
    </row>
    <row r="124" spans="1:4" x14ac:dyDescent="0.2">
      <c r="A124" s="16">
        <v>45268.241664120374</v>
      </c>
      <c r="B124" s="4" t="s">
        <v>1766</v>
      </c>
      <c r="C124" s="4" t="s">
        <v>1779</v>
      </c>
      <c r="D124" s="4" t="s">
        <v>1780</v>
      </c>
    </row>
    <row r="125" spans="1:4" x14ac:dyDescent="0.2">
      <c r="A125" s="16">
        <v>45268.24093399306</v>
      </c>
      <c r="B125" s="4" t="s">
        <v>1781</v>
      </c>
      <c r="C125" s="4" t="s">
        <v>1782</v>
      </c>
    </row>
    <row r="126" spans="1:4" x14ac:dyDescent="0.2">
      <c r="A126" s="16">
        <v>45268.239681678242</v>
      </c>
      <c r="B126" s="4" t="s">
        <v>1783</v>
      </c>
      <c r="C126" s="17" t="s">
        <v>1784</v>
      </c>
    </row>
    <row r="127" spans="1:4" x14ac:dyDescent="0.2">
      <c r="A127" s="16">
        <v>45268.238478692132</v>
      </c>
      <c r="B127" s="4" t="s">
        <v>1777</v>
      </c>
      <c r="C127" s="4" t="s">
        <v>1785</v>
      </c>
    </row>
    <row r="128" spans="1:4" x14ac:dyDescent="0.2">
      <c r="A128" s="16">
        <v>45268.238465497685</v>
      </c>
      <c r="B128" s="4" t="s">
        <v>1766</v>
      </c>
      <c r="C128" s="4" t="s">
        <v>1786</v>
      </c>
    </row>
    <row r="129" spans="1:4" x14ac:dyDescent="0.2">
      <c r="A129" s="16">
        <v>45266.181538449076</v>
      </c>
      <c r="B129" s="4" t="s">
        <v>1707</v>
      </c>
      <c r="C129" s="4">
        <v>27</v>
      </c>
    </row>
    <row r="130" spans="1:4" x14ac:dyDescent="0.2">
      <c r="A130" s="16">
        <v>45265.332858657406</v>
      </c>
      <c r="B130" s="4" t="s">
        <v>1717</v>
      </c>
      <c r="C130" s="4">
        <v>41</v>
      </c>
    </row>
    <row r="131" spans="1:4" x14ac:dyDescent="0.2">
      <c r="A131" s="16">
        <v>45265.193487928242</v>
      </c>
      <c r="B131" s="4" t="s">
        <v>1726</v>
      </c>
      <c r="C131" s="4">
        <v>60</v>
      </c>
    </row>
    <row r="132" spans="1:4" x14ac:dyDescent="0.2">
      <c r="A132" s="16">
        <v>45265.153150706014</v>
      </c>
      <c r="B132" s="4" t="s">
        <v>1716</v>
      </c>
      <c r="C132" s="4">
        <v>2</v>
      </c>
    </row>
    <row r="133" spans="1:4" x14ac:dyDescent="0.2">
      <c r="A133" s="16">
        <v>45265.121229988421</v>
      </c>
      <c r="B133" s="4" t="s">
        <v>1707</v>
      </c>
      <c r="C133" s="4">
        <v>21</v>
      </c>
    </row>
    <row r="134" spans="1:4" x14ac:dyDescent="0.2">
      <c r="A134" s="16">
        <v>45265.107753912038</v>
      </c>
      <c r="B134" s="4" t="s">
        <v>1705</v>
      </c>
      <c r="C134" s="4">
        <v>32</v>
      </c>
    </row>
    <row r="135" spans="1:4" x14ac:dyDescent="0.2">
      <c r="A135" s="16">
        <v>45265.053143055557</v>
      </c>
      <c r="B135" s="4" t="s">
        <v>1716</v>
      </c>
      <c r="C135" s="4">
        <v>48</v>
      </c>
    </row>
    <row r="136" spans="1:4" x14ac:dyDescent="0.2">
      <c r="A136" s="16">
        <v>45264.075125162039</v>
      </c>
      <c r="B136" s="4" t="s">
        <v>1787</v>
      </c>
      <c r="C136" s="4" t="s">
        <v>1771</v>
      </c>
    </row>
    <row r="137" spans="1:4" x14ac:dyDescent="0.2">
      <c r="A137" s="16">
        <v>45260.292194374997</v>
      </c>
      <c r="B137" s="4" t="s">
        <v>1788</v>
      </c>
      <c r="C137" s="4" t="s">
        <v>1789</v>
      </c>
    </row>
    <row r="138" spans="1:4" x14ac:dyDescent="0.2">
      <c r="A138" s="16">
        <v>45260.251526886575</v>
      </c>
      <c r="B138" s="4" t="s">
        <v>1790</v>
      </c>
      <c r="C138" s="4" t="s">
        <v>1751</v>
      </c>
    </row>
    <row r="139" spans="1:4" x14ac:dyDescent="0.2">
      <c r="A139" s="16">
        <v>45258.181775381949</v>
      </c>
      <c r="B139" s="4" t="s">
        <v>1791</v>
      </c>
      <c r="C139" s="4" t="s">
        <v>1792</v>
      </c>
    </row>
    <row r="140" spans="1:4" x14ac:dyDescent="0.2">
      <c r="A140" s="16">
        <v>45254.330750486115</v>
      </c>
      <c r="B140" s="4" t="s">
        <v>1752</v>
      </c>
      <c r="C140" s="4" t="s">
        <v>1793</v>
      </c>
    </row>
    <row r="141" spans="1:4" x14ac:dyDescent="0.2">
      <c r="A141" s="16">
        <v>45254.284590740739</v>
      </c>
      <c r="B141" s="4" t="s">
        <v>1717</v>
      </c>
      <c r="C141" s="4">
        <v>30</v>
      </c>
    </row>
    <row r="142" spans="1:4" x14ac:dyDescent="0.2">
      <c r="A142" s="16">
        <v>45254.284102222227</v>
      </c>
      <c r="B142" s="4" t="s">
        <v>1794</v>
      </c>
      <c r="C142" s="4" t="s">
        <v>1795</v>
      </c>
    </row>
    <row r="143" spans="1:4" x14ac:dyDescent="0.2">
      <c r="A143" s="16">
        <v>45254.2840946875</v>
      </c>
      <c r="B143" s="4" t="s">
        <v>1796</v>
      </c>
      <c r="C143" s="4" t="s">
        <v>1797</v>
      </c>
      <c r="D143" s="4" t="s">
        <v>1798</v>
      </c>
    </row>
    <row r="144" spans="1:4" x14ac:dyDescent="0.2">
      <c r="A144" s="16">
        <v>45254.283173067131</v>
      </c>
      <c r="B144" s="4" t="s">
        <v>1732</v>
      </c>
      <c r="C144" s="4">
        <v>34</v>
      </c>
    </row>
    <row r="145" spans="1:4" x14ac:dyDescent="0.2">
      <c r="A145" s="16">
        <v>45254.282731724539</v>
      </c>
      <c r="B145" s="4" t="s">
        <v>1794</v>
      </c>
      <c r="C145" s="4" t="s">
        <v>1799</v>
      </c>
    </row>
    <row r="146" spans="1:4" x14ac:dyDescent="0.2">
      <c r="A146" s="16">
        <v>45254.282723946759</v>
      </c>
      <c r="B146" s="4" t="s">
        <v>1796</v>
      </c>
      <c r="C146" s="4" t="s">
        <v>1800</v>
      </c>
      <c r="D146" s="4" t="s">
        <v>1801</v>
      </c>
    </row>
    <row r="147" spans="1:4" x14ac:dyDescent="0.2">
      <c r="A147" s="16">
        <v>45254.191767337965</v>
      </c>
      <c r="B147" s="4" t="s">
        <v>1716</v>
      </c>
      <c r="C147" s="4">
        <v>44</v>
      </c>
    </row>
    <row r="148" spans="1:4" x14ac:dyDescent="0.2">
      <c r="A148" s="16">
        <v>45254.08230490741</v>
      </c>
      <c r="B148" s="4" t="s">
        <v>1730</v>
      </c>
      <c r="C148" s="4">
        <v>25</v>
      </c>
    </row>
    <row r="149" spans="1:4" x14ac:dyDescent="0.2">
      <c r="A149" s="16">
        <v>45254.081961284726</v>
      </c>
      <c r="B149" s="4" t="s">
        <v>1794</v>
      </c>
      <c r="C149" s="4" t="s">
        <v>1802</v>
      </c>
    </row>
    <row r="150" spans="1:4" x14ac:dyDescent="0.2">
      <c r="A150" s="16">
        <v>45254.081950451393</v>
      </c>
      <c r="B150" s="4" t="s">
        <v>1796</v>
      </c>
      <c r="C150" s="4" t="s">
        <v>1803</v>
      </c>
      <c r="D150" s="4" t="s">
        <v>1804</v>
      </c>
    </row>
    <row r="151" spans="1:4" x14ac:dyDescent="0.2">
      <c r="A151" s="16">
        <v>45253.343418020835</v>
      </c>
      <c r="B151" s="4" t="s">
        <v>1717</v>
      </c>
      <c r="C151" s="4">
        <v>33</v>
      </c>
    </row>
    <row r="152" spans="1:4" x14ac:dyDescent="0.2">
      <c r="A152" s="16">
        <v>45253.152023101851</v>
      </c>
      <c r="B152" s="4" t="s">
        <v>1718</v>
      </c>
      <c r="C152" s="4">
        <v>26</v>
      </c>
    </row>
    <row r="153" spans="1:4" x14ac:dyDescent="0.2">
      <c r="A153" s="16">
        <v>45253.124669895835</v>
      </c>
      <c r="B153" s="4" t="s">
        <v>1717</v>
      </c>
      <c r="C153" s="4">
        <v>26</v>
      </c>
    </row>
    <row r="154" spans="1:4" x14ac:dyDescent="0.2">
      <c r="A154" s="16">
        <v>45253.081337453703</v>
      </c>
      <c r="B154" s="4" t="s">
        <v>1706</v>
      </c>
      <c r="C154" s="4">
        <v>47</v>
      </c>
    </row>
    <row r="155" spans="1:4" x14ac:dyDescent="0.2">
      <c r="A155" s="16">
        <v>45251.230430902782</v>
      </c>
      <c r="B155" s="4" t="s">
        <v>1805</v>
      </c>
      <c r="C155" s="4">
        <v>49</v>
      </c>
    </row>
    <row r="156" spans="1:4" x14ac:dyDescent="0.2">
      <c r="A156" s="16">
        <v>45251.156381956018</v>
      </c>
      <c r="B156" s="4" t="s">
        <v>1717</v>
      </c>
      <c r="C156" s="4">
        <v>38</v>
      </c>
    </row>
    <row r="157" spans="1:4" x14ac:dyDescent="0.2">
      <c r="A157" s="16">
        <v>45250.285836886571</v>
      </c>
      <c r="B157" s="4" t="s">
        <v>1707</v>
      </c>
      <c r="C157" s="4">
        <v>32</v>
      </c>
    </row>
    <row r="158" spans="1:4" x14ac:dyDescent="0.2">
      <c r="A158" s="16">
        <v>45250.284466724537</v>
      </c>
      <c r="B158" s="4" t="s">
        <v>1719</v>
      </c>
      <c r="C158" s="4" t="s">
        <v>1806</v>
      </c>
    </row>
    <row r="159" spans="1:4" x14ac:dyDescent="0.2">
      <c r="A159" s="16">
        <v>45250.284458263894</v>
      </c>
      <c r="B159" s="4" t="s">
        <v>1710</v>
      </c>
      <c r="C159" s="4" t="s">
        <v>1807</v>
      </c>
      <c r="D159" s="4" t="s">
        <v>1808</v>
      </c>
    </row>
    <row r="160" spans="1:4" x14ac:dyDescent="0.2">
      <c r="A160" s="16">
        <v>45250.28347328704</v>
      </c>
      <c r="B160" s="4" t="s">
        <v>1809</v>
      </c>
      <c r="C160" s="4" t="s">
        <v>1810</v>
      </c>
    </row>
    <row r="161" spans="1:4" x14ac:dyDescent="0.2">
      <c r="A161" s="16">
        <v>45250.271049201387</v>
      </c>
      <c r="B161" s="4" t="s">
        <v>1811</v>
      </c>
      <c r="C161" s="4" t="s">
        <v>1812</v>
      </c>
    </row>
    <row r="162" spans="1:4" x14ac:dyDescent="0.2">
      <c r="A162" s="16">
        <v>45247.208027638888</v>
      </c>
      <c r="B162" s="4" t="s">
        <v>1813</v>
      </c>
      <c r="C162" s="4" t="s">
        <v>1814</v>
      </c>
    </row>
    <row r="163" spans="1:4" x14ac:dyDescent="0.2">
      <c r="A163" s="16">
        <v>45246.259932118061</v>
      </c>
      <c r="B163" s="4" t="s">
        <v>1815</v>
      </c>
      <c r="C163" s="4" t="s">
        <v>1816</v>
      </c>
    </row>
    <row r="164" spans="1:4" x14ac:dyDescent="0.2">
      <c r="A164" s="16">
        <v>45246.25931061343</v>
      </c>
      <c r="B164" s="4" t="s">
        <v>1817</v>
      </c>
      <c r="C164" s="4" t="s">
        <v>1818</v>
      </c>
    </row>
    <row r="165" spans="1:4" x14ac:dyDescent="0.2">
      <c r="A165" s="16">
        <v>45245.17631988426</v>
      </c>
      <c r="B165" s="4" t="s">
        <v>1706</v>
      </c>
      <c r="C165" s="4">
        <v>23</v>
      </c>
    </row>
    <row r="166" spans="1:4" x14ac:dyDescent="0.2">
      <c r="A166" s="16">
        <v>45245.175942557871</v>
      </c>
      <c r="B166" s="4" t="s">
        <v>1794</v>
      </c>
      <c r="C166" s="4" t="s">
        <v>1819</v>
      </c>
    </row>
    <row r="167" spans="1:4" x14ac:dyDescent="0.2">
      <c r="A167" s="16">
        <v>45245.175937488428</v>
      </c>
      <c r="B167" s="4" t="s">
        <v>1796</v>
      </c>
      <c r="C167" s="4" t="s">
        <v>1820</v>
      </c>
      <c r="D167" s="4" t="s">
        <v>1821</v>
      </c>
    </row>
    <row r="168" spans="1:4" x14ac:dyDescent="0.2">
      <c r="A168" s="16">
        <v>45245.173709305556</v>
      </c>
      <c r="B168" s="4" t="s">
        <v>1718</v>
      </c>
      <c r="C168" s="4">
        <v>23</v>
      </c>
    </row>
    <row r="169" spans="1:4" x14ac:dyDescent="0.2">
      <c r="A169" s="16">
        <v>45245.173274606481</v>
      </c>
      <c r="B169" s="4" t="s">
        <v>1822</v>
      </c>
      <c r="C169" s="4" t="s">
        <v>1823</v>
      </c>
    </row>
    <row r="170" spans="1:4" x14ac:dyDescent="0.2">
      <c r="A170" s="16">
        <v>45245.17326899305</v>
      </c>
      <c r="B170" s="4" t="s">
        <v>1796</v>
      </c>
      <c r="C170" s="4" t="s">
        <v>1824</v>
      </c>
      <c r="D170" s="4" t="s">
        <v>1825</v>
      </c>
    </row>
    <row r="171" spans="1:4" x14ac:dyDescent="0.2">
      <c r="A171" s="16">
        <v>45245.168828124995</v>
      </c>
      <c r="B171" s="4" t="s">
        <v>1826</v>
      </c>
      <c r="C171" s="4" t="s">
        <v>1827</v>
      </c>
    </row>
    <row r="172" spans="1:4" x14ac:dyDescent="0.2">
      <c r="A172" s="16">
        <v>45244.342401331014</v>
      </c>
      <c r="B172" s="4" t="s">
        <v>1704</v>
      </c>
      <c r="C172" s="4">
        <v>11</v>
      </c>
    </row>
    <row r="173" spans="1:4" x14ac:dyDescent="0.2">
      <c r="A173" s="16">
        <v>45244.115240474537</v>
      </c>
      <c r="B173" s="4" t="s">
        <v>1828</v>
      </c>
      <c r="C173" s="4" t="s">
        <v>1829</v>
      </c>
    </row>
    <row r="174" spans="1:4" x14ac:dyDescent="0.2">
      <c r="A174" s="16">
        <v>45244.064540324078</v>
      </c>
      <c r="B174" s="4" t="s">
        <v>1704</v>
      </c>
      <c r="C174" s="4">
        <v>25</v>
      </c>
    </row>
    <row r="175" spans="1:4" x14ac:dyDescent="0.2">
      <c r="A175" s="16">
        <v>45240.241877337961</v>
      </c>
      <c r="B175" s="4" t="s">
        <v>1830</v>
      </c>
      <c r="C175" s="4" t="s">
        <v>1831</v>
      </c>
    </row>
    <row r="176" spans="1:4" x14ac:dyDescent="0.2">
      <c r="A176" s="16">
        <v>45240.219073101849</v>
      </c>
      <c r="B176" s="4" t="s">
        <v>1732</v>
      </c>
      <c r="C176" s="4">
        <v>9</v>
      </c>
    </row>
    <row r="177" spans="1:4" x14ac:dyDescent="0.2">
      <c r="A177" s="16">
        <v>45240.218696365744</v>
      </c>
      <c r="B177" s="4" t="s">
        <v>1832</v>
      </c>
      <c r="C177" s="4" t="s">
        <v>1833</v>
      </c>
    </row>
    <row r="178" spans="1:4" x14ac:dyDescent="0.2">
      <c r="A178" s="16">
        <v>45240.218691666669</v>
      </c>
      <c r="B178" s="4" t="s">
        <v>1758</v>
      </c>
      <c r="C178" s="4" t="s">
        <v>1834</v>
      </c>
      <c r="D178" s="4" t="s">
        <v>1835</v>
      </c>
    </row>
    <row r="179" spans="1:4" x14ac:dyDescent="0.2">
      <c r="A179" s="16">
        <v>45240.215833518523</v>
      </c>
      <c r="B179" s="4" t="s">
        <v>1706</v>
      </c>
      <c r="C179" s="4">
        <v>9</v>
      </c>
    </row>
    <row r="180" spans="1:4" x14ac:dyDescent="0.2">
      <c r="A180" s="16">
        <v>45240.215483784719</v>
      </c>
      <c r="B180" s="4" t="s">
        <v>1836</v>
      </c>
      <c r="C180" s="4" t="s">
        <v>1837</v>
      </c>
    </row>
    <row r="181" spans="1:4" x14ac:dyDescent="0.2">
      <c r="A181" s="16">
        <v>45240.215478692131</v>
      </c>
      <c r="B181" s="4" t="s">
        <v>1758</v>
      </c>
      <c r="C181" s="4" t="s">
        <v>1838</v>
      </c>
      <c r="D181" s="4" t="s">
        <v>1839</v>
      </c>
    </row>
    <row r="182" spans="1:4" x14ac:dyDescent="0.2">
      <c r="A182" s="16">
        <v>45240.154652013887</v>
      </c>
      <c r="B182" s="4" t="s">
        <v>1718</v>
      </c>
      <c r="C182" s="4">
        <v>9</v>
      </c>
    </row>
    <row r="183" spans="1:4" x14ac:dyDescent="0.2">
      <c r="A183" s="16">
        <v>45240.153862407409</v>
      </c>
      <c r="B183" s="4" t="s">
        <v>1840</v>
      </c>
      <c r="C183" s="4" t="s">
        <v>1841</v>
      </c>
    </row>
    <row r="184" spans="1:4" x14ac:dyDescent="0.2">
      <c r="A184" s="16">
        <v>45240.153856296296</v>
      </c>
      <c r="B184" s="4" t="s">
        <v>1758</v>
      </c>
      <c r="C184" s="4" t="s">
        <v>1842</v>
      </c>
      <c r="D184" s="4" t="s">
        <v>1760</v>
      </c>
    </row>
    <row r="185" spans="1:4" x14ac:dyDescent="0.2">
      <c r="A185" s="16">
        <v>45240.139423368055</v>
      </c>
      <c r="B185" s="4" t="s">
        <v>1730</v>
      </c>
      <c r="C185" s="4">
        <v>9</v>
      </c>
    </row>
    <row r="186" spans="1:4" x14ac:dyDescent="0.2">
      <c r="A186" s="16">
        <v>45240.138184340278</v>
      </c>
      <c r="B186" s="4" t="s">
        <v>1717</v>
      </c>
      <c r="C186" s="4">
        <v>11</v>
      </c>
    </row>
    <row r="187" spans="1:4" x14ac:dyDescent="0.2">
      <c r="A187" s="16">
        <v>45240.13438043982</v>
      </c>
      <c r="B187" s="4" t="s">
        <v>1704</v>
      </c>
      <c r="C187" s="4">
        <v>11</v>
      </c>
    </row>
    <row r="188" spans="1:4" x14ac:dyDescent="0.2">
      <c r="A188" s="16">
        <v>45240.133772766203</v>
      </c>
      <c r="B188" s="4" t="s">
        <v>1843</v>
      </c>
      <c r="C188" s="4" t="s">
        <v>1844</v>
      </c>
    </row>
    <row r="189" spans="1:4" x14ac:dyDescent="0.2">
      <c r="A189" s="16">
        <v>45240.133767418985</v>
      </c>
      <c r="B189" s="4" t="s">
        <v>1758</v>
      </c>
      <c r="C189" s="4" t="s">
        <v>1845</v>
      </c>
      <c r="D189" s="4" t="s">
        <v>1839</v>
      </c>
    </row>
    <row r="190" spans="1:4" x14ac:dyDescent="0.2">
      <c r="A190" s="16">
        <v>45240.109315462963</v>
      </c>
      <c r="B190" s="4" t="s">
        <v>1846</v>
      </c>
      <c r="C190" s="4" t="s">
        <v>1847</v>
      </c>
    </row>
    <row r="191" spans="1:4" x14ac:dyDescent="0.2">
      <c r="A191" s="16">
        <v>45240.106998252319</v>
      </c>
      <c r="B191" s="4" t="s">
        <v>1848</v>
      </c>
      <c r="C191" s="4" t="s">
        <v>1849</v>
      </c>
    </row>
    <row r="192" spans="1:4" x14ac:dyDescent="0.2">
      <c r="A192" s="16">
        <v>45240.103281550924</v>
      </c>
      <c r="B192" s="4" t="s">
        <v>1843</v>
      </c>
      <c r="C192" s="4" t="s">
        <v>1850</v>
      </c>
    </row>
    <row r="193" spans="1:4" x14ac:dyDescent="0.2">
      <c r="A193" s="16">
        <v>45240.103265868056</v>
      </c>
      <c r="B193" s="4" t="s">
        <v>1758</v>
      </c>
      <c r="C193" s="4" t="s">
        <v>1851</v>
      </c>
      <c r="D193" s="4" t="s">
        <v>1852</v>
      </c>
    </row>
    <row r="194" spans="1:4" x14ac:dyDescent="0.2">
      <c r="A194" s="16">
        <v>45238.140936192125</v>
      </c>
      <c r="B194" s="4" t="s">
        <v>1745</v>
      </c>
      <c r="C194" s="4">
        <v>23</v>
      </c>
    </row>
    <row r="195" spans="1:4" x14ac:dyDescent="0.2">
      <c r="A195" s="16">
        <v>45238.133856041663</v>
      </c>
      <c r="B195" s="4" t="s">
        <v>1853</v>
      </c>
      <c r="C195" s="4" t="s">
        <v>1854</v>
      </c>
    </row>
    <row r="196" spans="1:4" x14ac:dyDescent="0.2">
      <c r="A196" s="16">
        <v>45238.131527708334</v>
      </c>
      <c r="B196" s="4" t="s">
        <v>1719</v>
      </c>
      <c r="C196" s="4" t="s">
        <v>1855</v>
      </c>
    </row>
    <row r="197" spans="1:4" x14ac:dyDescent="0.2">
      <c r="A197" s="16">
        <v>45238.131519629635</v>
      </c>
      <c r="B197" s="4" t="s">
        <v>1710</v>
      </c>
      <c r="C197" s="4" t="s">
        <v>1856</v>
      </c>
    </row>
    <row r="198" spans="1:4" x14ac:dyDescent="0.2">
      <c r="A198" s="16">
        <v>45237.101653692131</v>
      </c>
      <c r="B198" s="4" t="s">
        <v>1727</v>
      </c>
      <c r="C198" s="4">
        <v>5</v>
      </c>
    </row>
    <row r="199" spans="1:4" x14ac:dyDescent="0.2">
      <c r="A199" s="16">
        <v>45237.101110150463</v>
      </c>
      <c r="B199" s="4" t="s">
        <v>1699</v>
      </c>
      <c r="C199" s="4" t="s">
        <v>1857</v>
      </c>
    </row>
    <row r="200" spans="1:4" x14ac:dyDescent="0.2">
      <c r="A200" s="16">
        <v>45237.101101828703</v>
      </c>
      <c r="B200" s="4" t="s">
        <v>1701</v>
      </c>
      <c r="C200" s="4" t="s">
        <v>1858</v>
      </c>
      <c r="D200" s="4" t="s">
        <v>1859</v>
      </c>
    </row>
    <row r="201" spans="1:4" x14ac:dyDescent="0.2">
      <c r="A201" s="16">
        <v>45237.096341296296</v>
      </c>
      <c r="B201" s="4" t="s">
        <v>1716</v>
      </c>
      <c r="C201" s="4">
        <v>5</v>
      </c>
    </row>
    <row r="202" spans="1:4" x14ac:dyDescent="0.2">
      <c r="A202" s="16">
        <v>45237.095999756944</v>
      </c>
      <c r="B202" s="4" t="s">
        <v>1699</v>
      </c>
      <c r="C202" s="4" t="s">
        <v>1860</v>
      </c>
    </row>
    <row r="203" spans="1:4" x14ac:dyDescent="0.2">
      <c r="A203" s="16">
        <v>45237.09599292824</v>
      </c>
      <c r="B203" s="4" t="s">
        <v>1701</v>
      </c>
      <c r="C203" s="4" t="s">
        <v>1861</v>
      </c>
      <c r="D203" s="4" t="s">
        <v>1722</v>
      </c>
    </row>
    <row r="204" spans="1:4" x14ac:dyDescent="0.2">
      <c r="A204" s="16">
        <v>45236.105201909726</v>
      </c>
      <c r="B204" s="4" t="s">
        <v>1718</v>
      </c>
      <c r="C204" s="4">
        <v>3</v>
      </c>
    </row>
    <row r="205" spans="1:4" x14ac:dyDescent="0.2">
      <c r="A205" s="16">
        <v>45236.069318854163</v>
      </c>
      <c r="B205" s="4" t="s">
        <v>1862</v>
      </c>
      <c r="C205" s="76">
        <v>44989</v>
      </c>
    </row>
    <row r="206" spans="1:4" x14ac:dyDescent="0.2">
      <c r="A206" s="16">
        <v>45236.068878043981</v>
      </c>
      <c r="B206" s="4" t="s">
        <v>1699</v>
      </c>
      <c r="C206" s="4" t="s">
        <v>1863</v>
      </c>
    </row>
    <row r="207" spans="1:4" x14ac:dyDescent="0.2">
      <c r="A207" s="16">
        <v>45236.068871921292</v>
      </c>
      <c r="B207" s="4" t="s">
        <v>1701</v>
      </c>
      <c r="C207" s="4" t="s">
        <v>1864</v>
      </c>
      <c r="D207" s="4" t="s">
        <v>1865</v>
      </c>
    </row>
    <row r="208" spans="1:4" x14ac:dyDescent="0.2">
      <c r="A208" s="16">
        <v>45233.33981399305</v>
      </c>
      <c r="B208" s="4" t="s">
        <v>1866</v>
      </c>
      <c r="C208" s="4">
        <v>2</v>
      </c>
    </row>
    <row r="209" spans="1:4" x14ac:dyDescent="0.2">
      <c r="A209" s="16">
        <v>45233.339001747685</v>
      </c>
      <c r="B209" s="4" t="s">
        <v>1822</v>
      </c>
      <c r="C209" s="4" t="s">
        <v>1867</v>
      </c>
    </row>
    <row r="210" spans="1:4" x14ac:dyDescent="0.2">
      <c r="A210" s="16">
        <v>45233.338978043983</v>
      </c>
      <c r="B210" s="4" t="s">
        <v>1868</v>
      </c>
      <c r="C210" s="4" t="s">
        <v>1869</v>
      </c>
    </row>
    <row r="211" spans="1:4" x14ac:dyDescent="0.2">
      <c r="A211" s="16">
        <v>45233.338965937495</v>
      </c>
      <c r="B211" s="4" t="s">
        <v>1796</v>
      </c>
      <c r="C211" s="4" t="s">
        <v>1870</v>
      </c>
      <c r="D211" s="4" t="s">
        <v>1871</v>
      </c>
    </row>
    <row r="212" spans="1:4" x14ac:dyDescent="0.2">
      <c r="A212" s="16">
        <v>45233.317457349534</v>
      </c>
      <c r="B212" s="4" t="s">
        <v>1774</v>
      </c>
      <c r="C212" s="4">
        <v>2</v>
      </c>
    </row>
    <row r="213" spans="1:4" x14ac:dyDescent="0.2">
      <c r="A213" s="16">
        <v>45233.315059050925</v>
      </c>
      <c r="B213" s="4" t="s">
        <v>1822</v>
      </c>
      <c r="C213" s="4" t="s">
        <v>1872</v>
      </c>
    </row>
    <row r="214" spans="1:4" x14ac:dyDescent="0.2">
      <c r="A214" s="16">
        <v>45233.315054027778</v>
      </c>
      <c r="B214" s="4" t="s">
        <v>1796</v>
      </c>
      <c r="C214" s="4" t="s">
        <v>1873</v>
      </c>
      <c r="D214" s="4" t="s">
        <v>1874</v>
      </c>
    </row>
    <row r="215" spans="1:4" x14ac:dyDescent="0.2">
      <c r="A215" s="16">
        <v>45233.308874722221</v>
      </c>
      <c r="B215" s="4" t="s">
        <v>1707</v>
      </c>
      <c r="C215" s="4">
        <v>2</v>
      </c>
    </row>
    <row r="216" spans="1:4" x14ac:dyDescent="0.2">
      <c r="A216" s="16">
        <v>45233.308565810185</v>
      </c>
      <c r="B216" s="4" t="s">
        <v>1719</v>
      </c>
      <c r="C216" s="4" t="s">
        <v>1875</v>
      </c>
    </row>
    <row r="217" spans="1:4" x14ac:dyDescent="0.2">
      <c r="A217" s="16">
        <v>45233.308556041666</v>
      </c>
      <c r="B217" s="4" t="s">
        <v>1710</v>
      </c>
      <c r="C217" s="4" t="s">
        <v>1876</v>
      </c>
    </row>
    <row r="218" spans="1:4" x14ac:dyDescent="0.2">
      <c r="A218" s="16">
        <v>45233.307359942133</v>
      </c>
      <c r="B218" s="4" t="s">
        <v>1745</v>
      </c>
      <c r="C218" s="4">
        <v>2</v>
      </c>
    </row>
    <row r="219" spans="1:4" x14ac:dyDescent="0.2">
      <c r="A219" s="16">
        <v>45233.307096145829</v>
      </c>
      <c r="B219" s="4" t="s">
        <v>1719</v>
      </c>
      <c r="C219" s="4" t="s">
        <v>1877</v>
      </c>
    </row>
    <row r="220" spans="1:4" x14ac:dyDescent="0.2">
      <c r="A220" s="16">
        <v>45233.307089270835</v>
      </c>
      <c r="B220" s="4" t="s">
        <v>1710</v>
      </c>
      <c r="C220" s="4" t="s">
        <v>1878</v>
      </c>
    </row>
    <row r="221" spans="1:4" x14ac:dyDescent="0.2">
      <c r="A221" s="16">
        <v>45233.295695347224</v>
      </c>
      <c r="B221" s="4" t="s">
        <v>1879</v>
      </c>
      <c r="C221" s="4">
        <v>2</v>
      </c>
    </row>
    <row r="222" spans="1:4" x14ac:dyDescent="0.2">
      <c r="A222" s="16">
        <v>45233.295178298613</v>
      </c>
      <c r="B222" s="4" t="s">
        <v>1699</v>
      </c>
      <c r="C222" s="4" t="s">
        <v>1880</v>
      </c>
    </row>
    <row r="223" spans="1:4" x14ac:dyDescent="0.2">
      <c r="A223" s="16">
        <v>45233.295172465281</v>
      </c>
      <c r="B223" s="4" t="s">
        <v>1701</v>
      </c>
      <c r="C223" s="4" t="s">
        <v>1881</v>
      </c>
      <c r="D223" s="4" t="s">
        <v>1882</v>
      </c>
    </row>
  </sheetData>
  <hyperlinks>
    <hyperlink ref="C126" r:id="rId1" xr:uid="{00000000-0004-0000-09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Application Form</vt:lpstr>
      <vt:lpstr>Phone Call (MkIII)</vt:lpstr>
      <vt:lpstr>Report Form</vt:lpstr>
      <vt:lpstr>Report</vt:lpstr>
      <vt:lpstr>Financial Summary (BNG)</vt:lpstr>
      <vt:lpstr>Projected Income</vt:lpstr>
      <vt:lpstr>All Contact Info</vt:lpstr>
      <vt:lpstr>Document Studio Logs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Nicholls</cp:lastModifiedBy>
  <dcterms:modified xsi:type="dcterms:W3CDTF">2024-02-08T18:04:06Z</dcterms:modified>
</cp:coreProperties>
</file>