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9555" windowHeight="2385" firstSheet="24" activeTab="25"/>
  </bookViews>
  <sheets>
    <sheet name="Summary" sheetId="4" r:id="rId1"/>
    <sheet name="UDC HW" sheetId="5" r:id="rId2"/>
    <sheet name="MSS 12A SW Upgrade" sheetId="6" r:id="rId3"/>
    <sheet name="detail Template (2)" sheetId="7" r:id="rId4"/>
    <sheet name="PS Core HW" sheetId="8" r:id="rId5"/>
    <sheet name="MSC-BC SW" sheetId="9" r:id="rId6"/>
    <sheet name="MBSC PCU SERVICES" sheetId="10" r:id="rId7"/>
    <sheet name="EMA HW" sheetId="11" r:id="rId8"/>
    <sheet name="RNC HW" sheetId="12" r:id="rId9"/>
    <sheet name="3PP HW" sheetId="13" r:id="rId10"/>
    <sheet name="OSS SW" sheetId="14" r:id="rId11"/>
    <sheet name="PS Core SW" sheetId="15" r:id="rId12"/>
    <sheet name="EMM SW" sheetId="16" r:id="rId13"/>
    <sheet name="detail Template (3)" sheetId="17" r:id="rId14"/>
    <sheet name="OSS HW" sheetId="18" r:id="rId15"/>
    <sheet name="detail Template (4)" sheetId="19" r:id="rId16"/>
    <sheet name="MSC-S SCC SW" sheetId="20" r:id="rId17"/>
    <sheet name="DQMS SW" sheetId="21" r:id="rId18"/>
    <sheet name="BSS SW" sheetId="22" r:id="rId19"/>
    <sheet name="detail Template (5)" sheetId="23" r:id="rId20"/>
    <sheet name="AMR-WB TrFO SW" sheetId="24" r:id="rId21"/>
    <sheet name="AMR-WB TrFO (Add 2G) SW" sheetId="25" r:id="rId22"/>
    <sheet name="RAN HW" sheetId="26" r:id="rId23"/>
    <sheet name="Cell Broadcast HW" sheetId="27" r:id="rId24"/>
    <sheet name="GMSC 12B SW" sheetId="28" r:id="rId25"/>
    <sheet name="EMA SW" sheetId="29" r:id="rId26"/>
  </sheets>
  <definedNames>
    <definedName name="_xlnm.Print_Area" localSheetId="0">Summary!$A$1:$H$75</definedName>
  </definedNames>
  <calcPr calcId="144525"/>
</workbook>
</file>

<file path=xl/calcChain.xml><?xml version="1.0" encoding="utf-8"?>
<calcChain xmlns="http://schemas.openxmlformats.org/spreadsheetml/2006/main">
  <c r="H29" i="29" l="1"/>
  <c r="E29" i="29"/>
  <c r="F29" i="29" s="1"/>
  <c r="H28" i="29"/>
  <c r="H27" i="29" s="1"/>
  <c r="H24" i="29"/>
  <c r="E24" i="29"/>
  <c r="F24" i="29" s="1"/>
  <c r="H23" i="29"/>
  <c r="H20" i="29" s="1"/>
  <c r="H21" i="29"/>
  <c r="F21" i="29"/>
  <c r="G21" i="29" s="1"/>
  <c r="E21" i="29"/>
  <c r="H17" i="29"/>
  <c r="E17" i="29"/>
  <c r="F17" i="29" s="1"/>
  <c r="H16" i="29"/>
  <c r="H13" i="29" s="1"/>
  <c r="H14" i="29"/>
  <c r="E14" i="29"/>
  <c r="F14" i="29" s="1"/>
  <c r="E28" i="29" l="1"/>
  <c r="F28" i="29" s="1"/>
  <c r="G29" i="29"/>
  <c r="E27" i="29"/>
  <c r="F27" i="29" s="1"/>
  <c r="G28" i="29"/>
  <c r="G27" i="29"/>
  <c r="E23" i="29"/>
  <c r="F23" i="29" s="1"/>
  <c r="G24" i="29"/>
  <c r="E20" i="29"/>
  <c r="F20" i="29" s="1"/>
  <c r="G20" i="29" s="1"/>
  <c r="G23" i="29"/>
  <c r="H12" i="29"/>
  <c r="H11" i="29" s="1"/>
  <c r="E16" i="29"/>
  <c r="F16" i="29" s="1"/>
  <c r="G17" i="29"/>
  <c r="G16" i="29"/>
  <c r="E13" i="29"/>
  <c r="F13" i="29" s="1"/>
  <c r="G14" i="29"/>
  <c r="H22" i="28"/>
  <c r="H21" i="28" s="1"/>
  <c r="H20" i="28" s="1"/>
  <c r="E22" i="28"/>
  <c r="F22" i="28" s="1"/>
  <c r="E21" i="28" s="1"/>
  <c r="F21" i="28" s="1"/>
  <c r="H15" i="28"/>
  <c r="H14" i="28" s="1"/>
  <c r="H13" i="28" s="1"/>
  <c r="H12" i="28" s="1"/>
  <c r="E15" i="28"/>
  <c r="F15" i="28" s="1"/>
  <c r="E14" i="28" s="1"/>
  <c r="F14" i="28" s="1"/>
  <c r="E12" i="29" l="1"/>
  <c r="F12" i="29" s="1"/>
  <c r="E11" i="29" s="1"/>
  <c r="F11" i="29" s="1"/>
  <c r="G11" i="29" s="1"/>
  <c r="G13" i="29"/>
  <c r="G22" i="28"/>
  <c r="E20" i="28"/>
  <c r="F20" i="28" s="1"/>
  <c r="G20" i="28" s="1"/>
  <c r="G21" i="28"/>
  <c r="H11" i="28"/>
  <c r="G15" i="28"/>
  <c r="E13" i="28"/>
  <c r="F13" i="28" s="1"/>
  <c r="G13" i="28" s="1"/>
  <c r="G14" i="28"/>
  <c r="H78" i="27"/>
  <c r="H77" i="27" s="1"/>
  <c r="H76" i="27" s="1"/>
  <c r="E78" i="27"/>
  <c r="F78" i="27" s="1"/>
  <c r="H74" i="27"/>
  <c r="E74" i="27"/>
  <c r="F74" i="27" s="1"/>
  <c r="G74" i="27" s="1"/>
  <c r="H70" i="27"/>
  <c r="E70" i="27"/>
  <c r="F70" i="27" s="1"/>
  <c r="H66" i="27"/>
  <c r="H65" i="27" s="1"/>
  <c r="E66" i="27"/>
  <c r="F66" i="27" s="1"/>
  <c r="H63" i="27"/>
  <c r="H60" i="27" s="1"/>
  <c r="E63" i="27"/>
  <c r="F63" i="27" s="1"/>
  <c r="H61" i="27"/>
  <c r="E61" i="27"/>
  <c r="F61" i="27" s="1"/>
  <c r="H57" i="27"/>
  <c r="E57" i="27"/>
  <c r="F57" i="27" s="1"/>
  <c r="G57" i="27" s="1"/>
  <c r="H55" i="27"/>
  <c r="E55" i="27"/>
  <c r="F55" i="27" s="1"/>
  <c r="H49" i="27"/>
  <c r="E49" i="27"/>
  <c r="F49" i="27" s="1"/>
  <c r="H44" i="27"/>
  <c r="E44" i="27"/>
  <c r="F44" i="27" s="1"/>
  <c r="H31" i="27"/>
  <c r="E31" i="27"/>
  <c r="F31" i="27" s="1"/>
  <c r="H25" i="27"/>
  <c r="E25" i="27"/>
  <c r="F25" i="27" s="1"/>
  <c r="H21" i="27"/>
  <c r="H20" i="27" s="1"/>
  <c r="H19" i="27" s="1"/>
  <c r="H18" i="27" s="1"/>
  <c r="E21" i="27"/>
  <c r="F21" i="27" s="1"/>
  <c r="H16" i="27"/>
  <c r="E16" i="27"/>
  <c r="F16" i="27" s="1"/>
  <c r="G16" i="27" s="1"/>
  <c r="H14" i="27"/>
  <c r="H13" i="27" s="1"/>
  <c r="H12" i="27" s="1"/>
  <c r="E14" i="27"/>
  <c r="F14" i="27" s="1"/>
  <c r="G12" i="29" l="1"/>
  <c r="E12" i="28"/>
  <c r="F12" i="28" s="1"/>
  <c r="E11" i="28" s="1"/>
  <c r="F11" i="28" s="1"/>
  <c r="G11" i="28" s="1"/>
  <c r="G12" i="28"/>
  <c r="E77" i="27"/>
  <c r="F77" i="27" s="1"/>
  <c r="G78" i="27"/>
  <c r="G77" i="27"/>
  <c r="E76" i="27"/>
  <c r="F76" i="27" s="1"/>
  <c r="G76" i="27" s="1"/>
  <c r="E69" i="27"/>
  <c r="F69" i="27" s="1"/>
  <c r="E68" i="27" s="1"/>
  <c r="F68" i="27" s="1"/>
  <c r="G70" i="27"/>
  <c r="H69" i="27"/>
  <c r="H68" i="27" s="1"/>
  <c r="E65" i="27"/>
  <c r="F65" i="27" s="1"/>
  <c r="G66" i="27"/>
  <c r="H59" i="27"/>
  <c r="G65" i="27"/>
  <c r="G63" i="27"/>
  <c r="E60" i="27"/>
  <c r="F60" i="27" s="1"/>
  <c r="G61" i="27"/>
  <c r="E59" i="27"/>
  <c r="F59" i="27" s="1"/>
  <c r="G59" i="27" s="1"/>
  <c r="G60" i="27"/>
  <c r="H54" i="27"/>
  <c r="H53" i="27" s="1"/>
  <c r="E54" i="27"/>
  <c r="F54" i="27" s="1"/>
  <c r="G54" i="27" s="1"/>
  <c r="G55" i="27"/>
  <c r="E53" i="27"/>
  <c r="F53" i="27" s="1"/>
  <c r="G49" i="27"/>
  <c r="H43" i="27"/>
  <c r="E43" i="27"/>
  <c r="F43" i="27" s="1"/>
  <c r="G44" i="27"/>
  <c r="G31" i="27"/>
  <c r="H24" i="27"/>
  <c r="E24" i="27"/>
  <c r="F24" i="27" s="1"/>
  <c r="G25" i="27"/>
  <c r="G21" i="27"/>
  <c r="E20" i="27"/>
  <c r="F20" i="27" s="1"/>
  <c r="E19" i="27" s="1"/>
  <c r="F19" i="27" s="1"/>
  <c r="G19" i="27" s="1"/>
  <c r="G20" i="27"/>
  <c r="E13" i="27"/>
  <c r="F13" i="27" s="1"/>
  <c r="E12" i="27" s="1"/>
  <c r="F12" i="27" s="1"/>
  <c r="G14" i="27"/>
  <c r="G13" i="27"/>
  <c r="H501" i="26"/>
  <c r="E501" i="26"/>
  <c r="F501" i="26" s="1"/>
  <c r="G501" i="26" s="1"/>
  <c r="H499" i="26"/>
  <c r="E499" i="26"/>
  <c r="F499" i="26" s="1"/>
  <c r="G499" i="26" s="1"/>
  <c r="H497" i="26"/>
  <c r="E497" i="26"/>
  <c r="F497" i="26" s="1"/>
  <c r="G497" i="26" s="1"/>
  <c r="H495" i="26"/>
  <c r="E495" i="26"/>
  <c r="F495" i="26" s="1"/>
  <c r="G495" i="26" s="1"/>
  <c r="H493" i="26"/>
  <c r="E493" i="26"/>
  <c r="F493" i="26" s="1"/>
  <c r="G493" i="26" s="1"/>
  <c r="H491" i="26"/>
  <c r="E491" i="26"/>
  <c r="F491" i="26" s="1"/>
  <c r="H488" i="26"/>
  <c r="E488" i="26"/>
  <c r="F488" i="26" s="1"/>
  <c r="H486" i="26"/>
  <c r="E486" i="26"/>
  <c r="F486" i="26" s="1"/>
  <c r="G486" i="26" s="1"/>
  <c r="H484" i="26"/>
  <c r="F484" i="26"/>
  <c r="G484" i="26" s="1"/>
  <c r="E484" i="26"/>
  <c r="H482" i="26"/>
  <c r="E482" i="26"/>
  <c r="F482" i="26" s="1"/>
  <c r="H478" i="26"/>
  <c r="H477" i="26" s="1"/>
  <c r="E478" i="26"/>
  <c r="F478" i="26" s="1"/>
  <c r="H475" i="26"/>
  <c r="H474" i="26" s="1"/>
  <c r="E475" i="26"/>
  <c r="F475" i="26" s="1"/>
  <c r="H460" i="26"/>
  <c r="E460" i="26"/>
  <c r="F460" i="26" s="1"/>
  <c r="H455" i="26"/>
  <c r="E455" i="26"/>
  <c r="F455" i="26" s="1"/>
  <c r="H451" i="26"/>
  <c r="H450" i="26" s="1"/>
  <c r="E451" i="26"/>
  <c r="F451" i="26" s="1"/>
  <c r="H448" i="26"/>
  <c r="H447" i="26" s="1"/>
  <c r="E448" i="26"/>
  <c r="F448" i="26" s="1"/>
  <c r="H443" i="26"/>
  <c r="H442" i="26" s="1"/>
  <c r="E443" i="26"/>
  <c r="F443" i="26" s="1"/>
  <c r="H440" i="26"/>
  <c r="H439" i="26" s="1"/>
  <c r="E440" i="26"/>
  <c r="F440" i="26" s="1"/>
  <c r="H425" i="26"/>
  <c r="E425" i="26"/>
  <c r="F425" i="26" s="1"/>
  <c r="H420" i="26"/>
  <c r="E420" i="26"/>
  <c r="F420" i="26" s="1"/>
  <c r="G420" i="26" s="1"/>
  <c r="H416" i="26"/>
  <c r="E416" i="26"/>
  <c r="F416" i="26" s="1"/>
  <c r="H415" i="26"/>
  <c r="H413" i="26"/>
  <c r="H412" i="26" s="1"/>
  <c r="E413" i="26"/>
  <c r="F413" i="26" s="1"/>
  <c r="H408" i="26"/>
  <c r="E408" i="26"/>
  <c r="F408" i="26" s="1"/>
  <c r="H407" i="26"/>
  <c r="H405" i="26"/>
  <c r="H404" i="26" s="1"/>
  <c r="E405" i="26"/>
  <c r="F405" i="26" s="1"/>
  <c r="H382" i="26"/>
  <c r="H381" i="26" s="1"/>
  <c r="E382" i="26"/>
  <c r="F382" i="26" s="1"/>
  <c r="H378" i="26"/>
  <c r="H377" i="26" s="1"/>
  <c r="E378" i="26"/>
  <c r="F378" i="26" s="1"/>
  <c r="H375" i="26"/>
  <c r="H374" i="26" s="1"/>
  <c r="E375" i="26"/>
  <c r="F375" i="26" s="1"/>
  <c r="H372" i="26"/>
  <c r="E372" i="26"/>
  <c r="F372" i="26" s="1"/>
  <c r="G372" i="26" s="1"/>
  <c r="H370" i="26"/>
  <c r="E370" i="26"/>
  <c r="F370" i="26" s="1"/>
  <c r="G370" i="26" s="1"/>
  <c r="H368" i="26"/>
  <c r="E368" i="26"/>
  <c r="F368" i="26" s="1"/>
  <c r="G368" i="26" s="1"/>
  <c r="H365" i="26"/>
  <c r="E365" i="26"/>
  <c r="F365" i="26" s="1"/>
  <c r="G365" i="26" s="1"/>
  <c r="H363" i="26"/>
  <c r="E363" i="26"/>
  <c r="F363" i="26" s="1"/>
  <c r="H360" i="26"/>
  <c r="E360" i="26"/>
  <c r="F360" i="26" s="1"/>
  <c r="G360" i="26" s="1"/>
  <c r="H358" i="26"/>
  <c r="E358" i="26"/>
  <c r="F358" i="26" s="1"/>
  <c r="G358" i="26" s="1"/>
  <c r="H356" i="26"/>
  <c r="E356" i="26"/>
  <c r="F356" i="26" s="1"/>
  <c r="G356" i="26" s="1"/>
  <c r="H353" i="26"/>
  <c r="E353" i="26"/>
  <c r="F353" i="26" s="1"/>
  <c r="G353" i="26" s="1"/>
  <c r="H351" i="26"/>
  <c r="E351" i="26"/>
  <c r="F351" i="26" s="1"/>
  <c r="H348" i="26"/>
  <c r="H347" i="26" s="1"/>
  <c r="E348" i="26"/>
  <c r="F348" i="26" s="1"/>
  <c r="H345" i="26"/>
  <c r="E345" i="26"/>
  <c r="F345" i="26" s="1"/>
  <c r="H343" i="26"/>
  <c r="F343" i="26"/>
  <c r="E343" i="26"/>
  <c r="H341" i="26"/>
  <c r="E341" i="26"/>
  <c r="F341" i="26" s="1"/>
  <c r="G341" i="26" s="1"/>
  <c r="H339" i="26"/>
  <c r="E339" i="26"/>
  <c r="F339" i="26" s="1"/>
  <c r="G339" i="26" s="1"/>
  <c r="H337" i="26"/>
  <c r="E337" i="26"/>
  <c r="F337" i="26" s="1"/>
  <c r="G337" i="26" s="1"/>
  <c r="H335" i="26"/>
  <c r="E335" i="26"/>
  <c r="F335" i="26" s="1"/>
  <c r="G335" i="26" s="1"/>
  <c r="H333" i="26"/>
  <c r="E333" i="26"/>
  <c r="F333" i="26" s="1"/>
  <c r="G333" i="26" s="1"/>
  <c r="H331" i="26"/>
  <c r="E331" i="26"/>
  <c r="F331" i="26" s="1"/>
  <c r="G331" i="26" s="1"/>
  <c r="H329" i="26"/>
  <c r="E329" i="26"/>
  <c r="F329" i="26" s="1"/>
  <c r="G329" i="26" s="1"/>
  <c r="H327" i="26"/>
  <c r="E327" i="26"/>
  <c r="F327" i="26" s="1"/>
  <c r="G327" i="26" s="1"/>
  <c r="H325" i="26"/>
  <c r="E325" i="26"/>
  <c r="F325" i="26" s="1"/>
  <c r="H323" i="26"/>
  <c r="F323" i="26"/>
  <c r="E323" i="26"/>
  <c r="H321" i="26"/>
  <c r="E321" i="26"/>
  <c r="F321" i="26" s="1"/>
  <c r="H319" i="26"/>
  <c r="E319" i="26"/>
  <c r="F319" i="26" s="1"/>
  <c r="H317" i="26"/>
  <c r="E317" i="26"/>
  <c r="F317" i="26" s="1"/>
  <c r="G317" i="26" s="1"/>
  <c r="H314" i="26"/>
  <c r="E314" i="26"/>
  <c r="F314" i="26" s="1"/>
  <c r="H312" i="26"/>
  <c r="E312" i="26"/>
  <c r="F312" i="26" s="1"/>
  <c r="G312" i="26" s="1"/>
  <c r="H310" i="26"/>
  <c r="E310" i="26"/>
  <c r="F310" i="26" s="1"/>
  <c r="G310" i="26" s="1"/>
  <c r="H308" i="26"/>
  <c r="E308" i="26"/>
  <c r="F308" i="26" s="1"/>
  <c r="H305" i="26"/>
  <c r="H304" i="26" s="1"/>
  <c r="E305" i="26"/>
  <c r="F305" i="26" s="1"/>
  <c r="H302" i="26"/>
  <c r="E302" i="26"/>
  <c r="F302" i="26" s="1"/>
  <c r="H301" i="26"/>
  <c r="H299" i="26"/>
  <c r="F299" i="26"/>
  <c r="E299" i="26"/>
  <c r="H297" i="26"/>
  <c r="E297" i="26"/>
  <c r="F297" i="26" s="1"/>
  <c r="E296" i="26" s="1"/>
  <c r="F296" i="26" s="1"/>
  <c r="H296" i="26"/>
  <c r="H276" i="26"/>
  <c r="H275" i="26" s="1"/>
  <c r="H270" i="26" s="1"/>
  <c r="E276" i="26"/>
  <c r="F276" i="26" s="1"/>
  <c r="H271" i="26"/>
  <c r="E271" i="26"/>
  <c r="F271" i="26" s="1"/>
  <c r="H267" i="26"/>
  <c r="E267" i="26"/>
  <c r="F267" i="26" s="1"/>
  <c r="G267" i="26" s="1"/>
  <c r="H265" i="26"/>
  <c r="E265" i="26"/>
  <c r="F265" i="26" s="1"/>
  <c r="G265" i="26" s="1"/>
  <c r="H263" i="26"/>
  <c r="E263" i="26"/>
  <c r="F263" i="26" s="1"/>
  <c r="G263" i="26" s="1"/>
  <c r="H260" i="26"/>
  <c r="E260" i="26"/>
  <c r="F260" i="26" s="1"/>
  <c r="G260" i="26" s="1"/>
  <c r="H258" i="26"/>
  <c r="E258" i="26"/>
  <c r="F258" i="26" s="1"/>
  <c r="H255" i="26"/>
  <c r="H254" i="26" s="1"/>
  <c r="E255" i="26"/>
  <c r="F255" i="26" s="1"/>
  <c r="H252" i="26"/>
  <c r="E252" i="26"/>
  <c r="F252" i="26" s="1"/>
  <c r="E251" i="26" s="1"/>
  <c r="F251" i="26" s="1"/>
  <c r="H251" i="26"/>
  <c r="H249" i="26"/>
  <c r="E249" i="26"/>
  <c r="F249" i="26" s="1"/>
  <c r="G249" i="26" s="1"/>
  <c r="H247" i="26"/>
  <c r="E247" i="26"/>
  <c r="F247" i="26" s="1"/>
  <c r="H245" i="26"/>
  <c r="E245" i="26"/>
  <c r="F245" i="26" s="1"/>
  <c r="G245" i="26" s="1"/>
  <c r="H242" i="26"/>
  <c r="H239" i="26" s="1"/>
  <c r="E242" i="26"/>
  <c r="F242" i="26" s="1"/>
  <c r="H240" i="26"/>
  <c r="E240" i="26"/>
  <c r="F240" i="26" s="1"/>
  <c r="H237" i="26"/>
  <c r="E237" i="26"/>
  <c r="F237" i="26" s="1"/>
  <c r="H236" i="26"/>
  <c r="H234" i="26"/>
  <c r="E234" i="26"/>
  <c r="F234" i="26" s="1"/>
  <c r="H232" i="26"/>
  <c r="E232" i="26"/>
  <c r="F232" i="26" s="1"/>
  <c r="G232" i="26" s="1"/>
  <c r="H230" i="26"/>
  <c r="E230" i="26"/>
  <c r="F230" i="26" s="1"/>
  <c r="G230" i="26" s="1"/>
  <c r="H228" i="26"/>
  <c r="E228" i="26"/>
  <c r="F228" i="26" s="1"/>
  <c r="G228" i="26" s="1"/>
  <c r="H226" i="26"/>
  <c r="E226" i="26"/>
  <c r="F226" i="26" s="1"/>
  <c r="G226" i="26" s="1"/>
  <c r="H224" i="26"/>
  <c r="E224" i="26"/>
  <c r="F224" i="26" s="1"/>
  <c r="G224" i="26" s="1"/>
  <c r="H222" i="26"/>
  <c r="E222" i="26"/>
  <c r="F222" i="26" s="1"/>
  <c r="G222" i="26" s="1"/>
  <c r="H220" i="26"/>
  <c r="E220" i="26"/>
  <c r="F220" i="26" s="1"/>
  <c r="G220" i="26" s="1"/>
  <c r="H218" i="26"/>
  <c r="E218" i="26"/>
  <c r="F218" i="26" s="1"/>
  <c r="H216" i="26"/>
  <c r="E216" i="26"/>
  <c r="F216" i="26" s="1"/>
  <c r="H214" i="26"/>
  <c r="E214" i="26"/>
  <c r="F214" i="26" s="1"/>
  <c r="G214" i="26" s="1"/>
  <c r="H212" i="26"/>
  <c r="F212" i="26"/>
  <c r="G212" i="26" s="1"/>
  <c r="E212" i="26"/>
  <c r="H210" i="26"/>
  <c r="E210" i="26"/>
  <c r="F210" i="26" s="1"/>
  <c r="G210" i="26" s="1"/>
  <c r="H208" i="26"/>
  <c r="E208" i="26"/>
  <c r="F208" i="26" s="1"/>
  <c r="G208" i="26" s="1"/>
  <c r="H206" i="26"/>
  <c r="E206" i="26"/>
  <c r="F206" i="26" s="1"/>
  <c r="G206" i="26" s="1"/>
  <c r="H203" i="26"/>
  <c r="E203" i="26"/>
  <c r="F203" i="26" s="1"/>
  <c r="H201" i="26"/>
  <c r="E201" i="26"/>
  <c r="F201" i="26" s="1"/>
  <c r="G201" i="26" s="1"/>
  <c r="H199" i="26"/>
  <c r="F199" i="26"/>
  <c r="E199" i="26"/>
  <c r="H197" i="26"/>
  <c r="E197" i="26"/>
  <c r="F197" i="26" s="1"/>
  <c r="H194" i="26"/>
  <c r="H193" i="26" s="1"/>
  <c r="F194" i="26"/>
  <c r="E193" i="26" s="1"/>
  <c r="F193" i="26" s="1"/>
  <c r="E194" i="26"/>
  <c r="H191" i="26"/>
  <c r="H190" i="26" s="1"/>
  <c r="E191" i="26"/>
  <c r="F191" i="26" s="1"/>
  <c r="H188" i="26"/>
  <c r="E188" i="26"/>
  <c r="F188" i="26" s="1"/>
  <c r="H186" i="26"/>
  <c r="E186" i="26"/>
  <c r="F186" i="26" s="1"/>
  <c r="H165" i="26"/>
  <c r="E165" i="26"/>
  <c r="F165" i="26" s="1"/>
  <c r="E164" i="26" s="1"/>
  <c r="F164" i="26" s="1"/>
  <c r="H160" i="26"/>
  <c r="E160" i="26"/>
  <c r="F160" i="26" s="1"/>
  <c r="H156" i="26"/>
  <c r="H155" i="26" s="1"/>
  <c r="E156" i="26"/>
  <c r="F156" i="26" s="1"/>
  <c r="H153" i="26"/>
  <c r="E153" i="26"/>
  <c r="F153" i="26" s="1"/>
  <c r="E152" i="26" s="1"/>
  <c r="F152" i="26" s="1"/>
  <c r="H152" i="26"/>
  <c r="H150" i="26"/>
  <c r="E150" i="26"/>
  <c r="F150" i="26" s="1"/>
  <c r="G150" i="26" s="1"/>
  <c r="H148" i="26"/>
  <c r="E148" i="26"/>
  <c r="F148" i="26" s="1"/>
  <c r="G148" i="26" s="1"/>
  <c r="H146" i="26"/>
  <c r="E146" i="26"/>
  <c r="F146" i="26" s="1"/>
  <c r="G146" i="26" s="1"/>
  <c r="H143" i="26"/>
  <c r="E143" i="26"/>
  <c r="F143" i="26" s="1"/>
  <c r="G143" i="26" s="1"/>
  <c r="H141" i="26"/>
  <c r="E141" i="26"/>
  <c r="F141" i="26" s="1"/>
  <c r="H138" i="26"/>
  <c r="E138" i="26"/>
  <c r="F138" i="26" s="1"/>
  <c r="G138" i="26" s="1"/>
  <c r="H136" i="26"/>
  <c r="E136" i="26"/>
  <c r="F136" i="26" s="1"/>
  <c r="G136" i="26" s="1"/>
  <c r="H134" i="26"/>
  <c r="E134" i="26"/>
  <c r="F134" i="26" s="1"/>
  <c r="G134" i="26" s="1"/>
  <c r="H131" i="26"/>
  <c r="E131" i="26"/>
  <c r="F131" i="26" s="1"/>
  <c r="G131" i="26" s="1"/>
  <c r="H129" i="26"/>
  <c r="E129" i="26"/>
  <c r="F129" i="26" s="1"/>
  <c r="H126" i="26"/>
  <c r="H125" i="26" s="1"/>
  <c r="E126" i="26"/>
  <c r="F126" i="26" s="1"/>
  <c r="H123" i="26"/>
  <c r="E123" i="26"/>
  <c r="F123" i="26" s="1"/>
  <c r="H121" i="26"/>
  <c r="E121" i="26"/>
  <c r="F121" i="26" s="1"/>
  <c r="G121" i="26" s="1"/>
  <c r="H119" i="26"/>
  <c r="E119" i="26"/>
  <c r="F119" i="26" s="1"/>
  <c r="H117" i="26"/>
  <c r="E117" i="26"/>
  <c r="F117" i="26" s="1"/>
  <c r="G117" i="26" s="1"/>
  <c r="H115" i="26"/>
  <c r="E115" i="26"/>
  <c r="F115" i="26" s="1"/>
  <c r="G115" i="26" s="1"/>
  <c r="H113" i="26"/>
  <c r="E113" i="26"/>
  <c r="F113" i="26" s="1"/>
  <c r="G113" i="26" s="1"/>
  <c r="H111" i="26"/>
  <c r="E111" i="26"/>
  <c r="F111" i="26" s="1"/>
  <c r="G111" i="26" s="1"/>
  <c r="H109" i="26"/>
  <c r="E109" i="26"/>
  <c r="F109" i="26" s="1"/>
  <c r="G109" i="26" s="1"/>
  <c r="H107" i="26"/>
  <c r="E107" i="26"/>
  <c r="F107" i="26" s="1"/>
  <c r="G107" i="26" s="1"/>
  <c r="H105" i="26"/>
  <c r="E105" i="26"/>
  <c r="F105" i="26" s="1"/>
  <c r="G105" i="26" s="1"/>
  <c r="H103" i="26"/>
  <c r="E103" i="26"/>
  <c r="F103" i="26" s="1"/>
  <c r="G103" i="26" s="1"/>
  <c r="H101" i="26"/>
  <c r="E101" i="26"/>
  <c r="F101" i="26" s="1"/>
  <c r="G101" i="26" s="1"/>
  <c r="H99" i="26"/>
  <c r="E99" i="26"/>
  <c r="F99" i="26" s="1"/>
  <c r="G99" i="26" s="1"/>
  <c r="H97" i="26"/>
  <c r="E97" i="26"/>
  <c r="F97" i="26" s="1"/>
  <c r="G97" i="26" s="1"/>
  <c r="H95" i="26"/>
  <c r="E95" i="26"/>
  <c r="F95" i="26" s="1"/>
  <c r="G95" i="26" s="1"/>
  <c r="H92" i="26"/>
  <c r="E92" i="26"/>
  <c r="F92" i="26" s="1"/>
  <c r="G92" i="26" s="1"/>
  <c r="H90" i="26"/>
  <c r="E90" i="26"/>
  <c r="F90" i="26" s="1"/>
  <c r="G90" i="26" s="1"/>
  <c r="H88" i="26"/>
  <c r="E88" i="26"/>
  <c r="F88" i="26" s="1"/>
  <c r="G88" i="26" s="1"/>
  <c r="H86" i="26"/>
  <c r="E86" i="26"/>
  <c r="F86" i="26" s="1"/>
  <c r="H83" i="26"/>
  <c r="H82" i="26" s="1"/>
  <c r="F83" i="26"/>
  <c r="G83" i="26" s="1"/>
  <c r="E83" i="26"/>
  <c r="E82" i="26"/>
  <c r="F82" i="26" s="1"/>
  <c r="H80" i="26"/>
  <c r="E80" i="26"/>
  <c r="F80" i="26" s="1"/>
  <c r="G80" i="26" s="1"/>
  <c r="H78" i="26"/>
  <c r="E78" i="26"/>
  <c r="F78" i="26" s="1"/>
  <c r="H75" i="26"/>
  <c r="H74" i="26" s="1"/>
  <c r="E75" i="26"/>
  <c r="F75" i="26" s="1"/>
  <c r="H67" i="26"/>
  <c r="E67" i="26"/>
  <c r="F67" i="26" s="1"/>
  <c r="H38" i="26"/>
  <c r="H37" i="26" s="1"/>
  <c r="E38" i="26"/>
  <c r="F38" i="26" s="1"/>
  <c r="E37" i="26" s="1"/>
  <c r="F37" i="26" s="1"/>
  <c r="H33" i="26"/>
  <c r="E33" i="26"/>
  <c r="F33" i="26" s="1"/>
  <c r="H32" i="26"/>
  <c r="H31" i="26" s="1"/>
  <c r="H29" i="26"/>
  <c r="E29" i="26"/>
  <c r="F29" i="26" s="1"/>
  <c r="G29" i="26" s="1"/>
  <c r="H27" i="26"/>
  <c r="E27" i="26"/>
  <c r="F27" i="26" s="1"/>
  <c r="G27" i="26" s="1"/>
  <c r="H25" i="26"/>
  <c r="E25" i="26"/>
  <c r="F25" i="26" s="1"/>
  <c r="H23" i="26"/>
  <c r="E23" i="26"/>
  <c r="F23" i="26" s="1"/>
  <c r="G23" i="26" s="1"/>
  <c r="H21" i="26"/>
  <c r="E21" i="26"/>
  <c r="F21" i="26" s="1"/>
  <c r="G21" i="26" s="1"/>
  <c r="H19" i="26"/>
  <c r="E19" i="26"/>
  <c r="F19" i="26" s="1"/>
  <c r="H16" i="26"/>
  <c r="E16" i="26"/>
  <c r="F16" i="26" s="1"/>
  <c r="G16" i="26" s="1"/>
  <c r="H14" i="26"/>
  <c r="E14" i="26"/>
  <c r="F14" i="26" s="1"/>
  <c r="G69" i="27" l="1"/>
  <c r="G68" i="27"/>
  <c r="G53" i="27"/>
  <c r="G43" i="27"/>
  <c r="H23" i="27"/>
  <c r="H11" i="27" s="1"/>
  <c r="E23" i="27"/>
  <c r="F23" i="27" s="1"/>
  <c r="G24" i="27"/>
  <c r="E18" i="27"/>
  <c r="F18" i="27" s="1"/>
  <c r="G18" i="27" s="1"/>
  <c r="G12" i="27"/>
  <c r="H490" i="26"/>
  <c r="E490" i="26"/>
  <c r="F490" i="26" s="1"/>
  <c r="G491" i="26"/>
  <c r="G488" i="26"/>
  <c r="H481" i="26"/>
  <c r="E481" i="26"/>
  <c r="F481" i="26" s="1"/>
  <c r="G482" i="26"/>
  <c r="E477" i="26"/>
  <c r="F477" i="26" s="1"/>
  <c r="G478" i="26"/>
  <c r="G477" i="26"/>
  <c r="E474" i="26"/>
  <c r="F474" i="26" s="1"/>
  <c r="G475" i="26"/>
  <c r="G474" i="26"/>
  <c r="G460" i="26"/>
  <c r="G455" i="26"/>
  <c r="E450" i="26"/>
  <c r="F450" i="26" s="1"/>
  <c r="G450" i="26" s="1"/>
  <c r="G451" i="26"/>
  <c r="H446" i="26"/>
  <c r="H445" i="26" s="1"/>
  <c r="E447" i="26"/>
  <c r="F447" i="26" s="1"/>
  <c r="G448" i="26"/>
  <c r="E446" i="26"/>
  <c r="F446" i="26" s="1"/>
  <c r="E445" i="26" s="1"/>
  <c r="F445" i="26" s="1"/>
  <c r="G447" i="26"/>
  <c r="E442" i="26"/>
  <c r="F442" i="26" s="1"/>
  <c r="G443" i="26"/>
  <c r="G442" i="26"/>
  <c r="E439" i="26"/>
  <c r="F439" i="26" s="1"/>
  <c r="G440" i="26"/>
  <c r="G439" i="26"/>
  <c r="G425" i="26"/>
  <c r="E415" i="26"/>
  <c r="F415" i="26" s="1"/>
  <c r="G415" i="26" s="1"/>
  <c r="G416" i="26"/>
  <c r="H411" i="26"/>
  <c r="H410" i="26" s="1"/>
  <c r="E412" i="26"/>
  <c r="F412" i="26" s="1"/>
  <c r="G413" i="26"/>
  <c r="E411" i="26"/>
  <c r="F411" i="26" s="1"/>
  <c r="G412" i="26"/>
  <c r="G408" i="26"/>
  <c r="E407" i="26"/>
  <c r="F407" i="26" s="1"/>
  <c r="G407" i="26"/>
  <c r="G405" i="26"/>
  <c r="E404" i="26"/>
  <c r="F404" i="26" s="1"/>
  <c r="G404" i="26"/>
  <c r="E381" i="26"/>
  <c r="F381" i="26" s="1"/>
  <c r="E380" i="26" s="1"/>
  <c r="F380" i="26" s="1"/>
  <c r="G382" i="26"/>
  <c r="G381" i="26"/>
  <c r="H380" i="26"/>
  <c r="E377" i="26"/>
  <c r="F377" i="26" s="1"/>
  <c r="G378" i="26"/>
  <c r="G377" i="26"/>
  <c r="E374" i="26"/>
  <c r="F374" i="26" s="1"/>
  <c r="G375" i="26"/>
  <c r="G374" i="26"/>
  <c r="H362" i="26"/>
  <c r="E362" i="26"/>
  <c r="F362" i="26" s="1"/>
  <c r="G363" i="26"/>
  <c r="H350" i="26"/>
  <c r="E350" i="26"/>
  <c r="F350" i="26" s="1"/>
  <c r="G351" i="26"/>
  <c r="E347" i="26"/>
  <c r="F347" i="26" s="1"/>
  <c r="G348" i="26"/>
  <c r="G347" i="26"/>
  <c r="G345" i="26"/>
  <c r="G343" i="26"/>
  <c r="G325" i="26"/>
  <c r="G323" i="26"/>
  <c r="G321" i="26"/>
  <c r="G319" i="26"/>
  <c r="G314" i="26"/>
  <c r="E307" i="26"/>
  <c r="F307" i="26" s="1"/>
  <c r="G308" i="26"/>
  <c r="H307" i="26"/>
  <c r="E304" i="26"/>
  <c r="F304" i="26" s="1"/>
  <c r="G305" i="26"/>
  <c r="G304" i="26"/>
  <c r="E301" i="26"/>
  <c r="F301" i="26" s="1"/>
  <c r="G302" i="26"/>
  <c r="G301" i="26"/>
  <c r="G299" i="26"/>
  <c r="G297" i="26"/>
  <c r="G296" i="26"/>
  <c r="E275" i="26"/>
  <c r="F275" i="26" s="1"/>
  <c r="E270" i="26" s="1"/>
  <c r="F270" i="26" s="1"/>
  <c r="G276" i="26"/>
  <c r="G271" i="26"/>
  <c r="H257" i="26"/>
  <c r="E257" i="26"/>
  <c r="F257" i="26" s="1"/>
  <c r="G258" i="26"/>
  <c r="E254" i="26"/>
  <c r="F254" i="26" s="1"/>
  <c r="G255" i="26"/>
  <c r="G254" i="26"/>
  <c r="G252" i="26"/>
  <c r="G251" i="26"/>
  <c r="G247" i="26"/>
  <c r="G242" i="26"/>
  <c r="G240" i="26"/>
  <c r="E239" i="26"/>
  <c r="F239" i="26" s="1"/>
  <c r="G239" i="26" s="1"/>
  <c r="G237" i="26"/>
  <c r="E236" i="26"/>
  <c r="F236" i="26" s="1"/>
  <c r="G236" i="26" s="1"/>
  <c r="G234" i="26"/>
  <c r="G218" i="26"/>
  <c r="G216" i="26"/>
  <c r="H196" i="26"/>
  <c r="G203" i="26"/>
  <c r="G199" i="26"/>
  <c r="E196" i="26"/>
  <c r="F196" i="26" s="1"/>
  <c r="G197" i="26"/>
  <c r="G194" i="26"/>
  <c r="G193" i="26"/>
  <c r="E190" i="26"/>
  <c r="F190" i="26" s="1"/>
  <c r="G190" i="26" s="1"/>
  <c r="G191" i="26"/>
  <c r="G188" i="26"/>
  <c r="H185" i="26"/>
  <c r="G186" i="26"/>
  <c r="E185" i="26"/>
  <c r="F185" i="26" s="1"/>
  <c r="G165" i="26"/>
  <c r="H164" i="26"/>
  <c r="G164" i="26" s="1"/>
  <c r="E159" i="26"/>
  <c r="F159" i="26" s="1"/>
  <c r="G160" i="26"/>
  <c r="E155" i="26"/>
  <c r="F155" i="26" s="1"/>
  <c r="G156" i="26"/>
  <c r="G155" i="26"/>
  <c r="G153" i="26"/>
  <c r="G152" i="26"/>
  <c r="H140" i="26"/>
  <c r="E140" i="26"/>
  <c r="F140" i="26" s="1"/>
  <c r="G141" i="26"/>
  <c r="H128" i="26"/>
  <c r="E128" i="26"/>
  <c r="F128" i="26" s="1"/>
  <c r="G129" i="26"/>
  <c r="E125" i="26"/>
  <c r="F125" i="26" s="1"/>
  <c r="G125" i="26" s="1"/>
  <c r="G126" i="26"/>
  <c r="G123" i="26"/>
  <c r="G119" i="26"/>
  <c r="H85" i="26"/>
  <c r="E85" i="26"/>
  <c r="F85" i="26" s="1"/>
  <c r="G86" i="26"/>
  <c r="G82" i="26"/>
  <c r="H77" i="26"/>
  <c r="E77" i="26"/>
  <c r="F77" i="26" s="1"/>
  <c r="G77" i="26" s="1"/>
  <c r="G78" i="26"/>
  <c r="E74" i="26"/>
  <c r="F74" i="26" s="1"/>
  <c r="G75" i="26"/>
  <c r="G74" i="26"/>
  <c r="G67" i="26"/>
  <c r="H36" i="26"/>
  <c r="G38" i="26"/>
  <c r="E36" i="26"/>
  <c r="F36" i="26" s="1"/>
  <c r="G37" i="26"/>
  <c r="E32" i="26"/>
  <c r="F32" i="26" s="1"/>
  <c r="G33" i="26"/>
  <c r="E31" i="26"/>
  <c r="F31" i="26" s="1"/>
  <c r="G32" i="26"/>
  <c r="G31" i="26"/>
  <c r="G25" i="26"/>
  <c r="H18" i="26"/>
  <c r="G19" i="26"/>
  <c r="E18" i="26"/>
  <c r="F18" i="26" s="1"/>
  <c r="H13" i="26"/>
  <c r="E13" i="26"/>
  <c r="F13" i="26" s="1"/>
  <c r="G14" i="26"/>
  <c r="H21" i="25"/>
  <c r="E21" i="25"/>
  <c r="F21" i="25" s="1"/>
  <c r="H20" i="25"/>
  <c r="H18" i="25"/>
  <c r="H17" i="25" s="1"/>
  <c r="E18" i="25"/>
  <c r="F18" i="25" s="1"/>
  <c r="H14" i="25"/>
  <c r="H13" i="25" s="1"/>
  <c r="E14" i="25"/>
  <c r="F14" i="25" s="1"/>
  <c r="G23" i="27" l="1"/>
  <c r="E11" i="27"/>
  <c r="F11" i="27" s="1"/>
  <c r="G11" i="27" s="1"/>
  <c r="G490" i="26"/>
  <c r="H480" i="26"/>
  <c r="E480" i="26"/>
  <c r="F480" i="26" s="1"/>
  <c r="G481" i="26"/>
  <c r="G445" i="26"/>
  <c r="G446" i="26"/>
  <c r="G411" i="26"/>
  <c r="E410" i="26"/>
  <c r="F410" i="26" s="1"/>
  <c r="G410" i="26" s="1"/>
  <c r="G380" i="26"/>
  <c r="G362" i="26"/>
  <c r="G350" i="26"/>
  <c r="G307" i="26"/>
  <c r="H269" i="26"/>
  <c r="G270" i="26"/>
  <c r="E269" i="26"/>
  <c r="F269" i="26" s="1"/>
  <c r="G275" i="26"/>
  <c r="G257" i="26"/>
  <c r="G196" i="26"/>
  <c r="G185" i="26"/>
  <c r="E158" i="26"/>
  <c r="F158" i="26" s="1"/>
  <c r="H159" i="26"/>
  <c r="H158" i="26" s="1"/>
  <c r="G140" i="26"/>
  <c r="G128" i="26"/>
  <c r="G85" i="26"/>
  <c r="H35" i="26"/>
  <c r="G36" i="26"/>
  <c r="E35" i="26"/>
  <c r="F35" i="26" s="1"/>
  <c r="H12" i="26"/>
  <c r="G18" i="26"/>
  <c r="E12" i="26"/>
  <c r="F12" i="26" s="1"/>
  <c r="G13" i="26"/>
  <c r="E20" i="25"/>
  <c r="F20" i="25" s="1"/>
  <c r="G21" i="25"/>
  <c r="G20" i="25"/>
  <c r="E17" i="25"/>
  <c r="F17" i="25" s="1"/>
  <c r="G18" i="25"/>
  <c r="G17" i="25"/>
  <c r="H12" i="25"/>
  <c r="H11" i="25" s="1"/>
  <c r="E13" i="25"/>
  <c r="F13" i="25" s="1"/>
  <c r="G14" i="25"/>
  <c r="E12" i="25"/>
  <c r="F12" i="25" s="1"/>
  <c r="G13" i="25"/>
  <c r="H70" i="24"/>
  <c r="E70" i="24"/>
  <c r="F70" i="24" s="1"/>
  <c r="E69" i="24" s="1"/>
  <c r="F69" i="24" s="1"/>
  <c r="H66" i="24"/>
  <c r="E66" i="24"/>
  <c r="F66" i="24" s="1"/>
  <c r="H58" i="24"/>
  <c r="E58" i="24"/>
  <c r="F58" i="24" s="1"/>
  <c r="H50" i="24"/>
  <c r="H49" i="24" s="1"/>
  <c r="E50" i="24"/>
  <c r="F50" i="24" s="1"/>
  <c r="H43" i="24"/>
  <c r="E43" i="24"/>
  <c r="F43" i="24" s="1"/>
  <c r="H42" i="24"/>
  <c r="H40" i="24"/>
  <c r="H39" i="24" s="1"/>
  <c r="E40" i="24"/>
  <c r="F40" i="24" s="1"/>
  <c r="H37" i="24"/>
  <c r="H36" i="24" s="1"/>
  <c r="E37" i="24"/>
  <c r="F37" i="24" s="1"/>
  <c r="H33" i="24"/>
  <c r="H32" i="24" s="1"/>
  <c r="E33" i="24"/>
  <c r="F33" i="24" s="1"/>
  <c r="H30" i="24"/>
  <c r="E30" i="24"/>
  <c r="F30" i="24" s="1"/>
  <c r="G30" i="24" s="1"/>
  <c r="H28" i="24"/>
  <c r="E28" i="24"/>
  <c r="F28" i="24" s="1"/>
  <c r="G28" i="24" s="1"/>
  <c r="H23" i="24"/>
  <c r="E23" i="24"/>
  <c r="F23" i="24" s="1"/>
  <c r="H18" i="24"/>
  <c r="E18" i="24"/>
  <c r="F18" i="24" s="1"/>
  <c r="H14" i="24"/>
  <c r="H13" i="24" s="1"/>
  <c r="E14" i="24"/>
  <c r="F14" i="24" s="1"/>
  <c r="G480" i="26" l="1"/>
  <c r="G269" i="26"/>
  <c r="G158" i="26"/>
  <c r="G159" i="26"/>
  <c r="H11" i="26"/>
  <c r="G35" i="26"/>
  <c r="E11" i="26"/>
  <c r="F11" i="26" s="1"/>
  <c r="G12" i="26"/>
  <c r="G12" i="25"/>
  <c r="E11" i="25"/>
  <c r="F11" i="25" s="1"/>
  <c r="G11" i="25" s="1"/>
  <c r="G70" i="24"/>
  <c r="H69" i="24"/>
  <c r="G69" i="24" s="1"/>
  <c r="G66" i="24"/>
  <c r="H57" i="24"/>
  <c r="E57" i="24"/>
  <c r="F57" i="24" s="1"/>
  <c r="G58" i="24"/>
  <c r="E49" i="24"/>
  <c r="F49" i="24" s="1"/>
  <c r="G50" i="24"/>
  <c r="G49" i="24"/>
  <c r="E42" i="24"/>
  <c r="F42" i="24" s="1"/>
  <c r="G43" i="24"/>
  <c r="G42" i="24"/>
  <c r="E39" i="24"/>
  <c r="F39" i="24" s="1"/>
  <c r="G40" i="24"/>
  <c r="G39" i="24"/>
  <c r="G37" i="24"/>
  <c r="E36" i="24"/>
  <c r="F36" i="24" s="1"/>
  <c r="G36" i="24" s="1"/>
  <c r="E32" i="24"/>
  <c r="F32" i="24" s="1"/>
  <c r="G33" i="24"/>
  <c r="G32" i="24"/>
  <c r="H17" i="24"/>
  <c r="G23" i="24"/>
  <c r="G18" i="24"/>
  <c r="E17" i="24"/>
  <c r="F17" i="24" s="1"/>
  <c r="E13" i="24"/>
  <c r="F13" i="24" s="1"/>
  <c r="G14" i="24"/>
  <c r="G13" i="24"/>
  <c r="H19" i="22"/>
  <c r="H18" i="22" s="1"/>
  <c r="H17" i="22" s="1"/>
  <c r="E19" i="22"/>
  <c r="F19" i="22" s="1"/>
  <c r="H15" i="22"/>
  <c r="H14" i="22" s="1"/>
  <c r="H13" i="22" s="1"/>
  <c r="H12" i="22" s="1"/>
  <c r="E15" i="22"/>
  <c r="F15" i="22" s="1"/>
  <c r="G11" i="26" l="1"/>
  <c r="H12" i="24"/>
  <c r="H11" i="24" s="1"/>
  <c r="G57" i="24"/>
  <c r="G17" i="24"/>
  <c r="E12" i="24"/>
  <c r="F12" i="24" s="1"/>
  <c r="E18" i="22"/>
  <c r="F18" i="22" s="1"/>
  <c r="G19" i="22"/>
  <c r="G18" i="22"/>
  <c r="E17" i="22"/>
  <c r="F17" i="22" s="1"/>
  <c r="H11" i="22"/>
  <c r="G17" i="22"/>
  <c r="E14" i="22"/>
  <c r="F14" i="22" s="1"/>
  <c r="G15" i="22"/>
  <c r="E13" i="22"/>
  <c r="F13" i="22" s="1"/>
  <c r="G14" i="22"/>
  <c r="E12" i="22"/>
  <c r="F12" i="22" s="1"/>
  <c r="G12" i="22" s="1"/>
  <c r="G13" i="22"/>
  <c r="E11" i="22"/>
  <c r="F11" i="22" s="1"/>
  <c r="H35" i="12"/>
  <c r="E35" i="12"/>
  <c r="F35" i="12" s="1"/>
  <c r="E34" i="12" s="1"/>
  <c r="F34" i="12" s="1"/>
  <c r="H25" i="12"/>
  <c r="E25" i="12"/>
  <c r="F25" i="12" s="1"/>
  <c r="E24" i="12" s="1"/>
  <c r="F24" i="12" s="1"/>
  <c r="H15" i="12"/>
  <c r="H14" i="12" s="1"/>
  <c r="H13" i="12" s="1"/>
  <c r="E15" i="12"/>
  <c r="F15" i="12" s="1"/>
  <c r="G12" i="24" l="1"/>
  <c r="E11" i="24"/>
  <c r="F11" i="24" s="1"/>
  <c r="G11" i="24" s="1"/>
  <c r="G11" i="22"/>
  <c r="G35" i="12"/>
  <c r="H34" i="12"/>
  <c r="H33" i="12" s="1"/>
  <c r="E33" i="12"/>
  <c r="F33" i="12" s="1"/>
  <c r="G25" i="12"/>
  <c r="H24" i="12"/>
  <c r="H23" i="12" s="1"/>
  <c r="H12" i="12" s="1"/>
  <c r="E23" i="12"/>
  <c r="F23" i="12" s="1"/>
  <c r="E14" i="12"/>
  <c r="F14" i="12" s="1"/>
  <c r="G15" i="12"/>
  <c r="E13" i="12"/>
  <c r="F13" i="12" s="1"/>
  <c r="G14" i="12"/>
  <c r="G13" i="12"/>
  <c r="H47" i="21"/>
  <c r="H46" i="21" s="1"/>
  <c r="E47" i="21"/>
  <c r="F47" i="21" s="1"/>
  <c r="H41" i="21"/>
  <c r="E41" i="21"/>
  <c r="F41" i="21" s="1"/>
  <c r="H40" i="21"/>
  <c r="H37" i="21"/>
  <c r="E37" i="21"/>
  <c r="F37" i="21" s="1"/>
  <c r="G37" i="21" s="1"/>
  <c r="H34" i="21"/>
  <c r="H33" i="21" s="1"/>
  <c r="E34" i="21"/>
  <c r="F34" i="21" s="1"/>
  <c r="H22" i="21"/>
  <c r="H21" i="21" s="1"/>
  <c r="H20" i="21" s="1"/>
  <c r="E22" i="21"/>
  <c r="F22" i="21" s="1"/>
  <c r="H15" i="21"/>
  <c r="E15" i="21"/>
  <c r="F15" i="21" s="1"/>
  <c r="H14" i="21"/>
  <c r="H13" i="21" s="1"/>
  <c r="G33" i="12" l="1"/>
  <c r="H11" i="12"/>
  <c r="G34" i="12"/>
  <c r="G24" i="12"/>
  <c r="G23" i="12"/>
  <c r="E12" i="12"/>
  <c r="F12" i="12" s="1"/>
  <c r="G12" i="12" s="1"/>
  <c r="E46" i="21"/>
  <c r="F46" i="21" s="1"/>
  <c r="G47" i="21"/>
  <c r="G46" i="21"/>
  <c r="H39" i="21"/>
  <c r="H32" i="21" s="1"/>
  <c r="E40" i="21"/>
  <c r="F40" i="21" s="1"/>
  <c r="G41" i="21"/>
  <c r="E39" i="21"/>
  <c r="F39" i="21" s="1"/>
  <c r="G40" i="21"/>
  <c r="G34" i="21"/>
  <c r="E33" i="21"/>
  <c r="F33" i="21" s="1"/>
  <c r="G33" i="21" s="1"/>
  <c r="E21" i="21"/>
  <c r="F21" i="21" s="1"/>
  <c r="E20" i="21" s="1"/>
  <c r="F20" i="21" s="1"/>
  <c r="G20" i="21" s="1"/>
  <c r="G22" i="21"/>
  <c r="H12" i="21"/>
  <c r="E14" i="21"/>
  <c r="F14" i="21" s="1"/>
  <c r="G15" i="21"/>
  <c r="E13" i="21"/>
  <c r="F13" i="21" s="1"/>
  <c r="G14" i="21"/>
  <c r="G13" i="21"/>
  <c r="H15" i="20"/>
  <c r="E15" i="20"/>
  <c r="F15" i="20" s="1"/>
  <c r="E14" i="20" s="1"/>
  <c r="F14" i="20" s="1"/>
  <c r="E11" i="12" l="1"/>
  <c r="F11" i="12" s="1"/>
  <c r="G11" i="12" s="1"/>
  <c r="G39" i="21"/>
  <c r="H11" i="21"/>
  <c r="E32" i="21"/>
  <c r="F32" i="21" s="1"/>
  <c r="G32" i="21" s="1"/>
  <c r="G21" i="21"/>
  <c r="E12" i="21"/>
  <c r="F12" i="21" s="1"/>
  <c r="G12" i="21"/>
  <c r="G15" i="20"/>
  <c r="H14" i="20"/>
  <c r="H13" i="20" s="1"/>
  <c r="H12" i="20" s="1"/>
  <c r="H11" i="20" s="1"/>
  <c r="E13" i="20"/>
  <c r="F13" i="20" s="1"/>
  <c r="E12" i="20" s="1"/>
  <c r="F12" i="20" s="1"/>
  <c r="H83" i="18"/>
  <c r="E83" i="18"/>
  <c r="F83" i="18" s="1"/>
  <c r="E82" i="18" s="1"/>
  <c r="F82" i="18" s="1"/>
  <c r="H78" i="18"/>
  <c r="H77" i="18" s="1"/>
  <c r="E78" i="18"/>
  <c r="F78" i="18" s="1"/>
  <c r="H74" i="18"/>
  <c r="H73" i="18" s="1"/>
  <c r="E74" i="18"/>
  <c r="F74" i="18" s="1"/>
  <c r="H45" i="18"/>
  <c r="H44" i="18" s="1"/>
  <c r="H43" i="18" s="1"/>
  <c r="E45" i="18"/>
  <c r="F45" i="18" s="1"/>
  <c r="H28" i="18"/>
  <c r="E28" i="18"/>
  <c r="F28" i="18" s="1"/>
  <c r="H24" i="18"/>
  <c r="E24" i="18"/>
  <c r="F24" i="18" s="1"/>
  <c r="H19" i="18"/>
  <c r="E19" i="18"/>
  <c r="F19" i="18" s="1"/>
  <c r="H17" i="18"/>
  <c r="E17" i="18"/>
  <c r="F17" i="18" s="1"/>
  <c r="H15" i="18"/>
  <c r="E15" i="18"/>
  <c r="F15" i="18" s="1"/>
  <c r="E11" i="21" l="1"/>
  <c r="F11" i="21" s="1"/>
  <c r="G11" i="21" s="1"/>
  <c r="G14" i="20"/>
  <c r="G13" i="20"/>
  <c r="E11" i="20"/>
  <c r="F11" i="20" s="1"/>
  <c r="G11" i="20" s="1"/>
  <c r="G12" i="20"/>
  <c r="G83" i="18"/>
  <c r="H82" i="18"/>
  <c r="H81" i="18" s="1"/>
  <c r="E81" i="18"/>
  <c r="F81" i="18" s="1"/>
  <c r="E77" i="18"/>
  <c r="F77" i="18" s="1"/>
  <c r="G78" i="18"/>
  <c r="G77" i="18"/>
  <c r="H72" i="18"/>
  <c r="E73" i="18"/>
  <c r="F73" i="18" s="1"/>
  <c r="E72" i="18" s="1"/>
  <c r="F72" i="18" s="1"/>
  <c r="G74" i="18"/>
  <c r="G45" i="18"/>
  <c r="E44" i="18"/>
  <c r="F44" i="18" s="1"/>
  <c r="E43" i="18" s="1"/>
  <c r="F43" i="18" s="1"/>
  <c r="G43" i="18" s="1"/>
  <c r="G44" i="18"/>
  <c r="G28" i="18"/>
  <c r="G24" i="18"/>
  <c r="G19" i="18"/>
  <c r="H14" i="18"/>
  <c r="H13" i="18" s="1"/>
  <c r="H12" i="18" s="1"/>
  <c r="H11" i="18" s="1"/>
  <c r="G17" i="18"/>
  <c r="E14" i="18"/>
  <c r="F14" i="18" s="1"/>
  <c r="E13" i="18" s="1"/>
  <c r="F13" i="18" s="1"/>
  <c r="G15" i="18"/>
  <c r="H34" i="13"/>
  <c r="H33" i="13" s="1"/>
  <c r="H32" i="13" s="1"/>
  <c r="E34" i="13"/>
  <c r="F34" i="13" s="1"/>
  <c r="H28" i="13"/>
  <c r="H27" i="13" s="1"/>
  <c r="H26" i="13" s="1"/>
  <c r="E28" i="13"/>
  <c r="F28" i="13" s="1"/>
  <c r="H20" i="13"/>
  <c r="H19" i="13" s="1"/>
  <c r="H18" i="13" s="1"/>
  <c r="E20" i="13"/>
  <c r="F20" i="13" s="1"/>
  <c r="H14" i="13"/>
  <c r="H13" i="13" s="1"/>
  <c r="H12" i="13" s="1"/>
  <c r="E14" i="13"/>
  <c r="F14" i="13" s="1"/>
  <c r="G81" i="18" l="1"/>
  <c r="G82" i="18"/>
  <c r="G72" i="18"/>
  <c r="G73" i="18"/>
  <c r="E12" i="18"/>
  <c r="F12" i="18" s="1"/>
  <c r="E11" i="18" s="1"/>
  <c r="F11" i="18" s="1"/>
  <c r="G11" i="18" s="1"/>
  <c r="G14" i="18"/>
  <c r="G13" i="18"/>
  <c r="G34" i="13"/>
  <c r="E33" i="13"/>
  <c r="F33" i="13" s="1"/>
  <c r="E32" i="13" s="1"/>
  <c r="F32" i="13" s="1"/>
  <c r="G32" i="13" s="1"/>
  <c r="G33" i="13"/>
  <c r="E27" i="13"/>
  <c r="F27" i="13" s="1"/>
  <c r="G28" i="13"/>
  <c r="E26" i="13"/>
  <c r="F26" i="13" s="1"/>
  <c r="G27" i="13"/>
  <c r="G26" i="13"/>
  <c r="E19" i="13"/>
  <c r="F19" i="13" s="1"/>
  <c r="G20" i="13"/>
  <c r="G19" i="13"/>
  <c r="E18" i="13"/>
  <c r="F18" i="13" s="1"/>
  <c r="G18" i="13" s="1"/>
  <c r="H11" i="13"/>
  <c r="E13" i="13"/>
  <c r="F13" i="13" s="1"/>
  <c r="G14" i="13"/>
  <c r="E12" i="13"/>
  <c r="F12" i="13" s="1"/>
  <c r="G13" i="13"/>
  <c r="G12" i="13"/>
  <c r="H41" i="16"/>
  <c r="E41" i="16"/>
  <c r="F41" i="16" s="1"/>
  <c r="H40" i="16"/>
  <c r="H39" i="16" s="1"/>
  <c r="H35" i="16"/>
  <c r="E35" i="16"/>
  <c r="F35" i="16" s="1"/>
  <c r="H34" i="16"/>
  <c r="H33" i="16" s="1"/>
  <c r="H31" i="16"/>
  <c r="H30" i="16" s="1"/>
  <c r="E31" i="16"/>
  <c r="F31" i="16" s="1"/>
  <c r="H27" i="16"/>
  <c r="E27" i="16"/>
  <c r="F27" i="16" s="1"/>
  <c r="G27" i="16" s="1"/>
  <c r="H25" i="16"/>
  <c r="H24" i="16" s="1"/>
  <c r="H23" i="16" s="1"/>
  <c r="E25" i="16"/>
  <c r="F25" i="16" s="1"/>
  <c r="H15" i="16"/>
  <c r="E15" i="16"/>
  <c r="F15" i="16" s="1"/>
  <c r="H14" i="16"/>
  <c r="H13" i="16" s="1"/>
  <c r="G12" i="18" l="1"/>
  <c r="E11" i="13"/>
  <c r="F11" i="13" s="1"/>
  <c r="G11" i="13" s="1"/>
  <c r="E40" i="16"/>
  <c r="F40" i="16" s="1"/>
  <c r="G41" i="16"/>
  <c r="E39" i="16"/>
  <c r="F39" i="16" s="1"/>
  <c r="G40" i="16"/>
  <c r="G39" i="16"/>
  <c r="E34" i="16"/>
  <c r="F34" i="16" s="1"/>
  <c r="E33" i="16" s="1"/>
  <c r="F33" i="16" s="1"/>
  <c r="G35" i="16"/>
  <c r="G34" i="16"/>
  <c r="G33" i="16"/>
  <c r="E30" i="16"/>
  <c r="F30" i="16" s="1"/>
  <c r="G31" i="16"/>
  <c r="G30" i="16"/>
  <c r="E24" i="16"/>
  <c r="F24" i="16" s="1"/>
  <c r="G25" i="16"/>
  <c r="E23" i="16"/>
  <c r="F23" i="16" s="1"/>
  <c r="G23" i="16" s="1"/>
  <c r="G24" i="16"/>
  <c r="H12" i="16"/>
  <c r="H11" i="16" s="1"/>
  <c r="E14" i="16"/>
  <c r="F14" i="16" s="1"/>
  <c r="E13" i="16" s="1"/>
  <c r="F13" i="16" s="1"/>
  <c r="G15" i="16"/>
  <c r="G14" i="16"/>
  <c r="H34" i="15"/>
  <c r="E34" i="15"/>
  <c r="F34" i="15" s="1"/>
  <c r="H33" i="15"/>
  <c r="H32" i="15" s="1"/>
  <c r="H28" i="15"/>
  <c r="H27" i="15" s="1"/>
  <c r="H26" i="15" s="1"/>
  <c r="E28" i="15"/>
  <c r="F28" i="15" s="1"/>
  <c r="H23" i="15"/>
  <c r="H22" i="15" s="1"/>
  <c r="H21" i="15" s="1"/>
  <c r="E23" i="15"/>
  <c r="F23" i="15" s="1"/>
  <c r="H18" i="15"/>
  <c r="E18" i="15"/>
  <c r="F18" i="15" s="1"/>
  <c r="H17" i="15"/>
  <c r="H14" i="15"/>
  <c r="E14" i="15"/>
  <c r="F14" i="15" s="1"/>
  <c r="H13" i="15"/>
  <c r="E12" i="16" l="1"/>
  <c r="F12" i="16" s="1"/>
  <c r="G12" i="16" s="1"/>
  <c r="G13" i="16"/>
  <c r="E33" i="15"/>
  <c r="F33" i="15" s="1"/>
  <c r="G34" i="15"/>
  <c r="E32" i="15"/>
  <c r="F32" i="15" s="1"/>
  <c r="G33" i="15"/>
  <c r="G32" i="15"/>
  <c r="E27" i="15"/>
  <c r="F27" i="15" s="1"/>
  <c r="G28" i="15"/>
  <c r="E26" i="15"/>
  <c r="F26" i="15" s="1"/>
  <c r="G27" i="15"/>
  <c r="G26" i="15"/>
  <c r="E22" i="15"/>
  <c r="F22" i="15" s="1"/>
  <c r="G23" i="15"/>
  <c r="E21" i="15"/>
  <c r="F21" i="15" s="1"/>
  <c r="G22" i="15"/>
  <c r="G21" i="15"/>
  <c r="E17" i="15"/>
  <c r="F17" i="15" s="1"/>
  <c r="G18" i="15"/>
  <c r="G17" i="15"/>
  <c r="H12" i="15"/>
  <c r="H11" i="15" s="1"/>
  <c r="G14" i="15"/>
  <c r="E13" i="15"/>
  <c r="F13" i="15" s="1"/>
  <c r="G13" i="15" s="1"/>
  <c r="E12" i="15"/>
  <c r="F12" i="15" s="1"/>
  <c r="H70" i="14"/>
  <c r="E70" i="14"/>
  <c r="F70" i="14" s="1"/>
  <c r="E69" i="14" s="1"/>
  <c r="F69" i="14" s="1"/>
  <c r="H66" i="14"/>
  <c r="H65" i="14" s="1"/>
  <c r="F66" i="14"/>
  <c r="E65" i="14" s="1"/>
  <c r="F65" i="14" s="1"/>
  <c r="E66" i="14"/>
  <c r="H51" i="14"/>
  <c r="E51" i="14"/>
  <c r="F51" i="14" s="1"/>
  <c r="H42" i="14"/>
  <c r="E42" i="14"/>
  <c r="F42" i="14" s="1"/>
  <c r="H31" i="14"/>
  <c r="E31" i="14"/>
  <c r="F31" i="14" s="1"/>
  <c r="H17" i="14"/>
  <c r="E17" i="14"/>
  <c r="F17" i="14" s="1"/>
  <c r="H15" i="14"/>
  <c r="E15" i="14"/>
  <c r="F15" i="14" s="1"/>
  <c r="E11" i="16" l="1"/>
  <c r="F11" i="16" s="1"/>
  <c r="G11" i="16" s="1"/>
  <c r="E11" i="15"/>
  <c r="F11" i="15" s="1"/>
  <c r="G11" i="15" s="1"/>
  <c r="G12" i="15"/>
  <c r="G70" i="14"/>
  <c r="H69" i="14"/>
  <c r="H68" i="14" s="1"/>
  <c r="E68" i="14"/>
  <c r="F68" i="14" s="1"/>
  <c r="G68" i="14" s="1"/>
  <c r="G69" i="14"/>
  <c r="G66" i="14"/>
  <c r="G65" i="14"/>
  <c r="G51" i="14"/>
  <c r="G42" i="14"/>
  <c r="G31" i="14"/>
  <c r="H14" i="14"/>
  <c r="H13" i="14" s="1"/>
  <c r="H12" i="14" s="1"/>
  <c r="H11" i="14" s="1"/>
  <c r="G17" i="14"/>
  <c r="E14" i="14"/>
  <c r="F14" i="14" s="1"/>
  <c r="E13" i="14" s="1"/>
  <c r="F13" i="14" s="1"/>
  <c r="G15" i="14"/>
  <c r="H55" i="13"/>
  <c r="H54" i="13" s="1"/>
  <c r="H53" i="13" s="1"/>
  <c r="E55" i="13"/>
  <c r="F55" i="13" s="1"/>
  <c r="H51" i="13"/>
  <c r="E51" i="13"/>
  <c r="F51" i="13" s="1"/>
  <c r="H49" i="13"/>
  <c r="E49" i="13"/>
  <c r="F49" i="13" s="1"/>
  <c r="G49" i="13" s="1"/>
  <c r="H42" i="13"/>
  <c r="E42" i="13"/>
  <c r="F42" i="13" s="1"/>
  <c r="G14" i="14" l="1"/>
  <c r="G13" i="14"/>
  <c r="E12" i="14"/>
  <c r="F12" i="14" s="1"/>
  <c r="E11" i="14" s="1"/>
  <c r="F11" i="14" s="1"/>
  <c r="G11" i="14" s="1"/>
  <c r="E54" i="13"/>
  <c r="F54" i="13" s="1"/>
  <c r="G55" i="13"/>
  <c r="E53" i="13"/>
  <c r="F53" i="13" s="1"/>
  <c r="G54" i="13"/>
  <c r="G53" i="13"/>
  <c r="G51" i="13"/>
  <c r="H41" i="13"/>
  <c r="H40" i="13" s="1"/>
  <c r="H39" i="13" s="1"/>
  <c r="E41" i="13"/>
  <c r="F41" i="13" s="1"/>
  <c r="G42" i="13"/>
  <c r="H123" i="12"/>
  <c r="H122" i="12" s="1"/>
  <c r="H121" i="12" s="1"/>
  <c r="E123" i="12"/>
  <c r="F123" i="12" s="1"/>
  <c r="H117" i="12"/>
  <c r="E117" i="12"/>
  <c r="F117" i="12" s="1"/>
  <c r="E116" i="12" s="1"/>
  <c r="F116" i="12" s="1"/>
  <c r="H111" i="12"/>
  <c r="H110" i="12" s="1"/>
  <c r="H109" i="12" s="1"/>
  <c r="E111" i="12"/>
  <c r="F111" i="12" s="1"/>
  <c r="H105" i="12"/>
  <c r="H104" i="12" s="1"/>
  <c r="H103" i="12" s="1"/>
  <c r="E105" i="12"/>
  <c r="F105" i="12" s="1"/>
  <c r="H101" i="12"/>
  <c r="E101" i="12"/>
  <c r="F101" i="12" s="1"/>
  <c r="E100" i="12" s="1"/>
  <c r="F100" i="12" s="1"/>
  <c r="H97" i="12"/>
  <c r="H96" i="12" s="1"/>
  <c r="H95" i="12" s="1"/>
  <c r="E97" i="12"/>
  <c r="F97" i="12" s="1"/>
  <c r="H87" i="12"/>
  <c r="H86" i="12" s="1"/>
  <c r="H85" i="12" s="1"/>
  <c r="E87" i="12"/>
  <c r="F87" i="12" s="1"/>
  <c r="H77" i="12"/>
  <c r="H76" i="12" s="1"/>
  <c r="H75" i="12" s="1"/>
  <c r="E77" i="12"/>
  <c r="F77" i="12" s="1"/>
  <c r="H73" i="12"/>
  <c r="H72" i="12" s="1"/>
  <c r="H71" i="12" s="1"/>
  <c r="E73" i="12"/>
  <c r="F73" i="12" s="1"/>
  <c r="H64" i="12"/>
  <c r="H63" i="12" s="1"/>
  <c r="H62" i="12" s="1"/>
  <c r="E64" i="12"/>
  <c r="F64" i="12" s="1"/>
  <c r="H55" i="12"/>
  <c r="H54" i="12" s="1"/>
  <c r="H53" i="12" s="1"/>
  <c r="E55" i="12"/>
  <c r="F55" i="12" s="1"/>
  <c r="H44" i="12"/>
  <c r="H43" i="12" s="1"/>
  <c r="H42" i="12" s="1"/>
  <c r="E44" i="12"/>
  <c r="F44" i="12" s="1"/>
  <c r="G12" i="14" l="1"/>
  <c r="G41" i="13"/>
  <c r="E40" i="13"/>
  <c r="F40" i="13" s="1"/>
  <c r="E39" i="13" s="1"/>
  <c r="F39" i="13" s="1"/>
  <c r="G39" i="13" s="1"/>
  <c r="E122" i="12"/>
  <c r="F122" i="12" s="1"/>
  <c r="G123" i="12"/>
  <c r="E121" i="12"/>
  <c r="F121" i="12" s="1"/>
  <c r="G121" i="12" s="1"/>
  <c r="G122" i="12"/>
  <c r="G117" i="12"/>
  <c r="H116" i="12"/>
  <c r="H115" i="12" s="1"/>
  <c r="E115" i="12"/>
  <c r="F115" i="12" s="1"/>
  <c r="E110" i="12"/>
  <c r="F110" i="12" s="1"/>
  <c r="G111" i="12"/>
  <c r="E109" i="12"/>
  <c r="F109" i="12" s="1"/>
  <c r="G109" i="12" s="1"/>
  <c r="G110" i="12"/>
  <c r="E104" i="12"/>
  <c r="F104" i="12" s="1"/>
  <c r="G105" i="12"/>
  <c r="E103" i="12"/>
  <c r="F103" i="12" s="1"/>
  <c r="G104" i="12"/>
  <c r="G103" i="12"/>
  <c r="G101" i="12"/>
  <c r="H100" i="12"/>
  <c r="H99" i="12" s="1"/>
  <c r="H41" i="12" s="1"/>
  <c r="E99" i="12"/>
  <c r="F99" i="12" s="1"/>
  <c r="E96" i="12"/>
  <c r="F96" i="12" s="1"/>
  <c r="E95" i="12" s="1"/>
  <c r="F95" i="12" s="1"/>
  <c r="G97" i="12"/>
  <c r="G96" i="12"/>
  <c r="G95" i="12"/>
  <c r="E86" i="12"/>
  <c r="F86" i="12" s="1"/>
  <c r="G87" i="12"/>
  <c r="E85" i="12"/>
  <c r="F85" i="12" s="1"/>
  <c r="G85" i="12" s="1"/>
  <c r="G86" i="12"/>
  <c r="E76" i="12"/>
  <c r="F76" i="12" s="1"/>
  <c r="G77" i="12"/>
  <c r="E75" i="12"/>
  <c r="F75" i="12" s="1"/>
  <c r="G75" i="12" s="1"/>
  <c r="G76" i="12"/>
  <c r="E72" i="12"/>
  <c r="F72" i="12" s="1"/>
  <c r="E71" i="12" s="1"/>
  <c r="F71" i="12" s="1"/>
  <c r="G71" i="12" s="1"/>
  <c r="G73" i="12"/>
  <c r="G72" i="12"/>
  <c r="E63" i="12"/>
  <c r="F63" i="12" s="1"/>
  <c r="G64" i="12"/>
  <c r="E62" i="12"/>
  <c r="F62" i="12" s="1"/>
  <c r="G62" i="12" s="1"/>
  <c r="G63" i="12"/>
  <c r="E54" i="12"/>
  <c r="F54" i="12" s="1"/>
  <c r="E53" i="12" s="1"/>
  <c r="F53" i="12" s="1"/>
  <c r="G55" i="12"/>
  <c r="E43" i="12"/>
  <c r="F43" i="12" s="1"/>
  <c r="G44" i="12"/>
  <c r="E42" i="12"/>
  <c r="F42" i="12" s="1"/>
  <c r="G43" i="12"/>
  <c r="G42" i="12"/>
  <c r="H31" i="11"/>
  <c r="H30" i="11" s="1"/>
  <c r="H29" i="11" s="1"/>
  <c r="E31" i="11"/>
  <c r="F31" i="11" s="1"/>
  <c r="H27" i="11"/>
  <c r="E27" i="11"/>
  <c r="F27" i="11" s="1"/>
  <c r="H25" i="11"/>
  <c r="E25" i="11"/>
  <c r="F25" i="11" s="1"/>
  <c r="G25" i="11" s="1"/>
  <c r="H23" i="11"/>
  <c r="E23" i="11"/>
  <c r="F23" i="11" s="1"/>
  <c r="H22" i="11"/>
  <c r="H21" i="11" s="1"/>
  <c r="H19" i="11"/>
  <c r="E19" i="11"/>
  <c r="F19" i="11" s="1"/>
  <c r="H17" i="11"/>
  <c r="H14" i="11" s="1"/>
  <c r="E17" i="11"/>
  <c r="F17" i="11" s="1"/>
  <c r="G17" i="11" s="1"/>
  <c r="H15" i="11"/>
  <c r="E15" i="11"/>
  <c r="F15" i="11" s="1"/>
  <c r="G40" i="13" l="1"/>
  <c r="G115" i="12"/>
  <c r="H40" i="12"/>
  <c r="G116" i="12"/>
  <c r="G99" i="12"/>
  <c r="G100" i="12"/>
  <c r="E41" i="12"/>
  <c r="F41" i="12" s="1"/>
  <c r="E40" i="12" s="1"/>
  <c r="F40" i="12" s="1"/>
  <c r="G53" i="12"/>
  <c r="G54" i="12"/>
  <c r="G31" i="11"/>
  <c r="E30" i="11"/>
  <c r="F30" i="11" s="1"/>
  <c r="E29" i="11" s="1"/>
  <c r="F29" i="11" s="1"/>
  <c r="G29" i="11" s="1"/>
  <c r="G30" i="11"/>
  <c r="G27" i="11"/>
  <c r="E22" i="11"/>
  <c r="F22" i="11" s="1"/>
  <c r="E21" i="11" s="1"/>
  <c r="F21" i="11" s="1"/>
  <c r="G21" i="11" s="1"/>
  <c r="G23" i="11"/>
  <c r="G19" i="11"/>
  <c r="G15" i="11"/>
  <c r="E14" i="11"/>
  <c r="F14" i="11" s="1"/>
  <c r="E13" i="11" s="1"/>
  <c r="F13" i="11" s="1"/>
  <c r="H13" i="11"/>
  <c r="H35" i="10"/>
  <c r="H34" i="10" s="1"/>
  <c r="H33" i="10" s="1"/>
  <c r="E35" i="10"/>
  <c r="F35" i="10" s="1"/>
  <c r="H30" i="10"/>
  <c r="E30" i="10"/>
  <c r="F30" i="10" s="1"/>
  <c r="E29" i="10" s="1"/>
  <c r="F29" i="10" s="1"/>
  <c r="H24" i="10"/>
  <c r="H23" i="10" s="1"/>
  <c r="E24" i="10"/>
  <c r="F24" i="10" s="1"/>
  <c r="H20" i="10"/>
  <c r="H19" i="10" s="1"/>
  <c r="H18" i="10" s="1"/>
  <c r="E20" i="10"/>
  <c r="F20" i="10" s="1"/>
  <c r="H15" i="10"/>
  <c r="H14" i="10" s="1"/>
  <c r="H13" i="10" s="1"/>
  <c r="E15" i="10"/>
  <c r="F15" i="10" s="1"/>
  <c r="G40" i="12" l="1"/>
  <c r="G41" i="12"/>
  <c r="G22" i="11"/>
  <c r="E12" i="11"/>
  <c r="F12" i="11" s="1"/>
  <c r="E11" i="11" s="1"/>
  <c r="F11" i="11" s="1"/>
  <c r="G13" i="11"/>
  <c r="G14" i="11"/>
  <c r="H12" i="11"/>
  <c r="H11" i="11" s="1"/>
  <c r="E34" i="10"/>
  <c r="F34" i="10" s="1"/>
  <c r="E33" i="10" s="1"/>
  <c r="F33" i="10" s="1"/>
  <c r="G35" i="10"/>
  <c r="G33" i="10"/>
  <c r="G34" i="10"/>
  <c r="G30" i="10"/>
  <c r="H29" i="10"/>
  <c r="H12" i="10" s="1"/>
  <c r="H11" i="10" s="1"/>
  <c r="E23" i="10"/>
  <c r="F23" i="10" s="1"/>
  <c r="G24" i="10"/>
  <c r="G23" i="10"/>
  <c r="G20" i="10"/>
  <c r="E19" i="10"/>
  <c r="F19" i="10" s="1"/>
  <c r="E18" i="10" s="1"/>
  <c r="F18" i="10" s="1"/>
  <c r="G18" i="10" s="1"/>
  <c r="G15" i="10"/>
  <c r="E14" i="10"/>
  <c r="F14" i="10" s="1"/>
  <c r="E13" i="10"/>
  <c r="F13" i="10" s="1"/>
  <c r="E12" i="10" s="1"/>
  <c r="F12" i="10" s="1"/>
  <c r="E11" i="10" s="1"/>
  <c r="F11" i="10" s="1"/>
  <c r="G14" i="10"/>
  <c r="G13" i="10"/>
  <c r="H178" i="9"/>
  <c r="H177" i="9" s="1"/>
  <c r="H176" i="9" s="1"/>
  <c r="E178" i="9"/>
  <c r="F178" i="9" s="1"/>
  <c r="H172" i="9"/>
  <c r="H171" i="9" s="1"/>
  <c r="H170" i="9" s="1"/>
  <c r="E172" i="9"/>
  <c r="F172" i="9" s="1"/>
  <c r="H168" i="9"/>
  <c r="E168" i="9"/>
  <c r="F168" i="9" s="1"/>
  <c r="E167" i="9" s="1"/>
  <c r="F167" i="9" s="1"/>
  <c r="H163" i="9"/>
  <c r="H162" i="9" s="1"/>
  <c r="E163" i="9"/>
  <c r="F163" i="9" s="1"/>
  <c r="H139" i="9"/>
  <c r="E139" i="9"/>
  <c r="F139" i="9" s="1"/>
  <c r="E138" i="9" s="1"/>
  <c r="F138" i="9" s="1"/>
  <c r="H109" i="9"/>
  <c r="E109" i="9"/>
  <c r="F109" i="9" s="1"/>
  <c r="E108" i="9" s="1"/>
  <c r="F108" i="9" s="1"/>
  <c r="H79" i="9"/>
  <c r="H78" i="9" s="1"/>
  <c r="H77" i="9" s="1"/>
  <c r="E79" i="9"/>
  <c r="F79" i="9" s="1"/>
  <c r="H69" i="9"/>
  <c r="E69" i="9"/>
  <c r="F69" i="9" s="1"/>
  <c r="H57" i="9"/>
  <c r="E57" i="9"/>
  <c r="F57" i="9" s="1"/>
  <c r="H49" i="9"/>
  <c r="H48" i="9" s="1"/>
  <c r="E49" i="9"/>
  <c r="F49" i="9" s="1"/>
  <c r="H39" i="9"/>
  <c r="E39" i="9"/>
  <c r="F39" i="9" s="1"/>
  <c r="H24" i="9"/>
  <c r="E24" i="9"/>
  <c r="F24" i="9" s="1"/>
  <c r="H15" i="9"/>
  <c r="E15" i="9"/>
  <c r="F15" i="9" s="1"/>
  <c r="E14" i="9" s="1"/>
  <c r="F14" i="9" s="1"/>
  <c r="G11" i="11" l="1"/>
  <c r="G12" i="11"/>
  <c r="G29" i="10"/>
  <c r="G19" i="10"/>
  <c r="G11" i="10"/>
  <c r="G12" i="10"/>
  <c r="G178" i="9"/>
  <c r="E177" i="9"/>
  <c r="F177" i="9" s="1"/>
  <c r="E176" i="9" s="1"/>
  <c r="F176" i="9" s="1"/>
  <c r="G176" i="9" s="1"/>
  <c r="E171" i="9"/>
  <c r="F171" i="9" s="1"/>
  <c r="E170" i="9" s="1"/>
  <c r="F170" i="9" s="1"/>
  <c r="G170" i="9" s="1"/>
  <c r="G172" i="9"/>
  <c r="G171" i="9"/>
  <c r="G168" i="9"/>
  <c r="H167" i="9"/>
  <c r="H166" i="9" s="1"/>
  <c r="E166" i="9"/>
  <c r="F166" i="9" s="1"/>
  <c r="E162" i="9"/>
  <c r="F162" i="9" s="1"/>
  <c r="G163" i="9"/>
  <c r="G162" i="9"/>
  <c r="G139" i="9"/>
  <c r="H138" i="9"/>
  <c r="H137" i="9" s="1"/>
  <c r="E137" i="9"/>
  <c r="F137" i="9" s="1"/>
  <c r="G109" i="9"/>
  <c r="H108" i="9"/>
  <c r="H107" i="9" s="1"/>
  <c r="E107" i="9"/>
  <c r="F107" i="9" s="1"/>
  <c r="E78" i="9"/>
  <c r="F78" i="9" s="1"/>
  <c r="E77" i="9" s="1"/>
  <c r="F77" i="9" s="1"/>
  <c r="G77" i="9" s="1"/>
  <c r="G79" i="9"/>
  <c r="G69" i="9"/>
  <c r="H56" i="9"/>
  <c r="H47" i="9" s="1"/>
  <c r="E56" i="9"/>
  <c r="F56" i="9" s="1"/>
  <c r="G57" i="9"/>
  <c r="E48" i="9"/>
  <c r="F48" i="9" s="1"/>
  <c r="G49" i="9"/>
  <c r="G39" i="9"/>
  <c r="H23" i="9"/>
  <c r="E23" i="9"/>
  <c r="F23" i="9" s="1"/>
  <c r="E13" i="9" s="1"/>
  <c r="F13" i="9" s="1"/>
  <c r="G24" i="9"/>
  <c r="G15" i="9"/>
  <c r="H14" i="9"/>
  <c r="H95" i="8"/>
  <c r="H94" i="8" s="1"/>
  <c r="H93" i="8" s="1"/>
  <c r="E95" i="8"/>
  <c r="F95" i="8" s="1"/>
  <c r="H89" i="8"/>
  <c r="H88" i="8" s="1"/>
  <c r="H87" i="8" s="1"/>
  <c r="E89" i="8"/>
  <c r="F89" i="8" s="1"/>
  <c r="H83" i="8"/>
  <c r="H82" i="8" s="1"/>
  <c r="H81" i="8" s="1"/>
  <c r="E83" i="8"/>
  <c r="F83" i="8" s="1"/>
  <c r="E82" i="8" s="1"/>
  <c r="F82" i="8" s="1"/>
  <c r="H79" i="8"/>
  <c r="E79" i="8"/>
  <c r="F79" i="8" s="1"/>
  <c r="G79" i="8" s="1"/>
  <c r="H77" i="8"/>
  <c r="H76" i="8" s="1"/>
  <c r="E77" i="8"/>
  <c r="F77" i="8" s="1"/>
  <c r="H74" i="8"/>
  <c r="H73" i="8" s="1"/>
  <c r="F74" i="8"/>
  <c r="E73" i="8" s="1"/>
  <c r="F73" i="8" s="1"/>
  <c r="E74" i="8"/>
  <c r="H70" i="8"/>
  <c r="H69" i="8" s="1"/>
  <c r="H68" i="8" s="1"/>
  <c r="F70" i="8"/>
  <c r="E69" i="8" s="1"/>
  <c r="F69" i="8" s="1"/>
  <c r="E70" i="8"/>
  <c r="H63" i="8"/>
  <c r="H62" i="8" s="1"/>
  <c r="E63" i="8"/>
  <c r="F63" i="8" s="1"/>
  <c r="H60" i="8"/>
  <c r="H59" i="8" s="1"/>
  <c r="E60" i="8"/>
  <c r="F60" i="8" s="1"/>
  <c r="H43" i="8"/>
  <c r="E43" i="8"/>
  <c r="F43" i="8" s="1"/>
  <c r="H26" i="8"/>
  <c r="H25" i="8" s="1"/>
  <c r="E26" i="8"/>
  <c r="F26" i="8" s="1"/>
  <c r="H22" i="8"/>
  <c r="H21" i="8" s="1"/>
  <c r="E22" i="8"/>
  <c r="F22" i="8" s="1"/>
  <c r="H15" i="8"/>
  <c r="H14" i="8" s="1"/>
  <c r="E15" i="8"/>
  <c r="F15" i="8" s="1"/>
  <c r="G177" i="9" l="1"/>
  <c r="G166" i="9"/>
  <c r="G167" i="9"/>
  <c r="G137" i="9"/>
  <c r="G138" i="9"/>
  <c r="G108" i="9"/>
  <c r="G107" i="9"/>
  <c r="G78" i="9"/>
  <c r="G56" i="9"/>
  <c r="E47" i="9"/>
  <c r="F47" i="9" s="1"/>
  <c r="G47" i="9" s="1"/>
  <c r="G48" i="9"/>
  <c r="H13" i="9"/>
  <c r="G13" i="9" s="1"/>
  <c r="G23" i="9"/>
  <c r="G14" i="9"/>
  <c r="E94" i="8"/>
  <c r="F94" i="8" s="1"/>
  <c r="G94" i="8" s="1"/>
  <c r="G95" i="8"/>
  <c r="E88" i="8"/>
  <c r="F88" i="8" s="1"/>
  <c r="G88" i="8" s="1"/>
  <c r="G89" i="8"/>
  <c r="G83" i="8"/>
  <c r="E81" i="8"/>
  <c r="F81" i="8" s="1"/>
  <c r="G81" i="8" s="1"/>
  <c r="G82" i="8"/>
  <c r="E76" i="8"/>
  <c r="F76" i="8" s="1"/>
  <c r="E72" i="8" s="1"/>
  <c r="F72" i="8" s="1"/>
  <c r="G77" i="8"/>
  <c r="G76" i="8"/>
  <c r="H72" i="8"/>
  <c r="G74" i="8"/>
  <c r="G73" i="8"/>
  <c r="G70" i="8"/>
  <c r="E68" i="8"/>
  <c r="F68" i="8" s="1"/>
  <c r="G68" i="8" s="1"/>
  <c r="G69" i="8"/>
  <c r="E62" i="8"/>
  <c r="F62" i="8" s="1"/>
  <c r="G63" i="8"/>
  <c r="G62" i="8"/>
  <c r="E59" i="8"/>
  <c r="F59" i="8" s="1"/>
  <c r="G60" i="8"/>
  <c r="G59" i="8"/>
  <c r="H42" i="8"/>
  <c r="H41" i="8" s="1"/>
  <c r="E42" i="8"/>
  <c r="F42" i="8" s="1"/>
  <c r="E41" i="8" s="1"/>
  <c r="F41" i="8" s="1"/>
  <c r="G43" i="8"/>
  <c r="E25" i="8"/>
  <c r="F25" i="8" s="1"/>
  <c r="G25" i="8" s="1"/>
  <c r="G26" i="8"/>
  <c r="E21" i="8"/>
  <c r="F21" i="8" s="1"/>
  <c r="G22" i="8"/>
  <c r="G21" i="8"/>
  <c r="H13" i="8"/>
  <c r="H12" i="8" s="1"/>
  <c r="E14" i="8"/>
  <c r="F14" i="8" s="1"/>
  <c r="G15" i="8"/>
  <c r="G14" i="8"/>
  <c r="H69" i="6"/>
  <c r="H68" i="6" s="1"/>
  <c r="H67" i="6" s="1"/>
  <c r="E69" i="6"/>
  <c r="F69" i="6" s="1"/>
  <c r="E68" i="6" s="1"/>
  <c r="F68" i="6" s="1"/>
  <c r="H64" i="6"/>
  <c r="H59" i="6" s="1"/>
  <c r="H58" i="6" s="1"/>
  <c r="E64" i="6"/>
  <c r="F64" i="6" s="1"/>
  <c r="H60" i="6"/>
  <c r="E60" i="6"/>
  <c r="F60" i="6" s="1"/>
  <c r="H55" i="6"/>
  <c r="H50" i="6" s="1"/>
  <c r="H49" i="6" s="1"/>
  <c r="E55" i="6"/>
  <c r="F55" i="6" s="1"/>
  <c r="G55" i="6" s="1"/>
  <c r="H51" i="6"/>
  <c r="E51" i="6"/>
  <c r="F51" i="6" s="1"/>
  <c r="H46" i="6"/>
  <c r="E46" i="6"/>
  <c r="F46" i="6" s="1"/>
  <c r="H42" i="6"/>
  <c r="H41" i="6" s="1"/>
  <c r="H40" i="6" s="1"/>
  <c r="E42" i="6"/>
  <c r="F42" i="6" s="1"/>
  <c r="H37" i="6"/>
  <c r="E37" i="6"/>
  <c r="F37" i="6" s="1"/>
  <c r="H33" i="6"/>
  <c r="E33" i="6"/>
  <c r="F33" i="6" s="1"/>
  <c r="H28" i="6"/>
  <c r="E28" i="6"/>
  <c r="F28" i="6" s="1"/>
  <c r="H24" i="6"/>
  <c r="E24" i="6"/>
  <c r="F24" i="6" s="1"/>
  <c r="H19" i="6"/>
  <c r="E19" i="6"/>
  <c r="F19" i="6" s="1"/>
  <c r="H15" i="6"/>
  <c r="E15" i="6"/>
  <c r="F15" i="6" s="1"/>
  <c r="E12" i="9" l="1"/>
  <c r="F12" i="9" s="1"/>
  <c r="E11" i="9" s="1"/>
  <c r="F11" i="9" s="1"/>
  <c r="H12" i="9"/>
  <c r="H11" i="9" s="1"/>
  <c r="E93" i="8"/>
  <c r="F93" i="8" s="1"/>
  <c r="G93" i="8" s="1"/>
  <c r="E87" i="8"/>
  <c r="F87" i="8" s="1"/>
  <c r="G87" i="8" s="1"/>
  <c r="G72" i="8"/>
  <c r="G42" i="8"/>
  <c r="G41" i="8"/>
  <c r="H11" i="8"/>
  <c r="E13" i="8"/>
  <c r="F13" i="8" s="1"/>
  <c r="G13" i="8" s="1"/>
  <c r="G69" i="6"/>
  <c r="E67" i="6"/>
  <c r="F67" i="6" s="1"/>
  <c r="G67" i="6" s="1"/>
  <c r="G68" i="6"/>
  <c r="G64" i="6"/>
  <c r="G60" i="6"/>
  <c r="E59" i="6"/>
  <c r="F59" i="6" s="1"/>
  <c r="E58" i="6" s="1"/>
  <c r="F58" i="6" s="1"/>
  <c r="G58" i="6" s="1"/>
  <c r="E50" i="6"/>
  <c r="F50" i="6" s="1"/>
  <c r="G50" i="6" s="1"/>
  <c r="G51" i="6"/>
  <c r="E49" i="6"/>
  <c r="F49" i="6" s="1"/>
  <c r="G49" i="6" s="1"/>
  <c r="G46" i="6"/>
  <c r="G42" i="6"/>
  <c r="E41" i="6"/>
  <c r="F41" i="6" s="1"/>
  <c r="E40" i="6" s="1"/>
  <c r="F40" i="6" s="1"/>
  <c r="G40" i="6" s="1"/>
  <c r="G37" i="6"/>
  <c r="H32" i="6"/>
  <c r="H31" i="6" s="1"/>
  <c r="E32" i="6"/>
  <c r="F32" i="6" s="1"/>
  <c r="E31" i="6" s="1"/>
  <c r="F31" i="6" s="1"/>
  <c r="G33" i="6"/>
  <c r="G28" i="6"/>
  <c r="H23" i="6"/>
  <c r="H22" i="6" s="1"/>
  <c r="G24" i="6"/>
  <c r="E23" i="6"/>
  <c r="F23" i="6" s="1"/>
  <c r="E22" i="6" s="1"/>
  <c r="F22" i="6" s="1"/>
  <c r="G19" i="6"/>
  <c r="H14" i="6"/>
  <c r="H13" i="6" s="1"/>
  <c r="G15" i="6"/>
  <c r="E14" i="6"/>
  <c r="F14" i="6" s="1"/>
  <c r="E13" i="6" s="1"/>
  <c r="F13" i="6" s="1"/>
  <c r="H114" i="5"/>
  <c r="H113" i="5" s="1"/>
  <c r="H112" i="5" s="1"/>
  <c r="E114" i="5"/>
  <c r="F114" i="5" s="1"/>
  <c r="E113" i="5" s="1"/>
  <c r="F113" i="5" s="1"/>
  <c r="H109" i="5"/>
  <c r="E109" i="5"/>
  <c r="F109" i="5" s="1"/>
  <c r="G109" i="5" s="1"/>
  <c r="H80" i="5"/>
  <c r="E80" i="5"/>
  <c r="F80" i="5" s="1"/>
  <c r="H74" i="5"/>
  <c r="E74" i="5"/>
  <c r="F74" i="5" s="1"/>
  <c r="E73" i="5" s="1"/>
  <c r="F73" i="5" s="1"/>
  <c r="H68" i="5"/>
  <c r="H67" i="5" s="1"/>
  <c r="H66" i="5" s="1"/>
  <c r="H65" i="5" s="1"/>
  <c r="E68" i="5"/>
  <c r="F68" i="5" s="1"/>
  <c r="H63" i="5"/>
  <c r="H62" i="5" s="1"/>
  <c r="H61" i="5" s="1"/>
  <c r="H60" i="5" s="1"/>
  <c r="E63" i="5"/>
  <c r="F63" i="5" s="1"/>
  <c r="H58" i="5"/>
  <c r="H57" i="5" s="1"/>
  <c r="H56" i="5" s="1"/>
  <c r="H55" i="5" s="1"/>
  <c r="E58" i="5"/>
  <c r="F58" i="5" s="1"/>
  <c r="H50" i="5"/>
  <c r="H49" i="5" s="1"/>
  <c r="H48" i="5" s="1"/>
  <c r="H47" i="5" s="1"/>
  <c r="E50" i="5"/>
  <c r="F50" i="5" s="1"/>
  <c r="H42" i="5"/>
  <c r="H41" i="5" s="1"/>
  <c r="H40" i="5" s="1"/>
  <c r="H39" i="5" s="1"/>
  <c r="E42" i="5"/>
  <c r="F42" i="5" s="1"/>
  <c r="H37" i="5"/>
  <c r="H36" i="5" s="1"/>
  <c r="H35" i="5" s="1"/>
  <c r="E37" i="5"/>
  <c r="F37" i="5" s="1"/>
  <c r="H29" i="5"/>
  <c r="E29" i="5"/>
  <c r="F29" i="5" s="1"/>
  <c r="H28" i="5"/>
  <c r="H27" i="5" s="1"/>
  <c r="H26" i="5" s="1"/>
  <c r="H21" i="5"/>
  <c r="H20" i="5" s="1"/>
  <c r="H19" i="5" s="1"/>
  <c r="E21" i="5"/>
  <c r="F21" i="5" s="1"/>
  <c r="H15" i="5"/>
  <c r="H14" i="5" s="1"/>
  <c r="H13" i="5" s="1"/>
  <c r="H12" i="5" s="1"/>
  <c r="E15" i="5"/>
  <c r="F15" i="5" s="1"/>
  <c r="E14" i="5" s="1"/>
  <c r="F14" i="5" s="1"/>
  <c r="G11" i="9" l="1"/>
  <c r="G12" i="9"/>
  <c r="E12" i="8"/>
  <c r="F12" i="8" s="1"/>
  <c r="E11" i="8" s="1"/>
  <c r="F11" i="8" s="1"/>
  <c r="G11" i="8" s="1"/>
  <c r="G12" i="8"/>
  <c r="G59" i="6"/>
  <c r="G41" i="6"/>
  <c r="G32" i="6"/>
  <c r="G31" i="6"/>
  <c r="H12" i="6"/>
  <c r="H11" i="6" s="1"/>
  <c r="H76" i="6" s="1"/>
  <c r="H79" i="6" s="1"/>
  <c r="G22" i="6"/>
  <c r="G23" i="6"/>
  <c r="G14" i="6"/>
  <c r="G13" i="6"/>
  <c r="E12" i="6"/>
  <c r="F12" i="6" s="1"/>
  <c r="G114" i="5"/>
  <c r="E112" i="5"/>
  <c r="F112" i="5" s="1"/>
  <c r="G112" i="5" s="1"/>
  <c r="G113" i="5"/>
  <c r="E79" i="5"/>
  <c r="F79" i="5" s="1"/>
  <c r="E78" i="5" s="1"/>
  <c r="F78" i="5" s="1"/>
  <c r="E77" i="5" s="1"/>
  <c r="F77" i="5" s="1"/>
  <c r="H79" i="5"/>
  <c r="H78" i="5" s="1"/>
  <c r="H77" i="5" s="1"/>
  <c r="G80" i="5"/>
  <c r="G79" i="5"/>
  <c r="G74" i="5"/>
  <c r="H73" i="5"/>
  <c r="H72" i="5" s="1"/>
  <c r="E72" i="5"/>
  <c r="F72" i="5" s="1"/>
  <c r="E67" i="5"/>
  <c r="F67" i="5" s="1"/>
  <c r="G67" i="5" s="1"/>
  <c r="G68" i="5"/>
  <c r="E66" i="5"/>
  <c r="F66" i="5" s="1"/>
  <c r="G66" i="5" s="1"/>
  <c r="E62" i="5"/>
  <c r="F62" i="5" s="1"/>
  <c r="E61" i="5" s="1"/>
  <c r="F61" i="5" s="1"/>
  <c r="G63" i="5"/>
  <c r="G62" i="5"/>
  <c r="E57" i="5"/>
  <c r="F57" i="5" s="1"/>
  <c r="G58" i="5"/>
  <c r="E56" i="5"/>
  <c r="F56" i="5" s="1"/>
  <c r="G57" i="5"/>
  <c r="E55" i="5"/>
  <c r="F55" i="5" s="1"/>
  <c r="G55" i="5" s="1"/>
  <c r="G56" i="5"/>
  <c r="G50" i="5"/>
  <c r="E49" i="5"/>
  <c r="F49" i="5" s="1"/>
  <c r="G49" i="5" s="1"/>
  <c r="E48" i="5"/>
  <c r="F48" i="5" s="1"/>
  <c r="E47" i="5" s="1"/>
  <c r="F47" i="5" s="1"/>
  <c r="G47" i="5" s="1"/>
  <c r="E41" i="5"/>
  <c r="F41" i="5" s="1"/>
  <c r="G42" i="5"/>
  <c r="E40" i="5"/>
  <c r="F40" i="5" s="1"/>
  <c r="E39" i="5" s="1"/>
  <c r="F39" i="5" s="1"/>
  <c r="G39" i="5" s="1"/>
  <c r="G41" i="5"/>
  <c r="G40" i="5"/>
  <c r="G37" i="5"/>
  <c r="E36" i="5"/>
  <c r="F36" i="5" s="1"/>
  <c r="E35" i="5" s="1"/>
  <c r="F35" i="5" s="1"/>
  <c r="G36" i="5"/>
  <c r="G35" i="5"/>
  <c r="E28" i="5"/>
  <c r="F28" i="5" s="1"/>
  <c r="E27" i="5" s="1"/>
  <c r="F27" i="5" s="1"/>
  <c r="G29" i="5"/>
  <c r="G28" i="5"/>
  <c r="E20" i="5"/>
  <c r="F20" i="5" s="1"/>
  <c r="G21" i="5"/>
  <c r="E19" i="5"/>
  <c r="F19" i="5" s="1"/>
  <c r="E18" i="5" s="1"/>
  <c r="F18" i="5" s="1"/>
  <c r="G20" i="5"/>
  <c r="H18" i="5"/>
  <c r="G15" i="5"/>
  <c r="E13" i="5"/>
  <c r="F13" i="5" s="1"/>
  <c r="E12" i="5" s="1"/>
  <c r="F12" i="5" s="1"/>
  <c r="G14" i="5"/>
  <c r="G13" i="5"/>
  <c r="H37" i="29"/>
  <c r="H36" i="29"/>
  <c r="H35" i="29"/>
  <c r="H32" i="28"/>
  <c r="H30" i="28"/>
  <c r="H29" i="28"/>
  <c r="H28" i="28"/>
  <c r="H86" i="27"/>
  <c r="H85" i="27"/>
  <c r="H88" i="27" s="1"/>
  <c r="H84" i="27"/>
  <c r="H507" i="26"/>
  <c r="H506" i="26"/>
  <c r="H509" i="26" s="1"/>
  <c r="H505" i="26"/>
  <c r="H27" i="25"/>
  <c r="H26" i="25"/>
  <c r="H29" i="25" s="1"/>
  <c r="H25" i="25"/>
  <c r="H81" i="24"/>
  <c r="H80" i="24"/>
  <c r="H83" i="24" s="1"/>
  <c r="H79" i="24"/>
  <c r="H14" i="23"/>
  <c r="H13" i="23"/>
  <c r="H16" i="23" s="1"/>
  <c r="H12" i="23"/>
  <c r="H27" i="22"/>
  <c r="H26" i="22"/>
  <c r="H29" i="22" s="1"/>
  <c r="H25" i="22"/>
  <c r="H66" i="21"/>
  <c r="H65" i="21"/>
  <c r="H68" i="21" s="1"/>
  <c r="H64" i="21"/>
  <c r="H72" i="20"/>
  <c r="H71" i="20"/>
  <c r="H74" i="20" s="1"/>
  <c r="H70" i="20"/>
  <c r="H14" i="19"/>
  <c r="H13" i="19"/>
  <c r="H16" i="19" s="1"/>
  <c r="H12" i="19"/>
  <c r="H91" i="18"/>
  <c r="H90" i="18"/>
  <c r="H93" i="18" s="1"/>
  <c r="H89" i="18"/>
  <c r="H14" i="17"/>
  <c r="H13" i="17"/>
  <c r="H16" i="17" s="1"/>
  <c r="H12" i="17"/>
  <c r="H49" i="16"/>
  <c r="H48" i="16"/>
  <c r="H51" i="16" s="1"/>
  <c r="H47" i="16"/>
  <c r="H42" i="15"/>
  <c r="H41" i="15"/>
  <c r="H44" i="15" s="1"/>
  <c r="H40" i="15"/>
  <c r="H78" i="14"/>
  <c r="H77" i="14"/>
  <c r="H80" i="14" s="1"/>
  <c r="H76" i="14"/>
  <c r="H63" i="13"/>
  <c r="H62" i="13"/>
  <c r="H65" i="13" s="1"/>
  <c r="H61" i="13"/>
  <c r="H131" i="12"/>
  <c r="H130" i="12"/>
  <c r="H129" i="12"/>
  <c r="H39" i="11"/>
  <c r="H38" i="11"/>
  <c r="H41" i="11" s="1"/>
  <c r="H37" i="11"/>
  <c r="H43" i="10"/>
  <c r="H42" i="10"/>
  <c r="H45" i="10" s="1"/>
  <c r="H41" i="10"/>
  <c r="H186" i="9"/>
  <c r="H185" i="9"/>
  <c r="H188" i="9" s="1"/>
  <c r="H184" i="9"/>
  <c r="H103" i="8"/>
  <c r="H102" i="8"/>
  <c r="H105" i="8" s="1"/>
  <c r="H16" i="7"/>
  <c r="H14" i="7"/>
  <c r="H13" i="7"/>
  <c r="H12" i="7"/>
  <c r="H77" i="6"/>
  <c r="H122" i="5"/>
  <c r="H54" i="4"/>
  <c r="G52" i="4"/>
  <c r="E52" i="4"/>
  <c r="G47" i="4"/>
  <c r="E47" i="4"/>
  <c r="G46" i="4"/>
  <c r="G55" i="4" s="1"/>
  <c r="F46" i="4"/>
  <c r="F55" i="4" s="1"/>
  <c r="E46" i="4"/>
  <c r="E55" i="4" s="1"/>
  <c r="H39" i="29" l="1"/>
  <c r="H133" i="12"/>
  <c r="H101" i="8"/>
  <c r="G12" i="6"/>
  <c r="E11" i="6"/>
  <c r="F11" i="6" s="1"/>
  <c r="G11" i="6" s="1"/>
  <c r="G77" i="5"/>
  <c r="G78" i="5"/>
  <c r="G72" i="5"/>
  <c r="H11" i="5"/>
  <c r="H121" i="5" s="1"/>
  <c r="H124" i="5" s="1"/>
  <c r="G73" i="5"/>
  <c r="E65" i="5"/>
  <c r="F65" i="5" s="1"/>
  <c r="G65" i="5" s="1"/>
  <c r="E60" i="5"/>
  <c r="F60" i="5" s="1"/>
  <c r="G60" i="5" s="1"/>
  <c r="G61" i="5"/>
  <c r="G48" i="5"/>
  <c r="E26" i="5"/>
  <c r="F26" i="5" s="1"/>
  <c r="G26" i="5" s="1"/>
  <c r="G27" i="5"/>
  <c r="G19" i="5"/>
  <c r="G18" i="5"/>
  <c r="E11" i="5"/>
  <c r="F11" i="5" s="1"/>
  <c r="H120" i="5" s="1"/>
  <c r="G12" i="5"/>
  <c r="H75" i="6" l="1"/>
  <c r="G11" i="5"/>
</calcChain>
</file>

<file path=xl/sharedStrings.xml><?xml version="1.0" encoding="utf-8"?>
<sst xmlns="http://schemas.openxmlformats.org/spreadsheetml/2006/main" count="3825" uniqueCount="2736">
  <si>
    <r>
      <t xml:space="preserve">Contact person: </t>
    </r>
    <r>
      <rPr>
        <sz val="10"/>
        <rFont val="Arial"/>
        <family val="2"/>
      </rPr>
      <t>xxxxxxxxxxx</t>
    </r>
  </si>
  <si>
    <r>
      <t xml:space="preserve">Attn: </t>
    </r>
    <r>
      <rPr>
        <sz val="10"/>
        <rFont val="Arial"/>
        <family val="2"/>
      </rPr>
      <t>xxxxxxx</t>
    </r>
  </si>
  <si>
    <r>
      <t xml:space="preserve">Address: </t>
    </r>
    <r>
      <rPr>
        <sz val="10"/>
        <rFont val="Arial"/>
        <family val="2"/>
      </rPr>
      <t>xxxxxxxxx</t>
    </r>
  </si>
  <si>
    <t>Address:</t>
  </si>
  <si>
    <t>xxxxxxxxxx</t>
  </si>
  <si>
    <t>Tel:</t>
  </si>
  <si>
    <t>Project name:</t>
  </si>
  <si>
    <t>Singtel FY xxxxxx</t>
  </si>
  <si>
    <t>Revision:</t>
  </si>
  <si>
    <t>01</t>
  </si>
  <si>
    <t>Date:</t>
  </si>
  <si>
    <t>29 March, 2012</t>
  </si>
  <si>
    <t>Price Summary Table</t>
  </si>
  <si>
    <t>Currency: SGD</t>
  </si>
  <si>
    <t>total gross</t>
  </si>
  <si>
    <t>total net 
(before payment terms incentives)</t>
  </si>
  <si>
    <t>total net 
(after payment terms incentives)</t>
  </si>
  <si>
    <t>Grand Total</t>
  </si>
  <si>
    <t>Total Incentive</t>
  </si>
  <si>
    <t>Incentive core 1</t>
  </si>
  <si>
    <t>Incentive core 2</t>
  </si>
  <si>
    <t>Incentive RAN 1</t>
  </si>
  <si>
    <t>Incentive RAN 2</t>
  </si>
  <si>
    <t>Total before payment terms incentive</t>
  </si>
  <si>
    <t>Payment Terms incentive</t>
  </si>
  <si>
    <t>Grand Total after Incentive</t>
  </si>
  <si>
    <t>Terms and Conditions:</t>
  </si>
  <si>
    <t>Payment terms</t>
  </si>
  <si>
    <t>Incoterms</t>
  </si>
  <si>
    <t>Offer validation period</t>
  </si>
  <si>
    <t>Conditions</t>
  </si>
  <si>
    <t>etc.</t>
  </si>
  <si>
    <t>Revision History:</t>
  </si>
  <si>
    <t>Rev no.</t>
  </si>
  <si>
    <t>Date</t>
  </si>
  <si>
    <t>Description of Change</t>
  </si>
  <si>
    <t>Rev 01</t>
  </si>
  <si>
    <t>DD month YYYY</t>
  </si>
  <si>
    <t>Rev 02</t>
  </si>
  <si>
    <t>yyyyyyyyyyy</t>
  </si>
  <si>
    <t>30 May, 2012</t>
  </si>
  <si>
    <t>Item No</t>
  </si>
  <si>
    <t>Name</t>
  </si>
  <si>
    <t>Qty</t>
  </si>
  <si>
    <t>Product
Unit</t>
  </si>
  <si>
    <t>Unit Gross (SGD)</t>
  </si>
  <si>
    <t>Total Gross (SGD)</t>
  </si>
  <si>
    <t>Discount
(%)</t>
  </si>
  <si>
    <t>Total Net 
(SGD)</t>
  </si>
  <si>
    <t>1st Year Support (SGD)</t>
  </si>
  <si>
    <t>Sub total for gross</t>
  </si>
  <si>
    <t>Sub total for Net</t>
  </si>
  <si>
    <t>Sub total for Support</t>
  </si>
  <si>
    <t>Net total with support</t>
  </si>
  <si>
    <t>1</t>
  </si>
  <si>
    <t>Phase 1 : Immediate Expansion</t>
  </si>
  <si>
    <t>1.1</t>
  </si>
  <si>
    <t>UDC HW</t>
  </si>
  <si>
    <t>1.1.1</t>
  </si>
  <si>
    <t>EVO 1</t>
  </si>
  <si>
    <t>1.1.1.1</t>
  </si>
  <si>
    <t>HLR BC_OLP</t>
  </si>
  <si>
    <t>1.1.1.1.1</t>
  </si>
  <si>
    <t>1.1.1.1.1.1</t>
  </si>
  <si>
    <t>PRODUCT PACKAGE/HLR-FE Blade HW 1.0 (FAP1302383)</t>
  </si>
  <si>
    <t>1.1.1.1.1.1.1</t>
  </si>
  <si>
    <t>HLR Blade Server 1.0 Base Configuration  (incl 3 blades)</t>
  </si>
  <si>
    <t>1.1.1.1.1.1.2</t>
  </si>
  <si>
    <t>Power Cable (6.0 mm2)</t>
  </si>
  <si>
    <t>1.1.2</t>
  </si>
  <si>
    <t>EVO 2</t>
  </si>
  <si>
    <t>1.1.2.1</t>
  </si>
  <si>
    <t>CUDB BC_OLP 1</t>
  </si>
  <si>
    <t>1.1.2.1.1</t>
  </si>
  <si>
    <t>CUDB BC_OLP</t>
  </si>
  <si>
    <t>1.1.2.1.1.1</t>
  </si>
  <si>
    <t>PRODUCT PACKAGE/EBS based CUDB HW v1.0 (FAP1302595)</t>
  </si>
  <si>
    <t>1.1.2.1.1.1.1</t>
  </si>
  <si>
    <t>CUDB Blade v3</t>
  </si>
  <si>
    <t>1.1.2.1.1.1.2</t>
  </si>
  <si>
    <t>Cabinet</t>
  </si>
  <si>
    <t>1.1.2.1.1.1.3</t>
  </si>
  <si>
    <t>Network Interface Blade (NWI-E 450A)</t>
  </si>
  <si>
    <t>1.1.2.1.1.1.4</t>
  </si>
  <si>
    <t>Unequipped subrack with 2 SCXB2</t>
  </si>
  <si>
    <t>1.1.3</t>
  </si>
  <si>
    <t>CUDB Spares</t>
  </si>
  <si>
    <t>1.1.3.1</t>
  </si>
  <si>
    <t>CUDB Spares 1</t>
  </si>
  <si>
    <t>1.1.3.1.1</t>
  </si>
  <si>
    <t>1.1.3.1.1.1</t>
  </si>
  <si>
    <t>PRODUCT PACKAGE/SP CUDB 11B (FAP1302513)</t>
  </si>
  <si>
    <t>1.1.3.1.1.1.1</t>
  </si>
  <si>
    <t>GEP3-HD300</t>
  </si>
  <si>
    <t>1.1.3.1.1.1.2</t>
  </si>
  <si>
    <t>NWI-E 450A</t>
  </si>
  <si>
    <t>1.1.3.1.1.1.3</t>
  </si>
  <si>
    <t>PFM HOD</t>
  </si>
  <si>
    <t>1.1.3.1.1.1.4</t>
  </si>
  <si>
    <t>SCXB2</t>
  </si>
  <si>
    <t>1.1.3.1.1.1.5</t>
  </si>
  <si>
    <t>Subrack + Backplane</t>
  </si>
  <si>
    <t>1.1.4</t>
  </si>
  <si>
    <t>HLR-FE Spares</t>
  </si>
  <si>
    <t>1.1.4.1</t>
  </si>
  <si>
    <t>1.1.4.1.1</t>
  </si>
  <si>
    <t>1.1.4.1.1.1</t>
  </si>
  <si>
    <t>1.1.5</t>
  </si>
  <si>
    <t>HLR-FE LIVE (FY12/13)</t>
  </si>
  <si>
    <t>1.1.5.1</t>
  </si>
  <si>
    <t>1.1.5.1.1</t>
  </si>
  <si>
    <t>1.1.5.1.1.1</t>
  </si>
  <si>
    <t>1.1.5.1.1.1.1</t>
  </si>
  <si>
    <t>HLR-FE 1.0 Blade</t>
  </si>
  <si>
    <t>1.1.5.1.1.1.2</t>
  </si>
  <si>
    <t>HLR-FE Middleware</t>
  </si>
  <si>
    <t>1.1.5.1.1.1.3</t>
  </si>
  <si>
    <t>1.1.5.1.1.1.4</t>
  </si>
  <si>
    <t>HLR-FE on Ericsson Blade HW 1.0 Base Configuration  (incl. 3 blades)</t>
  </si>
  <si>
    <t>1.1.6</t>
  </si>
  <si>
    <t>CUDB LIVE (FY12/13)</t>
  </si>
  <si>
    <t>1.1.6.1</t>
  </si>
  <si>
    <t>1.1.6.1.1</t>
  </si>
  <si>
    <t>1.1.6.1.1.1</t>
  </si>
  <si>
    <t>1.1.6.1.1.1.1</t>
  </si>
  <si>
    <t>1.1.6.1.1.1.2</t>
  </si>
  <si>
    <t>1.1.6.1.1.1.3</t>
  </si>
  <si>
    <t>1.1.6.1.1.1.4</t>
  </si>
  <si>
    <t>1.1.7</t>
  </si>
  <si>
    <t>CUDB SW Testbed</t>
  </si>
  <si>
    <t>1.1.7.1</t>
  </si>
  <si>
    <t>CUDB SW Testbed 2</t>
  </si>
  <si>
    <t>1.1.7.1.1</t>
  </si>
  <si>
    <t>1.1.7.1.1.1</t>
  </si>
  <si>
    <t>PRODUCT PACKAGE/CUDB 11 SW (FAP1302181)</t>
  </si>
  <si>
    <t>1.1.7.1.1.1.1</t>
  </si>
  <si>
    <t>CUDB Customer Test System</t>
  </si>
  <si>
    <t>1.1.8</t>
  </si>
  <si>
    <t>HLR FE SW OLP 11B</t>
  </si>
  <si>
    <t>1.1.8.1</t>
  </si>
  <si>
    <t>1.1.8.1.1</t>
  </si>
  <si>
    <t>1.1.8.1.1.1</t>
  </si>
  <si>
    <t>PRODUCT PACKAGE/HLR/AUC-FE 11B (FAP1302463)</t>
  </si>
  <si>
    <t>1.1.8.1.1.1.1</t>
  </si>
  <si>
    <t>Customer Test Lab System</t>
  </si>
  <si>
    <t>1.1.9</t>
  </si>
  <si>
    <t>CUDB SW LIVE (FY12/13)</t>
  </si>
  <si>
    <t>1.1.9.1</t>
  </si>
  <si>
    <t>1.1.9.1.1</t>
  </si>
  <si>
    <t>1.1.9.1.1.1</t>
  </si>
  <si>
    <t>1.1.9.1.1.1.1</t>
  </si>
  <si>
    <t>AUC Profile Basic</t>
  </si>
  <si>
    <t>1.1.9.1.1.1.2</t>
  </si>
  <si>
    <t>Double Geographical Redundancy</t>
  </si>
  <si>
    <t>1.1.9.1.1.1.3</t>
  </si>
  <si>
    <t>HLR Profile Basic</t>
  </si>
  <si>
    <t>1.1.10</t>
  </si>
  <si>
    <t>HLR_3G (FY12/13)</t>
  </si>
  <si>
    <t>1.1.10.1</t>
  </si>
  <si>
    <t>1.1.10.1.1</t>
  </si>
  <si>
    <t>1.1.10.1.1.1</t>
  </si>
  <si>
    <t>3G.324M Multimedia support in HLR</t>
  </si>
  <si>
    <t>1.1.10.1.1.2</t>
  </si>
  <si>
    <t>GPRS Charging Characteristics Support in HLR</t>
  </si>
  <si>
    <t>1.1.11</t>
  </si>
  <si>
    <t>HLR_2G/3G (FY12/13)</t>
  </si>
  <si>
    <t>1.1.11.1</t>
  </si>
  <si>
    <t>1.1.11.1.1</t>
  </si>
  <si>
    <t>1.1.11.1.1.1</t>
  </si>
  <si>
    <t>PRODUCT PACKAGE/HLR/AUC and FNR R14.1 (FAP1302048)</t>
  </si>
  <si>
    <t>1.1.11.1.1.1.1</t>
  </si>
  <si>
    <t>AUC (AXE) Alternative A4 algorithm</t>
  </si>
  <si>
    <t>1.1.11.1.1.1.2</t>
  </si>
  <si>
    <t>AUC R14.1 Basic GSM SW package</t>
  </si>
  <si>
    <t>1.1.11.1.1.1.3</t>
  </si>
  <si>
    <t>Access to Mobile IN Services in HLR</t>
  </si>
  <si>
    <t>1.1.11.1.1.1.4</t>
  </si>
  <si>
    <t>Added AUC R14.1 Basic WCDMA support for GSM/WCDMA combined networks</t>
  </si>
  <si>
    <t>1.1.11.1.1.1.5</t>
  </si>
  <si>
    <t>Any Time Interrogation in HLR</t>
  </si>
  <si>
    <t>1.1.11.1.1.1.6</t>
  </si>
  <si>
    <t>Call Barring Services in HLR</t>
  </si>
  <si>
    <t>1.1.11.1.1.1.7</t>
  </si>
  <si>
    <t>Call Forwarding Services in HLR</t>
  </si>
  <si>
    <t>1.1.11.1.1.1.8</t>
  </si>
  <si>
    <t>Call Waiting and Call Hold subscription</t>
  </si>
  <si>
    <t>1.1.11.1.1.1.9</t>
  </si>
  <si>
    <t>Calling Line Identification Services subscription</t>
  </si>
  <si>
    <t>1.1.11.1.1.1.10</t>
  </si>
  <si>
    <t>Default Call Forwarding</t>
  </si>
  <si>
    <t>1.1.11.1.1.1.11</t>
  </si>
  <si>
    <t>File Output for Subscriber Data in HLR</t>
  </si>
  <si>
    <t>1.1.11.1.1.1.12</t>
  </si>
  <si>
    <t>GPRS Support in HLR</t>
  </si>
  <si>
    <t>1.1.11.1.1.1.13</t>
  </si>
  <si>
    <t>HLR R14.1 Basic SW package</t>
  </si>
  <si>
    <t>1.1.11.1.1.1.14</t>
  </si>
  <si>
    <t>Immediate Call Itemisation subscription</t>
  </si>
  <si>
    <t>1.1.11.1.1.1.15</t>
  </si>
  <si>
    <t>MTP Policing</t>
  </si>
  <si>
    <t>1.1.11.1.1.1.16</t>
  </si>
  <si>
    <t>Multi Party Service subscription</t>
  </si>
  <si>
    <t>1.1.11.1.1.1.17</t>
  </si>
  <si>
    <t>No. 7 Supervision</t>
  </si>
  <si>
    <t>1.1.11.1.1.1.18</t>
  </si>
  <si>
    <t>Operator Determined Barring in HLR</t>
  </si>
  <si>
    <t>1.1.11.1.1.1.19</t>
  </si>
  <si>
    <t>Positioning in HLR for CS</t>
  </si>
  <si>
    <t>1.1.11.1.1.1.20</t>
  </si>
  <si>
    <t>Positioning in HLR for PS</t>
  </si>
  <si>
    <t>1.1.11.1.1.1.21</t>
  </si>
  <si>
    <t>Remote Control Equipment</t>
  </si>
  <si>
    <t>1.1.11.1.1.1.22</t>
  </si>
  <si>
    <t>Roaming Restriction per Subscription</t>
  </si>
  <si>
    <t>1.1.11.1.1.1.23</t>
  </si>
  <si>
    <t>Roaming Service Restrictions in HLR</t>
  </si>
  <si>
    <t>1.1.11.1.1.1.24</t>
  </si>
  <si>
    <t>SMS over GPRS in HLR</t>
  </si>
  <si>
    <t>1.1.11.1.1.1.25</t>
  </si>
  <si>
    <t>Short Message Services in HLR</t>
  </si>
  <si>
    <t>1.1.11.1.1.1.26</t>
  </si>
  <si>
    <t>Signaling Transport  over IP (SIGTRAN) in HLR</t>
  </si>
  <si>
    <t>1.1.11.1.1.1.27</t>
  </si>
  <si>
    <t>Unstructured SS Data (USSD) to External Node</t>
  </si>
  <si>
    <t>1.1.11.1.1.1.28</t>
  </si>
  <si>
    <t>Unstructured SS data in HLR</t>
  </si>
  <si>
    <t>1.1.11.1.1.2</t>
  </si>
  <si>
    <t>1.1.11.1.1.2.1</t>
  </si>
  <si>
    <t>Flexible Allocation of MSISDN</t>
  </si>
  <si>
    <t>1.1.11.1.1.2.2</t>
  </si>
  <si>
    <t>R14.1 SW Basic Package for FNR</t>
  </si>
  <si>
    <t>1.1.12</t>
  </si>
  <si>
    <t>Services_UDC_PA1</t>
  </si>
  <si>
    <t>1.1.12.1</t>
  </si>
  <si>
    <t>1.1.12.1.1</t>
  </si>
  <si>
    <t>1.1.12.1.1.1</t>
  </si>
  <si>
    <t>UDC_Project_Management</t>
  </si>
  <si>
    <t>1.1.12.1.1.2</t>
  </si>
  <si>
    <t>UDC_Implementation</t>
  </si>
  <si>
    <t>1.1.12.1.1.3</t>
  </si>
  <si>
    <t>UDC_Risk Mitigation</t>
  </si>
  <si>
    <t>FY12/13 Phase 1 - 1st year Enh warranty</t>
  </si>
  <si>
    <t>1.2</t>
  </si>
  <si>
    <t>MSS 12A SW Upgrade</t>
  </si>
  <si>
    <t>1.2.1</t>
  </si>
  <si>
    <t>New category</t>
  </si>
  <si>
    <t>1.2.1.1</t>
  </si>
  <si>
    <t>MSC-S1 12A SW Upgrade ES (IPB 702 1829/1) 1 1</t>
  </si>
  <si>
    <t>1.2.1.1.1</t>
  </si>
  <si>
    <t>MSC-S1 12A SW Upgrade ES (IPB 702 1829/1)</t>
  </si>
  <si>
    <t>1.2.1.1.1.1</t>
  </si>
  <si>
    <t>PRODUCT PACKAGE/MSC 12A SW (FAP1302689)</t>
  </si>
  <si>
    <t>1.2.1.1.1.1.1</t>
  </si>
  <si>
    <t>Upgrade R14.1 to 12A MSC-S Basic SW Package</t>
  </si>
  <si>
    <t>1.2.1.1.1.1.2</t>
  </si>
  <si>
    <t>Upgrade to Legal Interception of Location Update procedure</t>
  </si>
  <si>
    <t>1.2.1.1.1.1.3</t>
  </si>
  <si>
    <t>Upgrade to Remote Control Equipment</t>
  </si>
  <si>
    <t>1.2.1.1.1.2</t>
  </si>
  <si>
    <t>1.2.1.1.1.2.1</t>
  </si>
  <si>
    <t>LTE to CS Fallback</t>
  </si>
  <si>
    <t>1.2.1.1.1.2.2</t>
  </si>
  <si>
    <t>SMS over SGs-interface</t>
  </si>
  <si>
    <t>1.2.1.2</t>
  </si>
  <si>
    <t>MSC-S2 12A SW Upgrade ES (IPB 702 1803/1) 1 1</t>
  </si>
  <si>
    <t>1.2.1.2.1</t>
  </si>
  <si>
    <t>MSC-S2 12A SW Upgrade ES (IPB 702 1803/1)</t>
  </si>
  <si>
    <t>1.2.1.2.1.1</t>
  </si>
  <si>
    <t>1.2.1.2.1.1.1</t>
  </si>
  <si>
    <t>1.2.1.2.1.1.2</t>
  </si>
  <si>
    <t>1.2.1.2.1.1.3</t>
  </si>
  <si>
    <t>1.2.1.2.1.2</t>
  </si>
  <si>
    <t>1.2.1.2.1.2.1</t>
  </si>
  <si>
    <t>1.2.1.2.1.2.2</t>
  </si>
  <si>
    <t>1.2.1.3</t>
  </si>
  <si>
    <t>MSC-S3 12A SW Upgrade ES (IPB 702 1814/1) 1 1</t>
  </si>
  <si>
    <t>1.2.1.3.1</t>
  </si>
  <si>
    <t>MSC-S3 12A SW Upgrade ES (IPB 702 1814/1)</t>
  </si>
  <si>
    <t>1.2.1.3.1.1</t>
  </si>
  <si>
    <t>1.2.1.3.1.1.1</t>
  </si>
  <si>
    <t>1.2.1.3.1.1.2</t>
  </si>
  <si>
    <t>1.2.1.3.1.1.3</t>
  </si>
  <si>
    <t>1.2.1.3.1.2</t>
  </si>
  <si>
    <t>1.2.1.3.1.2.1</t>
  </si>
  <si>
    <t>1.2.1.3.1.2.2</t>
  </si>
  <si>
    <t>1.2.1.4</t>
  </si>
  <si>
    <t>MSC-S4 12A SW Upgrade ES (IPB 702 1830/1) 1 1</t>
  </si>
  <si>
    <t>1.2.1.4.1</t>
  </si>
  <si>
    <t>MSC-S4 12A SW Upgrade ES (IPB 702 1830/1)</t>
  </si>
  <si>
    <t>1.2.1.4.1.1</t>
  </si>
  <si>
    <t>1.2.1.4.1.1.1</t>
  </si>
  <si>
    <t>1.2.1.4.1.1.2</t>
  </si>
  <si>
    <t>1.2.1.4.1.1.3</t>
  </si>
  <si>
    <t>1.2.1.4.1.2</t>
  </si>
  <si>
    <t>1.2.1.4.1.2.1</t>
  </si>
  <si>
    <t>1.2.1.4.1.2.2</t>
  </si>
  <si>
    <t>1.2.1.5</t>
  </si>
  <si>
    <t>MSC-S5 12A SW Upgrade ES (IPB 702 1831/1) 1 1</t>
  </si>
  <si>
    <t>1.2.1.5.1</t>
  </si>
  <si>
    <t>MSC-S5 12A SW Upgrade ES (IPB 702 1831/1)</t>
  </si>
  <si>
    <t>1.2.1.5.1.1</t>
  </si>
  <si>
    <t>1.2.1.5.1.1.1</t>
  </si>
  <si>
    <t>1.2.1.5.1.1.2</t>
  </si>
  <si>
    <t>1.2.1.5.1.1.3</t>
  </si>
  <si>
    <t>1.2.1.5.1.2</t>
  </si>
  <si>
    <t>1.2.1.5.1.2.1</t>
  </si>
  <si>
    <t>1.2.1.5.1.2.2</t>
  </si>
  <si>
    <t>1.2.1.6</t>
  </si>
  <si>
    <t>MSC-S6 12A SW Upgrade ES (IPB 702 1848/1) 1 1</t>
  </si>
  <si>
    <t>1.2.1.6.1</t>
  </si>
  <si>
    <t>MSC-S6 12A SW Upgrade ES (IPB 702 1848/1)</t>
  </si>
  <si>
    <t>1.2.1.6.1.1</t>
  </si>
  <si>
    <t>1.2.1.6.1.1.1</t>
  </si>
  <si>
    <t>1.2.1.6.1.1.2</t>
  </si>
  <si>
    <t>1.2.1.6.1.1.3</t>
  </si>
  <si>
    <t>1.2.1.6.1.2</t>
  </si>
  <si>
    <t>1.2.1.6.1.2.1</t>
  </si>
  <si>
    <t>1.2.1.6.1.2.2</t>
  </si>
  <si>
    <t>1.2.2</t>
  </si>
  <si>
    <t>MSS_R12A_Sw_Upg_PA1</t>
  </si>
  <si>
    <t>1.2.2.1</t>
  </si>
  <si>
    <t>1.2.2.1.1</t>
  </si>
  <si>
    <t>1.2.2.1.1.1</t>
  </si>
  <si>
    <t>MSS_R12A_SW_Upg Project Management</t>
  </si>
  <si>
    <t>1.2.2.1.1.2</t>
  </si>
  <si>
    <t>MSS_R12A_SW_Upg Implementation</t>
  </si>
  <si>
    <t>1.2.2.1.1.3</t>
  </si>
  <si>
    <t>MSS_R12A_SW_Upg Risk Mitigation</t>
  </si>
  <si>
    <t>1.3</t>
  </si>
  <si>
    <t>PS Core HW</t>
  </si>
  <si>
    <t>1.3.1</t>
  </si>
  <si>
    <t>FY12/13</t>
  </si>
  <si>
    <t>1.3.1.1</t>
  </si>
  <si>
    <t>SGSN MkVIII - HW</t>
  </si>
  <si>
    <t>1.3.1.1.1</t>
  </si>
  <si>
    <t>MkVIII upgrade from MkVI</t>
  </si>
  <si>
    <t>1.3.1.1.1.1</t>
  </si>
  <si>
    <t>PRODUCT PACKAGE/SGSN-MME 2011B MkVIII (FAP1302718)</t>
  </si>
  <si>
    <t>1.3.1.1.1.1.1</t>
  </si>
  <si>
    <t>SGSN-MME MkVIII Base Platform Upgrade License</t>
  </si>
  <si>
    <t>1.3.1.1.1.1.2</t>
  </si>
  <si>
    <t>SGSN-MME MkVIII Expansion Blade</t>
  </si>
  <si>
    <t>1.3.1.1.1.1.3</t>
  </si>
  <si>
    <t>SGSN-MME MkVIII Expansion Blade Platform License</t>
  </si>
  <si>
    <t>1.3.1.1.1.1.4</t>
  </si>
  <si>
    <t>SGSN-MME MkVIII Expansion Subrack</t>
  </si>
  <si>
    <t>1.3.1.1.1.1.5</t>
  </si>
  <si>
    <t>SGSN-MME MkVIII HW Base Upgrade Kit (new cabinet)</t>
  </si>
  <si>
    <t>1.3.1.1.2</t>
  </si>
  <si>
    <t>OLP SGSN-MkVIII/1mag upgrade from MkVI</t>
  </si>
  <si>
    <t>1.3.1.1.2.1</t>
  </si>
  <si>
    <t>PRODUCT PACKAGE/SGSN-MME 2011A MkVIII (FAP1302485)</t>
  </si>
  <si>
    <t>1.3.1.1.2.1.1</t>
  </si>
  <si>
    <t>1.3.1.1.2.1.2</t>
  </si>
  <si>
    <t>1.3.1.1.3</t>
  </si>
  <si>
    <t>SGSN-MkVIII HW Spare Parts</t>
  </si>
  <si>
    <t>1.3.1.1.3.1</t>
  </si>
  <si>
    <t>PRODUCT PACKAGE/SP SGSN-MME 2011A MkVIII (FAP1302548)</t>
  </si>
  <si>
    <t>1.3.1.1.3.1.1</t>
  </si>
  <si>
    <t>CMXB3 EGEM2</t>
  </si>
  <si>
    <t>1.3.1.1.3.1.2</t>
  </si>
  <si>
    <t>GEP3-24GB</t>
  </si>
  <si>
    <t>1.3.1.1.3.1.3</t>
  </si>
  <si>
    <t>1.3.1.1.3.1.4</t>
  </si>
  <si>
    <t>O/E conv.; 1G, 3x10G</t>
  </si>
  <si>
    <t>1.3.1.1.3.1.5</t>
  </si>
  <si>
    <t>OPTICAL TRANSCEIVER/TRX SM CPRI DUAL RAT</t>
  </si>
  <si>
    <t>1.3.1.1.3.1.6</t>
  </si>
  <si>
    <t>1.3.1.1.3.1.7</t>
  </si>
  <si>
    <t>PFM LOD</t>
  </si>
  <si>
    <t>1.3.1.1.3.1.8</t>
  </si>
  <si>
    <t>1.3.1.1.3.1.9</t>
  </si>
  <si>
    <t>SFP GB-TX  RJ45 Ethernet transceiver 1000Base-T 1.25G</t>
  </si>
  <si>
    <t>1.3.1.1.3.1.10</t>
  </si>
  <si>
    <t>1.3.1.1.3.1.11</t>
  </si>
  <si>
    <t>TRX MM 1000Base-SX LC-SFP -5/+85C (1400421-0010)</t>
  </si>
  <si>
    <t>1.3.1.1.3.1.12</t>
  </si>
  <si>
    <t>TRX MM 10GBase-LRM 1310nm DBF LC-SFP+ receptacle 0/+70C 3.3V</t>
  </si>
  <si>
    <t>1.3.1.1.3.1.13</t>
  </si>
  <si>
    <t>TRX MM 10Gbase-SR 850nm VCSEL LC-SFP+ receptacle 0/+70C 3.3V</t>
  </si>
  <si>
    <t>1.3.1.1.3.1.14</t>
  </si>
  <si>
    <t>TRX SM 10GBase-LR 1310nm DBF LC-SFP+ receptacle 0/+70C 3.3V</t>
  </si>
  <si>
    <t>1.3.2</t>
  </si>
  <si>
    <t>GSN Sw</t>
  </si>
  <si>
    <t>1.3.2.1</t>
  </si>
  <si>
    <t>FY12/13 GSN SW</t>
  </si>
  <si>
    <t>1.3.2.1.1</t>
  </si>
  <si>
    <t>MkVIII SGSN 2011B SW</t>
  </si>
  <si>
    <t>1.3.2.1.1.1</t>
  </si>
  <si>
    <t>5kPDP HSDPA Support, Exp5 (48-84Mbps)</t>
  </si>
  <si>
    <t>1.3.2.1.1.2</t>
  </si>
  <si>
    <t>5kPDP HSDPA support, Exp1 (2-8Mbps)</t>
  </si>
  <si>
    <t>1.3.2.1.1.3</t>
  </si>
  <si>
    <t>APN Resolution Funchtional Extension</t>
  </si>
  <si>
    <t>1.3.2.1.1.4</t>
  </si>
  <si>
    <t>Enhanced UL Supp. (2-4Mbps)</t>
  </si>
  <si>
    <t>1.3.2.1.1.5</t>
  </si>
  <si>
    <t>Enhanced UL Supp. Exp1 (4-8Mbps)</t>
  </si>
  <si>
    <t>1.3.2.1.1.6</t>
  </si>
  <si>
    <t>HSDPA Support Exp 2 (8-16Mbps)</t>
  </si>
  <si>
    <t>1.3.2.1.1.7</t>
  </si>
  <si>
    <t>HSDPA Support Exp3 (16-32 Mbps)</t>
  </si>
  <si>
    <t>1.3.2.1.1.8</t>
  </si>
  <si>
    <t>HSDPA Support Exp4 (32-48 Mbps)</t>
  </si>
  <si>
    <t>1.3.2.1.1.9</t>
  </si>
  <si>
    <t>SGSN-MME 2011B 10 kPPS GSM or 50 kPPS WCDMA Capacity SW License</t>
  </si>
  <si>
    <t>1.3.2.1.1.10</t>
  </si>
  <si>
    <t>SGSN-MME 2011B 5k IP Sessions Capacity SW License</t>
  </si>
  <si>
    <t>1.3.2.1.1.11</t>
  </si>
  <si>
    <t>5k IPSession Dual Access for GSM and WCDMA</t>
  </si>
  <si>
    <t>1.3.2.1.1.12</t>
  </si>
  <si>
    <t>5k IPSession Gb over IP</t>
  </si>
  <si>
    <t>1.3.2.1.1.13</t>
  </si>
  <si>
    <t>5k IPSessionSGSN Pool for GSM</t>
  </si>
  <si>
    <t>1.3.2.1.1.14</t>
  </si>
  <si>
    <t>5k IPSession SGSN Pool for WCDMA</t>
  </si>
  <si>
    <t>1.3.2.1.1.15</t>
  </si>
  <si>
    <t>5k IPSession SS7 over IP (SIGTRAN)</t>
  </si>
  <si>
    <t>1.3.2.1.2</t>
  </si>
  <si>
    <t>OLP SGSN MkVIII SW</t>
  </si>
  <si>
    <t>1.3.2.1.2.1</t>
  </si>
  <si>
    <t>PRODUCT PACKAGE/SGSN-MME 2011B Software (FAP1302716)</t>
  </si>
  <si>
    <t>1.3.2.1.2.1.1</t>
  </si>
  <si>
    <t>SGSN-MME 2011B SW License for Test-lab usage</t>
  </si>
  <si>
    <t>1.3.2.2</t>
  </si>
  <si>
    <t>FY12/13 SW Upgrade</t>
  </si>
  <si>
    <t>1.3.2.2.1</t>
  </si>
  <si>
    <t>FY12/13 SW upgrade</t>
  </si>
  <si>
    <t>1.3.2.2.1.1</t>
  </si>
  <si>
    <t>SGSN-MME 2010B to 2011A 10 kPPS GSM or 50 kPPS WCDMA SW Upgrade License</t>
  </si>
  <si>
    <t>1.3.2.2.1.2</t>
  </si>
  <si>
    <t>SGSN-MME 2010B to 2011A 5k IP Sessions SW Upgrade License</t>
  </si>
  <si>
    <t>1.3.2.2.1.3</t>
  </si>
  <si>
    <t>SW Upgrade from GGSN 2010B to GGSN-MPG 2011A License for 1 k IP Session</t>
  </si>
  <si>
    <t>1.3.2.2.1.4</t>
  </si>
  <si>
    <t>SW Upgrade from GGSN 2010B to GGSN-MPG 2011A License for 1 kPPS</t>
  </si>
  <si>
    <t>1.3.3</t>
  </si>
  <si>
    <t>Gb over IP</t>
  </si>
  <si>
    <t>1.3.3.1</t>
  </si>
  <si>
    <t>1.3.3.1.1</t>
  </si>
  <si>
    <t>1.3.3.1.1.1</t>
  </si>
  <si>
    <t>1.3.4</t>
  </si>
  <si>
    <t>SGSN in Pool</t>
  </si>
  <si>
    <t>1.3.4.1</t>
  </si>
  <si>
    <t>SGSN In Pool Feature</t>
  </si>
  <si>
    <t>1.3.4.1.1</t>
  </si>
  <si>
    <t>SGSN in Pool Feature</t>
  </si>
  <si>
    <t>1.3.4.1.1.1</t>
  </si>
  <si>
    <t>SGSN in Pool support in BSC</t>
  </si>
  <si>
    <t>1.3.4.2</t>
  </si>
  <si>
    <t>p. 16 ChE</t>
  </si>
  <si>
    <t>1.3.4.2.1</t>
  </si>
  <si>
    <t>FAJ 121 972, Support for SGSN in pool p.16ChE UL</t>
  </si>
  <si>
    <t>1.3.4.2.1.1</t>
  </si>
  <si>
    <t>UL_Support for SiP, FAJ 121972</t>
  </si>
  <si>
    <t>1.3.4.2.2</t>
  </si>
  <si>
    <t>FAJ 121 972, Support for SGSN in pool p.16ChE DL</t>
  </si>
  <si>
    <t>1.3.4.2.2.1</t>
  </si>
  <si>
    <t>DL_Support for SiP, FAJ 121972</t>
  </si>
  <si>
    <t>1.3.5</t>
  </si>
  <si>
    <t>Gb_Over_IP_PA1</t>
  </si>
  <si>
    <t>1.3.5.1</t>
  </si>
  <si>
    <t>Gb_Over_IP_PA1 2</t>
  </si>
  <si>
    <t>1.3.5.1.1</t>
  </si>
  <si>
    <t>1.3.5.1.1.1</t>
  </si>
  <si>
    <t>Gb Over IP Project Management</t>
  </si>
  <si>
    <t>1.3.5.1.1.2</t>
  </si>
  <si>
    <t>Gb Over IP Implementation</t>
  </si>
  <si>
    <t>1.3.5.1.1.3</t>
  </si>
  <si>
    <t>Gb Over IP Risk Mitigation</t>
  </si>
  <si>
    <t>1.3.6</t>
  </si>
  <si>
    <t>MK8_SGSN_in_Pool_Live_PA1</t>
  </si>
  <si>
    <t>1.3.6.1</t>
  </si>
  <si>
    <t>MK8_SGSN_in_Pool_Live_PA1 4</t>
  </si>
  <si>
    <t>1.3.6.1.1</t>
  </si>
  <si>
    <t>1.3.6.1.1.1</t>
  </si>
  <si>
    <t>MK 8_SGSN in pool Live Project Management</t>
  </si>
  <si>
    <t>1.3.6.1.1.2</t>
  </si>
  <si>
    <t>MK 8_SGSN in pool Live Implementation</t>
  </si>
  <si>
    <t>1.3.6.1.1.3</t>
  </si>
  <si>
    <t>MK 8_SGSN in pool Live Risk Mitigation</t>
  </si>
  <si>
    <t>1.3.7</t>
  </si>
  <si>
    <t>MK8_SGSN_Pool_OLP_PA1</t>
  </si>
  <si>
    <t>1.3.7.1</t>
  </si>
  <si>
    <t>MK8_SGSN_Pool_OLP_PA1 5</t>
  </si>
  <si>
    <t>1.3.7.1.1</t>
  </si>
  <si>
    <t>1.3.7.1.1.1</t>
  </si>
  <si>
    <t>Mk 8_SGSN in pool OLP Project Management</t>
  </si>
  <si>
    <t>1.3.7.1.1.2</t>
  </si>
  <si>
    <t>Mk 8_SGSN in pool OLP Implementation</t>
  </si>
  <si>
    <t>1.3.7.1.1.3</t>
  </si>
  <si>
    <t>Mk 8_SGSN in pool OLP Risk Mitigation</t>
  </si>
  <si>
    <t>1.4</t>
  </si>
  <si>
    <t>MSC-BC SW</t>
  </si>
  <si>
    <t>1.4.1</t>
  </si>
  <si>
    <t>MSC-BC Expansion</t>
  </si>
  <si>
    <t>1.4.1.1</t>
  </si>
  <si>
    <t>MSC-BC LIVE</t>
  </si>
  <si>
    <t>1.4.1.1.1</t>
  </si>
  <si>
    <t>MSC BC_LIVE_FY12/13</t>
  </si>
  <si>
    <t>1.4.1.1.1.1</t>
  </si>
  <si>
    <t>PRODUCT PACKAGE/MSC-S Blade Cluster 2.1 (FAP1301890)</t>
  </si>
  <si>
    <t>1.4.1.1.1.1.1</t>
  </si>
  <si>
    <t>Alarm cable to DF</t>
  </si>
  <si>
    <t>1.4.1.1.1.1.2</t>
  </si>
  <si>
    <t>MSC-S BC 2.1 Base Configuration (2+1)</t>
  </si>
  <si>
    <t>1.4.1.1.1.1.3</t>
  </si>
  <si>
    <t>MSC-S BC 2.1 Blade</t>
  </si>
  <si>
    <t>1.4.1.1.1.1.4</t>
  </si>
  <si>
    <t>MSC-S BC 2.1 Middleware</t>
  </si>
  <si>
    <t>1.4.1.1.1.1.5</t>
  </si>
  <si>
    <t>Optical/electrical Converter</t>
  </si>
  <si>
    <t>1.4.1.1.1.1.6</t>
  </si>
  <si>
    <t>1.4.1.1.1.1.7</t>
  </si>
  <si>
    <t>SFP for 1 Gigabit Ethernet</t>
  </si>
  <si>
    <t>1.4.1.1.2</t>
  </si>
  <si>
    <t>T-MGW LIVE - FY12/13</t>
  </si>
  <si>
    <t>1.4.1.1.2.1</t>
  </si>
  <si>
    <t>PRODUCT PACKAGE/GMP V4, HW only (FAP1301252/2)</t>
  </si>
  <si>
    <t>1.4.1.1.2.1.1</t>
  </si>
  <si>
    <t>1 Gigabit Ethernet Port</t>
  </si>
  <si>
    <t>1.4.1.1.2.1.2</t>
  </si>
  <si>
    <t>155 Mbps TDM, Protected Port Pair in GMPv4</t>
  </si>
  <si>
    <t>1.4.1.1.2.1.3</t>
  </si>
  <si>
    <t>Base Configuration 4010</t>
  </si>
  <si>
    <t>1.4.1.1.2.1.4</t>
  </si>
  <si>
    <t>CAR (Call/s), SW level R6.1</t>
  </si>
  <si>
    <t>1.4.1.1.2.1.5</t>
  </si>
  <si>
    <t>CONNECTION CABLE/SYNCHRONIZATION CABLE</t>
  </si>
  <si>
    <t>1.4.1.1.2.1.6</t>
  </si>
  <si>
    <t>CS Data and GSM Fax</t>
  </si>
  <si>
    <t>1.4.1.1.2.1.7</t>
  </si>
  <si>
    <t>DDF Cable Twisted Pair, 100m</t>
  </si>
  <si>
    <t>1.4.1.1.2.1.8</t>
  </si>
  <si>
    <t>E1/T1 16 Ports</t>
  </si>
  <si>
    <t>1.4.1.1.2.1.9</t>
  </si>
  <si>
    <t>Electrical Connection Field</t>
  </si>
  <si>
    <t>1.4.1.1.2.1.10</t>
  </si>
  <si>
    <t>Interface Cable ETH straight, 90M</t>
  </si>
  <si>
    <t>1.4.1.1.2.1.11</t>
  </si>
  <si>
    <t>Media Stream Processing HW</t>
  </si>
  <si>
    <t>1.4.1.1.2.1.12</t>
  </si>
  <si>
    <t>Positive strengthening cable</t>
  </si>
  <si>
    <t>1.4.1.1.2.1.13</t>
  </si>
  <si>
    <t>Power cables, 3 sleeves D-sub</t>
  </si>
  <si>
    <t>1.4.1.1.2.1.14</t>
  </si>
  <si>
    <t>Signaling Capacity, SW level R6.1</t>
  </si>
  <si>
    <t>1.4.1.1.2.2</t>
  </si>
  <si>
    <t>PRODUCT PACKAGE/CSM 2.0 (FAP1302050)</t>
  </si>
  <si>
    <t>1.4.1.1.2.2.1</t>
  </si>
  <si>
    <t>16xE1 120 Ohm Cable 75 M</t>
  </si>
  <si>
    <t>1.4.1.1.2.2.2</t>
  </si>
  <si>
    <t>CSM Remote Management (CSM-RM)</t>
  </si>
  <si>
    <t>1.4.1.1.2.2.3</t>
  </si>
  <si>
    <t>CSM-RM RJ45 Cable 20 M</t>
  </si>
  <si>
    <t>1.4.1.1.2.2.4</t>
  </si>
  <si>
    <t>CSM-RM RJ45 Cable 5 M</t>
  </si>
  <si>
    <t>1.4.1.1.2.2.5</t>
  </si>
  <si>
    <t>Conversion of 1 STM-1 to 63 E1</t>
  </si>
  <si>
    <t>1.4.1.1.2.2.6</t>
  </si>
  <si>
    <t>Fiber Cable 2f LC-SC 100 M</t>
  </si>
  <si>
    <t>1.4.1.1.2.2.7</t>
  </si>
  <si>
    <t>1.4.1.2</t>
  </si>
  <si>
    <t>MSC-BC OLP</t>
  </si>
  <si>
    <t>1.4.1.2.1</t>
  </si>
  <si>
    <t>MSC BC_OLP_FY12/13</t>
  </si>
  <si>
    <t>1.4.1.2.1.1</t>
  </si>
  <si>
    <t>1.4.1.2.1.1.1</t>
  </si>
  <si>
    <t>1.4.1.2.1.1.2</t>
  </si>
  <si>
    <t>1.4.1.2.1.1.3</t>
  </si>
  <si>
    <t>1.4.1.2.1.1.4</t>
  </si>
  <si>
    <t>1.4.1.2.1.1.5</t>
  </si>
  <si>
    <t>1.4.1.2.1.1.6</t>
  </si>
  <si>
    <t>1.4.1.2.2</t>
  </si>
  <si>
    <t>T-MGW OLP - FY12/13</t>
  </si>
  <si>
    <t>1.4.1.2.2.1</t>
  </si>
  <si>
    <t>1.4.1.2.2.1.1</t>
  </si>
  <si>
    <t>1.4.1.2.2.1.2</t>
  </si>
  <si>
    <t>1.4.1.2.2.1.3</t>
  </si>
  <si>
    <t>1.4.1.2.2.1.4</t>
  </si>
  <si>
    <t>1.4.1.2.2.1.5</t>
  </si>
  <si>
    <t>1.4.1.2.2.1.6</t>
  </si>
  <si>
    <t>1.4.1.2.2.1.7</t>
  </si>
  <si>
    <t>1.4.1.2.2.1.8</t>
  </si>
  <si>
    <t>1.4.1.2.2.1.9</t>
  </si>
  <si>
    <t>1.4.1.2.2.1.10</t>
  </si>
  <si>
    <t>1.4.1.2.2.1.11</t>
  </si>
  <si>
    <t>1.4.1.2.2.2</t>
  </si>
  <si>
    <t>1.4.1.2.2.2.1</t>
  </si>
  <si>
    <t>1.4.1.2.2.2.2</t>
  </si>
  <si>
    <t>1.4.1.2.2.2.3</t>
  </si>
  <si>
    <t>1.4.1.2.2.2.4</t>
  </si>
  <si>
    <t>1.4.1.2.2.2.5</t>
  </si>
  <si>
    <t>1.4.1.2.2.2.6</t>
  </si>
  <si>
    <t>1.4.1.2.2.2.7</t>
  </si>
  <si>
    <t>1.4.1.3</t>
  </si>
  <si>
    <t>MSC-BC Spares</t>
  </si>
  <si>
    <t>1.4.1.3.1</t>
  </si>
  <si>
    <t>1.4.1.3.1.1</t>
  </si>
  <si>
    <t>PRODUCT PACKAGE/SP MSC-S Blade Cluster 2 (FAP1301912)</t>
  </si>
  <si>
    <t>1.4.1.3.1.1.1</t>
  </si>
  <si>
    <t>APUB2</t>
  </si>
  <si>
    <t>1.4.1.3.1.1.2</t>
  </si>
  <si>
    <t>CONVERTER O/E conv. 1G, 10G</t>
  </si>
  <si>
    <t>1.4.1.3.1.1.3</t>
  </si>
  <si>
    <t>CMCB</t>
  </si>
  <si>
    <t>1.4.1.3.1.1.4</t>
  </si>
  <si>
    <t>EQUIPPED MAGAZINE/ISAC SUBRACK+BACKPLANE</t>
  </si>
  <si>
    <t>1.4.1.3.1.1.5</t>
  </si>
  <si>
    <t>FAN/FAN</t>
  </si>
  <si>
    <t>1.4.1.3.1.1.6</t>
  </si>
  <si>
    <t>CPUB2-24QC</t>
  </si>
  <si>
    <t>1.4.1.3.1.1.7</t>
  </si>
  <si>
    <t>1.4.1.3.1.1.8</t>
  </si>
  <si>
    <t>PRINTED BOARD ASSEMB/GARP-1</t>
  </si>
  <si>
    <t>1.4.1.3.1.1.9</t>
  </si>
  <si>
    <t>EXB5</t>
  </si>
  <si>
    <t>1.4.1.3.1.1.10</t>
  </si>
  <si>
    <t>PRINTED BOARD ASSEMB/ISER GIGE 1000BASE-</t>
  </si>
  <si>
    <t>1.4.1.3.1.1.11</t>
  </si>
  <si>
    <t>PRINTED BOARD ASSEMB/ISER GIGE FX LX</t>
  </si>
  <si>
    <t>1.4.1.3.1.1.12</t>
  </si>
  <si>
    <t>GED-DVD</t>
  </si>
  <si>
    <t>1.4.1.3.1.1.13</t>
  </si>
  <si>
    <t>PRINTED BOARD ASSEMB/ISER GIGE FX SX</t>
  </si>
  <si>
    <t>1.4.1.3.1.1.14</t>
  </si>
  <si>
    <t>GED-SASF 600GB</t>
  </si>
  <si>
    <t>1.4.1.3.1.1.15</t>
  </si>
  <si>
    <t>PRINTED BOARD ASSEMB/XDB-2</t>
  </si>
  <si>
    <t>1.4.1.3.1.1.16</t>
  </si>
  <si>
    <t>PRODUCT/1000BASE-LX 1310N SM SFP .</t>
  </si>
  <si>
    <t>1.4.1.3.1.1.17</t>
  </si>
  <si>
    <t>PRINTED BOARD ASSEMB/CPUB-24</t>
  </si>
  <si>
    <t>1.4.1.3.1.1.18</t>
  </si>
  <si>
    <t>PRODUCT/1000BASE-SX 850NM MM SFP .</t>
  </si>
  <si>
    <t>1.4.1.3.1.1.19</t>
  </si>
  <si>
    <t>1.4.1.3.1.1.20</t>
  </si>
  <si>
    <t>PRINTED BOARD ASSEMB/GEP2-4-QC-HD</t>
  </si>
  <si>
    <t>1.4.1.3.1.1.21</t>
  </si>
  <si>
    <t>PRINTED BOARD ASSEMB/ISLB</t>
  </si>
  <si>
    <t>1.4.1.3.1.1.22</t>
  </si>
  <si>
    <t>PRINTED BOARD ASSEMB/MAUB</t>
  </si>
  <si>
    <t>1.4.1.3.1.1.23</t>
  </si>
  <si>
    <t>PRINTED BOARD ASSEMB/SCB-RP</t>
  </si>
  <si>
    <t>1.4.1.3.1.1.24</t>
  </si>
  <si>
    <t>PRINTED BOARD ASSEMB/STEB</t>
  </si>
  <si>
    <t>1.4.1.3.1.1.25</t>
  </si>
  <si>
    <t>Printed Board Assemb, CDB  (APT 1.5)</t>
  </si>
  <si>
    <t>1.4.1.3.1.1.26</t>
  </si>
  <si>
    <t>Printed Board Assemb, IRB  (APT 1.5)</t>
  </si>
  <si>
    <t>1.4.1.3.1.1.27</t>
  </si>
  <si>
    <t>SCXB</t>
  </si>
  <si>
    <t>1.4.1.4</t>
  </si>
  <si>
    <t>T-MGW Spares</t>
  </si>
  <si>
    <t>1.4.1.4.1</t>
  </si>
  <si>
    <t>1.4.1.4.1.1</t>
  </si>
  <si>
    <t>PRODUCT PACKAGE/SP GMP V4.0 (M-MGw R6.0 (FAP1301022)</t>
  </si>
  <si>
    <t>1.4.1.4.1.1.1</t>
  </si>
  <si>
    <t>CONTROL UNIT/SCU</t>
  </si>
  <si>
    <t>1.4.1.4.1.1.2</t>
  </si>
  <si>
    <t>1.4.1.4.1.1.3</t>
  </si>
  <si>
    <t>DISTRIBUTION FRAME/CCF, 24 E1/T1</t>
  </si>
  <si>
    <t>1.4.1.4.1.1.4</t>
  </si>
  <si>
    <t>DISTRIBUTION UNIT/PDU-14 (14X15A, MAX 2X</t>
  </si>
  <si>
    <t>1.4.1.4.1.1.5</t>
  </si>
  <si>
    <t>DISTRIBUTION UNIT/PDU-HC (6X30A + 1X15A,</t>
  </si>
  <si>
    <t>1.4.1.4.1.1.6</t>
  </si>
  <si>
    <t>ECF, Ethernet Connection Field, 16 Ports</t>
  </si>
  <si>
    <t>1.4.1.4.1.1.7</t>
  </si>
  <si>
    <t>ET-IPG;1Gb/s 4prt XAUI</t>
  </si>
  <si>
    <t>1.4.1.4.1.1.8</t>
  </si>
  <si>
    <t>ET-MC1</t>
  </si>
  <si>
    <t>1.4.1.4.1.1.9</t>
  </si>
  <si>
    <t>FAN</t>
  </si>
  <si>
    <t>1.4.1.4.1.1.10</t>
  </si>
  <si>
    <t>FAN UNIT</t>
  </si>
  <si>
    <t>1.4.1.4.1.1.11</t>
  </si>
  <si>
    <t>GPB; 1,8GHZ 4GB/4GB</t>
  </si>
  <si>
    <t>1.4.1.4.1.1.12</t>
  </si>
  <si>
    <t>HCS v3</t>
  </si>
  <si>
    <t>1.4.1.4.1.1.13</t>
  </si>
  <si>
    <t>O/E conv.; 10G, 100/1000</t>
  </si>
  <si>
    <t>1.4.1.4.1.1.14</t>
  </si>
  <si>
    <t>OPTICAL TRANSCEIVER/SFP 1000BASE-LX40 DU</t>
  </si>
  <si>
    <t>1.4.1.4.1.1.15</t>
  </si>
  <si>
    <t>PRINTED BOARD ASSEMB GPB; 1,8GHz 2GB/4GB</t>
  </si>
  <si>
    <t>1.4.1.4.1.1.16</t>
  </si>
  <si>
    <t>PRINTED BOARD ASSEMB/ET-C41</t>
  </si>
  <si>
    <t>1.4.1.4.1.1.17</t>
  </si>
  <si>
    <t>PRINTED BOARD ASSEMB/MSB3</t>
  </si>
  <si>
    <t>1.4.1.4.1.1.18</t>
  </si>
  <si>
    <t>PRINTED BOARD ASSEMB/SXB3</t>
  </si>
  <si>
    <t>1.4.1.4.1.1.19</t>
  </si>
  <si>
    <t>1.4.1.4.1.1.20</t>
  </si>
  <si>
    <t>1.4.1.4.1.1.21</t>
  </si>
  <si>
    <t>PRODUCT/1000BASE-ZX 1550N SM SFP .</t>
  </si>
  <si>
    <t>1.4.1.4.1.1.22</t>
  </si>
  <si>
    <t>SCB-DF; 4ISL 630Mb/s</t>
  </si>
  <si>
    <t>1.4.1.4.1.1.23</t>
  </si>
  <si>
    <t>SFP LC STM-1  S1.1</t>
  </si>
  <si>
    <t>1.4.1.4.1.1.24</t>
  </si>
  <si>
    <t>1.4.1.4.1.1.25</t>
  </si>
  <si>
    <t>1.4.1.4.1.1.26</t>
  </si>
  <si>
    <t>1.4.1.4.1.1.27</t>
  </si>
  <si>
    <t>TUB; Timing Unit Board</t>
  </si>
  <si>
    <t>1.4.1.5</t>
  </si>
  <si>
    <t>TSC-BC SW</t>
  </si>
  <si>
    <t>1.4.1.5.1</t>
  </si>
  <si>
    <t>1.4.1.5.1.1</t>
  </si>
  <si>
    <t>PRODUCT PACKAGE/MSC R14.1 SW (FAP1301883)</t>
  </si>
  <si>
    <t>1.4.1.5.1.1.1</t>
  </si>
  <si>
    <t>Accounting</t>
  </si>
  <si>
    <t>1.4.1.5.1.1.2</t>
  </si>
  <si>
    <t>CAMEL Phase 2 Support</t>
  </si>
  <si>
    <t>1.4.1.5.1.1.3</t>
  </si>
  <si>
    <t>CAMEL Phase 3 Support</t>
  </si>
  <si>
    <t>1.4.1.5.1.1.4</t>
  </si>
  <si>
    <t>Call Forwarding Services</t>
  </si>
  <si>
    <t>1.4.1.5.1.1.5</t>
  </si>
  <si>
    <t>Ericsson Enhanced Intelligent Networks Capability Set 1 for</t>
  </si>
  <si>
    <t>1.4.1.5.1.1.6</t>
  </si>
  <si>
    <t>Hot Billing</t>
  </si>
  <si>
    <t>1.4.1.5.1.1.7</t>
  </si>
  <si>
    <t>Legal Interception of non local numbers at outgoing call</t>
  </si>
  <si>
    <t>1.4.1.5.1.1.8</t>
  </si>
  <si>
    <t>Link.Call Data Record, MSC&amp;SSF</t>
  </si>
  <si>
    <t>1.4.1.5.1.1.9</t>
  </si>
  <si>
    <t>MAP interf. MSC-SMSServ.Cent.</t>
  </si>
  <si>
    <t>1.4.1.5.1.1.10</t>
  </si>
  <si>
    <t>MAP interface MSC-EIR</t>
  </si>
  <si>
    <t>1.4.1.5.1.1.11</t>
  </si>
  <si>
    <t>MSC-S R14.1 Basic SW package</t>
  </si>
  <si>
    <t>1.4.1.5.1.1.12</t>
  </si>
  <si>
    <t>MTP Policing (ETSI only)</t>
  </si>
  <si>
    <t>1.4.1.5.1.1.13</t>
  </si>
  <si>
    <t>Personalized Ring Back Tone</t>
  </si>
  <si>
    <t>1.4.1.5.1.1.14</t>
  </si>
  <si>
    <t>Primary Rate Access</t>
  </si>
  <si>
    <t>1.4.1.5.1.1.15</t>
  </si>
  <si>
    <t>1.4.1.5.1.1.16</t>
  </si>
  <si>
    <t>SCCP Policing (ETSI only)</t>
  </si>
  <si>
    <t>1.4.1.5.1.1.17</t>
  </si>
  <si>
    <t>SS7 Supervision</t>
  </si>
  <si>
    <t>1.4.1.5.1.1.18</t>
  </si>
  <si>
    <t>Short Message Services</t>
  </si>
  <si>
    <t>1.4.1.5.1.1.19</t>
  </si>
  <si>
    <t>Signaling Gateway</t>
  </si>
  <si>
    <t>1.4.1.5.1.1.20</t>
  </si>
  <si>
    <t>Signalling Transport over IP (SIGTRAN)</t>
  </si>
  <si>
    <t>1.4.1.5.1.1.21</t>
  </si>
  <si>
    <t>Single Personal Number in MSC</t>
  </si>
  <si>
    <t>1.4.1.5.1.1.22</t>
  </si>
  <si>
    <t>Support of M3UA relay</t>
  </si>
  <si>
    <t>1.4.1.6</t>
  </si>
  <si>
    <t>Additional MSC-BC SW</t>
  </si>
  <si>
    <t>1.4.1.6.1</t>
  </si>
  <si>
    <t>1.4.1.6.1.1</t>
  </si>
  <si>
    <t>1.4.1.6.1.2</t>
  </si>
  <si>
    <t>1.4.1.7</t>
  </si>
  <si>
    <t>MSC-BC SW OLP</t>
  </si>
  <si>
    <t>1.4.1.7.1</t>
  </si>
  <si>
    <t>1.4.1.7.1.1</t>
  </si>
  <si>
    <t>1.4.1.7.1.1.1</t>
  </si>
  <si>
    <t>MSC-S SW License for Test-lab usage</t>
  </si>
  <si>
    <t>1.4.2</t>
  </si>
  <si>
    <t>MSC-BC_Exp_Live_PA1</t>
  </si>
  <si>
    <t>1.4.2.1</t>
  </si>
  <si>
    <t>MSC-BC_Exp_Live_PA1 1</t>
  </si>
  <si>
    <t>1.4.2.1.1</t>
  </si>
  <si>
    <t>1.4.2.1.1.1</t>
  </si>
  <si>
    <t>MSC-BC Expansion_Live Project Management</t>
  </si>
  <si>
    <t>1.4.2.1.1.2</t>
  </si>
  <si>
    <t>MSC-BC Expansion_Live Implementation</t>
  </si>
  <si>
    <t>1.4.2.1.1.3</t>
  </si>
  <si>
    <t>MSC-BC Expansion_Live Risk Mitigation</t>
  </si>
  <si>
    <t>1.4.3</t>
  </si>
  <si>
    <t>MSC-BC_Exp_OLP_PA1</t>
  </si>
  <si>
    <t>1.4.3.1</t>
  </si>
  <si>
    <t>MSC-BC_Exp_OLP_PA1 3</t>
  </si>
  <si>
    <t>1.4.3.1.1</t>
  </si>
  <si>
    <t>1.4.3.1.1.1</t>
  </si>
  <si>
    <t>MSC-BC Expansion_OLP Project Management</t>
  </si>
  <si>
    <t>1.4.3.1.1.2</t>
  </si>
  <si>
    <t>MSC-BC Expansion_OLP Implementation</t>
  </si>
  <si>
    <t>1.4.3.1.1.3</t>
  </si>
  <si>
    <t>MSC-BC Expansion_OLP Risk Mitigation</t>
  </si>
  <si>
    <t>1.5</t>
  </si>
  <si>
    <t>MBSC PCU SERVICES</t>
  </si>
  <si>
    <t>1.5.1</t>
  </si>
  <si>
    <t>MBSC PCU Expansion</t>
  </si>
  <si>
    <t>1.5.1.1</t>
  </si>
  <si>
    <t>MBSC PCU Expansion (LIVE)</t>
  </si>
  <si>
    <t>1.5.1.1.1</t>
  </si>
  <si>
    <t>MBSC PCU LIVE Expansion (GPHB)</t>
  </si>
  <si>
    <t>1.5.1.1.1.1</t>
  </si>
  <si>
    <t>PRODUCT PACKAGE/BSC &amp; BSC/TRC expansion (FAP1302171)</t>
  </si>
  <si>
    <t>1.5.1.1.1.1.1</t>
  </si>
  <si>
    <t>BSC PCU (GPHB)</t>
  </si>
  <si>
    <t>1.5.1.1.1.1.2</t>
  </si>
  <si>
    <t>1.5.1.2</t>
  </si>
  <si>
    <t>MBSC PCU Expansion (OLP)</t>
  </si>
  <si>
    <t>1.5.1.2.1</t>
  </si>
  <si>
    <t>MBSC PCU OLP Expansion (GPHB)</t>
  </si>
  <si>
    <t>1.5.1.2.1.1</t>
  </si>
  <si>
    <t>1.5.1.2.1.1.1</t>
  </si>
  <si>
    <t>1.5.1.2.1.1.2</t>
  </si>
  <si>
    <t>1.5.1.3</t>
  </si>
  <si>
    <t>MBSC PCU Spares</t>
  </si>
  <si>
    <t>1.5.1.3.1</t>
  </si>
  <si>
    <t>MBSC PCU Spares (GPHB)</t>
  </si>
  <si>
    <t>1.5.1.3.1.1</t>
  </si>
  <si>
    <t>PRINTED BOARD ASSEMB/GARP2-GPH B</t>
  </si>
  <si>
    <t>1.5.1.3.1.2</t>
  </si>
  <si>
    <t>1.5.1.3.1.3</t>
  </si>
  <si>
    <t>1.5.1.3.1.4</t>
  </si>
  <si>
    <t>PRINTED BOARD ASSEMB/GARP-2</t>
  </si>
  <si>
    <t>1.5.1.4</t>
  </si>
  <si>
    <t>MBSC5 RPB-S Expansion</t>
  </si>
  <si>
    <t>1.5.1.4.1</t>
  </si>
  <si>
    <t>1.5.1.4.1.1</t>
  </si>
  <si>
    <t>Printed Board Assemb,  RPBI-S (APZ21230, Replaces ROJ 207 030/1)</t>
  </si>
  <si>
    <t>1.5.1.4.1.2</t>
  </si>
  <si>
    <t>Sofix Connection Cable</t>
  </si>
  <si>
    <t>1.5.2</t>
  </si>
  <si>
    <t>MBSC_PCU_Exp_PA1</t>
  </si>
  <si>
    <t>1.5.2.1</t>
  </si>
  <si>
    <t>MBSC_PCU_Exp_PA1 2</t>
  </si>
  <si>
    <t>1.5.2.1.1</t>
  </si>
  <si>
    <t>1.5.2.1.1.1</t>
  </si>
  <si>
    <t>MBSC PCU Expansion  Project Management</t>
  </si>
  <si>
    <t>1.5.2.1.1.2</t>
  </si>
  <si>
    <t>MBSC PCU Expansion  Implementation</t>
  </si>
  <si>
    <t>1.5.2.1.1.3</t>
  </si>
  <si>
    <t>MBSC PCU Expansion  Risk Mitigation</t>
  </si>
  <si>
    <t>1.6</t>
  </si>
  <si>
    <t>EMA HW</t>
  </si>
  <si>
    <t>1.6.1</t>
  </si>
  <si>
    <t>EMA</t>
  </si>
  <si>
    <t>1.6.1.1</t>
  </si>
  <si>
    <t>EMA Main Site</t>
  </si>
  <si>
    <t>1.6.1.1.1</t>
  </si>
  <si>
    <t>EMA - PG Expansion - Main Site</t>
  </si>
  <si>
    <t>1.6.1.1.1.1</t>
  </si>
  <si>
    <t>EMA PG 6.3 HW</t>
  </si>
  <si>
    <t>1.6.1.1.1.1.1</t>
  </si>
  <si>
    <t>EMA Blade servers, Chassi, Switches, Routers</t>
  </si>
  <si>
    <t>1.6.1.1.1.2</t>
  </si>
  <si>
    <t>EMA 6.3 SW Expansion</t>
  </si>
  <si>
    <t>1.6.1.1.1.2.1</t>
  </si>
  <si>
    <t>EMA Basic SW, expansion to HA</t>
  </si>
  <si>
    <t>1.6.1.1.2</t>
  </si>
  <si>
    <t>EMA 6.3 SW Upgrade Y1</t>
  </si>
  <si>
    <t>1.6.1.1.2.1</t>
  </si>
  <si>
    <t>Yearly EMA SW Upgrad</t>
  </si>
  <si>
    <t>1.6.1.2</t>
  </si>
  <si>
    <t>EMA Redundant Site</t>
  </si>
  <si>
    <t>1.6.1.2.1</t>
  </si>
  <si>
    <t>EMA - PG Expansion - Redundant Site</t>
  </si>
  <si>
    <t>1.6.1.2.1.1</t>
  </si>
  <si>
    <t>EMA PG 6.3 HW Redundant</t>
  </si>
  <si>
    <t>1.6.1.2.1.1.1</t>
  </si>
  <si>
    <t>1.6.1.2.1.2</t>
  </si>
  <si>
    <t>EMA 6.3 SW Expansion Redundant</t>
  </si>
  <si>
    <t>1.6.1.2.1.2.1</t>
  </si>
  <si>
    <t>1.6.1.2.2</t>
  </si>
  <si>
    <t>1.6.1.2.2.1</t>
  </si>
  <si>
    <t>1.6.2</t>
  </si>
  <si>
    <t>EMA_Upg_6.3_PA1</t>
  </si>
  <si>
    <t>1.6.2.1</t>
  </si>
  <si>
    <t>1.6.2.1.1</t>
  </si>
  <si>
    <t>1.6.2.1.1.1</t>
  </si>
  <si>
    <t>EMA Upg from 6.1 to 6.3 Project Management</t>
  </si>
  <si>
    <t>1.6.2.1.1.2</t>
  </si>
  <si>
    <t>EMA Upg from 6.1 to 6.3 Implementation</t>
  </si>
  <si>
    <t>1.6.2.1.1.3</t>
  </si>
  <si>
    <t>EMA Upg from 6.1 to 6.3 Risk Mitigation</t>
  </si>
  <si>
    <t>1.7</t>
  </si>
  <si>
    <t>RNC HW</t>
  </si>
  <si>
    <t>1.7.1</t>
  </si>
  <si>
    <t>RNC</t>
  </si>
  <si>
    <t>1.7.1.1</t>
  </si>
  <si>
    <t>EVO_OLP</t>
  </si>
  <si>
    <t>1.7.1.1.1</t>
  </si>
  <si>
    <t>EVO8200_OLP</t>
  </si>
  <si>
    <t>1.7.1.1.1.1</t>
  </si>
  <si>
    <t>PRODUCT PACKAGE/Evo Controller 8200 (FAP1302655)</t>
  </si>
  <si>
    <t>1.7.1.1.1.1.1</t>
  </si>
  <si>
    <t>Opto Interface Acc. to  10 Base LR</t>
  </si>
  <si>
    <t>1.7.1.1.1.1.2</t>
  </si>
  <si>
    <t>Ether. transport  1000Base-T 1.25 G</t>
  </si>
  <si>
    <t>1.7.1.1.1.1.3</t>
  </si>
  <si>
    <t>Evo-ET, RNC port HWAC - EvoC 8200</t>
  </si>
  <si>
    <t>1.7.1.1.1.1.4</t>
  </si>
  <si>
    <t>EvoC 8200 - RNC Throughput Capacity HWAC (per 50 Mbps)</t>
  </si>
  <si>
    <t>1.7.1.1.1.1.5</t>
  </si>
  <si>
    <t>EvoC 8200 - RNC User Capacity HWAC (per 1000  users)</t>
  </si>
  <si>
    <t>1.7.1.1.1.1.6</t>
  </si>
  <si>
    <t>EvoC STM1 Interface (Evo-ET)</t>
  </si>
  <si>
    <t>1.7.1.1.1.1.7</t>
  </si>
  <si>
    <t>HW Capacity Expansion (EPB1) - EvoC 8200</t>
  </si>
  <si>
    <t>1.7.1.1.1.1.8</t>
  </si>
  <si>
    <t>RNC Base Configuration - EvoC 8200</t>
  </si>
  <si>
    <t>1.7.1.2</t>
  </si>
  <si>
    <t>8 RNC3820 R2 HW upgrade</t>
  </si>
  <si>
    <t>1.7.1.2.1</t>
  </si>
  <si>
    <t>RNC3820 HW upgrade</t>
  </si>
  <si>
    <t>1.7.1.2.1.1</t>
  </si>
  <si>
    <t>PRODUCT PACKAGE/RNC 3820 HW Release 2.0 (FAP 130 2275)</t>
  </si>
  <si>
    <t>1.7.1.2.1.1.1</t>
  </si>
  <si>
    <t>2 * APP 2 in RNC3820 ( 1 pair KDU 137 557/4 )</t>
  </si>
  <si>
    <t>1.7.1.2.1.1.2</t>
  </si>
  <si>
    <t>APP Supervision cable</t>
  </si>
  <si>
    <t>1.7.1.2.1.1.3</t>
  </si>
  <si>
    <t>APP to PC Cable</t>
  </si>
  <si>
    <t>1.7.1.2.1.1.4</t>
  </si>
  <si>
    <t>Extra Connectivity Kit</t>
  </si>
  <si>
    <t>1.7.1.2.1.1.5</t>
  </si>
  <si>
    <t>RNC O&amp;M Cables</t>
  </si>
  <si>
    <t>1.7.1.2.1.1.6</t>
  </si>
  <si>
    <t>Upgrade to SCB-TF  Board</t>
  </si>
  <si>
    <t>1.7.1.3</t>
  </si>
  <si>
    <t>RNC_OLP R2 HW</t>
  </si>
  <si>
    <t>1.7.1.3.1</t>
  </si>
  <si>
    <t>RNC3820_OLP_HW upgrade</t>
  </si>
  <si>
    <t>1.7.1.3.1.1</t>
  </si>
  <si>
    <t>PRODUCT PACKAGE/RNC 3820 HW Release 2.0 (FAP1302275)</t>
  </si>
  <si>
    <t>1.7.1.3.1.1.1</t>
  </si>
  <si>
    <t>1.7.1.3.1.1.2</t>
  </si>
  <si>
    <t>1.7.1.3.1.1.3</t>
  </si>
  <si>
    <t>1.7.1.3.1.1.4</t>
  </si>
  <si>
    <t>1.7.1.3.1.1.5</t>
  </si>
  <si>
    <t>1.7.1.3.1.1.6</t>
  </si>
  <si>
    <t>1.7.1.4</t>
  </si>
  <si>
    <t>RNC_OLP_SPB4</t>
  </si>
  <si>
    <t>1.7.1.4.1</t>
  </si>
  <si>
    <t>RNC3820_OLP_SPB4 upgrade</t>
  </si>
  <si>
    <t>1.7.1.4.1.1</t>
  </si>
  <si>
    <t>1.7.1.4.1.1.1</t>
  </si>
  <si>
    <t>O-Pack U, User Plane Package (SPB4)</t>
  </si>
  <si>
    <t>1.7.1.5</t>
  </si>
  <si>
    <t>EVO1</t>
  </si>
  <si>
    <t>1.7.1.5.1</t>
  </si>
  <si>
    <t>EVO1_for RNC1/2/4_1.2G_56kUsers</t>
  </si>
  <si>
    <t>1.7.1.5.1.1</t>
  </si>
  <si>
    <t>1.7.1.5.1.1.1</t>
  </si>
  <si>
    <t>1.7.1.5.1.1.2</t>
  </si>
  <si>
    <t>1.7.1.5.1.1.3</t>
  </si>
  <si>
    <t>1.7.1.5.1.1.4</t>
  </si>
  <si>
    <t>EvoC 8200 - RNC configuration - 56 EPB1</t>
  </si>
  <si>
    <t>1.7.1.5.1.1.5</t>
  </si>
  <si>
    <t>1.7.1.5.1.1.6</t>
  </si>
  <si>
    <t>1.7.1.5.1.1.7</t>
  </si>
  <si>
    <t>1.7.1.6</t>
  </si>
  <si>
    <t>EVO2</t>
  </si>
  <si>
    <t>1.7.1.6.1</t>
  </si>
  <si>
    <t>EVO2_for RNC5/6_1.2G_56kUsers</t>
  </si>
  <si>
    <t>1.7.1.6.1.1</t>
  </si>
  <si>
    <t>1.7.1.6.1.1.1</t>
  </si>
  <si>
    <t>1.7.1.6.1.1.2</t>
  </si>
  <si>
    <t>1.7.1.6.1.1.3</t>
  </si>
  <si>
    <t>1.7.1.6.1.1.4</t>
  </si>
  <si>
    <t>1.7.1.6.1.1.5</t>
  </si>
  <si>
    <t>1.7.1.6.1.1.6</t>
  </si>
  <si>
    <t>1.7.1.6.1.1.7</t>
  </si>
  <si>
    <t>1.7.1.7</t>
  </si>
  <si>
    <t>RNC8/9/11/13 SPB4 upgrade</t>
  </si>
  <si>
    <t>1.7.1.7.1</t>
  </si>
  <si>
    <t>RNC3820 29SPB4 upgrade</t>
  </si>
  <si>
    <t>1.7.1.7.1.1</t>
  </si>
  <si>
    <t>1.7.1.7.1.1.1</t>
  </si>
  <si>
    <t>1.7.1.8</t>
  </si>
  <si>
    <t>RNC7/10/14/15 SPB4 upgrade</t>
  </si>
  <si>
    <t>1.7.1.8.1</t>
  </si>
  <si>
    <t>RNC3820 31SPB4 upgrade</t>
  </si>
  <si>
    <t>1.7.1.8.1.1</t>
  </si>
  <si>
    <t>1.7.1.8.1.1.1</t>
  </si>
  <si>
    <t>1.7.2</t>
  </si>
  <si>
    <t>EVO_RNC_12&amp;16_PA1</t>
  </si>
  <si>
    <t>1.7.2.1</t>
  </si>
  <si>
    <t>EVO_RNC_12&amp;16_PA1 2</t>
  </si>
  <si>
    <t>1.7.2.1.1</t>
  </si>
  <si>
    <t>1.7.2.1.1.1</t>
  </si>
  <si>
    <t>EVO_RNC12_16 Project Management</t>
  </si>
  <si>
    <t>1.7.2.1.1.2</t>
  </si>
  <si>
    <t>EVO_RNC12_16 Implementation</t>
  </si>
  <si>
    <t>1.7.2.1.1.3</t>
  </si>
  <si>
    <t>EVO_RNC12_16 Risk Mitigation</t>
  </si>
  <si>
    <t>1.7.3</t>
  </si>
  <si>
    <t>EVO_RNC_OLP_PA1</t>
  </si>
  <si>
    <t>1.7.3.1</t>
  </si>
  <si>
    <t>EVO_RNC_OLP_PA1 2</t>
  </si>
  <si>
    <t>1.7.3.1.1</t>
  </si>
  <si>
    <t>1.7.3.1.1.1</t>
  </si>
  <si>
    <t>EVO RNC OLP Project Management</t>
  </si>
  <si>
    <t>1.7.3.1.1.2</t>
  </si>
  <si>
    <t>EVO RNC OLP Implementation</t>
  </si>
  <si>
    <t>1.7.3.1.1.3</t>
  </si>
  <si>
    <t>EVO RNC OLP Risk Mitigation</t>
  </si>
  <si>
    <t>1.7.4</t>
  </si>
  <si>
    <t>SPB4_Exp_Live_PA1</t>
  </si>
  <si>
    <t>1.7.4.1</t>
  </si>
  <si>
    <t>SPB4_Exp_Live_PA1 2</t>
  </si>
  <si>
    <t>1.7.4.1.1</t>
  </si>
  <si>
    <t>1.7.4.1.1.1</t>
  </si>
  <si>
    <t>SPB4 Expansion Live Project Management</t>
  </si>
  <si>
    <t>1.7.4.1.1.2</t>
  </si>
  <si>
    <t>SPB4 Expansion Live Implementation</t>
  </si>
  <si>
    <t>1.7.4.1.1.3</t>
  </si>
  <si>
    <t>SPB4 Expansion Live Risk Mitigation</t>
  </si>
  <si>
    <t>1.7.5</t>
  </si>
  <si>
    <t>SPB4_Exp_OLP_PA1</t>
  </si>
  <si>
    <t>1.7.5.1</t>
  </si>
  <si>
    <t>SPB4_Exp_OLP_PA1 2</t>
  </si>
  <si>
    <t>1.7.5.1.1</t>
  </si>
  <si>
    <t>1.7.5.1.1.1</t>
  </si>
  <si>
    <t>SPB4 Expansion OLP Project Management</t>
  </si>
  <si>
    <t>1.7.5.1.1.2</t>
  </si>
  <si>
    <t>SPB4 Expansion OLP Implementation</t>
  </si>
  <si>
    <t>1.7.5.1.1.3</t>
  </si>
  <si>
    <t>SPB4 Expansion OLP Risk Mitigation</t>
  </si>
  <si>
    <t>1.8</t>
  </si>
  <si>
    <t>3PP HW</t>
  </si>
  <si>
    <t>1.8.1</t>
  </si>
  <si>
    <t>1.8.1.1</t>
  </si>
  <si>
    <t>Taps</t>
  </si>
  <si>
    <t>1.8.1.1.1</t>
  </si>
  <si>
    <t>Taps - FY12/13_Immediate expansion</t>
  </si>
  <si>
    <t>1.8.1.1.1.1</t>
  </si>
  <si>
    <t>NETOPTICS 10 Gigabit Slim Tap, LR-Singlemode, LC-Type, 1310nm, 8.5/125 um</t>
  </si>
  <si>
    <t>1.8.1.1.1.2</t>
  </si>
  <si>
    <t>10 Gig SFP+, Single Mode 1310, LR</t>
  </si>
  <si>
    <t>1.8.1.1.1.3</t>
  </si>
  <si>
    <t>NetOptics (8) 10/100/1000 Links to (8) SFP Monitor Ports (w/Empty SFP Ports)</t>
  </si>
  <si>
    <t>1.8.1.1.1.4</t>
  </si>
  <si>
    <t>NetOptics GCU Base SFP Transceiver w/cable</t>
  </si>
  <si>
    <t>1.8.1.1.1.5</t>
  </si>
  <si>
    <t>Director xStream, Span, 10G, 24 empty SFP+ Ports</t>
  </si>
  <si>
    <t>1.8.1.1.1.6</t>
  </si>
  <si>
    <t>Taps_Support_LTE_Year-2</t>
  </si>
  <si>
    <t>1.8.1.1.2</t>
  </si>
  <si>
    <t>NetOptics Maintenance Support for 10GE optical  tap</t>
  </si>
  <si>
    <t>1.8.1.1.2.1</t>
  </si>
  <si>
    <t>NetOptics 24x7x4 2-year support for 10GE optical tap</t>
  </si>
  <si>
    <t>1.8.1.1.3</t>
  </si>
  <si>
    <t>NetOptics Maintenance Support for 8-port tap</t>
  </si>
  <si>
    <t>1.8.1.1.3.1</t>
  </si>
  <si>
    <t>NetOptics Maintenance support for 8-port copper tap (8x5x4)</t>
  </si>
  <si>
    <t>1.8.2</t>
  </si>
  <si>
    <t>TAP_Exp_Phase1_PA1</t>
  </si>
  <si>
    <t>1.8.2.1</t>
  </si>
  <si>
    <t>1.8.2.1.1</t>
  </si>
  <si>
    <t>1.8.2.1.1.1</t>
  </si>
  <si>
    <t>TAPs expansion  Project Management</t>
  </si>
  <si>
    <t>1.8.2.1.1.2</t>
  </si>
  <si>
    <t>TAPs expansion  Implementation</t>
  </si>
  <si>
    <t>1.8.2.1.1.3</t>
  </si>
  <si>
    <t>TAPs expansion  Risk Mitigation</t>
  </si>
  <si>
    <t>1.9</t>
  </si>
  <si>
    <t>OSS SW</t>
  </si>
  <si>
    <t>1.9.1</t>
  </si>
  <si>
    <t>OSS Upgrade Expansion</t>
  </si>
  <si>
    <t>1.9.1.1</t>
  </si>
  <si>
    <t>CNOSS SW</t>
  </si>
  <si>
    <t>1.9.1.1.1</t>
  </si>
  <si>
    <t>CNOSS 12.0 Upgrade</t>
  </si>
  <si>
    <t>1.9.1.1.1.1</t>
  </si>
  <si>
    <t>PRODUCT PACKAGE/OMBS 12 (FAP1302770)</t>
  </si>
  <si>
    <t>1.9.1.1.1.1.1</t>
  </si>
  <si>
    <t>SW Upgrade OMBS 7 to OMBS 11</t>
  </si>
  <si>
    <t>1.9.1.1.1.2</t>
  </si>
  <si>
    <t>PRODUCT PACKAGE/Ericsson Network IQ 12 S (FAP1302771)</t>
  </si>
  <si>
    <t>1.9.1.1.1.2.1</t>
  </si>
  <si>
    <t>ENIQ 11 to ENIQ 12 Upgrade (SUN, Rack to Rack, Per CPU Socket)</t>
  </si>
  <si>
    <t>1.9.1.1.1.2.2</t>
  </si>
  <si>
    <t>Upgrade FAJ 121 1509, Ericsson GGSN KPI Report ( kIP-Session)</t>
  </si>
  <si>
    <t>1.9.1.1.1.2.3</t>
  </si>
  <si>
    <t>Upgrade FAJ11139, Ericsson CS Core (AXE) PM Tech Pack</t>
  </si>
  <si>
    <t>1.9.1.1.1.2.4</t>
  </si>
  <si>
    <t>Upgrade FAJ1211138, Ericsson GSM BSS PM Tech Pack</t>
  </si>
  <si>
    <t>1.9.1.1.1.2.5</t>
  </si>
  <si>
    <t>Upgrade FAJ1211140, Ericsson MGW PM Tech Pack</t>
  </si>
  <si>
    <t>1.9.1.1.1.2.6</t>
  </si>
  <si>
    <t>Upgrade FAJ1211141, SGSN-MME PM Tech Pack (per kSAU)</t>
  </si>
  <si>
    <t>1.9.1.1.1.2.7</t>
  </si>
  <si>
    <t>Upgrade FAJ1211142, Ericsson GGSN PM Tech Packe (kIP-Session)</t>
  </si>
  <si>
    <t>1.9.1.1.1.2.8</t>
  </si>
  <si>
    <t>Upgrade FAJ1211228, Ericsson SASN  PM Tech Pack (kIP-Session)</t>
  </si>
  <si>
    <t>1.9.1.1.1.2.9</t>
  </si>
  <si>
    <t>Upgrade FAJ1211229, Ericsson GSM BSS KPI Report</t>
  </si>
  <si>
    <t>1.9.1.1.1.2.10</t>
  </si>
  <si>
    <t>Upgrade FAJ1211230, Ericsson MSC KPI Report</t>
  </si>
  <si>
    <t>1.9.1.1.1.2.11</t>
  </si>
  <si>
    <t>Upgrade FAJ1211231, Ericsson MGW KPI Report</t>
  </si>
  <si>
    <t>1.9.1.1.1.2.12</t>
  </si>
  <si>
    <t>Upgrade FAJ1211232, Ericsson SGSN KPI Report (per kSAU)</t>
  </si>
  <si>
    <t>1.9.1.1.1.2.13</t>
  </si>
  <si>
    <t>Upgrade FAJ1211484, HSS PM Tech Pack (per Subscriber)</t>
  </si>
  <si>
    <t>1.9.1.1.1.3</t>
  </si>
  <si>
    <t>1.9.1.1.1.3.1</t>
  </si>
  <si>
    <t>FAJ 121 1509, Ericsson GGSN KPI Report (kIP-Session)</t>
  </si>
  <si>
    <t>1.9.1.1.1.3.2</t>
  </si>
  <si>
    <t>FAJ1211138, Ericsson GSM BSS PM Tech Pack</t>
  </si>
  <si>
    <t>1.9.1.1.1.3.3</t>
  </si>
  <si>
    <t>FAJ1211141, SGSN-MME PM Tech Pack (per KSAU)</t>
  </si>
  <si>
    <t>1.9.1.1.1.3.4</t>
  </si>
  <si>
    <t>FAJ1211142, Ericsson GGSN PM Tech Pack (kIP-Session)</t>
  </si>
  <si>
    <t>1.9.1.1.1.3.5</t>
  </si>
  <si>
    <t>FAJ1211228, Ericsson SASN  PM Tech Pack (kIP-Session)</t>
  </si>
  <si>
    <t>1.9.1.1.1.3.6</t>
  </si>
  <si>
    <t>FAJ1211229, Ericsson GSM BSS KPI Report</t>
  </si>
  <si>
    <t>1.9.1.1.1.3.7</t>
  </si>
  <si>
    <t>FAJ1211232, Ericsson SGSN KPI Report (per KSAU)</t>
  </si>
  <si>
    <t>1.9.1.1.1.3.8</t>
  </si>
  <si>
    <t>FAJ1211383, Ericsson CUDB PM Tech Pack (per kProvSub)</t>
  </si>
  <si>
    <t>1.9.1.1.1.3.9</t>
  </si>
  <si>
    <t>FAJ1211405, Ericsson UDC KPI Report(per kActiveSub)</t>
  </si>
  <si>
    <t>1.9.1.1.1.3.10</t>
  </si>
  <si>
    <t>FAJ1211464, Ericsson SAPC PM Tech Pack (kIP-Session)</t>
  </si>
  <si>
    <t>1.9.1.1.1.4</t>
  </si>
  <si>
    <t>PRODUCT PACKAGE/OSS-RC 12 SW (FAP1302769)</t>
  </si>
  <si>
    <t>1.9.1.1.1.4.1</t>
  </si>
  <si>
    <t>SW Upgrade GSM RAN, OSS-RC 11.2 to OSS-RC 12.0</t>
  </si>
  <si>
    <t>1.9.1.1.1.4.2</t>
  </si>
  <si>
    <t>SW Upgrade, Core  OSS-RC 11.2 to OSS-RC 12.0 (GSN)</t>
  </si>
  <si>
    <t>1.9.1.1.1.4.3</t>
  </si>
  <si>
    <t>SW Upgrade, Core (kIP Session)  OSS-RC 7 to 11</t>
  </si>
  <si>
    <t>1.9.1.1.1.4.4</t>
  </si>
  <si>
    <t>SW upgrade Core OSS-RC 11.2 to OSS-RC 12.0 (M-MGW)</t>
  </si>
  <si>
    <t>1.9.1.1.1.4.5</t>
  </si>
  <si>
    <t>SW upgrade Core OSS-RC 11.2 to OSS-RC 12.0 (MSC)</t>
  </si>
  <si>
    <t>1.9.1.1.1.4.6</t>
  </si>
  <si>
    <t>SW upgrade LTE RAN OSS-RC 11.2 to 12.0  (Connected Users)</t>
  </si>
  <si>
    <t>1.9.1.1.1.4.7</t>
  </si>
  <si>
    <t>SW upgrade LTE RAN OSS-RC 11.2 to 12.0 (eNodeB)</t>
  </si>
  <si>
    <t>1.9.1.1.1.4.8</t>
  </si>
  <si>
    <t>Upgrade IMS, OSS-RC 11.2 to OSS-RC 12.0</t>
  </si>
  <si>
    <t>1.9.1.1.1.5</t>
  </si>
  <si>
    <t>1.9.1.1.1.5.1</t>
  </si>
  <si>
    <t>Core Network Starter Package,  ( kIP-Session)</t>
  </si>
  <si>
    <t>1.9.1.1.1.5.2</t>
  </si>
  <si>
    <t>FAJ 121 2043, Neighbouring Cell Support</t>
  </si>
  <si>
    <t>1.9.1.1.1.5.3</t>
  </si>
  <si>
    <t>Core Network Starter Package, GSN&amp;J20 ( Per kSAU )</t>
  </si>
  <si>
    <t>1.9.1.1.1.5.4</t>
  </si>
  <si>
    <t>FAJ 121 601, RNO Db Export Interface</t>
  </si>
  <si>
    <t>1.9.1.1.1.5.5</t>
  </si>
  <si>
    <t>Core Network Starter Package, HLR ( Per kProvSub)</t>
  </si>
  <si>
    <t>1.9.1.1.1.5.6</t>
  </si>
  <si>
    <t>FAJ 122 413, Trace Tool</t>
  </si>
  <si>
    <t>1.9.1.1.1.5.7</t>
  </si>
  <si>
    <t>Core Network Starter Package, kActiveSub ( Per kActiveSub )</t>
  </si>
  <si>
    <t>1.9.1.1.1.5.8</t>
  </si>
  <si>
    <t>GSM RAN Starter</t>
  </si>
  <si>
    <t>1.9.1.1.1.5.9</t>
  </si>
  <si>
    <t>FAJ 121 1372, SGSN Pool Proxy Managment</t>
  </si>
  <si>
    <t>1.9.1.1.1.5.10</t>
  </si>
  <si>
    <t>FAJ 121 2033, Pool Load Balance</t>
  </si>
  <si>
    <t>1.9.1.1.1.5.11</t>
  </si>
  <si>
    <t>FAJ 121 713, GPRS Configuration Manager</t>
  </si>
  <si>
    <t>1.9.1.1.1.5.12</t>
  </si>
  <si>
    <t>FAJ 121 713, GPRS Configuration Manager (KSAU)</t>
  </si>
  <si>
    <t>1.9.1.1.1.5.13</t>
  </si>
  <si>
    <t>FAJ 121 853, SGSN in Pool Management (KSAU)</t>
  </si>
  <si>
    <t>1.9.1.2</t>
  </si>
  <si>
    <t>CNOSS 12.0 HW</t>
  </si>
  <si>
    <t>1.9.1.2.1</t>
  </si>
  <si>
    <t>1.9.1.2.1.1</t>
  </si>
  <si>
    <t>FAJ XXX SF4900 Cpu Memory Expansion</t>
  </si>
  <si>
    <t>1.9.2</t>
  </si>
  <si>
    <t>CNOSS_UPG_12.0_PA1</t>
  </si>
  <si>
    <t>1.9.2.1</t>
  </si>
  <si>
    <t>CNOSS_UPG_12.0_PA1 3</t>
  </si>
  <si>
    <t>1.9.2.1.1</t>
  </si>
  <si>
    <t>1.9.2.1.1.1</t>
  </si>
  <si>
    <t>CNOSS Upgrade to 12.0 Project Management</t>
  </si>
  <si>
    <t>1.9.2.1.1.2</t>
  </si>
  <si>
    <t>CNOSS Upgrade to 12.0 Implementation</t>
  </si>
  <si>
    <t>1.9.2.1.1.3</t>
  </si>
  <si>
    <t>CNOSS Upgrade to 12.0 Risk Mitigation</t>
  </si>
  <si>
    <t>2</t>
  </si>
  <si>
    <t>Phase 2 : Normal Expansion</t>
  </si>
  <si>
    <t>2.1</t>
  </si>
  <si>
    <t>PS Core SW</t>
  </si>
  <si>
    <t>2.1.1</t>
  </si>
  <si>
    <t>SW Upgrade</t>
  </si>
  <si>
    <t>2.1.1.1</t>
  </si>
  <si>
    <t>SGSN 11A to 12A SW upgrade</t>
  </si>
  <si>
    <t>2.1.1.1.1</t>
  </si>
  <si>
    <t>FY12/13 SGSN 11A to 12A upgrade</t>
  </si>
  <si>
    <t>2.1.1.1.1.1</t>
  </si>
  <si>
    <t>2.1.1.1.1.2</t>
  </si>
  <si>
    <t>2.1.1.2</t>
  </si>
  <si>
    <t>GGSN 11A to 12A SW upgrade</t>
  </si>
  <si>
    <t>2.1.1.2.1</t>
  </si>
  <si>
    <t>FY12/13 GGSN 11A to 12A upgrade</t>
  </si>
  <si>
    <t>2.1.1.2.1.1</t>
  </si>
  <si>
    <t>2.1.1.2.1.2</t>
  </si>
  <si>
    <t>2.1.2</t>
  </si>
  <si>
    <t>SW License expansion</t>
  </si>
  <si>
    <t>2.1.2.1</t>
  </si>
  <si>
    <t>GGSN SW License expansion</t>
  </si>
  <si>
    <t>2.1.2.1.1</t>
  </si>
  <si>
    <t>GGSN License expansion</t>
  </si>
  <si>
    <t>2.1.2.1.1.1</t>
  </si>
  <si>
    <t>GGSN-MPG 2011A 1 kPPS Capacity Basic SW License</t>
  </si>
  <si>
    <t>2.1.2.1.1.2</t>
  </si>
  <si>
    <t>GGSN-MPG 2011A 1k IP Sessions Capacity Basic SW License</t>
  </si>
  <si>
    <t>2.1.3</t>
  </si>
  <si>
    <t>SGSN_Upg_11A_12A_PA1</t>
  </si>
  <si>
    <t>2.1.3.1</t>
  </si>
  <si>
    <t>2.1.3.1.1</t>
  </si>
  <si>
    <t>2.1.3.1.1.1</t>
  </si>
  <si>
    <t>SGSN_Upg_11A_12A Project Management</t>
  </si>
  <si>
    <t>2.1.3.1.1.2</t>
  </si>
  <si>
    <t>SGSN_Upg_11A_12A Implementation</t>
  </si>
  <si>
    <t>2.1.3.1.1.3</t>
  </si>
  <si>
    <t>SGSN_Upg_11A_12A Risk Mitigation</t>
  </si>
  <si>
    <t>2.1.4</t>
  </si>
  <si>
    <t>GGSN_Upg_11A_12A_PA1</t>
  </si>
  <si>
    <t>2.1.4.1</t>
  </si>
  <si>
    <t>2.1.4.1.1</t>
  </si>
  <si>
    <t>2.1.4.1.1.1</t>
  </si>
  <si>
    <t>GGSN_Upg_11A_12A Project Management</t>
  </si>
  <si>
    <t>2.1.4.1.1.2</t>
  </si>
  <si>
    <t>GGSN_Upg_11A_12A Implementation</t>
  </si>
  <si>
    <t>2.1.4.1.1.3</t>
  </si>
  <si>
    <t>GGSN_Upg_11A_12A Risk Mitigation</t>
  </si>
  <si>
    <t>HLR/AUC/FNR 12B SW</t>
  </si>
  <si>
    <t>2.11</t>
  </si>
  <si>
    <t>EMM SW</t>
  </si>
  <si>
    <t>2.11.1</t>
  </si>
  <si>
    <t>EMM</t>
  </si>
  <si>
    <t>2.11.1.1</t>
  </si>
  <si>
    <t>EMM HW</t>
  </si>
  <si>
    <t>2.11.1.1.1</t>
  </si>
  <si>
    <t>EMM HW expansion</t>
  </si>
  <si>
    <t>2.11.1.1.1.1</t>
  </si>
  <si>
    <t>EMM SB6000 x86 blade</t>
  </si>
  <si>
    <t>2.11.1.1.1.1.1</t>
  </si>
  <si>
    <t>OEM, Blade Server X86, Data Tier, Small, var 3</t>
  </si>
  <si>
    <t>2.11.1.1.1.1.2</t>
  </si>
  <si>
    <t>OEM, SUN Expansion Disk Small for SUN X6270</t>
  </si>
  <si>
    <t>2.11.1.1.1.1.3</t>
  </si>
  <si>
    <t>OEM, SUN Quad Gbit Ethernet PCIe EM HW</t>
  </si>
  <si>
    <t>2.11.1.1.1.1.4</t>
  </si>
  <si>
    <t>OEM, x86, Fibre Channel HBA, var 2</t>
  </si>
  <si>
    <t>2.11.1.1.1.2</t>
  </si>
  <si>
    <t>EMM EMC AX4-5 disk expansion</t>
  </si>
  <si>
    <t>2.11.1.1.1.3</t>
  </si>
  <si>
    <t>EMM EMC AX4-5 chassis expansion (DAE)</t>
  </si>
  <si>
    <t>2.11.1.1.1.4</t>
  </si>
  <si>
    <t>EMM EMC AX4-5 HW installation</t>
  </si>
  <si>
    <t>2.11.1.2</t>
  </si>
  <si>
    <t>EMM SW expansion PA2</t>
  </si>
  <si>
    <t>2.11.1.2.1</t>
  </si>
  <si>
    <t>EMM SW expansion revised</t>
  </si>
  <si>
    <t>2.11.1.2.1.1</t>
  </si>
  <si>
    <t>EMM add one node to existing cluster license</t>
  </si>
  <si>
    <t>2.11.1.2.1.1.1</t>
  </si>
  <si>
    <t>MM, Basic Software</t>
  </si>
  <si>
    <t>2.11.1.2.1.2</t>
  </si>
  <si>
    <t>EMM license expansion 3.6k to 3.9k sub</t>
  </si>
  <si>
    <t>2.11.1.2.1.2.1</t>
  </si>
  <si>
    <t>MM, File Consolidation &amp; Look-up (sub)</t>
  </si>
  <si>
    <t>2.11.1.2.1.2.2</t>
  </si>
  <si>
    <t>MM, File Mediation Processing (sub)</t>
  </si>
  <si>
    <t>2.11.1.3</t>
  </si>
  <si>
    <t>EMM SW upgrade PA2</t>
  </si>
  <si>
    <t>2.11.1.3.1</t>
  </si>
  <si>
    <t>EMM SW upgrade revised</t>
  </si>
  <si>
    <t>2.11.1.3.1.1</t>
  </si>
  <si>
    <t>MM SW Upgrade F&amp;E</t>
  </si>
  <si>
    <t>2.11.2</t>
  </si>
  <si>
    <t>EMM_Exp_Upg_OLP_PA1</t>
  </si>
  <si>
    <t>2.11.2.1</t>
  </si>
  <si>
    <t>2.11.2.1.1</t>
  </si>
  <si>
    <t>2.11.2.1.1.1</t>
  </si>
  <si>
    <t>EMM_Exp_Upg_OLP Project Management</t>
  </si>
  <si>
    <t>2.11.2.1.1.2</t>
  </si>
  <si>
    <t>EMM_Exp_Upg_OLP Implementation</t>
  </si>
  <si>
    <t>2.11.2.1.1.3</t>
  </si>
  <si>
    <t>EMM_Exp_Upg_OLP Risk Mitigation</t>
  </si>
  <si>
    <t>2.11.3</t>
  </si>
  <si>
    <t>EMM_Exp_Upg_Live_PA1</t>
  </si>
  <si>
    <t>2.11.3.1</t>
  </si>
  <si>
    <t>2.11.3.1.1</t>
  </si>
  <si>
    <t>2.11.3.1.1.1</t>
  </si>
  <si>
    <t>EMM_Exp_Upg_Live Project Management</t>
  </si>
  <si>
    <t>2.11.3.1.1.2</t>
  </si>
  <si>
    <t>EMM_Exp_Upg_Live Implementation</t>
  </si>
  <si>
    <t>2.11.3.1.1.3</t>
  </si>
  <si>
    <t>EMM_Exp_Upg_Live Risk Mitigation</t>
  </si>
  <si>
    <t>2.12</t>
  </si>
  <si>
    <t>2.12.1</t>
  </si>
  <si>
    <t>2.12.1.1</t>
  </si>
  <si>
    <t>Taps_Normal expansion</t>
  </si>
  <si>
    <t>2.12.1.1.1</t>
  </si>
  <si>
    <t>Taps - FY12/13_Normal expansion</t>
  </si>
  <si>
    <t>2.12.1.1.1.1</t>
  </si>
  <si>
    <t>2.12.1.1.1.2</t>
  </si>
  <si>
    <t>2.12.1.1.1.3</t>
  </si>
  <si>
    <t>2.12.2</t>
  </si>
  <si>
    <t>MPBN expansion</t>
  </si>
  <si>
    <t>2.12.2.1</t>
  </si>
  <si>
    <t>FY12/13 MPBN Expansion</t>
  </si>
  <si>
    <t>2.12.2.1.1</t>
  </si>
  <si>
    <t>FY12/13 MPBN expansion</t>
  </si>
  <si>
    <t>2.12.2.1.1.1</t>
  </si>
  <si>
    <t>76-ES+T-4TG</t>
  </si>
  <si>
    <t>2.12.2.1.1.2</t>
  </si>
  <si>
    <t>76-ES+ADVIP-LIC</t>
  </si>
  <si>
    <t>2.12.2.1.1.3</t>
  </si>
  <si>
    <t>XFP-10GLR-OC192SR</t>
  </si>
  <si>
    <t>2.12.2.1.1.4</t>
  </si>
  <si>
    <t>First 2-year support</t>
  </si>
  <si>
    <t>2.12.2.1.1.5</t>
  </si>
  <si>
    <t>1000BASE-T SFP (NEBS 3 ESD)</t>
  </si>
  <si>
    <t>2.12.3</t>
  </si>
  <si>
    <t>TAPS Expansion_Ph2_PA1</t>
  </si>
  <si>
    <t>2.12.3.1</t>
  </si>
  <si>
    <t>2.12.3.1.1</t>
  </si>
  <si>
    <t>2.12.3.1.1.1</t>
  </si>
  <si>
    <t>TAPs_Expansion_Ph2  Project Management</t>
  </si>
  <si>
    <t>2.12.3.1.1.2</t>
  </si>
  <si>
    <t>TAPs_Expansion_Ph2  Implementation</t>
  </si>
  <si>
    <t>2.12.3.1.1.3</t>
  </si>
  <si>
    <t>TAPs_Expansion_Ph2  Risk Mitigation</t>
  </si>
  <si>
    <t>2.12.4</t>
  </si>
  <si>
    <t>MPBN_Exp_PA1</t>
  </si>
  <si>
    <t>2.12.4.1</t>
  </si>
  <si>
    <t>2.12.4.1.1</t>
  </si>
  <si>
    <t>2.12.4.1.1.1</t>
  </si>
  <si>
    <t>MPBN Expansion Project Management</t>
  </si>
  <si>
    <t>2.12.4.1.1.2</t>
  </si>
  <si>
    <t>MPBN Expansion Implementation</t>
  </si>
  <si>
    <t>2.12.4.1.1.3</t>
  </si>
  <si>
    <t>MPBN Expansion Risk Mitigation</t>
  </si>
  <si>
    <t>2.13</t>
  </si>
  <si>
    <t>OSS HW</t>
  </si>
  <si>
    <t>2.13.1</t>
  </si>
  <si>
    <t>2.13.1.1</t>
  </si>
  <si>
    <t>RANOS SW</t>
  </si>
  <si>
    <t>2.13.1.1.1</t>
  </si>
  <si>
    <t>RANOS 12.2 Upgrade</t>
  </si>
  <si>
    <t>2.13.1.1.1.1</t>
  </si>
  <si>
    <t>2.13.1.1.1.1.1</t>
  </si>
  <si>
    <t>2.13.1.1.1.2</t>
  </si>
  <si>
    <t>2.13.1.1.1.2.1</t>
  </si>
  <si>
    <t>SW Upgrade OSS WRAN, OSS-RC 12.0  to OSS-RC 12.0</t>
  </si>
  <si>
    <t>2.13.1.1.1.3</t>
  </si>
  <si>
    <t>2.13.1.1.1.3.1</t>
  </si>
  <si>
    <t>2.13.1.1.1.3.2</t>
  </si>
  <si>
    <t>Upgrade FAJ1211144, Ericsson WCDMA PM Tech Pack</t>
  </si>
  <si>
    <t>2.13.1.1.1.3.3</t>
  </si>
  <si>
    <t>Upgrade FAJ1211233, Ericsson WCDMA RAN KPI Report</t>
  </si>
  <si>
    <t>2.13.1.1.1.3.4</t>
  </si>
  <si>
    <t>Upgrade FAJ1211234, Ericsson HSPA KPI report</t>
  </si>
  <si>
    <t>2.13.1.1.1.4</t>
  </si>
  <si>
    <t>2.13.1.1.1.4.1</t>
  </si>
  <si>
    <t>FAJ1211144, Ericsson WCDMA PM Tech Pack</t>
  </si>
  <si>
    <t>2.13.1.1.1.4.2</t>
  </si>
  <si>
    <t>FAJ1211233, Ericsson WCDMA RAN KPI Report</t>
  </si>
  <si>
    <t>2.13.1.1.1.4.3</t>
  </si>
  <si>
    <t>FAJ1211234, Ericsson HSPA KPI report</t>
  </si>
  <si>
    <t>2.13.1.1.1.5</t>
  </si>
  <si>
    <t>2.13.1.1.1.5.1</t>
  </si>
  <si>
    <t>FAJ 121 1052, Enhanced Uplink Management</t>
  </si>
  <si>
    <t>2.13.1.1.1.5.2</t>
  </si>
  <si>
    <t>FAJ 121 1163, CPP Scripting</t>
  </si>
  <si>
    <t>2.13.1.1.1.5.3</t>
  </si>
  <si>
    <t>FAJ 121 1176 Iub over IP Management</t>
  </si>
  <si>
    <t>2.13.1.1.1.5.4</t>
  </si>
  <si>
    <t>FAJ 121 172, Add RBS Wizard</t>
  </si>
  <si>
    <t>2.13.1.1.1.5.5</t>
  </si>
  <si>
    <t>FAJ 121 173, Trace Tool</t>
  </si>
  <si>
    <t>2.13.1.1.1.5.6</t>
  </si>
  <si>
    <t>FAJ 121 2040 Network Status Display</t>
  </si>
  <si>
    <t>2.13.1.1.1.5.7</t>
  </si>
  <si>
    <t>2.13.1.1.1.5.8</t>
  </si>
  <si>
    <t>FAJ 121 2044, Measurement Result Recording</t>
  </si>
  <si>
    <t>2.13.1.1.1.5.9</t>
  </si>
  <si>
    <t>FAJ 121 321, Recording and Events Interface</t>
  </si>
  <si>
    <t>2.13.1.1.1.5.10</t>
  </si>
  <si>
    <t>FAJ 121 482, Bulk CM for WCDMA Transport Networks</t>
  </si>
  <si>
    <t>2.13.1.1.1.5.11</t>
  </si>
  <si>
    <t>FAJ 121 880, HSDPA Management</t>
  </si>
  <si>
    <t>2.13.1.1.1.5.12</t>
  </si>
  <si>
    <t>Fault Management Expert II, Rule engine ( FMXR II )</t>
  </si>
  <si>
    <t>2.13.1.1.1.5.13</t>
  </si>
  <si>
    <t>SW Upgrade OSS WRAN, OSS-RC 11.2  to OSS-RC 12.0</t>
  </si>
  <si>
    <t>2.13.1.1.1.5.14</t>
  </si>
  <si>
    <t>WCDMA RAN Starter</t>
  </si>
  <si>
    <t>2.13.1.2</t>
  </si>
  <si>
    <t>RANOS HW</t>
  </si>
  <si>
    <t>2.13.1.2.1</t>
  </si>
  <si>
    <t>RANOS 12.2 HW</t>
  </si>
  <si>
    <t>2.13.1.2.1.1</t>
  </si>
  <si>
    <t>PRODUCT PACKAGE/Mobile OSS HP HW (FAP1302217)</t>
  </si>
  <si>
    <t>2.13.1.2.1.1.1</t>
  </si>
  <si>
    <t>Add 8 Port FC Switch, APP 901 509</t>
  </si>
  <si>
    <t>2.13.1.2.1.1.2</t>
  </si>
  <si>
    <t>Additional Quad Port NIC, APP 901 468</t>
  </si>
  <si>
    <t>2.13.1.2.1.1.3</t>
  </si>
  <si>
    <t>BL460 G6 Additional CPU,  APP 901 444</t>
  </si>
  <si>
    <t>2.13.1.2.1.1.4</t>
  </si>
  <si>
    <t>BL460 G6 Additional Memory,  APP 901 443</t>
  </si>
  <si>
    <t>2.13.1.2.1.1.5</t>
  </si>
  <si>
    <t>BL460 G6,  APP 901 442</t>
  </si>
  <si>
    <t>2.13.1.2.1.1.6</t>
  </si>
  <si>
    <t>BL620 G7 Additional Memory,  APP 901 448</t>
  </si>
  <si>
    <t>2.13.1.2.1.1.7</t>
  </si>
  <si>
    <t>BL620 G7, APP 901 446</t>
  </si>
  <si>
    <t>2.13.1.2.1.1.8</t>
  </si>
  <si>
    <t>Base Cabinet</t>
  </si>
  <si>
    <t>2.13.1.2.1.1.9</t>
  </si>
  <si>
    <t>C7000, APP 901 457</t>
  </si>
  <si>
    <t>2.13.1.2.1.1.10</t>
  </si>
  <si>
    <t>DAE without Flare OS, APP 901 461</t>
  </si>
  <si>
    <t>2.13.1.2.1.1.11</t>
  </si>
  <si>
    <t>DL160 G6 APP 901 450</t>
  </si>
  <si>
    <t>2.13.1.2.1.1.12</t>
  </si>
  <si>
    <t>DL380 G6 APP 901 449</t>
  </si>
  <si>
    <t>2.13.1.2.1.1.13</t>
  </si>
  <si>
    <t>DL380 G6 Additional CPU APP 901 467</t>
  </si>
  <si>
    <t>2.13.1.2.1.1.14</t>
  </si>
  <si>
    <t>Disk Kit (5 x 450GB), APP 901 462</t>
  </si>
  <si>
    <t>2.13.1.2.1.1.15</t>
  </si>
  <si>
    <t>Door Set 600 mm</t>
  </si>
  <si>
    <t>2.13.1.2.1.1.16</t>
  </si>
  <si>
    <t>EMC ClLARiiOn CX4-240, APP 901 459</t>
  </si>
  <si>
    <t>2.13.1.2.1.1.17</t>
  </si>
  <si>
    <t>Fiber Channel Switch, APP 901 504</t>
  </si>
  <si>
    <t>2.13.1.2.1.1.18</t>
  </si>
  <si>
    <t>HP 1 m FC Cable, APP 901 490</t>
  </si>
  <si>
    <t>2.13.1.2.1.1.19</t>
  </si>
  <si>
    <t>HP 2 m FC Cable, APP 901 491</t>
  </si>
  <si>
    <t>2.13.1.2.1.1.20</t>
  </si>
  <si>
    <t>HP 5 m FC Cable, APP 901 492</t>
  </si>
  <si>
    <t>2.13.1.2.1.1.21</t>
  </si>
  <si>
    <t>HP Int 1 Phase Power Unit, APP 901 494</t>
  </si>
  <si>
    <t>2.13.1.2.1.1.22</t>
  </si>
  <si>
    <t>HP LTO4 RW 1.6 TB Non-Custom Label 20 Tapes, APP 901 481</t>
  </si>
  <si>
    <t>2.13.1.2.1.1.23</t>
  </si>
  <si>
    <t>MSL4048 Tape Autoloader, APP 901 453</t>
  </si>
  <si>
    <t>2.13.1.2.1.1.24</t>
  </si>
  <si>
    <t>Side Cover 600 mm</t>
  </si>
  <si>
    <t>2.13.1.2.1.1.25</t>
  </si>
  <si>
    <t>Side Plate Set 600 mm</t>
  </si>
  <si>
    <t>2.13.1.2.1.1.26</t>
  </si>
  <si>
    <t>Top / Bottom Cover</t>
  </si>
  <si>
    <t>2.13.2</t>
  </si>
  <si>
    <t>OSS IP redundancy</t>
  </si>
  <si>
    <t>2.13.2.1</t>
  </si>
  <si>
    <t>OSS IP switch</t>
  </si>
  <si>
    <t>2.13.2.1.1</t>
  </si>
  <si>
    <t>New CISCO Catalyst 3750 Switch 2</t>
  </si>
  <si>
    <t>2.13.2.1.1.1</t>
  </si>
  <si>
    <t>CISCO 3750G-48TS-S 48-port Ethernet Switch</t>
  </si>
  <si>
    <t>2.13.2.1.1.2</t>
  </si>
  <si>
    <t>On-site 24x7x4 support</t>
  </si>
  <si>
    <t>2.13.2.2</t>
  </si>
  <si>
    <t>OSS Firewall</t>
  </si>
  <si>
    <t>2.13.2.2.1</t>
  </si>
  <si>
    <t>ISG1000 Firewall</t>
  </si>
  <si>
    <t>2.13.2.2.1.1</t>
  </si>
  <si>
    <t>ISG1000 firewall for RANOS</t>
  </si>
  <si>
    <t>2.13.2.2.1.2</t>
  </si>
  <si>
    <t>2-year support</t>
  </si>
  <si>
    <t>2.13.3</t>
  </si>
  <si>
    <t>RNOSS_Upg_12.2_PA1</t>
  </si>
  <si>
    <t>2.13.3.1</t>
  </si>
  <si>
    <t>2.13.3.1.1</t>
  </si>
  <si>
    <t>2.13.3.1.1.1</t>
  </si>
  <si>
    <t>RNOSS_12.2_Upg Project Management</t>
  </si>
  <si>
    <t>2.13.3.1.1.2</t>
  </si>
  <si>
    <t>RNOSS_12.2_Upg Implementation</t>
  </si>
  <si>
    <t>2.13.3.1.1.3</t>
  </si>
  <si>
    <t>RNOSS_12.2_Upg Risk Mitigation</t>
  </si>
  <si>
    <t>2.14</t>
  </si>
  <si>
    <t>MSC-S SCC SW</t>
  </si>
  <si>
    <t>2.14.1</t>
  </si>
  <si>
    <t>2.14.1.1</t>
  </si>
  <si>
    <t>MSC-S SCC Expansion</t>
  </si>
  <si>
    <t>2.14.1.1.1</t>
  </si>
  <si>
    <t>2.14.1.1.1.1</t>
  </si>
  <si>
    <t>2.14.1.1.1.1.1</t>
  </si>
  <si>
    <t>2.14.1.1.1.1.2</t>
  </si>
  <si>
    <t>2.14.1.1.1.1.3</t>
  </si>
  <si>
    <t>CDR Correlation for Ericsson Enhanced IN CS1+</t>
  </si>
  <si>
    <t>2.14.1.1.1.1.4</t>
  </si>
  <si>
    <t>Call Barring Services</t>
  </si>
  <si>
    <t>2.14.1.1.1.1.5</t>
  </si>
  <si>
    <t>2.14.1.1.1.1.6</t>
  </si>
  <si>
    <t>Call Waiting and Call Hold</t>
  </si>
  <si>
    <t>2.14.1.1.1.1.7</t>
  </si>
  <si>
    <t>Calling CLI Services</t>
  </si>
  <si>
    <t>2.14.1.1.1.1.8</t>
  </si>
  <si>
    <t>2.14.1.1.1.1.9</t>
  </si>
  <si>
    <t>GSM to WCDMA Handover</t>
  </si>
  <si>
    <t>2.14.1.1.1.1.10</t>
  </si>
  <si>
    <t>2.14.1.1.1.1.11</t>
  </si>
  <si>
    <t>Improved Media gateway selection for ISUP routes</t>
  </si>
  <si>
    <t>2.14.1.1.1.1.12</t>
  </si>
  <si>
    <t>2.14.1.1.1.1.13</t>
  </si>
  <si>
    <t>Legal Interception of Location Update procedure</t>
  </si>
  <si>
    <t>2.14.1.1.1.1.14</t>
  </si>
  <si>
    <t>2.14.1.1.1.1.15</t>
  </si>
  <si>
    <t>2.14.1.1.1.1.16</t>
  </si>
  <si>
    <t>MSC-S 12A Basic SW Package</t>
  </si>
  <si>
    <t>2.14.1.1.1.1.17</t>
  </si>
  <si>
    <t>Multi Party Service</t>
  </si>
  <si>
    <t>2.14.1.1.1.1.18</t>
  </si>
  <si>
    <t>Operator Determined Barring</t>
  </si>
  <si>
    <t>2.14.1.1.1.1.19</t>
  </si>
  <si>
    <t>Partial Roaming</t>
  </si>
  <si>
    <t>2.14.1.1.1.1.20</t>
  </si>
  <si>
    <t>2.14.1.1.1.1.21</t>
  </si>
  <si>
    <t>Positioning</t>
  </si>
  <si>
    <t>2.14.1.1.1.1.22</t>
  </si>
  <si>
    <t>2.14.1.1.1.1.23</t>
  </si>
  <si>
    <t>2.14.1.1.1.1.24</t>
  </si>
  <si>
    <t>2.14.1.1.1.1.25</t>
  </si>
  <si>
    <t>Signaling Support for IP Transport</t>
  </si>
  <si>
    <t>2.14.1.1.1.1.26</t>
  </si>
  <si>
    <t>2.14.1.1.1.1.27</t>
  </si>
  <si>
    <t>Unstructured SS Data in MSC</t>
  </si>
  <si>
    <t>2.14.1.1.1.1.28</t>
  </si>
  <si>
    <t>WCDMA to GSM Handover</t>
  </si>
  <si>
    <t>2.14.1.1.1.2</t>
  </si>
  <si>
    <t>Intra-MSC SRNS Relocation</t>
  </si>
  <si>
    <t>2.14.1.1.1.3</t>
  </si>
  <si>
    <t>Support of Multiple PLMNs</t>
  </si>
  <si>
    <t>2.14.1.1.1.4</t>
  </si>
  <si>
    <t>Inter-MSC SRNS Relocation</t>
  </si>
  <si>
    <t>2.14.1.1.1.5</t>
  </si>
  <si>
    <t>Call Tear Down</t>
  </si>
  <si>
    <t>2.14.1.1.1.6</t>
  </si>
  <si>
    <t>3G.324M Multimedia Support</t>
  </si>
  <si>
    <t>2.14.1.1.1.7</t>
  </si>
  <si>
    <t>Support of Equivalent PLMN,MSC</t>
  </si>
  <si>
    <t>2.14.1.1.1.8</t>
  </si>
  <si>
    <t>Super.and Dis.LongDurationCall</t>
  </si>
  <si>
    <t>2.14.1.1.1.9</t>
  </si>
  <si>
    <t>Iu over IP</t>
  </si>
  <si>
    <t>2.14.1.1.1.10</t>
  </si>
  <si>
    <t>Circuit Pool Handling</t>
  </si>
  <si>
    <t>2.14.1.1.1.11</t>
  </si>
  <si>
    <t>Dual Access</t>
  </si>
  <si>
    <t>2.14.1.1.1.12</t>
  </si>
  <si>
    <t>2.14.1.1.1.13</t>
  </si>
  <si>
    <t>Supp.GPRS Mob., Oper.Mode A/B</t>
  </si>
  <si>
    <t>2.14.1.1.1.14</t>
  </si>
  <si>
    <t>E. M.L. Precedence+Pre-emption</t>
  </si>
  <si>
    <t>2.14.1.1.1.15</t>
  </si>
  <si>
    <t>FAX Services</t>
  </si>
  <si>
    <t>2.14.1.1.1.16</t>
  </si>
  <si>
    <t>2.14.1.1.1.17</t>
  </si>
  <si>
    <t>2.14.1.1.1.18</t>
  </si>
  <si>
    <t>Connected CLI Services (ETSI only)</t>
  </si>
  <si>
    <t>2.14.1.1.1.19</t>
  </si>
  <si>
    <t>High-Speed Datacom Service</t>
  </si>
  <si>
    <t>2.14.1.1.1.20</t>
  </si>
  <si>
    <t>Handling of Half Rate</t>
  </si>
  <si>
    <t>2.14.1.1.1.21</t>
  </si>
  <si>
    <t>2.14.1.1.1.22</t>
  </si>
  <si>
    <t>Advice of Charge</t>
  </si>
  <si>
    <t>2.14.1.1.1.23</t>
  </si>
  <si>
    <t>2.14.1.1.1.24</t>
  </si>
  <si>
    <t>2.14.1.1.1.25</t>
  </si>
  <si>
    <t>Supp.Multi.Frequency Bands</t>
  </si>
  <si>
    <t>2.15</t>
  </si>
  <si>
    <t>DQMS SW</t>
  </si>
  <si>
    <t>2.15.1</t>
  </si>
  <si>
    <t>SAPC</t>
  </si>
  <si>
    <t>2.15.1.1</t>
  </si>
  <si>
    <t>2.15.1.1.1</t>
  </si>
  <si>
    <t>SAPC HW expansion</t>
  </si>
  <si>
    <t>2.15.1.1.1.1</t>
  </si>
  <si>
    <t>PRODUCT PACKAGE/SAPC HW (TSP/NSP6.0) (FAP1302708)</t>
  </si>
  <si>
    <t>2.15.1.1.1.1.1</t>
  </si>
  <si>
    <t>NSP 6.0 board</t>
  </si>
  <si>
    <t>2.15.1.1.1.1.2</t>
  </si>
  <si>
    <t>Subrack with 2 * MXB</t>
  </si>
  <si>
    <t>2.15.1.1.1.1.3</t>
  </si>
  <si>
    <t>TSP cabinet, unequipped</t>
  </si>
  <si>
    <t>2.15.1.1.1.1.4</t>
  </si>
  <si>
    <t>TSP node, infrastructure</t>
  </si>
  <si>
    <t>2.15.1.2</t>
  </si>
  <si>
    <t>SAPC SW</t>
  </si>
  <si>
    <t>2.15.1.2.1</t>
  </si>
  <si>
    <t>DQMS SAPC SW expansion</t>
  </si>
  <si>
    <t>2.15.1.2.1.1</t>
  </si>
  <si>
    <t>PRODUCT PACKAGE/SAPC 2011B SW Package (FAP1302920)</t>
  </si>
  <si>
    <t>2.15.1.2.1.1.1</t>
  </si>
  <si>
    <t>3GPP Sy</t>
  </si>
  <si>
    <t>2.15.1.2.1.1.2</t>
  </si>
  <si>
    <t>Advanced Sy Capabilities</t>
  </si>
  <si>
    <t>2.15.1.2.1.1.3</t>
  </si>
  <si>
    <t>Basic Policy Control, Additional 1k</t>
  </si>
  <si>
    <t>2.15.1.2.1.1.4</t>
  </si>
  <si>
    <t>Default Bearer QoS Control.</t>
  </si>
  <si>
    <t>2.15.1.2.1.1.5</t>
  </si>
  <si>
    <t>Dynamic Policy Control.</t>
  </si>
  <si>
    <t>2.15.1.2.1.1.6</t>
  </si>
  <si>
    <t>Enhanced Static Policy Control.</t>
  </si>
  <si>
    <t>2.15.1.2.1.1.7</t>
  </si>
  <si>
    <t>Flexible Gx Protocol</t>
  </si>
  <si>
    <t>2.15.1.2.1.1.8</t>
  </si>
  <si>
    <t>Multiple PCEF Support.</t>
  </si>
  <si>
    <t>2.15.1.2.1.1.9</t>
  </si>
  <si>
    <t>SAPC 3GPP Gx.</t>
  </si>
  <si>
    <t>2.15.2</t>
  </si>
  <si>
    <t>SASN</t>
  </si>
  <si>
    <t>2.15.2.1</t>
  </si>
  <si>
    <t>2.15.2.1.1</t>
  </si>
  <si>
    <t>SASN 2011A server</t>
  </si>
  <si>
    <t>2.15.2.1.1.1</t>
  </si>
  <si>
    <t>XSR-1242E</t>
  </si>
  <si>
    <t>2.15.2.1.1.2</t>
  </si>
  <si>
    <t>X4170-S1-AA</t>
  </si>
  <si>
    <t>2.15.2.1.2</t>
  </si>
  <si>
    <t>SASN Summit Switch X650-APR2011</t>
  </si>
  <si>
    <t>2.15.2.1.2.1</t>
  </si>
  <si>
    <t>Summit X650-24x</t>
  </si>
  <si>
    <t>2.15.2.2</t>
  </si>
  <si>
    <t>SASN SW</t>
  </si>
  <si>
    <t>2.15.2.2.1</t>
  </si>
  <si>
    <t>DQMS SASN SW upgrade</t>
  </si>
  <si>
    <t>2.15.2.2.1.1</t>
  </si>
  <si>
    <t>PRODUCT PACKAGE/SASN 2011B (FAP1302805)</t>
  </si>
  <si>
    <t>2.15.2.2.1.1.1</t>
  </si>
  <si>
    <t>Heuristic Inspection Subscription Renewal</t>
  </si>
  <si>
    <t>2.15.2.2.1.1.2</t>
  </si>
  <si>
    <t>SASN 2011A to SASN 2011B SW Upgrade License, 1k IP Sessions</t>
  </si>
  <si>
    <t>2.15.2.2.1.1.3</t>
  </si>
  <si>
    <t>SASN 2011A to SASN 2011B SW Upgrade License, 1k PPS</t>
  </si>
  <si>
    <t>2.15.2.2.1.1.4</t>
  </si>
  <si>
    <t>SASN 2011A to SASN 2011B SW Upgrade License, Basic Platform</t>
  </si>
  <si>
    <t>2.15.2.2.2</t>
  </si>
  <si>
    <t>DQMS SASN SW expansion</t>
  </si>
  <si>
    <t>2.15.2.2.2.1</t>
  </si>
  <si>
    <t>2.15.2.2.2.1.1</t>
  </si>
  <si>
    <t>Charging Support - EDRs</t>
  </si>
  <si>
    <t>2.15.2.2.2.1.2</t>
  </si>
  <si>
    <t>Content Filtering - ICAP Interface</t>
  </si>
  <si>
    <t>2.15.2.2.2.1.3</t>
  </si>
  <si>
    <t>Event Based Charging</t>
  </si>
  <si>
    <t>2.15.2.2.2.1.4</t>
  </si>
  <si>
    <t>Event Notification - Diameter Rx</t>
  </si>
  <si>
    <t>2.15.2.2.2.1.5</t>
  </si>
  <si>
    <t>O.S. Detection (Tethering Support)</t>
  </si>
  <si>
    <t>2.15.2.2.2.1.6</t>
  </si>
  <si>
    <t>Realtime Charging Interface - DCCA/Gy</t>
  </si>
  <si>
    <t>2.15.2.2.2.1.7</t>
  </si>
  <si>
    <t>SASN 2011B 1 kPPS Capacity SW License</t>
  </si>
  <si>
    <t>2.15.2.2.2.1.8</t>
  </si>
  <si>
    <t>SASN 2011B Basic Charging SW License, 1k IP Sessions</t>
  </si>
  <si>
    <t>2.15.2.2.2.1.9</t>
  </si>
  <si>
    <t>SASN 2011B Basic Control SW License, 1k IP Sessions</t>
  </si>
  <si>
    <t>2.15.2.2.2.1.10</t>
  </si>
  <si>
    <t>SASN 2011B Basic Service Aware SW License, 1k IP Sessions</t>
  </si>
  <si>
    <t>2.15.2.2.2.1.11</t>
  </si>
  <si>
    <t>Service Aware Q&amp;S Management</t>
  </si>
  <si>
    <t>2.15.2.2.2.1.12</t>
  </si>
  <si>
    <t>Support for Redirections</t>
  </si>
  <si>
    <t>2.15.2.2.2.1.13</t>
  </si>
  <si>
    <t>Traffic Inspection - Heuristic Analysis</t>
  </si>
  <si>
    <t>2.15.2.2.2.1.14</t>
  </si>
  <si>
    <t>Traffic Inspection - Streaming</t>
  </si>
  <si>
    <t>2.2</t>
  </si>
  <si>
    <t>2.2.1</t>
  </si>
  <si>
    <t>2.2.1.1</t>
  </si>
  <si>
    <t>EVO3</t>
  </si>
  <si>
    <t>2.2.1.1.1</t>
  </si>
  <si>
    <t>EVO3_for RNC8_0G_56kUsers</t>
  </si>
  <si>
    <t>2.2.1.1.1.1</t>
  </si>
  <si>
    <t>2.2.1.1.1.1.1</t>
  </si>
  <si>
    <t>2.2.1.1.1.1.2</t>
  </si>
  <si>
    <t>2.2.1.1.1.1.3</t>
  </si>
  <si>
    <t>2.2.1.1.1.1.4</t>
  </si>
  <si>
    <t>2.2.1.1.1.1.5</t>
  </si>
  <si>
    <t>2.2.1.1.1.1.6</t>
  </si>
  <si>
    <t>2.2.1.1.1.1.7</t>
  </si>
  <si>
    <t>2.2.1.2</t>
  </si>
  <si>
    <t>EVO4</t>
  </si>
  <si>
    <t>2.2.1.2.1</t>
  </si>
  <si>
    <t>EVO4_for RNC9_0G_56kUsers</t>
  </si>
  <si>
    <t>2.2.1.2.1.1</t>
  </si>
  <si>
    <t>2.2.1.2.1.1.1</t>
  </si>
  <si>
    <t>2.2.1.2.1.1.2</t>
  </si>
  <si>
    <t>2.2.1.2.1.1.3</t>
  </si>
  <si>
    <t>2.2.1.2.1.1.4</t>
  </si>
  <si>
    <t>2.2.1.2.1.1.5</t>
  </si>
  <si>
    <t>2.2.1.2.1.1.6</t>
  </si>
  <si>
    <t>2.2.1.2.1.1.7</t>
  </si>
  <si>
    <t>2.2.2</t>
  </si>
  <si>
    <t>EVO_RNC_17&amp;18_PA1</t>
  </si>
  <si>
    <t>2.2.2.1</t>
  </si>
  <si>
    <t>2.2.2.1.1</t>
  </si>
  <si>
    <t>2.2.2.1.1.1</t>
  </si>
  <si>
    <t>EVO_RNC17_18 Project Management</t>
  </si>
  <si>
    <t>2.2.2.1.1.2</t>
  </si>
  <si>
    <t>EVO_RNC17_18 Implementation</t>
  </si>
  <si>
    <t>2.2.2.1.1.3</t>
  </si>
  <si>
    <t>EVO_RNC17_18 Risk Mitigation</t>
  </si>
  <si>
    <t>2.3</t>
  </si>
  <si>
    <t>BSS SW</t>
  </si>
  <si>
    <t>2.3.1</t>
  </si>
  <si>
    <t>BSS G12B Upgrade</t>
  </si>
  <si>
    <t>2.3.1.1</t>
  </si>
  <si>
    <t>BSC Upgrade</t>
  </si>
  <si>
    <t>2.3.1.1.1</t>
  </si>
  <si>
    <t>BSC SW</t>
  </si>
  <si>
    <t>2.3.1.1.1.1</t>
  </si>
  <si>
    <t>PRODUCT PACKAGE/BSS G11B SW (FAP1302169)</t>
  </si>
  <si>
    <t>2.3.1.1.1.1.1</t>
  </si>
  <si>
    <t>BSS SW upgrade G10B to G11B</t>
  </si>
  <si>
    <t>2.3.2</t>
  </si>
  <si>
    <t>GRAN_Upg_12B_PA1</t>
  </si>
  <si>
    <t>2.3.2.1</t>
  </si>
  <si>
    <t>2.3.2.1.1</t>
  </si>
  <si>
    <t>2.3.2.1.1.1</t>
  </si>
  <si>
    <t>GRAN_Upg_12B Project Management</t>
  </si>
  <si>
    <t>2.3.2.1.1.2</t>
  </si>
  <si>
    <t>GRAN_Upg_12B Implementation</t>
  </si>
  <si>
    <t>2.3.2.1.1.3</t>
  </si>
  <si>
    <t>GRAN_Upg_12B Risk Mitigation</t>
  </si>
  <si>
    <t>2.4</t>
  </si>
  <si>
    <t>AMR-WB TrFO SW</t>
  </si>
  <si>
    <t>2.4.1</t>
  </si>
  <si>
    <t>2G Add</t>
  </si>
  <si>
    <t>2.4.1.1</t>
  </si>
  <si>
    <t>AMR-WB For MSC</t>
  </si>
  <si>
    <t>2.4.1.1.1</t>
  </si>
  <si>
    <t>AMR-WB (MSC WCDMA only)</t>
  </si>
  <si>
    <t>2.4.1.1.1.1</t>
  </si>
  <si>
    <t>Transcoder Free Operation (TrFO)</t>
  </si>
  <si>
    <t>2.4.1.1.1.2</t>
  </si>
  <si>
    <t>AMR-WB Speech</t>
  </si>
  <si>
    <t>2.4.1.2</t>
  </si>
  <si>
    <t>AMR-WB For RBS</t>
  </si>
  <si>
    <t>2.4.1.2.1</t>
  </si>
  <si>
    <t>Singtel AMR-WB SW per Downlink</t>
  </si>
  <si>
    <t>2.4.1.2.1.1</t>
  </si>
  <si>
    <t>FAJ1211059 R1, AMR WB speech, 16ChE (Downlink)</t>
  </si>
  <si>
    <t>2.4.1.2.1.2</t>
  </si>
  <si>
    <t>FAJ1211060 R1, AMR WB speech and PS Interactive RAB combination, 16 ChE (Downlink)</t>
  </si>
  <si>
    <t>2.4.1.2.1.3</t>
  </si>
  <si>
    <t>FAJ1211061 R1, AMR WB speech and HSDPA Interactive RAB combination, 16 ChE (Downlink)</t>
  </si>
  <si>
    <t>2.4.1.2.1.4</t>
  </si>
  <si>
    <t>FAJ1211084 R1, TrFO Support for Speech 12.2 kbps, 16 ChE (Downlink)</t>
  </si>
  <si>
    <t>2.4.1.2.2</t>
  </si>
  <si>
    <t>Singtel AMR-WB SW per Uplink</t>
  </si>
  <si>
    <t>2.4.1.2.2.1</t>
  </si>
  <si>
    <t>FAJ1211059 R1, AMR WB speech, 16ChE (Uplink)</t>
  </si>
  <si>
    <t>2.4.1.2.2.2</t>
  </si>
  <si>
    <t>FAJ1211060 R1, AMR WB speech and PS Interactive RAB combination, 16 ChE (Uplink)</t>
  </si>
  <si>
    <t>2.4.1.2.2.3</t>
  </si>
  <si>
    <t>FAJ1211061 R1, AMR WB speech and HSDPA Interactive RAB combination, 16 ChE (Uplink)</t>
  </si>
  <si>
    <t>2.4.1.2.2.4</t>
  </si>
  <si>
    <t>FAJ1211084 R1, TrFo Support for Speech 12.2 kbps, 16ChE (Uplink)</t>
  </si>
  <si>
    <t>2.4.1.2.3</t>
  </si>
  <si>
    <t>FAJ 1211060 Pre-requisite per Downlink</t>
  </si>
  <si>
    <t>2.4.1.2.3.1</t>
  </si>
  <si>
    <t>FAJ121980 R1, Interactive RAB for up to 128 kbps Uplink, 16 ChE (Downlink)</t>
  </si>
  <si>
    <t>2.4.1.2.4</t>
  </si>
  <si>
    <t>FAJ 1211060 Pre-requisite per Uplink</t>
  </si>
  <si>
    <t>2.4.1.2.4.1</t>
  </si>
  <si>
    <t>FAJ121980 R1, Interactive RAB for up to 128 kbps Uplink, 16 ChE (Uplink)</t>
  </si>
  <si>
    <t>2.4.1.3</t>
  </si>
  <si>
    <t>AMR-WB For Media Gateway</t>
  </si>
  <si>
    <t>2.4.1.3.1</t>
  </si>
  <si>
    <t>AMR-WB (MGW WCDMA only)</t>
  </si>
  <si>
    <t>2.4.1.3.1.1</t>
  </si>
  <si>
    <t>2.4.1.3.1.2</t>
  </si>
  <si>
    <t>Compressed speech on Nb</t>
  </si>
  <si>
    <t>2.4.1.4</t>
  </si>
  <si>
    <t>AMR-WB Trial Phones (10 Pieces)</t>
  </si>
  <si>
    <t>2.4.1.4.1</t>
  </si>
  <si>
    <t>AMR-WB Trial Phone</t>
  </si>
  <si>
    <t>2.4.1.4.1.1</t>
  </si>
  <si>
    <t>AMR-WB C905</t>
  </si>
  <si>
    <t>2.4.1.5</t>
  </si>
  <si>
    <t>TEMS N96 Upgrade to support AMR-WB</t>
  </si>
  <si>
    <t>2.4.1.5.1</t>
  </si>
  <si>
    <t>TEMS N96 Upgrade</t>
  </si>
  <si>
    <t>2.4.1.5.1.1</t>
  </si>
  <si>
    <t>Nokia UMTS to Nokia N96 EU</t>
  </si>
  <si>
    <t>2.4.1.6</t>
  </si>
  <si>
    <t>AMR-WB Services in OLP</t>
  </si>
  <si>
    <t>2.4.1.6.1</t>
  </si>
  <si>
    <t>AMR WB Feature Test and UAT in OLP</t>
  </si>
  <si>
    <t>2.4.1.6.1.1</t>
  </si>
  <si>
    <t>Solution Support Engineer_OLP</t>
  </si>
  <si>
    <t>2.4.1.6.1.2</t>
  </si>
  <si>
    <t>GSDC Engineer, On site support_OLP</t>
  </si>
  <si>
    <t>2.4.1.6.1.3</t>
  </si>
  <si>
    <t>Product Configuration Engineer_OLP</t>
  </si>
  <si>
    <t>2.4.1.6.1.4</t>
  </si>
  <si>
    <t>RAN Engineer_OLP</t>
  </si>
  <si>
    <t>2.4.1.6.1.5</t>
  </si>
  <si>
    <t>Core Network Engineer_OLP</t>
  </si>
  <si>
    <t>2.4.1.7</t>
  </si>
  <si>
    <t>Project Management</t>
  </si>
  <si>
    <t>2.4.1.7.1</t>
  </si>
  <si>
    <t>Project Management_AMR WB</t>
  </si>
  <si>
    <t>2.4.1.7.1.1</t>
  </si>
  <si>
    <t>2.4.1.7.1.2</t>
  </si>
  <si>
    <t>Air Ticket_GSDC</t>
  </si>
  <si>
    <t>2.4.1.7.1.3</t>
  </si>
  <si>
    <t>Hotel</t>
  </si>
  <si>
    <t>2.4.1.7.1.4</t>
  </si>
  <si>
    <t>Daily Allowance</t>
  </si>
  <si>
    <t>2.4.1.7.1.5</t>
  </si>
  <si>
    <t>Miscellenous</t>
  </si>
  <si>
    <t>2.4.1.7.1.6</t>
  </si>
  <si>
    <t>Project Expenses</t>
  </si>
  <si>
    <t>2.4.1.8</t>
  </si>
  <si>
    <t>AMR-WB Network Rollout in Live</t>
  </si>
  <si>
    <t>2.4.1.8.1</t>
  </si>
  <si>
    <t>AMR WB Feature Rollout in Live Network</t>
  </si>
  <si>
    <t>2.4.1.8.1.1</t>
  </si>
  <si>
    <t>Solution Support Engineer_Live</t>
  </si>
  <si>
    <t>2.4.1.8.1.2</t>
  </si>
  <si>
    <t>GSDC Engineer, On site support_Live</t>
  </si>
  <si>
    <t>2.4.1.8.1.3</t>
  </si>
  <si>
    <t>Product Configuration Engineer_Live</t>
  </si>
  <si>
    <t>2.4.1.8.1.4</t>
  </si>
  <si>
    <t>RAN Engineer_Live</t>
  </si>
  <si>
    <t>2.4.1.8.1.5</t>
  </si>
  <si>
    <t>Core Network Engineer_Live</t>
  </si>
  <si>
    <t>2.4.1.8.1.6</t>
  </si>
  <si>
    <t>Statistic Monitorring Engineer_Live</t>
  </si>
  <si>
    <t>2.4.1.8.1.7</t>
  </si>
  <si>
    <t>Baby Sitting_Live</t>
  </si>
  <si>
    <t>2.4.1.8.2</t>
  </si>
  <si>
    <t>AMR WB UAT in Live Network</t>
  </si>
  <si>
    <t>2.4.1.8.2.1</t>
  </si>
  <si>
    <t>RAN Engineer_Live UAT</t>
  </si>
  <si>
    <t>2.4.1.8.2.2</t>
  </si>
  <si>
    <t>Core Network Engineer_Live UAT</t>
  </si>
  <si>
    <t>2.4.1.9</t>
  </si>
  <si>
    <t>AMR-WB Desmonstration Activity</t>
  </si>
  <si>
    <t>2.4.1.9.1</t>
  </si>
  <si>
    <t>AMR WB Demonstration Activity</t>
  </si>
  <si>
    <t>2.4.1.9.1.1</t>
  </si>
  <si>
    <t>Solution Support Engineer_Demo</t>
  </si>
  <si>
    <t>2.4.1.9.1.2</t>
  </si>
  <si>
    <t>GSDC Engineer, On site support_Demo</t>
  </si>
  <si>
    <t>2.4.1.9.1.3</t>
  </si>
  <si>
    <t>Product Configuration Engineer_Demo</t>
  </si>
  <si>
    <t>2.4.1.9.1.4</t>
  </si>
  <si>
    <t>RAN Engineer_Demo</t>
  </si>
  <si>
    <t>2.4.1.9.1.5</t>
  </si>
  <si>
    <t>Core Network Engineer_Demo</t>
  </si>
  <si>
    <t>2.4.1.9.1.6</t>
  </si>
  <si>
    <t>RBS3518 hardware installation</t>
  </si>
  <si>
    <t>2.5</t>
  </si>
  <si>
    <t>AMR-WB TrFO (Add 2G) SW</t>
  </si>
  <si>
    <t>2.5.1</t>
  </si>
  <si>
    <t>Add 2G</t>
  </si>
  <si>
    <t>2.5.1.1</t>
  </si>
  <si>
    <t>AMR-WB For MSC.</t>
  </si>
  <si>
    <t>2.5.1.1.1</t>
  </si>
  <si>
    <t>AMR-WB (MSC GSM&amp;WCDMA)</t>
  </si>
  <si>
    <t>2.5.1.1.1.1</t>
  </si>
  <si>
    <t>TFO/TrFO interworking</t>
  </si>
  <si>
    <t>2.5.1.1.1.2</t>
  </si>
  <si>
    <t>Compressed Speech in the Core Network</t>
  </si>
  <si>
    <t>2.5.1.2</t>
  </si>
  <si>
    <t>AMR-WB For RBS.</t>
  </si>
  <si>
    <t>2.5.1.2.1</t>
  </si>
  <si>
    <t>RBS GSM AMR-WB</t>
  </si>
  <si>
    <t>2.5.1.2.1.1</t>
  </si>
  <si>
    <t>AMR WB</t>
  </si>
  <si>
    <t>2.5.1.3</t>
  </si>
  <si>
    <t>AMR-WB For MGW.</t>
  </si>
  <si>
    <t>2.5.1.3.1</t>
  </si>
  <si>
    <t>AMR-WB (MGW GSM&amp;WCDMA only)</t>
  </si>
  <si>
    <t>2.5.1.3.1.1</t>
  </si>
  <si>
    <t>Tandem Free Operation (TFO)</t>
  </si>
  <si>
    <t>2.6</t>
  </si>
  <si>
    <t>RAN HW</t>
  </si>
  <si>
    <t>2.6.1</t>
  </si>
  <si>
    <t>CE Kits Expansion</t>
  </si>
  <si>
    <t>2.6.1.1</t>
  </si>
  <si>
    <t>HWAC (Base on ~66% RBS 6000 as end of P3) - 80% UL &amp; 20% DL Split 1</t>
  </si>
  <si>
    <t>2.6.1.1.1</t>
  </si>
  <si>
    <t>DUW BB HW Activation Fee CE UL p.16CE</t>
  </si>
  <si>
    <t>2.6.1.1.1.1</t>
  </si>
  <si>
    <t>WCDMA CE UL HWAC (per 16CE)</t>
  </si>
  <si>
    <t>2.6.1.1.2</t>
  </si>
  <si>
    <t>DUW BB HW Activation Fee CE DL p.16CE</t>
  </si>
  <si>
    <t>2.6.1.1.2.1</t>
  </si>
  <si>
    <t>WCDMA CE DL HWAC (per 16CE)</t>
  </si>
  <si>
    <t>2.6.1.2</t>
  </si>
  <si>
    <t>SW (All UL)</t>
  </si>
  <si>
    <t>2.6.1.2.1</t>
  </si>
  <si>
    <t>Node B SW features, per UL CE kit (TPCM only)</t>
  </si>
  <si>
    <t>2.6.1.2.1.1</t>
  </si>
  <si>
    <t>2.6.1.2.2</t>
  </si>
  <si>
    <t>FAJ121425 R3, Max Bit Rate Capability for QoS Profiling p.16 ChE UL</t>
  </si>
  <si>
    <t>2.6.1.2.2.1</t>
  </si>
  <si>
    <t>FAJ121425 R3, Max Bit Rate Capability for QoS Profiling, 16 ChE</t>
  </si>
  <si>
    <t>2.6.1.2.3</t>
  </si>
  <si>
    <t>FAJ121977 R1, Flexible initial rate selection, PS Interactive p.16 ChE UL</t>
  </si>
  <si>
    <t>2.6.1.2.3.1</t>
  </si>
  <si>
    <t>FAJ121977 R1, Flexible initial rate selection, PS Interactive, 16 ChE</t>
  </si>
  <si>
    <t>2.6.1.2.4</t>
  </si>
  <si>
    <t>FAJ121845 R2, Dynamic PS I/B RAB Establishment p.16 ChE UL</t>
  </si>
  <si>
    <t>2.6.1.2.4.1</t>
  </si>
  <si>
    <t>FAJ121845 R2, Dynamic PS I/B RAB Establishment, 16 ChE</t>
  </si>
  <si>
    <t>2.6.1.2.5</t>
  </si>
  <si>
    <t>Multi-RAB Bundle per 16ULCE</t>
  </si>
  <si>
    <t>2.6.1.2.5.1</t>
  </si>
  <si>
    <t>2.6.1.2.6</t>
  </si>
  <si>
    <t>FAJ 121 1163, Advanced MO Scripting p.UL 16ChE</t>
  </si>
  <si>
    <t>2.6.1.2.6.1</t>
  </si>
  <si>
    <t>FAJ 121 1163 Advanced MO Scripting UL</t>
  </si>
  <si>
    <t>2.6.2</t>
  </si>
  <si>
    <t>W11 to W12 Upgrade</t>
  </si>
  <si>
    <t>2.6.2.1</t>
  </si>
  <si>
    <t>W11 to W12 SW Upgrade</t>
  </si>
  <si>
    <t>2.6.2.1.1</t>
  </si>
  <si>
    <t>WCDMA SW Upgrade W12</t>
  </si>
  <si>
    <t>2.6.2.1.1.1</t>
  </si>
  <si>
    <t>WRAN SW 12B Upgrade</t>
  </si>
  <si>
    <t>2.6.3</t>
  </si>
  <si>
    <t>3G Outdoor (Co-site 2G)</t>
  </si>
  <si>
    <t>2.6.3.1</t>
  </si>
  <si>
    <t>RBS 6102 3x3 30Wpcc w/o Cabinet</t>
  </si>
  <si>
    <t>2.6.3.1.1</t>
  </si>
  <si>
    <t>RBS6102 WCDMA 3x2 30Wpcc_DUW30(0UL/0DL/45Code)_Rev A (Exclude Cabinet)</t>
  </si>
  <si>
    <t>2.6.3.1.1.1</t>
  </si>
  <si>
    <t>RBS 6102 WCDMA (FAP1301578/2)</t>
  </si>
  <si>
    <t>2.6.3.1.1.1.1</t>
  </si>
  <si>
    <t>3-pack WCDMA Radio Unit RUW 01B1 (2100 MHz) 20W HW Activation incl.</t>
  </si>
  <si>
    <t>2.6.3.1.1.1.2</t>
  </si>
  <si>
    <t>Prepared for internal battery back-up two shelves</t>
  </si>
  <si>
    <t>2.6.3.1.1.1.3</t>
  </si>
  <si>
    <t>BFU, Battery Fuse Unit</t>
  </si>
  <si>
    <t>2.6.3.1.1.1.4</t>
  </si>
  <si>
    <t>Battery set, 48V/100 Ah,incl.cable set for RBS 6102</t>
  </si>
  <si>
    <t>2.6.3.1.1.1.5</t>
  </si>
  <si>
    <t>Digital Unit DUW 30 Basic HW Module (excl.HWA, SFP)</t>
  </si>
  <si>
    <t>2.6.3.1.1.1.6</t>
  </si>
  <si>
    <t>Additional PDU (Power Distribution Unit) for additional RU a</t>
  </si>
  <si>
    <t>2.6.3.1.1.1.7</t>
  </si>
  <si>
    <t>Output Power HWAC 20W-&gt;40W (per RU)</t>
  </si>
  <si>
    <t>2.6.3.1.1.1.8</t>
  </si>
  <si>
    <t>Output Power HWAC 40W-&gt;60W (per RU)</t>
  </si>
  <si>
    <t>2.6.3.1.1.1.9</t>
  </si>
  <si>
    <t>2.6.3.1.1.1.10</t>
  </si>
  <si>
    <t>2.6.3.1.1.1.11</t>
  </si>
  <si>
    <t>WCDMA HS Codes HWAC (per 5HS-Codes)</t>
  </si>
  <si>
    <t>2.6.3.1.1.1.12</t>
  </si>
  <si>
    <t>DUW Optional IP Optical Interface HWAC</t>
  </si>
  <si>
    <t>2.6.3.1.1.1.13</t>
  </si>
  <si>
    <t>WCDMA Cell Carrier HWAC</t>
  </si>
  <si>
    <t>2.6.3.1.1.1.14</t>
  </si>
  <si>
    <t>PSU 230VAC: Power Supply Unit, 230 VAC</t>
  </si>
  <si>
    <t>2.6.3.1.1.1.15</t>
  </si>
  <si>
    <t>SAU Support Alarm Unit</t>
  </si>
  <si>
    <t>2.6.3.1.1.1.16</t>
  </si>
  <si>
    <t>Service Outlet</t>
  </si>
  <si>
    <t>2.6.3.1.1.1.17</t>
  </si>
  <si>
    <t>Adaptor Frame 6102</t>
  </si>
  <si>
    <t>2.6.3.1.1.1.18</t>
  </si>
  <si>
    <t>Smoke Detector kit</t>
  </si>
  <si>
    <t>2.6.3.1.1.1.19</t>
  </si>
  <si>
    <t>External Alarm OVP (8 ports)</t>
  </si>
  <si>
    <t>2.6.3.1.1.1.20</t>
  </si>
  <si>
    <t>Door Handle</t>
  </si>
  <si>
    <t>2.6.3.1.1.1.21</t>
  </si>
  <si>
    <t>SFP 1000BASE-LX40 DUAL RATE 1.25 40km for DUx</t>
  </si>
  <si>
    <t>2.6.3.1.1.1.22</t>
  </si>
  <si>
    <t>Lifting Eyes</t>
  </si>
  <si>
    <t>2.6.3.1.1.1.23</t>
  </si>
  <si>
    <t>Door Lock + key type (Customer Specific)</t>
  </si>
  <si>
    <t>2.6.3.1.1.1.24</t>
  </si>
  <si>
    <t>Service Light</t>
  </si>
  <si>
    <t>2.6.3.1.1.1.25</t>
  </si>
  <si>
    <t>RBS 6102 Cabinet for up to 6 RU, 230 VAC  (no RU, no PSU incl.)</t>
  </si>
  <si>
    <t>2.6.3.1.1.2</t>
  </si>
  <si>
    <t>Cabinet Expansion kit from 6 RU to 12 RU (no RU incl.)</t>
  </si>
  <si>
    <t>2.6.3.1.1.3</t>
  </si>
  <si>
    <t>Prepared for internal battery back-up one shelf</t>
  </si>
  <si>
    <t>2.6.3.1.1.4</t>
  </si>
  <si>
    <t>Extended Cimate System</t>
  </si>
  <si>
    <t>2.6.3.1.2</t>
  </si>
  <si>
    <t>RBS6102 WCDMA 3x2 30Wpcc to 3x3 30/40Wpcc_DUW30/30(0UL/0DL/45Code)_Rev A</t>
  </si>
  <si>
    <t>2.6.3.1.2.1</t>
  </si>
  <si>
    <t>2.6.3.1.2.2</t>
  </si>
  <si>
    <t>2.6.3.1.2.3</t>
  </si>
  <si>
    <t>2.6.3.1.2.4</t>
  </si>
  <si>
    <t>2.6.3.1.2.5</t>
  </si>
  <si>
    <t>2.6.3.1.2.6</t>
  </si>
  <si>
    <t>2.6.3.2</t>
  </si>
  <si>
    <t>Batteries</t>
  </si>
  <si>
    <t>2.6.3.2.1</t>
  </si>
  <si>
    <t>Battery set, 48V/100 Ah,incl.cable set for RBS 6102 (1 piece)</t>
  </si>
  <si>
    <t>2.6.3.2.1.1</t>
  </si>
  <si>
    <t>2.6.3.3</t>
  </si>
  <si>
    <t>HWAC For CEs</t>
  </si>
  <si>
    <t>2.6.3.3.1</t>
  </si>
  <si>
    <t>2.6.3.3.1.1</t>
  </si>
  <si>
    <t>2.6.3.3.2</t>
  </si>
  <si>
    <t>2.6.3.3.2.1</t>
  </si>
  <si>
    <t>2.6.3.4</t>
  </si>
  <si>
    <t>HWAC For HS on 3rd Carrier</t>
  </si>
  <si>
    <t>2.6.3.4.1</t>
  </si>
  <si>
    <t>DUW BB HW Activation Fee HS Codes p.5 HS-codes</t>
  </si>
  <si>
    <t>2.6.3.4.1.1</t>
  </si>
  <si>
    <t>2.6.3.5</t>
  </si>
  <si>
    <t>For New Node (1st Carrier on HS)</t>
  </si>
  <si>
    <t>2.6.3.5.1</t>
  </si>
  <si>
    <t>RANOS SW features, per Node B (TPCM only)</t>
  </si>
  <si>
    <t>2.6.3.5.1.1</t>
  </si>
  <si>
    <t>2.6.3.5.2</t>
  </si>
  <si>
    <t>2.6.3.5.2.1</t>
  </si>
  <si>
    <t>2.6.3.5.3</t>
  </si>
  <si>
    <t>Node B SW features, per 3 HScc (TPCM only)</t>
  </si>
  <si>
    <t>2.6.3.5.3.1</t>
  </si>
  <si>
    <t>2.6.3.5.4</t>
  </si>
  <si>
    <t>21 Mbps SW features, per 3HScc (TPCM only)</t>
  </si>
  <si>
    <t>2.6.3.5.4.1</t>
  </si>
  <si>
    <t>2.6.3.5.4.2</t>
  </si>
  <si>
    <t>2.6.3.5.5</t>
  </si>
  <si>
    <t>HSDPA up to 32 users per cell, 3HScc (TPCM only)</t>
  </si>
  <si>
    <t>2.6.3.5.5.1</t>
  </si>
  <si>
    <t>2.6.3.5.6</t>
  </si>
  <si>
    <t>FAJ1211333 R1, Advanced Receivers, GRAKE in RBS p.Node</t>
  </si>
  <si>
    <t>2.6.3.5.6.1</t>
  </si>
  <si>
    <t>FAJ1211333 R1, Advanced Receivers, GRAKE in RBS, Node</t>
  </si>
  <si>
    <t>2.6.3.5.7</t>
  </si>
  <si>
    <t>FAJ1211334 R1, Improved Channel Element Ladder for E-DCH p.Node</t>
  </si>
  <si>
    <t>2.6.3.5.7.1</t>
  </si>
  <si>
    <t>FAJ1211334 R1, Improved Channel Element Ladder for E-DCH, Node</t>
  </si>
  <si>
    <t>2.6.3.5.8</t>
  </si>
  <si>
    <t>FAJ1211091 R1, HSDPA Max bit rate for quality of service profiling p.Node</t>
  </si>
  <si>
    <t>2.6.3.5.8.1</t>
  </si>
  <si>
    <t>FAJ1211091 R1, HSPA Max bit rate for quality of service profiling, Node</t>
  </si>
  <si>
    <t>2.6.3.5.9</t>
  </si>
  <si>
    <t>FAJ1211111 R1, EUL QoS Scheduler p.Node</t>
  </si>
  <si>
    <t>2.6.3.5.9.1</t>
  </si>
  <si>
    <t>FAJ1211111 R1, EUL QoS Scheduler, Node</t>
  </si>
  <si>
    <t>2.6.3.5.10</t>
  </si>
  <si>
    <t>2.6.3.5.10.1</t>
  </si>
  <si>
    <t>2.6.3.5.11</t>
  </si>
  <si>
    <t>FAJ1211106 R1, IF/IRAT mobility on HSPA p.3HScc</t>
  </si>
  <si>
    <t>2.6.3.5.11.1</t>
  </si>
  <si>
    <t>FAJ1211106 R1, IF/IRAT mobility on HSPA, 3HScc</t>
  </si>
  <si>
    <t>2.6.3.5.12</t>
  </si>
  <si>
    <t>2.6.3.5.12.1</t>
  </si>
  <si>
    <t>2.6.3.5.13</t>
  </si>
  <si>
    <t>2.6.3.5.13.1</t>
  </si>
  <si>
    <t>2.6.3.5.14</t>
  </si>
  <si>
    <t>FAJ1211317 R2, Enhanced Uplink 2ms TTI p.Node</t>
  </si>
  <si>
    <t>2.6.3.5.14.1</t>
  </si>
  <si>
    <t>FAJ1211317 R2, Enhanced Uplink 2ms TTI, Node</t>
  </si>
  <si>
    <t>2.6.3.5.15</t>
  </si>
  <si>
    <t>THP Bundle per RBS</t>
  </si>
  <si>
    <t>2.6.3.5.15.1</t>
  </si>
  <si>
    <t>2.6.3.5.16</t>
  </si>
  <si>
    <t>2.6.3.5.16.1</t>
  </si>
  <si>
    <t>2.6.3.5.17</t>
  </si>
  <si>
    <t>FAJ1211132 R2, Iub over IP/Ethernet in RBS p.Node</t>
  </si>
  <si>
    <t>2.6.3.5.17.1</t>
  </si>
  <si>
    <t>FAJ1211132 R2, Iub over IP/Ethernet in RBS, Node</t>
  </si>
  <si>
    <t>2.6.3.5.18</t>
  </si>
  <si>
    <t>FAJ1211155 R1, Network Synch Client for IP transport  p.Node</t>
  </si>
  <si>
    <t>2.6.3.5.18.1</t>
  </si>
  <si>
    <t>FAJ1211155 R1, Network Synch Client for IP transport, Node</t>
  </si>
  <si>
    <t>2.6.3.5.19</t>
  </si>
  <si>
    <t>2.6.3.5.19.1</t>
  </si>
  <si>
    <t>2.6.3.6</t>
  </si>
  <si>
    <t>For HSDPA IFLS (1st Carrier on HS)</t>
  </si>
  <si>
    <t>2.6.3.6.1</t>
  </si>
  <si>
    <t>FAJ1211467, HSDPA Inter frequency Load Sharing p.3HScc</t>
  </si>
  <si>
    <t>2.6.3.6.1.1</t>
  </si>
  <si>
    <t>HSDPA Inter frequency Load Sharing</t>
  </si>
  <si>
    <t>2.6.3.7</t>
  </si>
  <si>
    <t>For HS on 2nd Carrier</t>
  </si>
  <si>
    <t>2.6.3.7.1</t>
  </si>
  <si>
    <t>2.6.3.7.1.1</t>
  </si>
  <si>
    <t>2.6.3.7.2</t>
  </si>
  <si>
    <t>2.6.3.7.2.1</t>
  </si>
  <si>
    <t>2.6.3.7.2.2</t>
  </si>
  <si>
    <t>2.6.3.7.3</t>
  </si>
  <si>
    <t>2.6.3.7.3.1</t>
  </si>
  <si>
    <t>2.6.3.7.4</t>
  </si>
  <si>
    <t>2.6.3.7.4.1</t>
  </si>
  <si>
    <t>2.6.3.7.5</t>
  </si>
  <si>
    <t>2.6.3.7.5.1</t>
  </si>
  <si>
    <t>2.6.3.8</t>
  </si>
  <si>
    <t>For HS on 3rd Carrier</t>
  </si>
  <si>
    <t>2.6.3.8.1</t>
  </si>
  <si>
    <t>2.6.3.8.1.1</t>
  </si>
  <si>
    <t>2.6.3.8.2</t>
  </si>
  <si>
    <t>2.6.3.8.2.1</t>
  </si>
  <si>
    <t>2.6.3.8.2.2</t>
  </si>
  <si>
    <t>2.6.3.8.3</t>
  </si>
  <si>
    <t>2.6.3.8.3.1</t>
  </si>
  <si>
    <t>2.6.3.8.4</t>
  </si>
  <si>
    <t>2.6.3.8.4.1</t>
  </si>
  <si>
    <t>2.6.3.8.5</t>
  </si>
  <si>
    <t>2.6.3.8.5.1</t>
  </si>
  <si>
    <t>2.6.3.9</t>
  </si>
  <si>
    <t>For EUL on 2nd Carrier (Same BB pool)-For &gt;1 Sect Site</t>
  </si>
  <si>
    <t>2.6.3.9.1</t>
  </si>
  <si>
    <t>FAJ 121 1112, EUL Scheduler Support For 6 Cell Carriers p.Node</t>
  </si>
  <si>
    <t>2.6.3.9.1.1</t>
  </si>
  <si>
    <t>FAJ1211112 R1, EUL Scheduler support for 6 cell carriers, Node</t>
  </si>
  <si>
    <t>2.6.3.10</t>
  </si>
  <si>
    <t>For EUL on 3rd Carrier - All Node</t>
  </si>
  <si>
    <t>2.6.3.10.1</t>
  </si>
  <si>
    <t>FAJ1211518 R1, EUL for large RBS configurations p.Node</t>
  </si>
  <si>
    <t>2.6.3.10.1.1</t>
  </si>
  <si>
    <t>FAJ1211518 R1, EUL for large RBS configurations, Node</t>
  </si>
  <si>
    <t>2.6.4</t>
  </si>
  <si>
    <t>3G Indoor (Co-site 2G)</t>
  </si>
  <si>
    <t>2.6.4.1</t>
  </si>
  <si>
    <t>RBS 6201 1x3 20Wpcc w/o Cabinet</t>
  </si>
  <si>
    <t>2.6.4.1.1</t>
  </si>
  <si>
    <t>RBS6201 WCDMA 1x2 30Wpcc to 1x3 20Wpcc_DUW30/30(0UL/0DL/15Code)_Rev A</t>
  </si>
  <si>
    <t>2.6.4.1.1.1</t>
  </si>
  <si>
    <t>2.6.4.1.1.2</t>
  </si>
  <si>
    <t>2.6.4.1.1.3</t>
  </si>
  <si>
    <t>2.6.4.1.2</t>
  </si>
  <si>
    <t>RBS6201 WCDMA 1x2 30Wpcc_DUW30(0UL/0DL/15Code)_Rev A (Exclude Cabinet)</t>
  </si>
  <si>
    <t>2.6.4.1.2.1</t>
  </si>
  <si>
    <t>RBS 6201 WCDMA (FAP1301498/2)</t>
  </si>
  <si>
    <t>2.6.4.1.2.1.1</t>
  </si>
  <si>
    <t>2.6.4.1.2.1.2</t>
  </si>
  <si>
    <t>2.6.4.1.2.1.3</t>
  </si>
  <si>
    <t>2.6.4.1.2.1.4</t>
  </si>
  <si>
    <t>2.6.4.1.2.1.5</t>
  </si>
  <si>
    <t>2.6.4.1.2.1.6</t>
  </si>
  <si>
    <t>2.6.4.1.2.1.7</t>
  </si>
  <si>
    <t>2.6.4.1.2.1.8</t>
  </si>
  <si>
    <t>2.6.4.1.2.1.9</t>
  </si>
  <si>
    <t>2.6.4.1.2.1.10</t>
  </si>
  <si>
    <t>2.6.4.1.2.1.11</t>
  </si>
  <si>
    <t>2.6.4.1.2.1.12</t>
  </si>
  <si>
    <t>2.6.4.1.2.1.13</t>
  </si>
  <si>
    <t>Fastening Screws for concrete (BF or cabinet)</t>
  </si>
  <si>
    <t>2.6.4.1.2.1.14</t>
  </si>
  <si>
    <t>Base Frame 6201</t>
  </si>
  <si>
    <t>2.6.4.1.2.1.15</t>
  </si>
  <si>
    <t>2.6.4.1.2.1.16</t>
  </si>
  <si>
    <t>RBS 6201 Cabinet for up to 6 RU, 230 VAC (no RU, no PSU incl.)</t>
  </si>
  <si>
    <t>2.6.4.1.2.2</t>
  </si>
  <si>
    <t>2.6.4.1.2.3</t>
  </si>
  <si>
    <t>Single WCDMA Radio Unit RUW 01 B1 (2100 MHz) 20W HW Activation incl.</t>
  </si>
  <si>
    <t>2.6.4.1.2.4</t>
  </si>
  <si>
    <t>2.6.4.2</t>
  </si>
  <si>
    <t>HWAC For CEs 1</t>
  </si>
  <si>
    <t>2.6.4.2.1</t>
  </si>
  <si>
    <t>2.6.4.2.1.1</t>
  </si>
  <si>
    <t>2.6.4.2.2</t>
  </si>
  <si>
    <t>2.6.4.2.2.1</t>
  </si>
  <si>
    <t>2.6.4.3</t>
  </si>
  <si>
    <t>HWAC For HS on 3rd Carrier 1</t>
  </si>
  <si>
    <t>2.6.4.3.1</t>
  </si>
  <si>
    <t>2.6.4.3.1.1</t>
  </si>
  <si>
    <t>2.6.4.4</t>
  </si>
  <si>
    <t>Batteries 1</t>
  </si>
  <si>
    <t>2.6.4.4.1</t>
  </si>
  <si>
    <t>Battery set, 48V/100 Ah (NSB) for BBS 6201 (1 piece)</t>
  </si>
  <si>
    <t>2.6.4.4.1.1</t>
  </si>
  <si>
    <t>Battery set, 48V/100 Ah (NSB)</t>
  </si>
  <si>
    <t>2.6.4.5</t>
  </si>
  <si>
    <t>For New Node (1st Carrier on HS) 1</t>
  </si>
  <si>
    <t>2.6.4.5.1</t>
  </si>
  <si>
    <t>2.6.4.5.1.1</t>
  </si>
  <si>
    <t>2.6.4.5.2</t>
  </si>
  <si>
    <t>2.6.4.5.2.1</t>
  </si>
  <si>
    <t>2.6.4.5.3</t>
  </si>
  <si>
    <t>2.6.4.5.3.1</t>
  </si>
  <si>
    <t>2.6.4.5.4</t>
  </si>
  <si>
    <t>2.6.4.5.4.1</t>
  </si>
  <si>
    <t>2.6.4.5.4.2</t>
  </si>
  <si>
    <t>2.6.4.5.5</t>
  </si>
  <si>
    <t>2.6.4.5.5.1</t>
  </si>
  <si>
    <t>2.6.4.5.6</t>
  </si>
  <si>
    <t>2.6.4.5.6.1</t>
  </si>
  <si>
    <t>2.6.4.5.7</t>
  </si>
  <si>
    <t>2.6.4.5.7.1</t>
  </si>
  <si>
    <t>2.6.4.5.8</t>
  </si>
  <si>
    <t>2.6.4.5.8.1</t>
  </si>
  <si>
    <t>2.6.4.5.9</t>
  </si>
  <si>
    <t>2.6.4.5.9.1</t>
  </si>
  <si>
    <t>2.6.4.5.10</t>
  </si>
  <si>
    <t>2.6.4.5.10.1</t>
  </si>
  <si>
    <t>2.6.4.5.11</t>
  </si>
  <si>
    <t>2.6.4.5.11.1</t>
  </si>
  <si>
    <t>2.6.4.5.12</t>
  </si>
  <si>
    <t>2.6.4.5.12.1</t>
  </si>
  <si>
    <t>2.6.4.5.13</t>
  </si>
  <si>
    <t>2.6.4.5.13.1</t>
  </si>
  <si>
    <t>2.6.4.5.14</t>
  </si>
  <si>
    <t>2.6.4.5.14.1</t>
  </si>
  <si>
    <t>2.6.4.5.15</t>
  </si>
  <si>
    <t>2.6.4.5.15.1</t>
  </si>
  <si>
    <t>2.6.4.5.16</t>
  </si>
  <si>
    <t>2.6.4.5.16.1</t>
  </si>
  <si>
    <t>2.6.4.5.17</t>
  </si>
  <si>
    <t>2.6.4.5.17.1</t>
  </si>
  <si>
    <t>2.6.4.5.18</t>
  </si>
  <si>
    <t>2.6.4.5.18.1</t>
  </si>
  <si>
    <t>2.6.4.5.19</t>
  </si>
  <si>
    <t>2.6.4.5.19.1</t>
  </si>
  <si>
    <t>2.6.4.6</t>
  </si>
  <si>
    <t>For HSDPA IFLS (1st Carrier on HS) 1</t>
  </si>
  <si>
    <t>2.6.4.6.1</t>
  </si>
  <si>
    <t>2.6.4.6.1.1</t>
  </si>
  <si>
    <t>2.6.4.7</t>
  </si>
  <si>
    <t>For HS on 3rd Carrier 1</t>
  </si>
  <si>
    <t>2.6.4.7.1</t>
  </si>
  <si>
    <t>2.6.4.7.1.1</t>
  </si>
  <si>
    <t>2.6.4.7.2</t>
  </si>
  <si>
    <t>2.6.4.7.2.1</t>
  </si>
  <si>
    <t>2.6.4.7.2.2</t>
  </si>
  <si>
    <t>2.6.4.7.3</t>
  </si>
  <si>
    <t>2.6.4.7.3.1</t>
  </si>
  <si>
    <t>2.6.4.7.4</t>
  </si>
  <si>
    <t>2.6.4.7.4.1</t>
  </si>
  <si>
    <t>2.6.4.7.5</t>
  </si>
  <si>
    <t>2.6.4.7.5.1</t>
  </si>
  <si>
    <t>2.6.4.8</t>
  </si>
  <si>
    <t>For EUL on 2nd Carrier (Same BB pool)-For &gt;1 Sect  1</t>
  </si>
  <si>
    <t>2.6.4.8.1</t>
  </si>
  <si>
    <t>2.6.4.8.1.1</t>
  </si>
  <si>
    <t>2.6.4.9</t>
  </si>
  <si>
    <t>For EUL on 3rd Carrier - All Node 1</t>
  </si>
  <si>
    <t>2.6.4.9.1</t>
  </si>
  <si>
    <t>2.6.4.9.1.1</t>
  </si>
  <si>
    <t>2.6.4.10</t>
  </si>
  <si>
    <t>For HS on 2nd Carrier 2</t>
  </si>
  <si>
    <t>2.6.4.10.1</t>
  </si>
  <si>
    <t>2.6.4.10.1.1</t>
  </si>
  <si>
    <t>2.6.4.10.2</t>
  </si>
  <si>
    <t>2.6.4.10.2.1</t>
  </si>
  <si>
    <t>2.6.4.10.2.2</t>
  </si>
  <si>
    <t>2.6.4.10.3</t>
  </si>
  <si>
    <t>2.6.4.10.3.1</t>
  </si>
  <si>
    <t>2.6.4.10.4</t>
  </si>
  <si>
    <t>2.6.4.10.4.1</t>
  </si>
  <si>
    <t>2.6.4.10.5</t>
  </si>
  <si>
    <t>2.6.4.10.5.1</t>
  </si>
  <si>
    <t>2.6.5</t>
  </si>
  <si>
    <t>3G Tunnel (Co-site 2G)</t>
  </si>
  <si>
    <t>2.6.5.1</t>
  </si>
  <si>
    <t>RBS 6201 1x3 20Wpcc w/o Cabinet 1</t>
  </si>
  <si>
    <t>2.6.5.1.1</t>
  </si>
  <si>
    <t>2.6.5.1.1.1</t>
  </si>
  <si>
    <t>2.6.5.1.1.2</t>
  </si>
  <si>
    <t>2.6.5.1.1.3</t>
  </si>
  <si>
    <t>2.6.5.1.2</t>
  </si>
  <si>
    <t>2.6.5.1.2.1</t>
  </si>
  <si>
    <t>2.6.5.1.2.1.1</t>
  </si>
  <si>
    <t>2.6.5.1.2.1.2</t>
  </si>
  <si>
    <t>2.6.5.1.2.1.3</t>
  </si>
  <si>
    <t>2.6.5.1.2.1.4</t>
  </si>
  <si>
    <t>2.6.5.1.2.1.5</t>
  </si>
  <si>
    <t>2.6.5.1.2.1.6</t>
  </si>
  <si>
    <t>2.6.5.1.2.1.7</t>
  </si>
  <si>
    <t>2.6.5.1.2.1.8</t>
  </si>
  <si>
    <t>2.6.5.1.2.1.9</t>
  </si>
  <si>
    <t>2.6.5.1.2.1.10</t>
  </si>
  <si>
    <t>2.6.5.1.2.1.11</t>
  </si>
  <si>
    <t>2.6.5.1.2.1.12</t>
  </si>
  <si>
    <t>2.6.5.1.2.1.13</t>
  </si>
  <si>
    <t>2.6.5.1.2.1.14</t>
  </si>
  <si>
    <t>2.6.5.1.2.1.15</t>
  </si>
  <si>
    <t>2.6.5.1.2.1.16</t>
  </si>
  <si>
    <t>2.6.5.1.2.2</t>
  </si>
  <si>
    <t>2.6.5.1.2.3</t>
  </si>
  <si>
    <t>2.6.5.1.2.4</t>
  </si>
  <si>
    <t>2.6.5.2</t>
  </si>
  <si>
    <t>HWAC For CEs 1 1</t>
  </si>
  <si>
    <t>2.6.5.2.1</t>
  </si>
  <si>
    <t>2.6.5.2.1.1</t>
  </si>
  <si>
    <t>2.6.5.2.2</t>
  </si>
  <si>
    <t>2.6.5.2.2.1</t>
  </si>
  <si>
    <t>2.6.5.3</t>
  </si>
  <si>
    <t>HWAC For HS on 3rd Carrier 1 1</t>
  </si>
  <si>
    <t>2.6.5.3.1</t>
  </si>
  <si>
    <t>2.6.5.3.1.1</t>
  </si>
  <si>
    <t>2.6.5.4</t>
  </si>
  <si>
    <t>Batteries 1 1</t>
  </si>
  <si>
    <t>2.6.5.4.1</t>
  </si>
  <si>
    <t>2.6.5.4.1.1</t>
  </si>
  <si>
    <t>2.6.5.5</t>
  </si>
  <si>
    <t>For New Node (1st Carrier on HS) 2</t>
  </si>
  <si>
    <t>2.6.5.5.1</t>
  </si>
  <si>
    <t>2.6.5.5.1.1</t>
  </si>
  <si>
    <t>2.6.5.5.2</t>
  </si>
  <si>
    <t>2.6.5.5.2.1</t>
  </si>
  <si>
    <t>2.6.5.5.3</t>
  </si>
  <si>
    <t>2.6.5.5.3.1</t>
  </si>
  <si>
    <t>2.6.5.5.4</t>
  </si>
  <si>
    <t>2.6.5.5.4.1</t>
  </si>
  <si>
    <t>2.6.5.5.4.2</t>
  </si>
  <si>
    <t>2.6.5.5.5</t>
  </si>
  <si>
    <t>2.6.5.5.5.1</t>
  </si>
  <si>
    <t>2.6.5.5.6</t>
  </si>
  <si>
    <t>2.6.5.5.6.1</t>
  </si>
  <si>
    <t>2.6.5.5.7</t>
  </si>
  <si>
    <t>2.6.5.5.7.1</t>
  </si>
  <si>
    <t>2.6.5.5.8</t>
  </si>
  <si>
    <t>2.6.5.5.8.1</t>
  </si>
  <si>
    <t>2.6.5.5.9</t>
  </si>
  <si>
    <t>2.6.5.5.9.1</t>
  </si>
  <si>
    <t>2.6.5.5.10</t>
  </si>
  <si>
    <t>2.6.5.5.10.1</t>
  </si>
  <si>
    <t>2.6.5.5.11</t>
  </si>
  <si>
    <t>2.6.5.5.11.1</t>
  </si>
  <si>
    <t>2.6.5.5.12</t>
  </si>
  <si>
    <t>2.6.5.5.12.1</t>
  </si>
  <si>
    <t>2.6.5.5.13</t>
  </si>
  <si>
    <t>2.6.5.5.13.1</t>
  </si>
  <si>
    <t>2.6.5.5.14</t>
  </si>
  <si>
    <t>2.6.5.5.14.1</t>
  </si>
  <si>
    <t>2.6.5.5.15</t>
  </si>
  <si>
    <t>2.6.5.5.15.1</t>
  </si>
  <si>
    <t>2.6.5.5.16</t>
  </si>
  <si>
    <t>2.6.5.5.16.1</t>
  </si>
  <si>
    <t>2.6.5.5.17</t>
  </si>
  <si>
    <t>2.6.5.5.17.1</t>
  </si>
  <si>
    <t>2.6.5.5.18</t>
  </si>
  <si>
    <t>2.6.5.5.18.1</t>
  </si>
  <si>
    <t>2.6.5.5.19</t>
  </si>
  <si>
    <t>2.6.5.5.19.1</t>
  </si>
  <si>
    <t>2.6.5.6</t>
  </si>
  <si>
    <t>For HSDPA IFLS (1st Carrier on HS) 2</t>
  </si>
  <si>
    <t>2.6.5.6.1</t>
  </si>
  <si>
    <t>2.6.5.6.1.1</t>
  </si>
  <si>
    <t>2.6.5.7</t>
  </si>
  <si>
    <t>For HS on 2nd Carrier 3</t>
  </si>
  <si>
    <t>2.6.5.7.1</t>
  </si>
  <si>
    <t>2.6.5.7.1.1</t>
  </si>
  <si>
    <t>2.6.5.7.2</t>
  </si>
  <si>
    <t>2.6.5.7.2.1</t>
  </si>
  <si>
    <t>2.6.5.7.2.2</t>
  </si>
  <si>
    <t>2.6.5.7.3</t>
  </si>
  <si>
    <t>2.6.5.7.3.1</t>
  </si>
  <si>
    <t>2.6.5.7.4</t>
  </si>
  <si>
    <t>2.6.5.7.4.1</t>
  </si>
  <si>
    <t>2.6.5.7.5</t>
  </si>
  <si>
    <t>2.6.5.7.5.1</t>
  </si>
  <si>
    <t>2.6.5.8</t>
  </si>
  <si>
    <t>For HS on 3rd Carrier 2</t>
  </si>
  <si>
    <t>2.6.5.8.1</t>
  </si>
  <si>
    <t>2.6.5.8.1.1</t>
  </si>
  <si>
    <t>2.6.5.8.2</t>
  </si>
  <si>
    <t>2.6.5.8.2.1</t>
  </si>
  <si>
    <t>2.6.5.8.2.2</t>
  </si>
  <si>
    <t>2.6.5.8.3</t>
  </si>
  <si>
    <t>2.6.5.8.3.1</t>
  </si>
  <si>
    <t>2.6.5.8.4</t>
  </si>
  <si>
    <t>2.6.5.8.4.1</t>
  </si>
  <si>
    <t>2.6.5.8.5</t>
  </si>
  <si>
    <t>2.6.5.8.5.1</t>
  </si>
  <si>
    <t>2.6.5.9</t>
  </si>
  <si>
    <t>For EUL on 2nd Carrier (Same BB pool)-For &gt;1 Sect  2</t>
  </si>
  <si>
    <t>2.6.5.9.1</t>
  </si>
  <si>
    <t>2.6.5.9.1.1</t>
  </si>
  <si>
    <t>2.6.5.10</t>
  </si>
  <si>
    <t>For EUL on 3rd Carrier - All Node 2</t>
  </si>
  <si>
    <t>2.6.5.10.1</t>
  </si>
  <si>
    <t>2.6.5.10.1.1</t>
  </si>
  <si>
    <t>2.6.6</t>
  </si>
  <si>
    <t>2G Outdoor (Co-site 3G)</t>
  </si>
  <si>
    <t>2.6.6.1</t>
  </si>
  <si>
    <t>RBS 6102 3x4 RUS900/1800</t>
  </si>
  <si>
    <t>2.6.6.1.1</t>
  </si>
  <si>
    <t>RBS6102_3xRUS900_3x(20=&gt;40W)_3x(40=&gt;60W)_12xGSM Carrier_1xDUG-20_1xRadioShelf</t>
  </si>
  <si>
    <t>2.6.6.1.1.1</t>
  </si>
  <si>
    <t>3-pack Radio Unit RUS 01B0 (900P MHz) 20W Activation incl.</t>
  </si>
  <si>
    <t>2.6.6.1.1.2</t>
  </si>
  <si>
    <t>3-pack Radio Unit RUS 01B3 (1800MHz) 20W HW Activation incl.</t>
  </si>
  <si>
    <t>2.6.6.1.1.3</t>
  </si>
  <si>
    <t>GSM Cell Carrier (TRX equiv.) HWAC</t>
  </si>
  <si>
    <t>2.6.6.1.1.4</t>
  </si>
  <si>
    <t>Digital Unit DUG 20 Basic HW Module (excl.Activation Keys) for E1/T1</t>
  </si>
  <si>
    <t>2.6.6.1.1.5</t>
  </si>
  <si>
    <t>Single Radio Unit RUS 01B0 (900P MHz) 20W HW Activation incl.</t>
  </si>
  <si>
    <t>2.6.6.1.1.6</t>
  </si>
  <si>
    <t>Single Radio Unit RUS 01B3 (1800MHz) 20W HW Activation incl.</t>
  </si>
  <si>
    <t>2.6.6.1.1.7</t>
  </si>
  <si>
    <t>2.6.6.1.1.8</t>
  </si>
  <si>
    <t>2.6.6.1.1.9</t>
  </si>
  <si>
    <t>RBS 6102 Cabinet for up to 12 RU, 230 VAC  (no RU, no PSU incl.)</t>
  </si>
  <si>
    <t>2.6.6.1.1.10</t>
  </si>
  <si>
    <t>2.6.6.1.1.11</t>
  </si>
  <si>
    <t>2.6.6.1.1.12</t>
  </si>
  <si>
    <t>2.6.6.1.1.13</t>
  </si>
  <si>
    <t>2.6.6.1.1.14</t>
  </si>
  <si>
    <t>2.6.6.1.1.15</t>
  </si>
  <si>
    <t>2.6.6.1.1.16</t>
  </si>
  <si>
    <t>2.6.6.1.1.17</t>
  </si>
  <si>
    <t>2.6.6.1.1.18</t>
  </si>
  <si>
    <t>2.6.6.1.1.19</t>
  </si>
  <si>
    <t>2.6.6.1.1.20</t>
  </si>
  <si>
    <t>2.6.6.1.1.21</t>
  </si>
  <si>
    <t>2.6.6.2</t>
  </si>
  <si>
    <t>Batteries 2</t>
  </si>
  <si>
    <t>2.6.6.2.1</t>
  </si>
  <si>
    <t>2.6.6.2.1.1</t>
  </si>
  <si>
    <t>2.6.6.3</t>
  </si>
  <si>
    <t>SW per TRX</t>
  </si>
  <si>
    <t>2.6.6.3.1</t>
  </si>
  <si>
    <t>2.6.6.3.1.1</t>
  </si>
  <si>
    <t>2.6.7</t>
  </si>
  <si>
    <t>2G Indoor (Co-site 3G)</t>
  </si>
  <si>
    <t>2.6.7.1</t>
  </si>
  <si>
    <t>RBS 6201 1x4 RUS900/1800</t>
  </si>
  <si>
    <t>2.6.7.1.1</t>
  </si>
  <si>
    <t>SAU for RBS6201</t>
  </si>
  <si>
    <t>2.6.7.1.1.1</t>
  </si>
  <si>
    <t>PRODUCT PACKAGE/SP RBS 6102 Large Outdoo (FAP1302026)</t>
  </si>
  <si>
    <t>2.6.7.1.1.1.1</t>
  </si>
  <si>
    <t>SAU;Support Alarm Unit</t>
  </si>
  <si>
    <t>2.6.7.1.2</t>
  </si>
  <si>
    <t>Parts for RBS6201 External Alarm</t>
  </si>
  <si>
    <t>2.6.7.1.2.1</t>
  </si>
  <si>
    <t>PRODUCT PACKAGE/RBS DF-OVP for indoor RB (FAP1300289)</t>
  </si>
  <si>
    <t>2.6.7.1.2.1.1</t>
  </si>
  <si>
    <t>DISTRIBUTION FRAME/DF-OVP FOR GSM &amp; WCDM</t>
  </si>
  <si>
    <t>2.6.7.1.2.1.2</t>
  </si>
  <si>
    <t>OVP kit, 8 Ext Alarm for SAU</t>
  </si>
  <si>
    <t>2.6.7.1.2.1.3</t>
  </si>
  <si>
    <t>SAU kit, DF-OVP V2, 10m</t>
  </si>
  <si>
    <t>2.6.7.1.3</t>
  </si>
  <si>
    <t>BBS6201-No Batt.</t>
  </si>
  <si>
    <t>2.6.7.1.3.1</t>
  </si>
  <si>
    <t>RBS 6201 interface</t>
  </si>
  <si>
    <t>2.6.7.1.3.2</t>
  </si>
  <si>
    <t>RBS DC cable, 20 m (&lt; 2x10m), 50 mm2</t>
  </si>
  <si>
    <t>2.6.7.1.3.3</t>
  </si>
  <si>
    <t>2.6.7.1.3.4</t>
  </si>
  <si>
    <t>Compact rack with PCU-DC</t>
  </si>
  <si>
    <t>2.6.7.1.4</t>
  </si>
  <si>
    <t>RBS6201_1xRUS900P_1x(20=&gt;40W)_1x(40=&gt;60W)_4xGSM Carrier_1xDUG-20_1xRadioShelf</t>
  </si>
  <si>
    <t>2.6.7.1.4.1</t>
  </si>
  <si>
    <t>2.6.7.1.4.2</t>
  </si>
  <si>
    <t>2.6.7.1.4.3</t>
  </si>
  <si>
    <t>2.6.7.1.4.4</t>
  </si>
  <si>
    <t>2.6.7.1.4.5</t>
  </si>
  <si>
    <t>2.6.7.1.4.6</t>
  </si>
  <si>
    <t>2.6.7.1.4.7</t>
  </si>
  <si>
    <t>2.6.7.1.4.8</t>
  </si>
  <si>
    <t>2.6.7.1.4.9</t>
  </si>
  <si>
    <t>RBS 6201 Cabinet for up to 12 RU, 230 VAC (no RU, no PSU incl.)</t>
  </si>
  <si>
    <t>2.6.7.1.4.10</t>
  </si>
  <si>
    <t>2.6.7.1.4.11</t>
  </si>
  <si>
    <t>2.6.7.1.4.12</t>
  </si>
  <si>
    <t>2.6.7.1.4.13</t>
  </si>
  <si>
    <t>2.6.7.2</t>
  </si>
  <si>
    <t>Batteries 3</t>
  </si>
  <si>
    <t>2.6.7.2.1</t>
  </si>
  <si>
    <t>2.6.7.2.1.1</t>
  </si>
  <si>
    <t>2.6.7.3</t>
  </si>
  <si>
    <t>SW per TRX 1</t>
  </si>
  <si>
    <t>2.6.7.3.1</t>
  </si>
  <si>
    <t>2.6.7.3.1.1</t>
  </si>
  <si>
    <t>2.6.8</t>
  </si>
  <si>
    <t>2G Tunnel (Co-site 3G)</t>
  </si>
  <si>
    <t>2.6.8.1</t>
  </si>
  <si>
    <t>RBS 6201 1x4 RUS900/1800 1</t>
  </si>
  <si>
    <t>2.6.8.1.1</t>
  </si>
  <si>
    <t>2.6.8.1.1.1</t>
  </si>
  <si>
    <t>2.6.8.1.1.1.1</t>
  </si>
  <si>
    <t>2.6.8.1.2</t>
  </si>
  <si>
    <t>2.6.8.1.2.1</t>
  </si>
  <si>
    <t>2.6.8.1.2.1.1</t>
  </si>
  <si>
    <t>2.6.8.1.2.1.2</t>
  </si>
  <si>
    <t>2.6.8.1.2.1.3</t>
  </si>
  <si>
    <t>2.6.8.1.3</t>
  </si>
  <si>
    <t>2.6.8.1.3.1</t>
  </si>
  <si>
    <t>2.6.8.1.3.2</t>
  </si>
  <si>
    <t>2.6.8.1.3.3</t>
  </si>
  <si>
    <t>2.6.8.1.3.4</t>
  </si>
  <si>
    <t>2.6.8.1.4</t>
  </si>
  <si>
    <t>2.6.8.1.4.1</t>
  </si>
  <si>
    <t>2.6.8.1.4.2</t>
  </si>
  <si>
    <t>2.6.8.1.4.3</t>
  </si>
  <si>
    <t>2.6.8.1.4.4</t>
  </si>
  <si>
    <t>2.6.8.1.4.5</t>
  </si>
  <si>
    <t>2.6.8.1.4.6</t>
  </si>
  <si>
    <t>2.6.8.1.4.7</t>
  </si>
  <si>
    <t>2.6.8.1.4.8</t>
  </si>
  <si>
    <t>2.6.8.1.4.9</t>
  </si>
  <si>
    <t>2.6.8.1.4.10</t>
  </si>
  <si>
    <t>2.6.8.1.4.11</t>
  </si>
  <si>
    <t>2.6.8.1.4.12</t>
  </si>
  <si>
    <t>2.6.8.1.4.13</t>
  </si>
  <si>
    <t>2.6.8.2</t>
  </si>
  <si>
    <t>A Batteries</t>
  </si>
  <si>
    <t>2.6.8.2.1</t>
  </si>
  <si>
    <t>2.6.8.2.1.1</t>
  </si>
  <si>
    <t>2.6.8.3</t>
  </si>
  <si>
    <t>SW per TRX 2</t>
  </si>
  <si>
    <t>2.6.8.3.1</t>
  </si>
  <si>
    <t>2.6.8.3.1.1</t>
  </si>
  <si>
    <t>2.6.9</t>
  </si>
  <si>
    <t>New Features Introduction</t>
  </si>
  <si>
    <t>2.6.9.1</t>
  </si>
  <si>
    <t>p. Node</t>
  </si>
  <si>
    <t>2.6.9.1.1</t>
  </si>
  <si>
    <t>FAJ1211673 Channel Element Capacity for HSDPA Smartphones(R99) p.Node</t>
  </si>
  <si>
    <t>2.6.9.1.1.1</t>
  </si>
  <si>
    <t>FAJ1211673, Channel Element capacity for HSDPA Smartphones,</t>
  </si>
  <si>
    <t>2.6.9.1.2</t>
  </si>
  <si>
    <t>FAJ1211503, EUL TD Scheduling p.Node</t>
  </si>
  <si>
    <t>2.6.9.1.2.1</t>
  </si>
  <si>
    <t>FAJ1211503, EUL TD Scheduling, Node</t>
  </si>
  <si>
    <t>2.6.9.1.3</t>
  </si>
  <si>
    <t>FAJ1211714, Interference suppression, p.Node</t>
  </si>
  <si>
    <t>2.6.9.1.3.1</t>
  </si>
  <si>
    <t>FAJ1211714, Interference suppression, Node</t>
  </si>
  <si>
    <t>2.6.9.1.4</t>
  </si>
  <si>
    <t>W12B_CE efficiency EUL Smartphones p.Node</t>
  </si>
  <si>
    <t>2.6.9.1.4.1</t>
  </si>
  <si>
    <t>2.6.9.2</t>
  </si>
  <si>
    <t>2.6.9.2.1</t>
  </si>
  <si>
    <t>W12B_Flexible intra frequency measurement initiation p.UL 16ChE</t>
  </si>
  <si>
    <t>2.6.9.2.1.1</t>
  </si>
  <si>
    <t>W12B_Flexible intra frequency measurement initiation p.DL 16ChE</t>
  </si>
  <si>
    <t>2.6.9.2.2</t>
  </si>
  <si>
    <t>2.6.9.2.2.1</t>
  </si>
  <si>
    <t>2.6.9.2.3</t>
  </si>
  <si>
    <t>W12B_Improved compressed mode p.UL 16ChE</t>
  </si>
  <si>
    <t>2.6.9.2.3.1</t>
  </si>
  <si>
    <t>2.6.9.2.4</t>
  </si>
  <si>
    <t>W12B_Improved compressed mode p.DL 16ChE</t>
  </si>
  <si>
    <t>2.6.9.2.4.1</t>
  </si>
  <si>
    <t>2.6.9.2.5</t>
  </si>
  <si>
    <t>W12B_Faster RAB establishment - Direct upswitch from URA p.UL 16 ChE</t>
  </si>
  <si>
    <t>2.6.9.2.5.1</t>
  </si>
  <si>
    <t>W12B_Faster RAB establishment  - Direct upswitch from URA p.UL</t>
  </si>
  <si>
    <t>2.6.9.2.6</t>
  </si>
  <si>
    <t>W12B_Faster RAB establishment - Direct upswitch from URA p.DL 16 ChE</t>
  </si>
  <si>
    <t>2.6.9.2.6.1</t>
  </si>
  <si>
    <t>W12B_Faster RAB establishment  - Direct upswitch from URA p.DL</t>
  </si>
  <si>
    <t>2.7</t>
  </si>
  <si>
    <t>Cell Broadcast HW</t>
  </si>
  <si>
    <t>2.7.1</t>
  </si>
  <si>
    <t>WCDMA</t>
  </si>
  <si>
    <t>2.7.1.1</t>
  </si>
  <si>
    <t>Cell Broadcast</t>
  </si>
  <si>
    <t>2.7.1.1.1</t>
  </si>
  <si>
    <t>FAJ1211326 R1, Cell Broadcast Service p.Node</t>
  </si>
  <si>
    <t>2.7.1.1.1.1</t>
  </si>
  <si>
    <t>FAJ1211326 R1, Cell Broadcast Service, Node</t>
  </si>
  <si>
    <t>2.7.1.1.2</t>
  </si>
  <si>
    <t>FAJ1211406 R1, Cell Broadcast Service - UE battery consumption improvements p.Node</t>
  </si>
  <si>
    <t>2.7.1.1.2.1</t>
  </si>
  <si>
    <t>FAJ1211406 R1, Cell Broadcast Service - UE battery consumption improvements, Node</t>
  </si>
  <si>
    <t>2.7.2</t>
  </si>
  <si>
    <t>GSM</t>
  </si>
  <si>
    <t>2.7.2.1</t>
  </si>
  <si>
    <t>SMS Cell Broadcast Advanced</t>
  </si>
  <si>
    <t>2.7.2.1.1</t>
  </si>
  <si>
    <t>Cell Broadcast feature</t>
  </si>
  <si>
    <t>2.7.2.1.1.1</t>
  </si>
  <si>
    <t>2.7.2.1.1.1.1</t>
  </si>
  <si>
    <t>2.7.3</t>
  </si>
  <si>
    <t>CBC HW SW</t>
  </si>
  <si>
    <t>2.7.3.1</t>
  </si>
  <si>
    <t>CBC Production</t>
  </si>
  <si>
    <t>2.7.3.1.1</t>
  </si>
  <si>
    <t>CBC Prod HW</t>
  </si>
  <si>
    <t>2.7.3.1.1.1</t>
  </si>
  <si>
    <t>CBS_DL380G7_1HC12G3H</t>
  </si>
  <si>
    <t>2.7.3.1.1.2</t>
  </si>
  <si>
    <t>CBS_MSA2000_G3</t>
  </si>
  <si>
    <t>2.7.3.1.1.3</t>
  </si>
  <si>
    <t>CBS_RACK_42U</t>
  </si>
  <si>
    <t>2.7.3.1.1.4</t>
  </si>
  <si>
    <t>CBS_SWITCH_2960</t>
  </si>
  <si>
    <t>2.7.3.1.1.5</t>
  </si>
  <si>
    <t>Backup Tape Drive</t>
  </si>
  <si>
    <t>2.7.3.1.2</t>
  </si>
  <si>
    <t>CBC Prod SW</t>
  </si>
  <si>
    <t>2.7.3.1.2.1</t>
  </si>
  <si>
    <t>CBC Power RTU License</t>
  </si>
  <si>
    <t>2.7.3.1.2.2</t>
  </si>
  <si>
    <t>CBS Power_3RD_PART_RHEL</t>
  </si>
  <si>
    <t>2.7.3.1.2.3</t>
  </si>
  <si>
    <t>CBS Power_3RD_PART_RHCS</t>
  </si>
  <si>
    <t>2.7.3.1.2.4</t>
  </si>
  <si>
    <t>Option 100 – High Availability (Mandatory for Dual Node)</t>
  </si>
  <si>
    <t>2.7.3.1.2.5</t>
  </si>
  <si>
    <t>Option 522 – Ericsson BSC interface (G12)</t>
  </si>
  <si>
    <t>2.7.3.1.2.6</t>
  </si>
  <si>
    <t>Option 564 – Ericsson RNC interface</t>
  </si>
  <si>
    <t>2.7.3.1.2.7</t>
  </si>
  <si>
    <t>Option 562 – Huawei RNC interface (RNC10)</t>
  </si>
  <si>
    <t>2.7.3.1.2.8</t>
  </si>
  <si>
    <t>Option 871 – Web based GIS Front End (2 users)</t>
  </si>
  <si>
    <t>2.7.3.1.2.9</t>
  </si>
  <si>
    <t>Option 900 – Basic Front End with Script Fornt End</t>
  </si>
  <si>
    <t>2.7.3.1.2.10</t>
  </si>
  <si>
    <t>CBS Power_3RD_PART_EMBED</t>
  </si>
  <si>
    <t>2.7.3.1.2.11</t>
  </si>
  <si>
    <t>EMACBPC20110904</t>
  </si>
  <si>
    <t>2.7.3.2</t>
  </si>
  <si>
    <t>CBC OLP</t>
  </si>
  <si>
    <t>2.7.3.2.1</t>
  </si>
  <si>
    <t>CBC OLP HW</t>
  </si>
  <si>
    <t>2.7.3.2.1.1</t>
  </si>
  <si>
    <t>CBS_DL380G7_1QC6G8H</t>
  </si>
  <si>
    <t>2.7.3.2.1.2</t>
  </si>
  <si>
    <t>2.7.3.2.1.3</t>
  </si>
  <si>
    <t>2.7.3.2.1.4</t>
  </si>
  <si>
    <t>2.7.3.2.2</t>
  </si>
  <si>
    <t>CBC OLP SW</t>
  </si>
  <si>
    <t>2.7.3.2.2.1</t>
  </si>
  <si>
    <t>CBC Lab RTU License</t>
  </si>
  <si>
    <t>2.7.3.2.2.2</t>
  </si>
  <si>
    <t>CBS Lab_3RD_PART_EMBED</t>
  </si>
  <si>
    <t>2.7.3.2.2.3</t>
  </si>
  <si>
    <t>CBS Lab_3RD_PART_RHEL</t>
  </si>
  <si>
    <t>2.7.4</t>
  </si>
  <si>
    <t>StableNet HW SW</t>
  </si>
  <si>
    <t>2.7.4.1</t>
  </si>
  <si>
    <t>StableNet Common</t>
  </si>
  <si>
    <t>2.7.4.1.1</t>
  </si>
  <si>
    <t>NMS HW</t>
  </si>
  <si>
    <t>2.7.4.1.1.1</t>
  </si>
  <si>
    <t>NMS_DL380G7_1QC6G8H</t>
  </si>
  <si>
    <t>2.7.4.1.2</t>
  </si>
  <si>
    <t>NMS SW</t>
  </si>
  <si>
    <t>2.7.4.1.2.1</t>
  </si>
  <si>
    <t>NMS_SW</t>
  </si>
  <si>
    <t>2.7.5</t>
  </si>
  <si>
    <t>System Support</t>
  </si>
  <si>
    <t>2.7.5.1</t>
  </si>
  <si>
    <t>CBC Support</t>
  </si>
  <si>
    <t>2.7.5.1.1</t>
  </si>
  <si>
    <t>CBC Prod Support</t>
  </si>
  <si>
    <t>2.7.5.1.1.1</t>
  </si>
  <si>
    <t>CBCPowerSupone2many</t>
  </si>
  <si>
    <t>2.7.5.1.2</t>
  </si>
  <si>
    <t>CBC Lab Support</t>
  </si>
  <si>
    <t>2.7.5.1.2.1</t>
  </si>
  <si>
    <t>CBCLabSupone2many</t>
  </si>
  <si>
    <t>2.7.5.2</t>
  </si>
  <si>
    <t>NMS Support</t>
  </si>
  <si>
    <t>2.7.5.2.1</t>
  </si>
  <si>
    <t>2.7.5.2.1.1</t>
  </si>
  <si>
    <t>NMSSupStableNet</t>
  </si>
  <si>
    <t>2.7.6</t>
  </si>
  <si>
    <t>Implementation Services</t>
  </si>
  <si>
    <t>2.7.6.1</t>
  </si>
  <si>
    <t>CBS Implementation Services</t>
  </si>
  <si>
    <t>2.7.6.1.1</t>
  </si>
  <si>
    <t>CBS Production and StableNet Implementation</t>
  </si>
  <si>
    <t>2.7.6.1.1.1</t>
  </si>
  <si>
    <t>CBCPowerSvcone2many</t>
  </si>
  <si>
    <t>2.7.6.1.1.2</t>
  </si>
  <si>
    <t>NMSSvcStableNet</t>
  </si>
  <si>
    <t>2.7.6.1.1.3</t>
  </si>
  <si>
    <t>CBCTrialSvcSP</t>
  </si>
  <si>
    <t>2.7.6.1.2</t>
  </si>
  <si>
    <t>CBS OLP Implementation</t>
  </si>
  <si>
    <t>2.7.6.1.2.1</t>
  </si>
  <si>
    <t>CBCLabSvcone2many</t>
  </si>
  <si>
    <t>2.7.7</t>
  </si>
  <si>
    <t>Cell_Broadcast_PA1</t>
  </si>
  <si>
    <t>2.7.7.1</t>
  </si>
  <si>
    <t>2.7.7.1.1</t>
  </si>
  <si>
    <t>2.7.7.1.1.1</t>
  </si>
  <si>
    <t>Cell_broadcast Project Management</t>
  </si>
  <si>
    <t>2.7.7.1.1.2</t>
  </si>
  <si>
    <t>Cell_broadcast Implementation</t>
  </si>
  <si>
    <t>2.7.7.1.1.3</t>
  </si>
  <si>
    <t>Cell_broadcast Risk Mitigation</t>
  </si>
  <si>
    <t>2.8</t>
  </si>
  <si>
    <t>GMSC 12B SW</t>
  </si>
  <si>
    <t>2.8.1</t>
  </si>
  <si>
    <t>2.8.1.1</t>
  </si>
  <si>
    <t>GMSC 3 &amp; 4 R14.1 to 12B Upgrade</t>
  </si>
  <si>
    <t>2.8.1.1.1</t>
  </si>
  <si>
    <t>2.8.1.1.1.1</t>
  </si>
  <si>
    <t>2.8.1.1.1.1.1</t>
  </si>
  <si>
    <t>Upgrade R13.x to R14.1 MSC basic SW, SCC</t>
  </si>
  <si>
    <t>2.8.1.1.1.1.2</t>
  </si>
  <si>
    <t>Upgrade to Ericsson Enhanced Intelligent Networks Capability</t>
  </si>
  <si>
    <t>2.8.1.1.1.1.3</t>
  </si>
  <si>
    <t>2.8.1.1.1.1.4</t>
  </si>
  <si>
    <t>Upgrade to Signaling Transport over IP (SIGTRAN)</t>
  </si>
  <si>
    <t>2.8.2</t>
  </si>
  <si>
    <t>GMSC_R12B_SW_Upg_PA1</t>
  </si>
  <si>
    <t>2.8.2.1</t>
  </si>
  <si>
    <t>2.8.2.1.1</t>
  </si>
  <si>
    <t>2.8.2.1.1.1</t>
  </si>
  <si>
    <t>GMSC_R12B_SW_Upg Project Management</t>
  </si>
  <si>
    <t>2.8.2.1.1.2</t>
  </si>
  <si>
    <t>GMSC_R12B_SW_Upg Implementation</t>
  </si>
  <si>
    <t>2.8.2.1.1.3</t>
  </si>
  <si>
    <t>GMSC_R12B_SW_Upg Risk Mitigation</t>
  </si>
  <si>
    <t>2.9</t>
  </si>
  <si>
    <t>EMA SW</t>
  </si>
  <si>
    <t>2.9.1</t>
  </si>
  <si>
    <t>2.9.1.1</t>
  </si>
  <si>
    <t>2.9.1.1.1</t>
  </si>
  <si>
    <t>EMA 7.0 SW Upgrade Y1</t>
  </si>
  <si>
    <t>2.9.1.1.1.1</t>
  </si>
  <si>
    <t>2.9.1.1.2</t>
  </si>
  <si>
    <t>EMA - AS Expansion - Main Site</t>
  </si>
  <si>
    <t>2.9.1.1.2.1</t>
  </si>
  <si>
    <t>2.9.1.1.2.1.1</t>
  </si>
  <si>
    <t>EMA Ericsson GSM/UMTS - Classic/DLA</t>
  </si>
  <si>
    <t>2.9.1.1.2.1.2</t>
  </si>
  <si>
    <t>EMA Simulator</t>
  </si>
  <si>
    <t>2.9.1.2</t>
  </si>
  <si>
    <t>2.9.1.2.1</t>
  </si>
  <si>
    <t>2.9.1.2.1.1</t>
  </si>
  <si>
    <t>2.9.1.2.2</t>
  </si>
  <si>
    <t>EMA - AS Expansion - Redundant Site</t>
  </si>
  <si>
    <t>2.9.1.2.2.1</t>
  </si>
  <si>
    <t>2.9.1.2.2.1.1</t>
  </si>
  <si>
    <t>2.9.1.2.2.1.2</t>
  </si>
  <si>
    <t>2.9.2</t>
  </si>
  <si>
    <t>EMA_Expansion_PA1</t>
  </si>
  <si>
    <t>2.9.2.1</t>
  </si>
  <si>
    <t>2.9.2.1.1</t>
  </si>
  <si>
    <t>2.9.2.1.1.1</t>
  </si>
  <si>
    <t>EMA_Expansion_Upg Project Management</t>
  </si>
  <si>
    <t>2.9.2.1.1.2</t>
  </si>
  <si>
    <t>EMA_Expansion_Upg Implementation</t>
  </si>
  <si>
    <t>2.9.2.1.1.3</t>
  </si>
  <si>
    <t>EMA_Expansion_Upg Risk Mitigation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</si>
</sst>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0"/>
  </numFmts>
  <fonts count="1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sz val="12"/>
      <color indexed="62"/>
      <name val="Arial"/>
      <family val="2"/>
    </font>
    <font>
      <sz val="10"/>
      <color indexed="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49" fontId="14" fillId="0" borderId="21" applyFill="0" applyBorder="0">
      <alignment wrapText="1"/>
    </xf>
    <xf numFmtId="164" fontId="15" fillId="0" borderId="0" applyFill="0" applyBorder="0"/>
    <xf numFmtId="49" fontId="16" fillId="2" borderId="0" applyFill="0" applyBorder="0"/>
    <xf numFmtId="164" fontId="16" fillId="0" borderId="0" applyFill="0" applyBorder="0"/>
    <xf numFmtId="164" fontId="16" fillId="6" borderId="0" applyFill="0" applyBorder="0"/>
    <xf numFmtId="164" fontId="16" fillId="0" borderId="0" applyFill="0" applyBorder="0"/>
  </cellStyleXfs>
  <cellXfs count="111">
    <xf numFmtId="0" fontId="0" fillId="0" borderId="0" xfId="0"/>
    <xf numFmtId="0" fontId="1" fillId="2" borderId="1" xfId="1" applyFill="1" applyBorder="1"/>
    <xf numFmtId="0" fontId="1" fillId="2" borderId="0" xfId="1" applyFill="1" applyBorder="1"/>
    <xf numFmtId="0" fontId="1" fillId="2" borderId="0" xfId="1" applyFill="1"/>
    <xf numFmtId="0" fontId="2" fillId="2" borderId="0" xfId="1" applyFont="1" applyFill="1" applyBorder="1"/>
    <xf numFmtId="0" fontId="4" fillId="2" borderId="0" xfId="1" applyFont="1" applyFill="1"/>
    <xf numFmtId="0" fontId="5" fillId="2" borderId="0" xfId="1" applyFont="1" applyFill="1"/>
    <xf numFmtId="0" fontId="6" fillId="2" borderId="0" xfId="1" applyFont="1" applyFill="1"/>
    <xf numFmtId="0" fontId="5" fillId="2" borderId="0" xfId="1" quotePrefix="1" applyFont="1" applyFill="1"/>
    <xf numFmtId="0" fontId="4" fillId="2" borderId="0" xfId="1" applyFont="1" applyFill="1" applyBorder="1"/>
    <xf numFmtId="0" fontId="5" fillId="2" borderId="0" xfId="1" applyFont="1" applyFill="1" applyBorder="1"/>
    <xf numFmtId="0" fontId="6" fillId="2" borderId="0" xfId="1" applyFont="1" applyFill="1" applyBorder="1"/>
    <xf numFmtId="0" fontId="7" fillId="2" borderId="0" xfId="1" applyFont="1" applyFill="1" applyBorder="1"/>
    <xf numFmtId="0" fontId="8" fillId="2" borderId="0" xfId="1" applyFont="1" applyFill="1" applyBorder="1"/>
    <xf numFmtId="0" fontId="9" fillId="3" borderId="2" xfId="1" applyFont="1" applyFill="1" applyBorder="1"/>
    <xf numFmtId="0" fontId="10" fillId="3" borderId="3" xfId="1" applyFont="1" applyFill="1" applyBorder="1"/>
    <xf numFmtId="0" fontId="7" fillId="2" borderId="0" xfId="1" applyFont="1" applyFill="1"/>
    <xf numFmtId="0" fontId="2" fillId="2" borderId="5" xfId="1" applyFont="1" applyFill="1" applyBorder="1"/>
    <xf numFmtId="0" fontId="2" fillId="2" borderId="6" xfId="1" applyFont="1" applyFill="1" applyBorder="1"/>
    <xf numFmtId="0" fontId="2" fillId="2" borderId="0" xfId="1" applyFont="1" applyFill="1"/>
    <xf numFmtId="0" fontId="1" fillId="2" borderId="8" xfId="1" applyFill="1" applyBorder="1"/>
    <xf numFmtId="0" fontId="11" fillId="2" borderId="9" xfId="1" applyFont="1" applyFill="1" applyBorder="1"/>
    <xf numFmtId="0" fontId="1" fillId="2" borderId="9" xfId="1" applyFill="1" applyBorder="1"/>
    <xf numFmtId="0" fontId="2" fillId="4" borderId="5" xfId="1" applyFont="1" applyFill="1" applyBorder="1"/>
    <xf numFmtId="0" fontId="2" fillId="4" borderId="6" xfId="1" applyFont="1" applyFill="1" applyBorder="1"/>
    <xf numFmtId="0" fontId="2" fillId="4" borderId="12" xfId="1" applyFont="1" applyFill="1" applyBorder="1"/>
    <xf numFmtId="0" fontId="2" fillId="4" borderId="0" xfId="1" applyFont="1" applyFill="1" applyBorder="1"/>
    <xf numFmtId="0" fontId="12" fillId="4" borderId="12" xfId="1" applyFont="1" applyFill="1" applyBorder="1"/>
    <xf numFmtId="0" fontId="12" fillId="4" borderId="0" xfId="1" applyFont="1" applyFill="1" applyBorder="1"/>
    <xf numFmtId="0" fontId="12" fillId="2" borderId="0" xfId="1" applyFont="1" applyFill="1"/>
    <xf numFmtId="0" fontId="13" fillId="4" borderId="12" xfId="1" applyFont="1" applyFill="1" applyBorder="1"/>
    <xf numFmtId="0" fontId="1" fillId="4" borderId="8" xfId="1" applyFill="1" applyBorder="1"/>
    <xf numFmtId="0" fontId="11" fillId="4" borderId="9" xfId="1" applyFont="1" applyFill="1" applyBorder="1"/>
    <xf numFmtId="0" fontId="1" fillId="4" borderId="9" xfId="1" applyFill="1" applyBorder="1"/>
    <xf numFmtId="0" fontId="2" fillId="5" borderId="8" xfId="1" applyFont="1" applyFill="1" applyBorder="1"/>
    <xf numFmtId="0" fontId="2" fillId="5" borderId="9" xfId="1" applyFont="1" applyFill="1" applyBorder="1"/>
    <xf numFmtId="0" fontId="10" fillId="3" borderId="0" xfId="1" applyFont="1" applyFill="1" applyBorder="1"/>
    <xf numFmtId="0" fontId="10" fillId="3" borderId="0" xfId="1" applyFont="1" applyFill="1"/>
    <xf numFmtId="0" fontId="1" fillId="2" borderId="14" xfId="1" applyFill="1" applyBorder="1"/>
    <xf numFmtId="0" fontId="1" fillId="2" borderId="15" xfId="1" applyFill="1" applyBorder="1"/>
    <xf numFmtId="0" fontId="1" fillId="2" borderId="17" xfId="1" applyFill="1" applyBorder="1"/>
    <xf numFmtId="0" fontId="1" fillId="2" borderId="19" xfId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1" fillId="0" borderId="0" xfId="1"/>
    <xf numFmtId="2" fontId="1" fillId="2" borderId="1" xfId="1" applyNumberFormat="1" applyFill="1" applyBorder="1"/>
    <xf numFmtId="2" fontId="1" fillId="2" borderId="1" xfId="1" applyNumberFormat="1" applyFill="1" applyBorder="1" applyAlignment="1">
      <alignment horizontal="center"/>
    </xf>
    <xf numFmtId="2" fontId="1" fillId="2" borderId="0" xfId="1" applyNumberFormat="1" applyFill="1" applyBorder="1"/>
    <xf numFmtId="2" fontId="1" fillId="2" borderId="0" xfId="1" applyNumberFormat="1" applyFill="1" applyBorder="1" applyAlignment="1">
      <alignment horizontal="center"/>
    </xf>
    <xf numFmtId="2" fontId="6" fillId="2" borderId="0" xfId="1" applyNumberFormat="1" applyFont="1" applyFill="1"/>
    <xf numFmtId="2" fontId="6" fillId="2" borderId="0" xfId="1" applyNumberFormat="1" applyFont="1" applyFill="1" applyAlignment="1">
      <alignment horizontal="center"/>
    </xf>
    <xf numFmtId="2" fontId="1" fillId="2" borderId="0" xfId="1" applyNumberFormat="1" applyFill="1"/>
    <xf numFmtId="2" fontId="1" fillId="2" borderId="0" xfId="1" applyNumberFormat="1" applyFill="1" applyAlignment="1">
      <alignment horizontal="center"/>
    </xf>
    <xf numFmtId="49" fontId="14" fillId="2" borderId="21" xfId="2" applyFill="1" applyBorder="1">
      <alignment wrapText="1"/>
    </xf>
    <xf numFmtId="49" fontId="14" fillId="2" borderId="21" xfId="2" applyFill="1" applyBorder="1" applyAlignment="1">
      <alignment wrapText="1"/>
    </xf>
    <xf numFmtId="49" fontId="14" fillId="2" borderId="21" xfId="2" applyFont="1" applyFill="1" applyBorder="1" applyAlignment="1">
      <alignment horizontal="right" wrapText="1"/>
    </xf>
    <xf numFmtId="49" fontId="14" fillId="2" borderId="21" xfId="2" applyFont="1" applyFill="1" applyBorder="1" applyAlignment="1">
      <alignment horizontal="center" wrapText="1"/>
    </xf>
    <xf numFmtId="2" fontId="14" fillId="2" borderId="21" xfId="2" applyNumberFormat="1" applyFont="1" applyFill="1" applyBorder="1" applyAlignment="1">
      <alignment horizontal="center" wrapText="1"/>
    </xf>
    <xf numFmtId="49" fontId="14" fillId="7" borderId="21" xfId="2" applyFont="1" applyFill="1" applyBorder="1" applyAlignment="1">
      <alignment horizontal="center" wrapText="1"/>
    </xf>
    <xf numFmtId="49" fontId="16" fillId="2" borderId="0" xfId="1" applyNumberFormat="1" applyFont="1" applyFill="1" applyAlignment="1"/>
    <xf numFmtId="0" fontId="16" fillId="2" borderId="0" xfId="1" applyFont="1" applyFill="1" applyAlignment="1">
      <alignment wrapText="1"/>
    </xf>
    <xf numFmtId="0" fontId="16" fillId="2" borderId="0" xfId="1" applyFont="1" applyFill="1" applyAlignment="1"/>
    <xf numFmtId="2" fontId="16" fillId="2" borderId="0" xfId="1" applyNumberFormat="1" applyFont="1" applyFill="1" applyAlignment="1"/>
    <xf numFmtId="2" fontId="16" fillId="2" borderId="0" xfId="1" applyNumberFormat="1" applyFont="1" applyFill="1" applyAlignment="1">
      <alignment horizontal="center"/>
    </xf>
    <xf numFmtId="49" fontId="14" fillId="2" borderId="0" xfId="1" applyNumberFormat="1" applyFont="1" applyFill="1" applyAlignment="1"/>
    <xf numFmtId="0" fontId="14" fillId="2" borderId="0" xfId="1" applyFont="1" applyFill="1" applyAlignment="1"/>
    <xf numFmtId="2" fontId="16" fillId="2" borderId="0" xfId="7" applyNumberFormat="1" applyFill="1"/>
    <xf numFmtId="2" fontId="16" fillId="2" borderId="0" xfId="5" applyNumberFormat="1" applyFill="1"/>
    <xf numFmtId="2" fontId="14" fillId="2" borderId="0" xfId="1" applyNumberFormat="1" applyFont="1" applyFill="1" applyAlignment="1">
      <alignment horizontal="center"/>
    </xf>
    <xf numFmtId="2" fontId="16" fillId="2" borderId="0" xfId="6" applyNumberFormat="1" applyFill="1"/>
    <xf numFmtId="164" fontId="15" fillId="2" borderId="0" xfId="3" applyFill="1"/>
    <xf numFmtId="49" fontId="16" fillId="2" borderId="22" xfId="1" applyNumberFormat="1" applyFont="1" applyFill="1" applyBorder="1" applyAlignment="1"/>
    <xf numFmtId="0" fontId="16" fillId="2" borderId="22" xfId="1" applyFont="1" applyFill="1" applyBorder="1" applyAlignment="1">
      <alignment horizontal="left" wrapText="1"/>
    </xf>
    <xf numFmtId="0" fontId="16" fillId="2" borderId="22" xfId="1" applyFont="1" applyFill="1" applyBorder="1" applyAlignment="1"/>
    <xf numFmtId="2" fontId="16" fillId="2" borderId="22" xfId="7" applyNumberFormat="1" applyFill="1" applyBorder="1"/>
    <xf numFmtId="2" fontId="16" fillId="2" borderId="22" xfId="5" applyNumberFormat="1" applyFill="1" applyBorder="1"/>
    <xf numFmtId="2" fontId="16" fillId="2" borderId="22" xfId="1" applyNumberFormat="1" applyFont="1" applyFill="1" applyBorder="1" applyAlignment="1">
      <alignment horizontal="center"/>
    </xf>
    <xf numFmtId="2" fontId="16" fillId="2" borderId="22" xfId="6" applyNumberFormat="1" applyFill="1" applyBorder="1"/>
    <xf numFmtId="0" fontId="14" fillId="2" borderId="0" xfId="1" applyFont="1" applyFill="1" applyAlignment="1">
      <alignment horizontal="left" wrapText="1"/>
    </xf>
    <xf numFmtId="2" fontId="2" fillId="2" borderId="0" xfId="1" applyNumberFormat="1" applyFont="1" applyFill="1"/>
    <xf numFmtId="2" fontId="2" fillId="2" borderId="0" xfId="1" applyNumberFormat="1" applyFont="1" applyFill="1" applyAlignment="1">
      <alignment horizontal="center"/>
    </xf>
    <xf numFmtId="0" fontId="2" fillId="0" borderId="0" xfId="1" applyFont="1"/>
    <xf numFmtId="2" fontId="1" fillId="0" borderId="0" xfId="1" applyNumberFormat="1"/>
    <xf numFmtId="2" fontId="1" fillId="0" borderId="0" xfId="1" applyNumberFormat="1" applyAlignment="1">
      <alignment horizontal="center"/>
    </xf>
    <xf numFmtId="0" fontId="2" fillId="2" borderId="12" xfId="1" applyFont="1" applyFill="1" applyBorder="1"/>
    <xf numFmtId="2" fontId="2" fillId="2" borderId="0" xfId="1" applyNumberFormat="1" applyFont="1" applyFill="1" applyBorder="1"/>
    <xf numFmtId="2" fontId="6" fillId="2" borderId="0" xfId="1" applyNumberFormat="1" applyFont="1" applyFill="1" applyBorder="1"/>
    <xf numFmtId="2" fontId="10" fillId="3" borderId="3" xfId="1" applyNumberFormat="1" applyFont="1" applyFill="1" applyBorder="1"/>
    <xf numFmtId="2" fontId="10" fillId="3" borderId="4" xfId="1" applyNumberFormat="1" applyFont="1" applyFill="1" applyBorder="1"/>
    <xf numFmtId="2" fontId="2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 applyBorder="1" applyAlignment="1">
      <alignment horizontal="center" wrapText="1"/>
    </xf>
    <xf numFmtId="2" fontId="2" fillId="2" borderId="6" xfId="1" applyNumberFormat="1" applyFont="1" applyFill="1" applyBorder="1" applyAlignment="1">
      <alignment horizontal="center"/>
    </xf>
    <xf numFmtId="2" fontId="2" fillId="2" borderId="7" xfId="1" applyNumberFormat="1" applyFont="1" applyFill="1" applyBorder="1" applyAlignment="1">
      <alignment horizontal="center"/>
    </xf>
    <xf numFmtId="2" fontId="2" fillId="2" borderId="23" xfId="1" applyNumberFormat="1" applyFont="1" applyFill="1" applyBorder="1" applyAlignment="1">
      <alignment horizontal="center"/>
    </xf>
    <xf numFmtId="2" fontId="1" fillId="2" borderId="9" xfId="1" applyNumberFormat="1" applyFill="1" applyBorder="1" applyAlignment="1">
      <alignment horizontal="center"/>
    </xf>
    <xf numFmtId="2" fontId="1" fillId="2" borderId="10" xfId="1" applyNumberFormat="1" applyFill="1" applyBorder="1" applyAlignment="1">
      <alignment horizontal="center"/>
    </xf>
    <xf numFmtId="2" fontId="2" fillId="4" borderId="6" xfId="1" applyNumberFormat="1" applyFont="1" applyFill="1" applyBorder="1" applyAlignment="1">
      <alignment horizontal="center"/>
    </xf>
    <xf numFmtId="2" fontId="2" fillId="4" borderId="11" xfId="1" applyNumberFormat="1" applyFont="1" applyFill="1" applyBorder="1" applyAlignment="1">
      <alignment horizontal="center"/>
    </xf>
    <xf numFmtId="2" fontId="2" fillId="4" borderId="0" xfId="1" applyNumberFormat="1" applyFont="1" applyFill="1" applyBorder="1" applyAlignment="1">
      <alignment horizontal="center"/>
    </xf>
    <xf numFmtId="2" fontId="12" fillId="4" borderId="0" xfId="1" applyNumberFormat="1" applyFont="1" applyFill="1" applyBorder="1" applyAlignment="1">
      <alignment horizontal="center"/>
    </xf>
    <xf numFmtId="2" fontId="12" fillId="4" borderId="11" xfId="1" applyNumberFormat="1" applyFont="1" applyFill="1" applyBorder="1" applyAlignment="1">
      <alignment horizontal="center"/>
    </xf>
    <xf numFmtId="2" fontId="1" fillId="4" borderId="9" xfId="1" applyNumberFormat="1" applyFill="1" applyBorder="1" applyAlignment="1">
      <alignment horizontal="center"/>
    </xf>
    <xf numFmtId="2" fontId="1" fillId="4" borderId="13" xfId="1" applyNumberFormat="1" applyFill="1" applyBorder="1" applyAlignment="1">
      <alignment horizontal="center"/>
    </xf>
    <xf numFmtId="2" fontId="2" fillId="5" borderId="9" xfId="1" applyNumberFormat="1" applyFont="1" applyFill="1" applyBorder="1" applyAlignment="1">
      <alignment horizontal="center"/>
    </xf>
    <xf numFmtId="2" fontId="2" fillId="5" borderId="13" xfId="1" applyNumberFormat="1" applyFont="1" applyFill="1" applyBorder="1" applyAlignment="1">
      <alignment horizontal="center"/>
    </xf>
    <xf numFmtId="2" fontId="1" fillId="2" borderId="15" xfId="1" applyNumberFormat="1" applyFill="1" applyBorder="1"/>
    <xf numFmtId="2" fontId="1" fillId="2" borderId="16" xfId="1" applyNumberFormat="1" applyFill="1" applyBorder="1"/>
    <xf numFmtId="2" fontId="1" fillId="2" borderId="18" xfId="1" applyNumberFormat="1" applyFill="1" applyBorder="1"/>
    <xf numFmtId="2" fontId="1" fillId="2" borderId="20" xfId="1" applyNumberFormat="1" applyFill="1" applyBorder="1"/>
    <xf numFmtId="2" fontId="2" fillId="2" borderId="3" xfId="1" applyNumberFormat="1" applyFont="1" applyFill="1" applyBorder="1"/>
    <xf numFmtId="2" fontId="2" fillId="2" borderId="4" xfId="1" applyNumberFormat="1" applyFont="1" applyFill="1" applyBorder="1"/>
  </cellXfs>
  <cellStyles count="8">
    <cellStyle name="Normal" xfId="0" builtinId="0"/>
    <cellStyle name="Normal 2" xfId="1"/>
    <cellStyle name="VerdiColumnHeader" xfId="2"/>
    <cellStyle name="VerdiCost" xfId="3"/>
    <cellStyle name="VerdiItemNo" xfId="4"/>
    <cellStyle name="VerdiTotalGross" xfId="5"/>
    <cellStyle name="VerdiTotalNetPrice" xfId="6"/>
    <cellStyle name="VerdiUnitGrossPric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78"/>
  <sheetViews>
    <sheetView view="pageBreakPreview" topLeftCell="A13" zoomScaleNormal="100" workbookViewId="0">
      <selection activeCell="B20" sqref="B20"/>
    </sheetView>
  </sheetViews>
  <sheetFormatPr defaultRowHeight="12.75" x14ac:dyDescent="0.2"/>
  <cols>
    <col min="1" max="1" width="16.7109375" style="44" customWidth="1"/>
    <col min="2" max="2" width="20.140625" style="44" customWidth="1"/>
    <col min="3" max="3" width="9" style="44" customWidth="1"/>
    <col min="4" max="4" width="6" style="44" customWidth="1"/>
    <col min="5" max="5" width="13.140625" style="82" customWidth="1"/>
    <col min="6" max="6" width="11.5703125" style="82" hidden="1" customWidth="1"/>
    <col min="7" max="7" width="16.42578125" style="82" bestFit="1" customWidth="1"/>
    <col min="8" max="8" width="20" style="82" bestFit="1" customWidth="1"/>
    <col min="9" max="9" width="6.7109375" style="44" customWidth="1"/>
    <col min="10" max="10" width="7.140625" style="44" customWidth="1"/>
    <col min="11" max="11" width="7.28515625" style="44" customWidth="1"/>
    <col min="12" max="16384" width="9.140625" style="44"/>
  </cols>
  <sheetData>
    <row r="1" spans="1:8" s="3" customFormat="1" ht="3.75" customHeight="1" x14ac:dyDescent="0.2">
      <c r="A1" s="1"/>
      <c r="B1" s="1"/>
      <c r="C1" s="1"/>
      <c r="D1" s="1"/>
      <c r="E1" s="45"/>
      <c r="F1" s="45"/>
      <c r="G1" s="45"/>
      <c r="H1" s="47"/>
    </row>
    <row r="2" spans="1:8" s="3" customFormat="1" x14ac:dyDescent="0.2">
      <c r="A2" s="2"/>
      <c r="B2" s="2"/>
      <c r="C2" s="2"/>
      <c r="D2" s="2"/>
      <c r="E2" s="47"/>
      <c r="F2" s="47"/>
      <c r="G2" s="47"/>
      <c r="H2" s="47"/>
    </row>
    <row r="3" spans="1:8" s="2" customFormat="1" x14ac:dyDescent="0.2">
      <c r="A3" s="4" t="s">
        <v>0</v>
      </c>
      <c r="E3" s="85" t="s">
        <v>1</v>
      </c>
      <c r="F3" s="47"/>
      <c r="G3" s="47"/>
      <c r="H3" s="47"/>
    </row>
    <row r="4" spans="1:8" s="2" customFormat="1" x14ac:dyDescent="0.2">
      <c r="A4" s="4" t="s">
        <v>2</v>
      </c>
      <c r="E4" s="85" t="s">
        <v>3</v>
      </c>
      <c r="F4" s="47" t="s">
        <v>4</v>
      </c>
      <c r="G4" s="47"/>
      <c r="H4" s="47"/>
    </row>
    <row r="5" spans="1:8" s="2" customFormat="1" x14ac:dyDescent="0.2">
      <c r="A5" s="4"/>
      <c r="E5" s="85"/>
      <c r="F5" s="47"/>
      <c r="G5" s="47"/>
      <c r="H5" s="47"/>
    </row>
    <row r="6" spans="1:8" s="2" customFormat="1" x14ac:dyDescent="0.2">
      <c r="A6" s="4" t="s">
        <v>5</v>
      </c>
      <c r="E6" s="85" t="s">
        <v>5</v>
      </c>
      <c r="F6" s="47"/>
      <c r="G6" s="47"/>
      <c r="H6" s="47"/>
    </row>
    <row r="7" spans="1:8" s="3" customFormat="1" x14ac:dyDescent="0.2">
      <c r="A7" s="1"/>
      <c r="B7" s="1"/>
      <c r="C7" s="1"/>
      <c r="D7" s="1"/>
      <c r="E7" s="45"/>
      <c r="F7" s="45"/>
      <c r="G7" s="45"/>
      <c r="H7" s="47"/>
    </row>
    <row r="8" spans="1:8" s="3" customFormat="1" x14ac:dyDescent="0.2">
      <c r="A8" s="2"/>
      <c r="B8" s="2"/>
      <c r="C8" s="2"/>
      <c r="D8" s="2"/>
      <c r="E8" s="47"/>
      <c r="F8" s="47"/>
      <c r="G8" s="47"/>
      <c r="H8" s="47"/>
    </row>
    <row r="9" spans="1:8" s="7" customFormat="1" ht="15.75" x14ac:dyDescent="0.25">
      <c r="A9" s="5" t="s">
        <v>6</v>
      </c>
      <c r="B9" s="6" t="s">
        <v>7</v>
      </c>
      <c r="E9" s="49"/>
      <c r="F9" s="49"/>
      <c r="G9" s="49"/>
      <c r="H9" s="49"/>
    </row>
    <row r="10" spans="1:8" s="7" customFormat="1" ht="15.75" x14ac:dyDescent="0.25">
      <c r="A10" s="5" t="s">
        <v>8</v>
      </c>
      <c r="B10" s="8" t="s">
        <v>9</v>
      </c>
      <c r="E10" s="49"/>
      <c r="F10" s="49"/>
      <c r="G10" s="49"/>
      <c r="H10" s="49"/>
    </row>
    <row r="11" spans="1:8" s="7" customFormat="1" ht="15.75" x14ac:dyDescent="0.25">
      <c r="A11" s="9" t="s">
        <v>10</v>
      </c>
      <c r="B11" s="10" t="s">
        <v>40</v>
      </c>
      <c r="C11" s="11"/>
      <c r="D11" s="11"/>
      <c r="E11" s="86"/>
      <c r="F11" s="86"/>
      <c r="G11" s="86"/>
      <c r="H11" s="86"/>
    </row>
    <row r="12" spans="1:8" s="3" customFormat="1" ht="15.75" x14ac:dyDescent="0.25">
      <c r="A12" s="12"/>
      <c r="B12" s="13"/>
      <c r="C12" s="2"/>
      <c r="D12" s="2"/>
      <c r="E12" s="47"/>
      <c r="F12" s="47"/>
      <c r="G12" s="47"/>
      <c r="H12" s="47"/>
    </row>
    <row r="13" spans="1:8" s="3" customFormat="1" x14ac:dyDescent="0.2">
      <c r="A13" s="2"/>
      <c r="B13" s="2"/>
      <c r="C13" s="2"/>
      <c r="D13" s="2"/>
      <c r="E13" s="47"/>
      <c r="F13" s="47"/>
      <c r="G13" s="47"/>
      <c r="H13" s="47"/>
    </row>
    <row r="14" spans="1:8" s="3" customFormat="1" ht="15.75" x14ac:dyDescent="0.25">
      <c r="A14" s="14" t="s">
        <v>12</v>
      </c>
      <c r="B14" s="15"/>
      <c r="C14" s="15"/>
      <c r="D14" s="15"/>
      <c r="E14" s="87"/>
      <c r="F14" s="87"/>
      <c r="G14" s="88"/>
      <c r="H14" s="87"/>
    </row>
    <row r="15" spans="1:8" s="3" customFormat="1" ht="15.75" x14ac:dyDescent="0.25">
      <c r="A15" s="16"/>
      <c r="E15" s="51"/>
      <c r="F15" s="51"/>
      <c r="G15" s="51"/>
      <c r="H15" s="51"/>
    </row>
    <row r="16" spans="1:8" s="3" customFormat="1" ht="51.75" thickBot="1" x14ac:dyDescent="0.25">
      <c r="A16" s="4" t="s">
        <v>13</v>
      </c>
      <c r="B16" s="2"/>
      <c r="C16" s="2"/>
      <c r="D16" s="2"/>
      <c r="E16" s="89" t="s">
        <v>14</v>
      </c>
      <c r="F16" s="51"/>
      <c r="G16" s="90" t="s">
        <v>15</v>
      </c>
      <c r="H16" s="90" t="s">
        <v>16</v>
      </c>
    </row>
    <row r="17" spans="1:8" s="19" customFormat="1" ht="13.5" thickTop="1" x14ac:dyDescent="0.2">
      <c r="A17" s="17"/>
      <c r="B17" s="18"/>
      <c r="C17" s="18"/>
      <c r="D17" s="18"/>
      <c r="E17" s="91"/>
      <c r="F17" s="91"/>
      <c r="G17" s="91"/>
      <c r="H17" s="92"/>
    </row>
    <row r="18" spans="1:8" s="19" customFormat="1" x14ac:dyDescent="0.2">
      <c r="A18" s="84" t="s">
        <v>55</v>
      </c>
      <c r="B18" s="4"/>
      <c r="C18" s="4"/>
      <c r="D18" s="4"/>
      <c r="E18" s="89"/>
      <c r="F18" s="89"/>
      <c r="G18" s="89"/>
      <c r="H18" s="93"/>
    </row>
    <row r="19" spans="1:8" s="19" customFormat="1" x14ac:dyDescent="0.2">
      <c r="A19" s="84"/>
      <c r="B19" s="4" t="s">
        <v>57</v>
      </c>
      <c r="C19" s="4"/>
      <c r="D19" s="4"/>
      <c r="E19" s="89">
        <v>4191185.7281136764</v>
      </c>
      <c r="F19" s="89"/>
      <c r="G19" s="89">
        <v>0</v>
      </c>
      <c r="H19" s="93"/>
    </row>
    <row r="20" spans="1:8" s="19" customFormat="1" x14ac:dyDescent="0.2">
      <c r="A20" s="84"/>
      <c r="B20" s="4" t="s">
        <v>241</v>
      </c>
      <c r="C20" s="4"/>
      <c r="D20" s="4"/>
      <c r="E20" s="89">
        <v>4191185.7281136764</v>
      </c>
      <c r="F20" s="89"/>
      <c r="G20" s="89">
        <v>0</v>
      </c>
      <c r="H20" s="93"/>
    </row>
    <row r="21" spans="1:8" s="19" customFormat="1" x14ac:dyDescent="0.2">
      <c r="A21" s="84"/>
      <c r="B21" s="4" t="s">
        <v>243</v>
      </c>
      <c r="C21" s="4"/>
      <c r="D21" s="4"/>
      <c r="E21" s="89">
        <v>739245.55694738997</v>
      </c>
      <c r="F21" s="89"/>
      <c r="G21" s="89">
        <v>0</v>
      </c>
      <c r="H21" s="93"/>
    </row>
    <row r="22" spans="1:8" s="19" customFormat="1" x14ac:dyDescent="0.2">
      <c r="A22" s="84"/>
      <c r="B22" s="4" t="s">
        <v>329</v>
      </c>
      <c r="C22" s="4"/>
      <c r="D22" s="4"/>
      <c r="E22" s="89">
        <v>8601520.7810057364</v>
      </c>
      <c r="F22" s="89"/>
      <c r="G22" s="89">
        <v>0</v>
      </c>
      <c r="H22" s="93"/>
    </row>
    <row r="23" spans="1:8" s="19" customFormat="1" x14ac:dyDescent="0.2">
      <c r="A23" s="84"/>
      <c r="B23" s="4" t="s">
        <v>493</v>
      </c>
      <c r="C23" s="4"/>
      <c r="D23" s="4"/>
      <c r="E23" s="89">
        <v>2869703.3375283205</v>
      </c>
      <c r="F23" s="89"/>
      <c r="G23" s="89">
        <v>0</v>
      </c>
      <c r="H23" s="93"/>
    </row>
    <row r="24" spans="1:8" s="19" customFormat="1" x14ac:dyDescent="0.2">
      <c r="A24" s="84"/>
      <c r="B24" s="4" t="s">
        <v>787</v>
      </c>
      <c r="C24" s="4"/>
      <c r="D24" s="4"/>
      <c r="E24" s="89">
        <v>1932685.3764999998</v>
      </c>
      <c r="F24" s="89"/>
      <c r="G24" s="89">
        <v>0</v>
      </c>
      <c r="H24" s="93"/>
    </row>
    <row r="25" spans="1:8" s="19" customFormat="1" x14ac:dyDescent="0.2">
      <c r="A25" s="84"/>
      <c r="B25" s="4" t="s">
        <v>835</v>
      </c>
      <c r="C25" s="4"/>
      <c r="D25" s="4"/>
      <c r="E25" s="89">
        <v>2157000.9951470019</v>
      </c>
      <c r="F25" s="89"/>
      <c r="G25" s="89">
        <v>0</v>
      </c>
      <c r="H25" s="93"/>
    </row>
    <row r="26" spans="1:8" s="19" customFormat="1" x14ac:dyDescent="0.2">
      <c r="A26" s="84"/>
      <c r="B26" s="4" t="s">
        <v>877</v>
      </c>
      <c r="C26" s="4"/>
      <c r="D26" s="4"/>
      <c r="E26" s="89">
        <v>12916412.275982447</v>
      </c>
      <c r="F26" s="89"/>
      <c r="G26" s="89">
        <v>0</v>
      </c>
      <c r="H26" s="93"/>
    </row>
    <row r="27" spans="1:8" s="19" customFormat="1" x14ac:dyDescent="0.2">
      <c r="A27" s="84"/>
      <c r="B27" s="4" t="s">
        <v>1021</v>
      </c>
      <c r="C27" s="4"/>
      <c r="D27" s="4"/>
      <c r="E27" s="89">
        <v>499504.95299999998</v>
      </c>
      <c r="F27" s="89"/>
      <c r="G27" s="89">
        <v>0</v>
      </c>
      <c r="H27" s="93"/>
    </row>
    <row r="28" spans="1:8" s="19" customFormat="1" x14ac:dyDescent="0.2">
      <c r="A28" s="84"/>
      <c r="B28" s="4" t="s">
        <v>1058</v>
      </c>
      <c r="C28" s="4"/>
      <c r="D28" s="4"/>
      <c r="E28" s="89">
        <v>5747882930.578352</v>
      </c>
      <c r="F28" s="89"/>
      <c r="G28" s="89">
        <v>0</v>
      </c>
      <c r="H28" s="93"/>
    </row>
    <row r="29" spans="1:8" s="19" customFormat="1" x14ac:dyDescent="0.2">
      <c r="A29" s="84" t="s">
        <v>1180</v>
      </c>
      <c r="B29" s="4"/>
      <c r="C29" s="4"/>
      <c r="D29" s="4"/>
      <c r="E29" s="89"/>
      <c r="F29" s="89"/>
      <c r="G29" s="89"/>
      <c r="H29" s="93"/>
    </row>
    <row r="30" spans="1:8" s="19" customFormat="1" x14ac:dyDescent="0.2">
      <c r="A30" s="84"/>
      <c r="B30" s="4" t="s">
        <v>1182</v>
      </c>
      <c r="C30" s="4"/>
      <c r="D30" s="4"/>
      <c r="E30" s="89">
        <v>1276345.6343173829</v>
      </c>
      <c r="F30" s="89"/>
      <c r="G30" s="89">
        <v>0</v>
      </c>
      <c r="H30" s="93"/>
    </row>
    <row r="31" spans="1:8" s="19" customFormat="1" x14ac:dyDescent="0.2">
      <c r="A31" s="84"/>
      <c r="B31" s="4" t="s">
        <v>1227</v>
      </c>
      <c r="C31" s="4"/>
      <c r="D31" s="4"/>
      <c r="E31" s="89">
        <v>1276345.6343173829</v>
      </c>
      <c r="F31" s="89"/>
      <c r="G31" s="89">
        <v>0</v>
      </c>
      <c r="H31" s="93"/>
    </row>
    <row r="32" spans="1:8" s="19" customFormat="1" x14ac:dyDescent="0.2">
      <c r="A32" s="84"/>
      <c r="B32" s="4" t="s">
        <v>1229</v>
      </c>
      <c r="C32" s="4"/>
      <c r="D32" s="4"/>
      <c r="E32" s="89">
        <v>1975476.613483198</v>
      </c>
      <c r="F32" s="89"/>
      <c r="G32" s="89">
        <v>0</v>
      </c>
      <c r="H32" s="93"/>
    </row>
    <row r="33" spans="1:8" s="19" customFormat="1" x14ac:dyDescent="0.2">
      <c r="A33" s="84"/>
      <c r="B33" s="4" t="s">
        <v>1021</v>
      </c>
      <c r="C33" s="4"/>
      <c r="D33" s="4"/>
      <c r="E33" s="89">
        <v>419632.74</v>
      </c>
      <c r="F33" s="89"/>
      <c r="G33" s="89">
        <v>393283.98</v>
      </c>
      <c r="H33" s="93"/>
    </row>
    <row r="34" spans="1:8" s="19" customFormat="1" x14ac:dyDescent="0.2">
      <c r="A34" s="84"/>
      <c r="B34" s="4" t="s">
        <v>1338</v>
      </c>
      <c r="C34" s="4"/>
      <c r="D34" s="4"/>
      <c r="E34" s="89">
        <v>8930841.0287052598</v>
      </c>
      <c r="F34" s="89"/>
      <c r="G34" s="89">
        <v>0</v>
      </c>
      <c r="H34" s="93"/>
    </row>
    <row r="35" spans="1:8" s="19" customFormat="1" x14ac:dyDescent="0.2">
      <c r="A35" s="84"/>
      <c r="B35" s="4" t="s">
        <v>1479</v>
      </c>
      <c r="C35" s="4"/>
      <c r="D35" s="4"/>
      <c r="E35" s="89">
        <v>19722.913185947298</v>
      </c>
      <c r="F35" s="89"/>
      <c r="G35" s="89">
        <v>0</v>
      </c>
      <c r="H35" s="93"/>
    </row>
    <row r="36" spans="1:8" s="19" customFormat="1" x14ac:dyDescent="0.2">
      <c r="A36" s="84"/>
      <c r="B36" s="4" t="s">
        <v>1571</v>
      </c>
      <c r="C36" s="4"/>
      <c r="D36" s="4"/>
      <c r="E36" s="89">
        <v>3952617.1650064574</v>
      </c>
      <c r="F36" s="89"/>
      <c r="G36" s="89">
        <v>0</v>
      </c>
      <c r="H36" s="93"/>
    </row>
    <row r="37" spans="1:8" s="19" customFormat="1" x14ac:dyDescent="0.2">
      <c r="A37" s="84"/>
      <c r="B37" s="4" t="s">
        <v>877</v>
      </c>
      <c r="C37" s="4"/>
      <c r="D37" s="4"/>
      <c r="E37" s="89">
        <v>0</v>
      </c>
      <c r="F37" s="89"/>
      <c r="G37" s="89">
        <v>0</v>
      </c>
      <c r="H37" s="93"/>
    </row>
    <row r="38" spans="1:8" s="19" customFormat="1" x14ac:dyDescent="0.2">
      <c r="A38" s="84"/>
      <c r="B38" s="4" t="s">
        <v>1706</v>
      </c>
      <c r="C38" s="4"/>
      <c r="D38" s="4"/>
      <c r="E38" s="89">
        <v>2089560.03254</v>
      </c>
      <c r="F38" s="89"/>
      <c r="G38" s="89">
        <v>0</v>
      </c>
      <c r="H38" s="93"/>
    </row>
    <row r="39" spans="1:8" s="19" customFormat="1" x14ac:dyDescent="0.2">
      <c r="A39" s="84"/>
      <c r="B39" s="4" t="s">
        <v>1728</v>
      </c>
      <c r="C39" s="4"/>
      <c r="D39" s="4"/>
      <c r="E39" s="89">
        <v>2894379.4126550904</v>
      </c>
      <c r="F39" s="89"/>
      <c r="G39" s="89">
        <v>0</v>
      </c>
      <c r="H39" s="93"/>
    </row>
    <row r="40" spans="1:8" s="19" customFormat="1" x14ac:dyDescent="0.2">
      <c r="A40" s="84"/>
      <c r="B40" s="4" t="s">
        <v>1858</v>
      </c>
      <c r="C40" s="4"/>
      <c r="D40" s="4"/>
      <c r="E40" s="89">
        <v>1773566.6983447475</v>
      </c>
      <c r="F40" s="89"/>
      <c r="G40" s="89">
        <v>0</v>
      </c>
      <c r="H40" s="93"/>
    </row>
    <row r="41" spans="1:8" s="19" customFormat="1" x14ac:dyDescent="0.2">
      <c r="A41" s="84"/>
      <c r="B41" s="4" t="s">
        <v>1882</v>
      </c>
      <c r="C41" s="4"/>
      <c r="D41" s="4"/>
      <c r="E41" s="89">
        <v>16457388.210475463</v>
      </c>
      <c r="F41" s="89"/>
      <c r="G41" s="89">
        <v>0</v>
      </c>
      <c r="H41" s="93"/>
    </row>
    <row r="42" spans="1:8" s="19" customFormat="1" x14ac:dyDescent="0.2">
      <c r="A42" s="84"/>
      <c r="B42" s="4" t="s">
        <v>2547</v>
      </c>
      <c r="C42" s="4"/>
      <c r="D42" s="4"/>
      <c r="E42" s="89">
        <v>4129062.05712</v>
      </c>
      <c r="F42" s="89"/>
      <c r="G42" s="89">
        <v>0</v>
      </c>
      <c r="H42" s="93"/>
    </row>
    <row r="43" spans="1:8" s="19" customFormat="1" x14ac:dyDescent="0.2">
      <c r="A43" s="84"/>
      <c r="B43" s="4" t="s">
        <v>2681</v>
      </c>
      <c r="C43" s="4"/>
      <c r="D43" s="4"/>
      <c r="E43" s="89">
        <v>461860.74487283203</v>
      </c>
      <c r="F43" s="89"/>
      <c r="G43" s="89">
        <v>0</v>
      </c>
      <c r="H43" s="93"/>
    </row>
    <row r="44" spans="1:8" s="19" customFormat="1" x14ac:dyDescent="0.2">
      <c r="A44" s="84"/>
      <c r="B44" s="4" t="s">
        <v>2705</v>
      </c>
      <c r="C44" s="4"/>
      <c r="D44" s="4"/>
      <c r="E44" s="89">
        <v>1600373.7441717081</v>
      </c>
      <c r="F44" s="89"/>
      <c r="G44" s="89">
        <v>0</v>
      </c>
      <c r="H44" s="93"/>
    </row>
    <row r="45" spans="1:8" s="3" customFormat="1" ht="13.5" thickBot="1" x14ac:dyDescent="0.25">
      <c r="A45" s="20"/>
      <c r="B45" s="21"/>
      <c r="C45" s="22"/>
      <c r="D45" s="22"/>
      <c r="E45" s="94"/>
      <c r="F45" s="94"/>
      <c r="G45" s="94"/>
      <c r="H45" s="95"/>
    </row>
    <row r="46" spans="1:8" s="19" customFormat="1" ht="13.5" thickTop="1" x14ac:dyDescent="0.2">
      <c r="A46" s="23" t="s">
        <v>17</v>
      </c>
      <c r="B46" s="24"/>
      <c r="C46" s="24"/>
      <c r="D46" s="24"/>
      <c r="E46" s="96">
        <f>SUM(E17:E45)</f>
        <v>5833238547.939888</v>
      </c>
      <c r="F46" s="96" t="e">
        <f>#REF!+F17+#REF!</f>
        <v>#REF!</v>
      </c>
      <c r="G46" s="97">
        <f>SUM(G17:G45)</f>
        <v>393283.98</v>
      </c>
      <c r="H46" s="96"/>
    </row>
    <row r="47" spans="1:8" s="19" customFormat="1" x14ac:dyDescent="0.2">
      <c r="A47" s="25" t="s">
        <v>18</v>
      </c>
      <c r="B47" s="26"/>
      <c r="C47" s="26"/>
      <c r="D47" s="26"/>
      <c r="E47" s="98">
        <f>SUM(E48:E51)</f>
        <v>0</v>
      </c>
      <c r="F47" s="98"/>
      <c r="G47" s="97">
        <f>SUM(G48:G51)</f>
        <v>0</v>
      </c>
      <c r="H47" s="97"/>
    </row>
    <row r="48" spans="1:8" s="29" customFormat="1" ht="12" x14ac:dyDescent="0.2">
      <c r="A48" s="27"/>
      <c r="B48" s="28" t="s">
        <v>19</v>
      </c>
      <c r="C48" s="28"/>
      <c r="D48" s="28"/>
      <c r="E48" s="99"/>
      <c r="F48" s="99"/>
      <c r="G48" s="100"/>
      <c r="H48" s="100"/>
    </row>
    <row r="49" spans="1:10" s="29" customFormat="1" ht="12" x14ac:dyDescent="0.2">
      <c r="A49" s="27"/>
      <c r="B49" s="28" t="s">
        <v>20</v>
      </c>
      <c r="C49" s="28"/>
      <c r="D49" s="28"/>
      <c r="E49" s="99"/>
      <c r="F49" s="99"/>
      <c r="G49" s="100"/>
      <c r="H49" s="100"/>
    </row>
    <row r="50" spans="1:10" s="29" customFormat="1" ht="12" x14ac:dyDescent="0.2">
      <c r="A50" s="27"/>
      <c r="B50" s="28" t="s">
        <v>21</v>
      </c>
      <c r="C50" s="28"/>
      <c r="D50" s="28"/>
      <c r="E50" s="99"/>
      <c r="F50" s="99"/>
      <c r="G50" s="100"/>
      <c r="H50" s="100"/>
    </row>
    <row r="51" spans="1:10" s="29" customFormat="1" ht="12" x14ac:dyDescent="0.2">
      <c r="A51" s="27"/>
      <c r="B51" s="28" t="s">
        <v>22</v>
      </c>
      <c r="C51" s="28"/>
      <c r="D51" s="28"/>
      <c r="E51" s="99"/>
      <c r="F51" s="99"/>
      <c r="G51" s="100"/>
      <c r="H51" s="100"/>
    </row>
    <row r="52" spans="1:10" s="29" customFormat="1" ht="12" x14ac:dyDescent="0.2">
      <c r="A52" s="30" t="s">
        <v>23</v>
      </c>
      <c r="B52" s="28"/>
      <c r="C52" s="28"/>
      <c r="D52" s="28"/>
      <c r="E52" s="99">
        <f>SUM(E53:E54)</f>
        <v>0</v>
      </c>
      <c r="F52" s="99"/>
      <c r="G52" s="100">
        <f>SUM(G53:G54)</f>
        <v>0</v>
      </c>
      <c r="H52" s="100"/>
    </row>
    <row r="53" spans="1:10" s="29" customFormat="1" ht="12" x14ac:dyDescent="0.2">
      <c r="A53" s="30"/>
      <c r="B53" s="28" t="s">
        <v>24</v>
      </c>
      <c r="C53" s="28"/>
      <c r="D53" s="28"/>
      <c r="E53" s="99"/>
      <c r="F53" s="99"/>
      <c r="G53" s="100"/>
      <c r="H53" s="100"/>
    </row>
    <row r="54" spans="1:10" s="3" customFormat="1" ht="13.5" thickBot="1" x14ac:dyDescent="0.25">
      <c r="A54" s="31"/>
      <c r="B54" s="32"/>
      <c r="C54" s="33"/>
      <c r="D54" s="33"/>
      <c r="E54" s="101"/>
      <c r="F54" s="101"/>
      <c r="G54" s="102"/>
      <c r="H54" s="102">
        <f>SUM(E54:G54)</f>
        <v>0</v>
      </c>
    </row>
    <row r="55" spans="1:10" s="19" customFormat="1" ht="14.25" thickTop="1" thickBot="1" x14ac:dyDescent="0.25">
      <c r="A55" s="34" t="s">
        <v>25</v>
      </c>
      <c r="B55" s="35"/>
      <c r="C55" s="35"/>
      <c r="D55" s="35"/>
      <c r="E55" s="103">
        <f>E46-E47</f>
        <v>5833238547.939888</v>
      </c>
      <c r="F55" s="103" t="e">
        <f>F46-F47</f>
        <v>#REF!</v>
      </c>
      <c r="G55" s="104">
        <f>G46-G47</f>
        <v>393283.98</v>
      </c>
      <c r="H55" s="102"/>
    </row>
    <row r="56" spans="1:10" s="19" customFormat="1" ht="13.5" thickTop="1" x14ac:dyDescent="0.2">
      <c r="A56" s="4"/>
      <c r="B56" s="4"/>
      <c r="C56" s="4"/>
      <c r="D56" s="4"/>
      <c r="E56" s="89"/>
      <c r="F56" s="89"/>
      <c r="G56" s="89"/>
      <c r="H56" s="89"/>
    </row>
    <row r="57" spans="1:10" s="3" customFormat="1" x14ac:dyDescent="0.2">
      <c r="E57" s="51"/>
      <c r="F57" s="51"/>
      <c r="G57" s="51"/>
      <c r="H57" s="51"/>
    </row>
    <row r="58" spans="1:10" s="37" customFormat="1" ht="15.75" x14ac:dyDescent="0.25">
      <c r="A58" s="14" t="s">
        <v>26</v>
      </c>
      <c r="B58" s="15"/>
      <c r="C58" s="15"/>
      <c r="D58" s="15"/>
      <c r="E58" s="87"/>
      <c r="F58" s="87"/>
      <c r="G58" s="87"/>
      <c r="H58" s="88"/>
      <c r="I58" s="36"/>
    </row>
    <row r="59" spans="1:10" s="3" customFormat="1" x14ac:dyDescent="0.2">
      <c r="E59" s="51"/>
      <c r="F59" s="51"/>
      <c r="G59" s="51"/>
      <c r="H59" s="51"/>
    </row>
    <row r="60" spans="1:10" s="3" customFormat="1" x14ac:dyDescent="0.2">
      <c r="A60" s="38" t="s">
        <v>27</v>
      </c>
      <c r="B60" s="39"/>
      <c r="C60" s="39"/>
      <c r="D60" s="39"/>
      <c r="E60" s="105"/>
      <c r="F60" s="105"/>
      <c r="G60" s="105"/>
      <c r="H60" s="106"/>
      <c r="I60" s="2"/>
      <c r="J60" s="2"/>
    </row>
    <row r="61" spans="1:10" s="3" customFormat="1" x14ac:dyDescent="0.2">
      <c r="A61" s="40" t="s">
        <v>28</v>
      </c>
      <c r="B61" s="2"/>
      <c r="C61" s="2"/>
      <c r="D61" s="2"/>
      <c r="E61" s="47"/>
      <c r="F61" s="47"/>
      <c r="G61" s="47"/>
      <c r="H61" s="107"/>
      <c r="I61" s="2"/>
      <c r="J61" s="2"/>
    </row>
    <row r="62" spans="1:10" s="3" customFormat="1" x14ac:dyDescent="0.2">
      <c r="A62" s="40" t="s">
        <v>29</v>
      </c>
      <c r="B62" s="2"/>
      <c r="C62" s="2"/>
      <c r="D62" s="2"/>
      <c r="E62" s="47"/>
      <c r="F62" s="47"/>
      <c r="G62" s="47"/>
      <c r="H62" s="107"/>
      <c r="I62" s="2"/>
      <c r="J62" s="2"/>
    </row>
    <row r="63" spans="1:10" s="3" customFormat="1" x14ac:dyDescent="0.2">
      <c r="A63" s="40" t="s">
        <v>30</v>
      </c>
      <c r="B63" s="2"/>
      <c r="C63" s="2"/>
      <c r="D63" s="2"/>
      <c r="E63" s="47"/>
      <c r="F63" s="47"/>
      <c r="G63" s="47"/>
      <c r="H63" s="107"/>
      <c r="I63" s="2"/>
      <c r="J63" s="2"/>
    </row>
    <row r="64" spans="1:10" s="3" customFormat="1" x14ac:dyDescent="0.2">
      <c r="A64" s="40" t="s">
        <v>31</v>
      </c>
      <c r="B64" s="2"/>
      <c r="C64" s="2"/>
      <c r="D64" s="2"/>
      <c r="E64" s="47"/>
      <c r="F64" s="47"/>
      <c r="G64" s="47"/>
      <c r="H64" s="107"/>
      <c r="I64" s="2"/>
      <c r="J64" s="2"/>
    </row>
    <row r="65" spans="1:10" s="3" customFormat="1" x14ac:dyDescent="0.2">
      <c r="A65" s="40" t="s">
        <v>31</v>
      </c>
      <c r="B65" s="2"/>
      <c r="C65" s="2"/>
      <c r="D65" s="2"/>
      <c r="E65" s="47"/>
      <c r="F65" s="47"/>
      <c r="G65" s="47"/>
      <c r="H65" s="107"/>
      <c r="I65" s="2"/>
      <c r="J65" s="2"/>
    </row>
    <row r="66" spans="1:10" s="3" customFormat="1" x14ac:dyDescent="0.2">
      <c r="A66" s="41"/>
      <c r="B66" s="1"/>
      <c r="C66" s="1"/>
      <c r="D66" s="1"/>
      <c r="E66" s="45"/>
      <c r="F66" s="45"/>
      <c r="G66" s="45"/>
      <c r="H66" s="108"/>
      <c r="I66" s="2"/>
      <c r="J66" s="2"/>
    </row>
    <row r="67" spans="1:10" s="3" customFormat="1" x14ac:dyDescent="0.2">
      <c r="E67" s="51"/>
      <c r="F67" s="51"/>
      <c r="G67" s="51"/>
      <c r="H67" s="51"/>
    </row>
    <row r="68" spans="1:10" s="37" customFormat="1" ht="15.75" x14ac:dyDescent="0.25">
      <c r="A68" s="14" t="s">
        <v>32</v>
      </c>
      <c r="B68" s="15"/>
      <c r="C68" s="15"/>
      <c r="D68" s="15"/>
      <c r="E68" s="87"/>
      <c r="F68" s="87"/>
      <c r="G68" s="87"/>
      <c r="H68" s="88"/>
      <c r="I68" s="36"/>
    </row>
    <row r="69" spans="1:10" s="3" customFormat="1" x14ac:dyDescent="0.2">
      <c r="E69" s="51"/>
      <c r="F69" s="51"/>
      <c r="G69" s="51"/>
      <c r="H69" s="51"/>
    </row>
    <row r="70" spans="1:10" s="19" customFormat="1" x14ac:dyDescent="0.2">
      <c r="A70" s="42" t="s">
        <v>33</v>
      </c>
      <c r="B70" s="42" t="s">
        <v>34</v>
      </c>
      <c r="C70" s="42" t="s">
        <v>35</v>
      </c>
      <c r="D70" s="43"/>
      <c r="E70" s="109"/>
      <c r="F70" s="109"/>
      <c r="G70" s="109"/>
      <c r="H70" s="110"/>
      <c r="I70" s="4"/>
      <c r="J70" s="4"/>
    </row>
    <row r="71" spans="1:10" s="3" customFormat="1" x14ac:dyDescent="0.2">
      <c r="A71" s="40" t="s">
        <v>36</v>
      </c>
      <c r="B71" s="40" t="s">
        <v>37</v>
      </c>
      <c r="C71" s="40" t="s">
        <v>4</v>
      </c>
      <c r="D71" s="2"/>
      <c r="E71" s="47"/>
      <c r="F71" s="47"/>
      <c r="G71" s="47"/>
      <c r="H71" s="107"/>
      <c r="I71" s="2"/>
      <c r="J71" s="2"/>
    </row>
    <row r="72" spans="1:10" s="3" customFormat="1" x14ac:dyDescent="0.2">
      <c r="A72" s="40" t="s">
        <v>38</v>
      </c>
      <c r="B72" s="40" t="s">
        <v>37</v>
      </c>
      <c r="C72" s="40" t="s">
        <v>39</v>
      </c>
      <c r="D72" s="2"/>
      <c r="E72" s="47"/>
      <c r="F72" s="47"/>
      <c r="G72" s="47"/>
      <c r="H72" s="107"/>
      <c r="I72" s="2"/>
      <c r="J72" s="2"/>
    </row>
    <row r="73" spans="1:10" s="3" customFormat="1" x14ac:dyDescent="0.2">
      <c r="A73" s="40"/>
      <c r="B73" s="40"/>
      <c r="C73" s="40"/>
      <c r="D73" s="2"/>
      <c r="E73" s="47"/>
      <c r="F73" s="47"/>
      <c r="G73" s="47"/>
      <c r="H73" s="107"/>
      <c r="I73" s="2"/>
      <c r="J73" s="2"/>
    </row>
    <row r="74" spans="1:10" s="3" customFormat="1" x14ac:dyDescent="0.2">
      <c r="A74" s="40"/>
      <c r="B74" s="40"/>
      <c r="C74" s="40"/>
      <c r="D74" s="2"/>
      <c r="E74" s="47"/>
      <c r="F74" s="47"/>
      <c r="G74" s="47"/>
      <c r="H74" s="107"/>
      <c r="I74" s="2"/>
      <c r="J74" s="2"/>
    </row>
    <row r="75" spans="1:10" s="3" customFormat="1" x14ac:dyDescent="0.2">
      <c r="A75" s="41"/>
      <c r="B75" s="41"/>
      <c r="C75" s="41"/>
      <c r="D75" s="1"/>
      <c r="E75" s="45"/>
      <c r="F75" s="45"/>
      <c r="G75" s="45"/>
      <c r="H75" s="108"/>
      <c r="I75" s="2"/>
      <c r="J75" s="2"/>
    </row>
    <row r="76" spans="1:10" s="3" customFormat="1" x14ac:dyDescent="0.2">
      <c r="E76" s="51"/>
      <c r="F76" s="51"/>
      <c r="G76" s="51"/>
      <c r="H76" s="51"/>
    </row>
    <row r="77" spans="1:10" s="3" customFormat="1" x14ac:dyDescent="0.2">
      <c r="E77" s="51"/>
      <c r="F77" s="51"/>
      <c r="G77" s="51"/>
      <c r="H77" s="51"/>
    </row>
    <row r="78" spans="1:10" s="3" customFormat="1" x14ac:dyDescent="0.2">
      <c r="E78" s="51"/>
      <c r="F78" s="51"/>
      <c r="G78" s="51"/>
      <c r="H78" s="51"/>
    </row>
  </sheetData>
  <printOptions horizontalCentered="1"/>
  <pageMargins left="0.75" right="0.75" top="1.36" bottom="0.65" header="0.35" footer="0.35"/>
  <pageSetup paperSize="9" scale="84" fitToWidth="2" orientation="portrait" r:id="rId1"/>
  <headerFooter alignWithMargins="0">
    <oddHeader>&amp;C&amp;G</oddHeader>
    <oddFooter>&amp;CCommercial in Confidence&amp;RPage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outlinePr summaryBelow="0"/>
    <pageSetUpPr fitToPage="1"/>
  </sheetPr>
  <dimension ref="A1:I66"/>
  <sheetViews>
    <sheetView view="pageBreakPreview" zoomScaleNormal="100" workbookViewId="0">
      <selection activeCell="C28" sqref="C28"/>
    </sheetView>
  </sheetViews>
  <sheetFormatPr defaultRowHeight="12.75" outlineLevelRow="3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59" t="s">
        <v>1292</v>
      </c>
      <c r="B11" s="60" t="s">
        <v>1021</v>
      </c>
      <c r="C11" s="61">
        <v>1</v>
      </c>
      <c r="D11" s="61"/>
      <c r="E11" s="62">
        <f>SUM(F12,F18,F26,F32)</f>
        <v>643157.98</v>
      </c>
      <c r="F11" s="62">
        <f>C11*E11</f>
        <v>643157.98</v>
      </c>
      <c r="G11" s="63">
        <f>100*(1-(H11/F11))</f>
        <v>6.9999999999999947</v>
      </c>
      <c r="H11" s="62">
        <f>C11*SUM(H12,H18,H26,H32)</f>
        <v>598136.92139999999</v>
      </c>
      <c r="I11" s="61"/>
    </row>
    <row r="12" spans="1:9" outlineLevel="1" x14ac:dyDescent="0.2">
      <c r="A12" s="59" t="s">
        <v>1293</v>
      </c>
      <c r="B12" s="60" t="s">
        <v>1024</v>
      </c>
      <c r="C12" s="61">
        <v>1</v>
      </c>
      <c r="D12" s="61"/>
      <c r="E12" s="62">
        <f>SUM(F13)</f>
        <v>156830</v>
      </c>
      <c r="F12" s="62">
        <f>C12*E12</f>
        <v>156830</v>
      </c>
      <c r="G12" s="63">
        <f>100*(1-(H12/F12))</f>
        <v>7.0000000000000062</v>
      </c>
      <c r="H12" s="62">
        <f>C12*SUM(H13)</f>
        <v>145851.9</v>
      </c>
      <c r="I12" s="61"/>
    </row>
    <row r="13" spans="1:9" outlineLevel="1" x14ac:dyDescent="0.2">
      <c r="A13" s="59" t="s">
        <v>1294</v>
      </c>
      <c r="B13" s="60" t="s">
        <v>1295</v>
      </c>
      <c r="C13" s="61">
        <v>1</v>
      </c>
      <c r="D13" s="61"/>
      <c r="E13" s="62">
        <f>SUM(F14)</f>
        <v>156830</v>
      </c>
      <c r="F13" s="62">
        <f>C13*E13</f>
        <v>156830</v>
      </c>
      <c r="G13" s="63">
        <f>100*(1-(H13/F13))</f>
        <v>7.0000000000000062</v>
      </c>
      <c r="H13" s="62">
        <f>C13*SUM(H14)</f>
        <v>145851.9</v>
      </c>
      <c r="I13" s="61"/>
    </row>
    <row r="14" spans="1:9" outlineLevel="1" x14ac:dyDescent="0.2">
      <c r="A14" s="59" t="s">
        <v>1296</v>
      </c>
      <c r="B14" s="60" t="s">
        <v>1297</v>
      </c>
      <c r="C14" s="61">
        <v>1</v>
      </c>
      <c r="D14" s="61"/>
      <c r="E14" s="62">
        <f>SUM(F15,F16,F17)</f>
        <v>156830</v>
      </c>
      <c r="F14" s="62">
        <f>C14*E14</f>
        <v>156830</v>
      </c>
      <c r="G14" s="63">
        <f>100*(1-(H14/F14))</f>
        <v>7.0000000000000062</v>
      </c>
      <c r="H14" s="62">
        <f>C14*SUM(H15,H16,H17)</f>
        <v>145851.9</v>
      </c>
      <c r="I14" s="61"/>
    </row>
    <row r="15" spans="1:9" ht="33.75" outlineLevel="2" x14ac:dyDescent="0.2">
      <c r="A15" s="59" t="s">
        <v>1298</v>
      </c>
      <c r="B15" s="60" t="s">
        <v>1028</v>
      </c>
      <c r="C15" s="61">
        <v>4</v>
      </c>
      <c r="D15" s="61"/>
      <c r="E15" s="62">
        <v>2117</v>
      </c>
      <c r="F15" s="62">
        <v>8468</v>
      </c>
      <c r="G15" s="63">
        <v>7</v>
      </c>
      <c r="H15" s="62">
        <v>7875.24</v>
      </c>
      <c r="I15" s="61"/>
    </row>
    <row r="16" spans="1:9" outlineLevel="2" x14ac:dyDescent="0.2">
      <c r="A16" s="59" t="s">
        <v>1299</v>
      </c>
      <c r="B16" s="60" t="s">
        <v>1030</v>
      </c>
      <c r="C16" s="61">
        <v>22</v>
      </c>
      <c r="D16" s="61"/>
      <c r="E16" s="62">
        <v>3497</v>
      </c>
      <c r="F16" s="62">
        <v>76934</v>
      </c>
      <c r="G16" s="63">
        <v>7</v>
      </c>
      <c r="H16" s="62">
        <v>71548.62</v>
      </c>
      <c r="I16" s="61"/>
    </row>
    <row r="17" spans="1:9" outlineLevel="2" x14ac:dyDescent="0.2">
      <c r="A17" s="59" t="s">
        <v>1300</v>
      </c>
      <c r="B17" s="60" t="s">
        <v>1038</v>
      </c>
      <c r="C17" s="61">
        <v>1</v>
      </c>
      <c r="D17" s="61"/>
      <c r="E17" s="62">
        <v>71428</v>
      </c>
      <c r="F17" s="62">
        <v>71428</v>
      </c>
      <c r="G17" s="63">
        <v>7</v>
      </c>
      <c r="H17" s="62">
        <v>66428.039999999994</v>
      </c>
      <c r="I17" s="61"/>
    </row>
    <row r="18" spans="1:9" outlineLevel="1" x14ac:dyDescent="0.2">
      <c r="A18" s="59" t="s">
        <v>1301</v>
      </c>
      <c r="B18" s="60" t="s">
        <v>1302</v>
      </c>
      <c r="C18" s="61">
        <v>1</v>
      </c>
      <c r="D18" s="61"/>
      <c r="E18" s="62">
        <f>SUM(F19)</f>
        <v>303602</v>
      </c>
      <c r="F18" s="62">
        <f>C18*E18</f>
        <v>303602</v>
      </c>
      <c r="G18" s="63">
        <f>100*(1-(H18/F18))</f>
        <v>6.999999999999984</v>
      </c>
      <c r="H18" s="62">
        <f>C18*SUM(H19)</f>
        <v>282349.86000000004</v>
      </c>
      <c r="I18" s="61"/>
    </row>
    <row r="19" spans="1:9" outlineLevel="1" x14ac:dyDescent="0.2">
      <c r="A19" s="59" t="s">
        <v>1303</v>
      </c>
      <c r="B19" s="60" t="s">
        <v>1304</v>
      </c>
      <c r="C19" s="61">
        <v>1</v>
      </c>
      <c r="D19" s="61"/>
      <c r="E19" s="62">
        <f>SUM(F20)</f>
        <v>303602</v>
      </c>
      <c r="F19" s="62">
        <f>C19*E19</f>
        <v>303602</v>
      </c>
      <c r="G19" s="63">
        <f>100*(1-(H19/F19))</f>
        <v>6.999999999999984</v>
      </c>
      <c r="H19" s="62">
        <f>C19*SUM(H20)</f>
        <v>282349.86000000004</v>
      </c>
      <c r="I19" s="61"/>
    </row>
    <row r="20" spans="1:9" outlineLevel="1" x14ac:dyDescent="0.2">
      <c r="A20" s="59" t="s">
        <v>1305</v>
      </c>
      <c r="B20" s="60" t="s">
        <v>1306</v>
      </c>
      <c r="C20" s="61">
        <v>1</v>
      </c>
      <c r="D20" s="61"/>
      <c r="E20" s="62">
        <f>SUM(F21,F22,F23,F24,F25)</f>
        <v>303602</v>
      </c>
      <c r="F20" s="62">
        <f>C20*E20</f>
        <v>303602</v>
      </c>
      <c r="G20" s="63">
        <f>100*(1-(H20/F20))</f>
        <v>6.999999999999984</v>
      </c>
      <c r="H20" s="62">
        <f>C20*SUM(H21,H22,H23,H24,H25)</f>
        <v>282349.86000000004</v>
      </c>
      <c r="I20" s="61"/>
    </row>
    <row r="21" spans="1:9" outlineLevel="2" x14ac:dyDescent="0.2">
      <c r="A21" s="59" t="s">
        <v>1307</v>
      </c>
      <c r="B21" s="60" t="s">
        <v>1308</v>
      </c>
      <c r="C21" s="61">
        <v>4</v>
      </c>
      <c r="D21" s="61"/>
      <c r="E21" s="62">
        <v>41294</v>
      </c>
      <c r="F21" s="62">
        <v>165176</v>
      </c>
      <c r="G21" s="63">
        <v>7</v>
      </c>
      <c r="H21" s="62">
        <v>153613.68</v>
      </c>
      <c r="I21" s="61"/>
    </row>
    <row r="22" spans="1:9" outlineLevel="2" x14ac:dyDescent="0.2">
      <c r="A22" s="59" t="s">
        <v>1309</v>
      </c>
      <c r="B22" s="60" t="s">
        <v>1310</v>
      </c>
      <c r="C22" s="61">
        <v>4</v>
      </c>
      <c r="D22" s="61"/>
      <c r="E22" s="62">
        <v>12706</v>
      </c>
      <c r="F22" s="62">
        <v>50824</v>
      </c>
      <c r="G22" s="63">
        <v>7</v>
      </c>
      <c r="H22" s="62">
        <v>47266.32</v>
      </c>
      <c r="I22" s="61"/>
    </row>
    <row r="23" spans="1:9" outlineLevel="2" x14ac:dyDescent="0.2">
      <c r="A23" s="59" t="s">
        <v>1311</v>
      </c>
      <c r="B23" s="60" t="s">
        <v>1312</v>
      </c>
      <c r="C23" s="61">
        <v>16</v>
      </c>
      <c r="D23" s="61"/>
      <c r="E23" s="62">
        <v>2541</v>
      </c>
      <c r="F23" s="62">
        <v>40656</v>
      </c>
      <c r="G23" s="63">
        <v>7</v>
      </c>
      <c r="H23" s="62">
        <v>37810.080000000002</v>
      </c>
      <c r="I23" s="61"/>
    </row>
    <row r="24" spans="1:9" outlineLevel="2" x14ac:dyDescent="0.2">
      <c r="A24" s="59" t="s">
        <v>1313</v>
      </c>
      <c r="B24" s="60" t="s">
        <v>1314</v>
      </c>
      <c r="C24" s="61">
        <v>1</v>
      </c>
      <c r="D24" s="61"/>
      <c r="E24" s="62">
        <v>25306</v>
      </c>
      <c r="F24" s="62">
        <v>25306</v>
      </c>
      <c r="G24" s="63">
        <v>7</v>
      </c>
      <c r="H24" s="62">
        <v>23534.58</v>
      </c>
      <c r="I24" s="61"/>
    </row>
    <row r="25" spans="1:9" outlineLevel="2" x14ac:dyDescent="0.2">
      <c r="A25" s="59" t="s">
        <v>1315</v>
      </c>
      <c r="B25" s="60" t="s">
        <v>1316</v>
      </c>
      <c r="C25" s="61">
        <v>40</v>
      </c>
      <c r="D25" s="61"/>
      <c r="E25" s="62">
        <v>541</v>
      </c>
      <c r="F25" s="62">
        <v>21640</v>
      </c>
      <c r="G25" s="63">
        <v>7</v>
      </c>
      <c r="H25" s="62">
        <v>20125.2</v>
      </c>
      <c r="I25" s="61"/>
    </row>
    <row r="26" spans="1:9" outlineLevel="1" x14ac:dyDescent="0.2">
      <c r="A26" s="59" t="s">
        <v>1317</v>
      </c>
      <c r="B26" s="60" t="s">
        <v>1318</v>
      </c>
      <c r="C26" s="61">
        <v>1</v>
      </c>
      <c r="D26" s="61"/>
      <c r="E26" s="62">
        <f>SUM(F27)</f>
        <v>85884.099999999991</v>
      </c>
      <c r="F26" s="62">
        <f>C26*E26</f>
        <v>85884.099999999991</v>
      </c>
      <c r="G26" s="63">
        <f>100*(1-(H26/F26))</f>
        <v>6.999999999999984</v>
      </c>
      <c r="H26" s="62">
        <f>C26*SUM(H27)</f>
        <v>79872.213000000003</v>
      </c>
      <c r="I26" s="61"/>
    </row>
    <row r="27" spans="1:9" outlineLevel="1" x14ac:dyDescent="0.2">
      <c r="A27" s="59" t="s">
        <v>1319</v>
      </c>
      <c r="B27" s="60" t="s">
        <v>1318</v>
      </c>
      <c r="C27" s="61">
        <v>1</v>
      </c>
      <c r="D27" s="61"/>
      <c r="E27" s="62">
        <f>SUM(F28)</f>
        <v>85884.099999999991</v>
      </c>
      <c r="F27" s="62">
        <f>C27*E27</f>
        <v>85884.099999999991</v>
      </c>
      <c r="G27" s="63">
        <f>100*(1-(H27/F27))</f>
        <v>6.999999999999984</v>
      </c>
      <c r="H27" s="62">
        <f>C27*SUM(H28)</f>
        <v>79872.213000000003</v>
      </c>
      <c r="I27" s="61"/>
    </row>
    <row r="28" spans="1:9" outlineLevel="1" x14ac:dyDescent="0.2">
      <c r="A28" s="59" t="s">
        <v>1320</v>
      </c>
      <c r="B28" s="60" t="s">
        <v>1318</v>
      </c>
      <c r="C28" s="61">
        <v>1</v>
      </c>
      <c r="D28" s="61"/>
      <c r="E28" s="62">
        <f>SUM(F29,F30,F31)</f>
        <v>85884.099999999991</v>
      </c>
      <c r="F28" s="62">
        <f>C28*E28</f>
        <v>85884.099999999991</v>
      </c>
      <c r="G28" s="63">
        <f>100*(1-(H28/F28))</f>
        <v>6.999999999999984</v>
      </c>
      <c r="H28" s="62">
        <f>C28*SUM(H29,H30,H31)</f>
        <v>79872.213000000003</v>
      </c>
      <c r="I28" s="61"/>
    </row>
    <row r="29" spans="1:9" ht="22.5" outlineLevel="2" x14ac:dyDescent="0.2">
      <c r="A29" s="59" t="s">
        <v>1321</v>
      </c>
      <c r="B29" s="60" t="s">
        <v>1322</v>
      </c>
      <c r="C29" s="61">
        <v>1</v>
      </c>
      <c r="D29" s="61"/>
      <c r="E29" s="62">
        <v>33516.31</v>
      </c>
      <c r="F29" s="62">
        <v>33516.31</v>
      </c>
      <c r="G29" s="63">
        <v>7</v>
      </c>
      <c r="H29" s="62">
        <v>31170.168300000001</v>
      </c>
      <c r="I29" s="61"/>
    </row>
    <row r="30" spans="1:9" outlineLevel="2" x14ac:dyDescent="0.2">
      <c r="A30" s="59" t="s">
        <v>1323</v>
      </c>
      <c r="B30" s="60" t="s">
        <v>1324</v>
      </c>
      <c r="C30" s="61">
        <v>1</v>
      </c>
      <c r="D30" s="61"/>
      <c r="E30" s="62">
        <v>51366.15</v>
      </c>
      <c r="F30" s="62">
        <v>51366.15</v>
      </c>
      <c r="G30" s="63">
        <v>7</v>
      </c>
      <c r="H30" s="62">
        <v>47770.519500000002</v>
      </c>
      <c r="I30" s="61"/>
    </row>
    <row r="31" spans="1:9" outlineLevel="2" x14ac:dyDescent="0.2">
      <c r="A31" s="59" t="s">
        <v>1325</v>
      </c>
      <c r="B31" s="60" t="s">
        <v>1326</v>
      </c>
      <c r="C31" s="61">
        <v>1</v>
      </c>
      <c r="D31" s="61"/>
      <c r="E31" s="62">
        <v>1001.64</v>
      </c>
      <c r="F31" s="62">
        <v>1001.64</v>
      </c>
      <c r="G31" s="63">
        <v>7</v>
      </c>
      <c r="H31" s="62">
        <v>931.52520000000004</v>
      </c>
      <c r="I31" s="61"/>
    </row>
    <row r="32" spans="1:9" outlineLevel="1" x14ac:dyDescent="0.2">
      <c r="A32" s="59" t="s">
        <v>1327</v>
      </c>
      <c r="B32" s="60" t="s">
        <v>1328</v>
      </c>
      <c r="C32" s="61">
        <v>1</v>
      </c>
      <c r="D32" s="61"/>
      <c r="E32" s="62">
        <f>SUM(F33)</f>
        <v>96841.87999999999</v>
      </c>
      <c r="F32" s="62">
        <f>C32*E32</f>
        <v>96841.87999999999</v>
      </c>
      <c r="G32" s="63">
        <f>100*(1-(H32/F32))</f>
        <v>6.9999999999999947</v>
      </c>
      <c r="H32" s="62">
        <f>C32*SUM(H33)</f>
        <v>90062.948399999994</v>
      </c>
      <c r="I32" s="61"/>
    </row>
    <row r="33" spans="1:9" outlineLevel="1" x14ac:dyDescent="0.2">
      <c r="A33" s="59" t="s">
        <v>1329</v>
      </c>
      <c r="B33" s="60" t="s">
        <v>1328</v>
      </c>
      <c r="C33" s="61">
        <v>1</v>
      </c>
      <c r="D33" s="61"/>
      <c r="E33" s="62">
        <f>SUM(F34)</f>
        <v>96841.87999999999</v>
      </c>
      <c r="F33" s="62">
        <f>C33*E33</f>
        <v>96841.87999999999</v>
      </c>
      <c r="G33" s="63">
        <f>100*(1-(H33/F33))</f>
        <v>6.9999999999999947</v>
      </c>
      <c r="H33" s="62">
        <f>C33*SUM(H34)</f>
        <v>90062.948399999994</v>
      </c>
      <c r="I33" s="61"/>
    </row>
    <row r="34" spans="1:9" outlineLevel="1" x14ac:dyDescent="0.2">
      <c r="A34" s="59" t="s">
        <v>1330</v>
      </c>
      <c r="B34" s="60" t="s">
        <v>1328</v>
      </c>
      <c r="C34" s="61">
        <v>1</v>
      </c>
      <c r="D34" s="61"/>
      <c r="E34" s="62">
        <f>SUM(F35,F36,F37)</f>
        <v>96841.87999999999</v>
      </c>
      <c r="F34" s="62">
        <f>C34*E34</f>
        <v>96841.87999999999</v>
      </c>
      <c r="G34" s="63">
        <f>100*(1-(H34/F34))</f>
        <v>6.9999999999999947</v>
      </c>
      <c r="H34" s="62">
        <f>C34*SUM(H35,H36,H37)</f>
        <v>90062.948399999994</v>
      </c>
      <c r="I34" s="61"/>
    </row>
    <row r="35" spans="1:9" outlineLevel="2" x14ac:dyDescent="0.2">
      <c r="A35" s="59" t="s">
        <v>1331</v>
      </c>
      <c r="B35" s="60" t="s">
        <v>1332</v>
      </c>
      <c r="C35" s="61">
        <v>1</v>
      </c>
      <c r="D35" s="61"/>
      <c r="E35" s="62">
        <v>22744.62</v>
      </c>
      <c r="F35" s="62">
        <v>22744.62</v>
      </c>
      <c r="G35" s="63">
        <v>7</v>
      </c>
      <c r="H35" s="62">
        <v>21152.496599999999</v>
      </c>
      <c r="I35" s="61"/>
    </row>
    <row r="36" spans="1:9" outlineLevel="2" x14ac:dyDescent="0.2">
      <c r="A36" s="59" t="s">
        <v>1333</v>
      </c>
      <c r="B36" s="60" t="s">
        <v>1334</v>
      </c>
      <c r="C36" s="61">
        <v>1</v>
      </c>
      <c r="D36" s="61"/>
      <c r="E36" s="62">
        <v>72680</v>
      </c>
      <c r="F36" s="62">
        <v>72680</v>
      </c>
      <c r="G36" s="63">
        <v>7</v>
      </c>
      <c r="H36" s="62">
        <v>67592.399999999994</v>
      </c>
      <c r="I36" s="61"/>
    </row>
    <row r="37" spans="1:9" outlineLevel="2" x14ac:dyDescent="0.2">
      <c r="A37" s="59" t="s">
        <v>1335</v>
      </c>
      <c r="B37" s="60" t="s">
        <v>1336</v>
      </c>
      <c r="C37" s="61">
        <v>1</v>
      </c>
      <c r="D37" s="61"/>
      <c r="E37" s="62">
        <v>1417.26</v>
      </c>
      <c r="F37" s="62">
        <v>1417.26</v>
      </c>
      <c r="G37" s="63">
        <v>7</v>
      </c>
      <c r="H37" s="62">
        <v>1318.0518</v>
      </c>
      <c r="I37" s="61"/>
    </row>
    <row r="38" spans="1:9" x14ac:dyDescent="0.2">
      <c r="A38" s="59"/>
      <c r="B38" s="60"/>
      <c r="C38" s="61"/>
      <c r="D38" s="61"/>
      <c r="E38" s="62"/>
      <c r="F38" s="62"/>
      <c r="G38" s="63"/>
      <c r="H38" s="62"/>
      <c r="I38" s="61"/>
    </row>
    <row r="39" spans="1:9" x14ac:dyDescent="0.2">
      <c r="A39" s="64" t="s">
        <v>1020</v>
      </c>
      <c r="B39" s="64" t="s">
        <v>1021</v>
      </c>
      <c r="C39" s="65">
        <v>1</v>
      </c>
      <c r="D39" s="65"/>
      <c r="E39" s="66">
        <f>SUM(F40,F53)</f>
        <v>537102.1</v>
      </c>
      <c r="F39" s="67">
        <f>C39*E39</f>
        <v>537102.1</v>
      </c>
      <c r="G39" s="68">
        <f>100*(1-(H39/F39))</f>
        <v>6.9999999999999947</v>
      </c>
      <c r="H39" s="69">
        <f>C39*SUM(H40,H53)</f>
        <v>499504.95299999998</v>
      </c>
      <c r="I39" s="70"/>
    </row>
    <row r="40" spans="1:9" outlineLevel="1" x14ac:dyDescent="0.2">
      <c r="A40" s="64" t="s">
        <v>1022</v>
      </c>
      <c r="B40" s="64" t="s">
        <v>331</v>
      </c>
      <c r="C40" s="65">
        <v>1</v>
      </c>
      <c r="D40" s="65"/>
      <c r="E40" s="66">
        <f>SUM(F41)</f>
        <v>451218</v>
      </c>
      <c r="F40" s="67">
        <f>C40*E40</f>
        <v>451218</v>
      </c>
      <c r="G40" s="68">
        <f>100*(1-(H40/F40))</f>
        <v>7.0000000000000062</v>
      </c>
      <c r="H40" s="69">
        <f>C40*SUM(H41)</f>
        <v>419632.74</v>
      </c>
      <c r="I40" s="70"/>
    </row>
    <row r="41" spans="1:9" outlineLevel="1" x14ac:dyDescent="0.2">
      <c r="A41" s="64" t="s">
        <v>1023</v>
      </c>
      <c r="B41" s="64" t="s">
        <v>1024</v>
      </c>
      <c r="C41" s="65">
        <v>1</v>
      </c>
      <c r="D41" s="65"/>
      <c r="E41" s="66">
        <f>SUM(F42,F49,F51)</f>
        <v>451218</v>
      </c>
      <c r="F41" s="67">
        <f>C41*E41</f>
        <v>451218</v>
      </c>
      <c r="G41" s="68">
        <f>100*(1-(H41/F41))</f>
        <v>7.0000000000000062</v>
      </c>
      <c r="H41" s="69">
        <f>C41*SUM(H42,H49,H51)</f>
        <v>419632.74</v>
      </c>
      <c r="I41" s="70"/>
    </row>
    <row r="42" spans="1:9" outlineLevel="2" x14ac:dyDescent="0.2">
      <c r="A42" s="64" t="s">
        <v>1025</v>
      </c>
      <c r="B42" s="64" t="s">
        <v>1026</v>
      </c>
      <c r="C42" s="65">
        <v>1</v>
      </c>
      <c r="D42" s="65"/>
      <c r="E42" s="66">
        <f>SUM(F43,F44,F45,F46,F47,F48)</f>
        <v>422886</v>
      </c>
      <c r="F42" s="67">
        <f>C42*E42</f>
        <v>422886</v>
      </c>
      <c r="G42" s="68">
        <f>100*(1-(H42/F42))</f>
        <v>7.0000000000000062</v>
      </c>
      <c r="H42" s="69">
        <f>C42*SUM(H43,H44,H45,H46,H47,H48)</f>
        <v>393283.98</v>
      </c>
      <c r="I42" s="70"/>
    </row>
    <row r="43" spans="1:9" outlineLevel="3" x14ac:dyDescent="0.2">
      <c r="A43" s="64" t="s">
        <v>1027</v>
      </c>
      <c r="B43" s="64" t="s">
        <v>1028</v>
      </c>
      <c r="C43" s="65">
        <v>8</v>
      </c>
      <c r="D43" s="65"/>
      <c r="E43" s="66">
        <v>2117</v>
      </c>
      <c r="F43" s="67">
        <v>16936</v>
      </c>
      <c r="G43" s="68">
        <v>7</v>
      </c>
      <c r="H43" s="69">
        <v>15750.48</v>
      </c>
      <c r="I43" s="70"/>
    </row>
    <row r="44" spans="1:9" outlineLevel="3" x14ac:dyDescent="0.2">
      <c r="A44" s="64" t="s">
        <v>1029</v>
      </c>
      <c r="B44" s="64" t="s">
        <v>1030</v>
      </c>
      <c r="C44" s="65">
        <v>20</v>
      </c>
      <c r="D44" s="65"/>
      <c r="E44" s="66">
        <v>3497</v>
      </c>
      <c r="F44" s="67">
        <v>69940</v>
      </c>
      <c r="G44" s="68">
        <v>7</v>
      </c>
      <c r="H44" s="69">
        <v>65044.2</v>
      </c>
      <c r="I44" s="70"/>
    </row>
    <row r="45" spans="1:9" outlineLevel="3" x14ac:dyDescent="0.2">
      <c r="A45" s="64" t="s">
        <v>1031</v>
      </c>
      <c r="B45" s="64" t="s">
        <v>1032</v>
      </c>
      <c r="C45" s="65">
        <v>4</v>
      </c>
      <c r="D45" s="65"/>
      <c r="E45" s="66">
        <v>24000</v>
      </c>
      <c r="F45" s="67">
        <v>96000</v>
      </c>
      <c r="G45" s="68">
        <v>7</v>
      </c>
      <c r="H45" s="69">
        <v>89280</v>
      </c>
      <c r="I45" s="70"/>
    </row>
    <row r="46" spans="1:9" outlineLevel="3" x14ac:dyDescent="0.2">
      <c r="A46" s="64" t="s">
        <v>1033</v>
      </c>
      <c r="B46" s="64" t="s">
        <v>1034</v>
      </c>
      <c r="C46" s="65">
        <v>16</v>
      </c>
      <c r="D46" s="65"/>
      <c r="E46" s="66">
        <v>365</v>
      </c>
      <c r="F46" s="67">
        <v>5840</v>
      </c>
      <c r="G46" s="68">
        <v>7</v>
      </c>
      <c r="H46" s="69">
        <v>5431.2</v>
      </c>
      <c r="I46" s="70"/>
    </row>
    <row r="47" spans="1:9" outlineLevel="3" x14ac:dyDescent="0.2">
      <c r="A47" s="64" t="s">
        <v>1035</v>
      </c>
      <c r="B47" s="64" t="s">
        <v>1036</v>
      </c>
      <c r="C47" s="65">
        <v>2</v>
      </c>
      <c r="D47" s="65"/>
      <c r="E47" s="66">
        <v>81371</v>
      </c>
      <c r="F47" s="67">
        <v>162742</v>
      </c>
      <c r="G47" s="68">
        <v>7</v>
      </c>
      <c r="H47" s="69">
        <v>151350.06</v>
      </c>
      <c r="I47" s="70"/>
    </row>
    <row r="48" spans="1:9" outlineLevel="3" x14ac:dyDescent="0.2">
      <c r="A48" s="64" t="s">
        <v>1037</v>
      </c>
      <c r="B48" s="64" t="s">
        <v>1038</v>
      </c>
      <c r="C48" s="65">
        <v>1</v>
      </c>
      <c r="D48" s="65"/>
      <c r="E48" s="66">
        <v>71428</v>
      </c>
      <c r="F48" s="67">
        <v>71428</v>
      </c>
      <c r="G48" s="68">
        <v>7</v>
      </c>
      <c r="H48" s="69">
        <v>66428.039999999994</v>
      </c>
      <c r="I48" s="70"/>
    </row>
    <row r="49" spans="1:9" outlineLevel="2" x14ac:dyDescent="0.2">
      <c r="A49" s="64" t="s">
        <v>1039</v>
      </c>
      <c r="B49" s="64" t="s">
        <v>1040</v>
      </c>
      <c r="C49" s="65">
        <v>1</v>
      </c>
      <c r="D49" s="65"/>
      <c r="E49" s="66">
        <f>SUM(F50)</f>
        <v>3440</v>
      </c>
      <c r="F49" s="67">
        <f>C49*E49</f>
        <v>3440</v>
      </c>
      <c r="G49" s="68">
        <f>100*(1-(H49/F49))</f>
        <v>7.0000000000000062</v>
      </c>
      <c r="H49" s="69">
        <f>C49*SUM(H50)</f>
        <v>3199.2</v>
      </c>
      <c r="I49" s="70"/>
    </row>
    <row r="50" spans="1:9" outlineLevel="2" x14ac:dyDescent="0.2">
      <c r="A50" s="64" t="s">
        <v>1041</v>
      </c>
      <c r="B50" s="64" t="s">
        <v>1042</v>
      </c>
      <c r="C50" s="65">
        <v>8</v>
      </c>
      <c r="D50" s="65"/>
      <c r="E50" s="66">
        <v>430</v>
      </c>
      <c r="F50" s="67">
        <v>3440</v>
      </c>
      <c r="G50" s="68">
        <v>7</v>
      </c>
      <c r="H50" s="69">
        <v>3199.2</v>
      </c>
      <c r="I50" s="70"/>
    </row>
    <row r="51" spans="1:9" outlineLevel="2" x14ac:dyDescent="0.2">
      <c r="A51" s="64" t="s">
        <v>1043</v>
      </c>
      <c r="B51" s="64" t="s">
        <v>1044</v>
      </c>
      <c r="C51" s="65">
        <v>1</v>
      </c>
      <c r="D51" s="65"/>
      <c r="E51" s="66">
        <f>SUM(F52)</f>
        <v>24892</v>
      </c>
      <c r="F51" s="67">
        <f>C51*E51</f>
        <v>24892</v>
      </c>
      <c r="G51" s="68">
        <f>100*(1-(H51/F51))</f>
        <v>6.9999999999999947</v>
      </c>
      <c r="H51" s="69">
        <f>C51*SUM(H52)</f>
        <v>23149.56</v>
      </c>
      <c r="I51" s="70"/>
    </row>
    <row r="52" spans="1:9" outlineLevel="2" x14ac:dyDescent="0.2">
      <c r="A52" s="64" t="s">
        <v>1045</v>
      </c>
      <c r="B52" s="64" t="s">
        <v>1046</v>
      </c>
      <c r="C52" s="65">
        <v>4</v>
      </c>
      <c r="D52" s="65"/>
      <c r="E52" s="66">
        <v>6223</v>
      </c>
      <c r="F52" s="67">
        <v>24892</v>
      </c>
      <c r="G52" s="68">
        <v>7</v>
      </c>
      <c r="H52" s="69">
        <v>23149.56</v>
      </c>
      <c r="I52" s="70"/>
    </row>
    <row r="53" spans="1:9" outlineLevel="1" x14ac:dyDescent="0.2">
      <c r="A53" s="64" t="s">
        <v>1047</v>
      </c>
      <c r="B53" s="64" t="s">
        <v>1048</v>
      </c>
      <c r="C53" s="65">
        <v>1</v>
      </c>
      <c r="D53" s="65"/>
      <c r="E53" s="66">
        <f>SUM(F54)</f>
        <v>85884.099999999991</v>
      </c>
      <c r="F53" s="67">
        <f>C53*E53</f>
        <v>85884.099999999991</v>
      </c>
      <c r="G53" s="68">
        <f>100*(1-(H53/F53))</f>
        <v>6.999999999999984</v>
      </c>
      <c r="H53" s="69">
        <f>C53*SUM(H54)</f>
        <v>79872.213000000003</v>
      </c>
      <c r="I53" s="70"/>
    </row>
    <row r="54" spans="1:9" outlineLevel="1" x14ac:dyDescent="0.2">
      <c r="A54" s="64" t="s">
        <v>1049</v>
      </c>
      <c r="B54" s="64" t="s">
        <v>1048</v>
      </c>
      <c r="C54" s="65">
        <v>1</v>
      </c>
      <c r="D54" s="65"/>
      <c r="E54" s="66">
        <f>SUM(F55)</f>
        <v>85884.099999999991</v>
      </c>
      <c r="F54" s="67">
        <f>C54*E54</f>
        <v>85884.099999999991</v>
      </c>
      <c r="G54" s="68">
        <f>100*(1-(H54/F54))</f>
        <v>6.999999999999984</v>
      </c>
      <c r="H54" s="69">
        <f>C54*SUM(H55)</f>
        <v>79872.213000000003</v>
      </c>
      <c r="I54" s="70"/>
    </row>
    <row r="55" spans="1:9" outlineLevel="1" x14ac:dyDescent="0.2">
      <c r="A55" s="64" t="s">
        <v>1050</v>
      </c>
      <c r="B55" s="64" t="s">
        <v>1048</v>
      </c>
      <c r="C55" s="65">
        <v>1</v>
      </c>
      <c r="D55" s="65"/>
      <c r="E55" s="66">
        <f>SUM(F56,F57,F58)</f>
        <v>85884.099999999991</v>
      </c>
      <c r="F55" s="67">
        <f>C55*E55</f>
        <v>85884.099999999991</v>
      </c>
      <c r="G55" s="68">
        <f>100*(1-(H55/F55))</f>
        <v>6.999999999999984</v>
      </c>
      <c r="H55" s="69">
        <f>C55*SUM(H56,H57,H58)</f>
        <v>79872.213000000003</v>
      </c>
      <c r="I55" s="70"/>
    </row>
    <row r="56" spans="1:9" outlineLevel="2" x14ac:dyDescent="0.2">
      <c r="A56" s="64" t="s">
        <v>1051</v>
      </c>
      <c r="B56" s="64" t="s">
        <v>1052</v>
      </c>
      <c r="C56" s="65">
        <v>1</v>
      </c>
      <c r="D56" s="65"/>
      <c r="E56" s="66">
        <v>33516.31</v>
      </c>
      <c r="F56" s="67">
        <v>33516.31</v>
      </c>
      <c r="G56" s="68">
        <v>7</v>
      </c>
      <c r="H56" s="69">
        <v>31170.168300000001</v>
      </c>
      <c r="I56" s="70"/>
    </row>
    <row r="57" spans="1:9" outlineLevel="2" x14ac:dyDescent="0.2">
      <c r="A57" s="64" t="s">
        <v>1053</v>
      </c>
      <c r="B57" s="64" t="s">
        <v>1054</v>
      </c>
      <c r="C57" s="65">
        <v>1</v>
      </c>
      <c r="D57" s="65"/>
      <c r="E57" s="66">
        <v>51366.15</v>
      </c>
      <c r="F57" s="67">
        <v>51366.15</v>
      </c>
      <c r="G57" s="68">
        <v>7</v>
      </c>
      <c r="H57" s="69">
        <v>47770.519500000002</v>
      </c>
      <c r="I57" s="70"/>
    </row>
    <row r="58" spans="1:9" outlineLevel="2" x14ac:dyDescent="0.2">
      <c r="A58" s="64" t="s">
        <v>1055</v>
      </c>
      <c r="B58" s="64" t="s">
        <v>1056</v>
      </c>
      <c r="C58" s="65">
        <v>1</v>
      </c>
      <c r="D58" s="65"/>
      <c r="E58" s="66">
        <v>1001.64</v>
      </c>
      <c r="F58" s="67">
        <v>1001.64</v>
      </c>
      <c r="G58" s="68">
        <v>7</v>
      </c>
      <c r="H58" s="69">
        <v>931.52520000000004</v>
      </c>
      <c r="I58" s="70"/>
    </row>
    <row r="59" spans="1:9" x14ac:dyDescent="0.2">
      <c r="A59" s="64"/>
      <c r="B59" s="64"/>
      <c r="C59" s="65"/>
      <c r="D59" s="65"/>
      <c r="E59" s="66"/>
      <c r="F59" s="67"/>
      <c r="G59" s="68"/>
      <c r="H59" s="69"/>
      <c r="I59" s="70"/>
    </row>
    <row r="60" spans="1:9" ht="13.5" thickBot="1" x14ac:dyDescent="0.25">
      <c r="A60" s="71"/>
      <c r="B60" s="72"/>
      <c r="C60" s="73"/>
      <c r="D60" s="73"/>
      <c r="E60" s="74"/>
      <c r="F60" s="75"/>
      <c r="G60" s="76"/>
      <c r="H60" s="77"/>
      <c r="I60" s="73"/>
    </row>
    <row r="61" spans="1:9" s="81" customFormat="1" x14ac:dyDescent="0.2">
      <c r="A61" s="19"/>
      <c r="B61" s="78" t="s">
        <v>50</v>
      </c>
      <c r="C61" s="19"/>
      <c r="D61" s="19"/>
      <c r="E61" s="79"/>
      <c r="F61" s="67"/>
      <c r="G61" s="80"/>
      <c r="H61" s="79">
        <f>F39</f>
        <v>537102.1</v>
      </c>
      <c r="I61" s="19"/>
    </row>
    <row r="62" spans="1:9" x14ac:dyDescent="0.2">
      <c r="A62" s="3"/>
      <c r="B62" s="78" t="s">
        <v>51</v>
      </c>
      <c r="C62" s="3"/>
      <c r="D62" s="3"/>
      <c r="E62" s="51"/>
      <c r="F62" s="67"/>
      <c r="G62" s="52"/>
      <c r="H62" s="51">
        <f>H39</f>
        <v>499504.95299999998</v>
      </c>
      <c r="I62" s="3"/>
    </row>
    <row r="63" spans="1:9" x14ac:dyDescent="0.2">
      <c r="A63" s="3"/>
      <c r="B63" s="78" t="s">
        <v>52</v>
      </c>
      <c r="C63" s="3"/>
      <c r="D63" s="3"/>
      <c r="E63" s="51"/>
      <c r="F63" s="67"/>
      <c r="G63" s="52"/>
      <c r="H63" s="51">
        <f>I39</f>
        <v>0</v>
      </c>
      <c r="I63" s="3"/>
    </row>
    <row r="64" spans="1:9" x14ac:dyDescent="0.2">
      <c r="A64" s="3"/>
      <c r="B64" s="78"/>
      <c r="C64" s="3"/>
      <c r="D64" s="3"/>
      <c r="E64" s="51"/>
      <c r="F64" s="67"/>
      <c r="G64" s="52"/>
      <c r="H64" s="51"/>
      <c r="I64" s="3"/>
    </row>
    <row r="65" spans="1:9" x14ac:dyDescent="0.2">
      <c r="A65" s="3"/>
      <c r="B65" s="3" t="s">
        <v>53</v>
      </c>
      <c r="C65" s="3"/>
      <c r="D65" s="3"/>
      <c r="E65" s="51"/>
      <c r="F65" s="67"/>
      <c r="G65" s="52"/>
      <c r="H65" s="51">
        <f>SUM(H62,H63)</f>
        <v>499504.95299999998</v>
      </c>
    </row>
    <row r="66" spans="1:9" x14ac:dyDescent="0.2">
      <c r="A66" s="3"/>
      <c r="B66" s="3"/>
      <c r="C66" s="3"/>
      <c r="D66" s="3"/>
      <c r="E66" s="51"/>
      <c r="F66" s="51"/>
      <c r="G66" s="52"/>
      <c r="H66" s="51"/>
      <c r="I66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outlinePr summaryBelow="0"/>
    <pageSetUpPr fitToPage="1"/>
  </sheetPr>
  <dimension ref="A1:I81"/>
  <sheetViews>
    <sheetView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54</v>
      </c>
      <c r="B10" s="60" t="s">
        <v>55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1057</v>
      </c>
      <c r="B11" s="64" t="s">
        <v>1058</v>
      </c>
      <c r="C11" s="65">
        <v>1</v>
      </c>
      <c r="D11" s="65"/>
      <c r="E11" s="66">
        <f>SUM(F12,F68)</f>
        <v>10276883936.159998</v>
      </c>
      <c r="F11" s="67">
        <f>C11*E11</f>
        <v>10276883936.159998</v>
      </c>
      <c r="G11" s="68">
        <f>100*(1-(H11/F11))</f>
        <v>44.069788407807266</v>
      </c>
      <c r="H11" s="69">
        <f>C11*SUM(H12,H68)</f>
        <v>5747882930.578352</v>
      </c>
      <c r="I11" s="70"/>
    </row>
    <row r="12" spans="1:9" outlineLevel="1" x14ac:dyDescent="0.2">
      <c r="A12" s="64" t="s">
        <v>1059</v>
      </c>
      <c r="B12" s="64" t="s">
        <v>1060</v>
      </c>
      <c r="C12" s="65">
        <v>1</v>
      </c>
      <c r="D12" s="65"/>
      <c r="E12" s="66">
        <f>SUM(F13,F65)</f>
        <v>10276839941.519999</v>
      </c>
      <c r="F12" s="67">
        <f>C12*E12</f>
        <v>10276839941.519999</v>
      </c>
      <c r="G12" s="68">
        <f>100*(1-(H12/F12))</f>
        <v>44.069947101725361</v>
      </c>
      <c r="H12" s="69">
        <f>C12*SUM(H13,H65)</f>
        <v>5747842015.5631523</v>
      </c>
      <c r="I12" s="70"/>
    </row>
    <row r="13" spans="1:9" outlineLevel="2" x14ac:dyDescent="0.2">
      <c r="A13" s="64" t="s">
        <v>1061</v>
      </c>
      <c r="B13" s="64" t="s">
        <v>1062</v>
      </c>
      <c r="C13" s="65">
        <v>1</v>
      </c>
      <c r="D13" s="65"/>
      <c r="E13" s="66">
        <f>SUM(F14)</f>
        <v>10276825276.639999</v>
      </c>
      <c r="F13" s="67">
        <f>C13*E13</f>
        <v>10276825276.639999</v>
      </c>
      <c r="G13" s="68">
        <f>100*(1-(H13/F13))</f>
        <v>44.07</v>
      </c>
      <c r="H13" s="69">
        <f>C13*SUM(H14)</f>
        <v>5747828377.2247524</v>
      </c>
      <c r="I13" s="70"/>
    </row>
    <row r="14" spans="1:9" outlineLevel="2" x14ac:dyDescent="0.2">
      <c r="A14" s="64" t="s">
        <v>1063</v>
      </c>
      <c r="B14" s="64" t="s">
        <v>1064</v>
      </c>
      <c r="C14" s="65">
        <v>1</v>
      </c>
      <c r="D14" s="65"/>
      <c r="E14" s="66">
        <f>SUM(F15,F17,F31,F42,F51)</f>
        <v>10276825276.639999</v>
      </c>
      <c r="F14" s="67">
        <f>C14*E14</f>
        <v>10276825276.639999</v>
      </c>
      <c r="G14" s="68">
        <f>100*(1-(H14/F14))</f>
        <v>44.07</v>
      </c>
      <c r="H14" s="69">
        <f>C14*SUM(H15,H17,H31,H42,H51)</f>
        <v>5747828377.2247524</v>
      </c>
      <c r="I14" s="70"/>
    </row>
    <row r="15" spans="1:9" outlineLevel="3" x14ac:dyDescent="0.2">
      <c r="A15" s="64" t="s">
        <v>1065</v>
      </c>
      <c r="B15" s="64" t="s">
        <v>1066</v>
      </c>
      <c r="C15" s="65">
        <v>1</v>
      </c>
      <c r="D15" s="65"/>
      <c r="E15" s="66">
        <f>SUM(F16)</f>
        <v>14664.88</v>
      </c>
      <c r="F15" s="67">
        <f>C15*E15</f>
        <v>14664.88</v>
      </c>
      <c r="G15" s="68">
        <f>100*(1-(H15/F15))</f>
        <v>44.07</v>
      </c>
      <c r="H15" s="69">
        <f>C15*SUM(H16)</f>
        <v>8202.0673839999999</v>
      </c>
      <c r="I15" s="70"/>
    </row>
    <row r="16" spans="1:9" outlineLevel="3" x14ac:dyDescent="0.2">
      <c r="A16" s="64" t="s">
        <v>1067</v>
      </c>
      <c r="B16" s="64" t="s">
        <v>1068</v>
      </c>
      <c r="C16" s="65">
        <v>1</v>
      </c>
      <c r="D16" s="65"/>
      <c r="E16" s="66">
        <v>14664.88</v>
      </c>
      <c r="F16" s="67">
        <v>14664.88</v>
      </c>
      <c r="G16" s="68">
        <v>44.07</v>
      </c>
      <c r="H16" s="69">
        <v>8202.0673839999999</v>
      </c>
      <c r="I16" s="70"/>
    </row>
    <row r="17" spans="1:9" outlineLevel="3" x14ac:dyDescent="0.2">
      <c r="A17" s="64" t="s">
        <v>1069</v>
      </c>
      <c r="B17" s="64" t="s">
        <v>1070</v>
      </c>
      <c r="C17" s="65">
        <v>1</v>
      </c>
      <c r="D17" s="65"/>
      <c r="E17" s="66">
        <f>SUM(F18,F19,F20,F21,F22,F23,F24,F25,F26,F27,F28,F29,F30)</f>
        <v>5942854630.7199993</v>
      </c>
      <c r="F17" s="67">
        <f>C17*E17</f>
        <v>5942854630.7199993</v>
      </c>
      <c r="G17" s="68">
        <f>100*(1-(H17/F17))</f>
        <v>44.069999999999986</v>
      </c>
      <c r="H17" s="69">
        <f>C17*SUM(H18,H19,H20,H21,H22,H23,H24,H25,H26,H27,H28,H29,H30)</f>
        <v>3323838594.9616966</v>
      </c>
      <c r="I17" s="70"/>
    </row>
    <row r="18" spans="1:9" outlineLevel="4" x14ac:dyDescent="0.2">
      <c r="A18" s="64" t="s">
        <v>1071</v>
      </c>
      <c r="B18" s="64" t="s">
        <v>1072</v>
      </c>
      <c r="C18" s="65">
        <v>2</v>
      </c>
      <c r="D18" s="65"/>
      <c r="E18" s="66">
        <v>14664.88</v>
      </c>
      <c r="F18" s="67">
        <v>29329.759999999998</v>
      </c>
      <c r="G18" s="68">
        <v>44.07</v>
      </c>
      <c r="H18" s="69">
        <v>16404.134768</v>
      </c>
      <c r="I18" s="70"/>
    </row>
    <row r="19" spans="1:9" outlineLevel="4" x14ac:dyDescent="0.2">
      <c r="A19" s="64" t="s">
        <v>1073</v>
      </c>
      <c r="B19" s="64" t="s">
        <v>1074</v>
      </c>
      <c r="C19" s="65">
        <v>1000</v>
      </c>
      <c r="D19" s="65"/>
      <c r="E19" s="66">
        <v>14664.88</v>
      </c>
      <c r="F19" s="67">
        <v>14664880</v>
      </c>
      <c r="G19" s="68">
        <v>44.07</v>
      </c>
      <c r="H19" s="69">
        <v>8202067.3839999996</v>
      </c>
      <c r="I19" s="70"/>
    </row>
    <row r="20" spans="1:9" outlineLevel="4" x14ac:dyDescent="0.2">
      <c r="A20" s="64" t="s">
        <v>1075</v>
      </c>
      <c r="B20" s="64" t="s">
        <v>1076</v>
      </c>
      <c r="C20" s="65">
        <v>67800</v>
      </c>
      <c r="D20" s="65"/>
      <c r="E20" s="66">
        <v>14664.88</v>
      </c>
      <c r="F20" s="67">
        <v>994278864</v>
      </c>
      <c r="G20" s="68">
        <v>44.07</v>
      </c>
      <c r="H20" s="69">
        <v>556100168.63520002</v>
      </c>
      <c r="I20" s="70"/>
    </row>
    <row r="21" spans="1:9" outlineLevel="4" x14ac:dyDescent="0.2">
      <c r="A21" s="64" t="s">
        <v>1077</v>
      </c>
      <c r="B21" s="64" t="s">
        <v>1078</v>
      </c>
      <c r="C21" s="65">
        <v>13521</v>
      </c>
      <c r="D21" s="65"/>
      <c r="E21" s="66">
        <v>14664.88</v>
      </c>
      <c r="F21" s="67">
        <v>198283842.47999999</v>
      </c>
      <c r="G21" s="68">
        <v>44.07</v>
      </c>
      <c r="H21" s="69">
        <v>110900153.09906401</v>
      </c>
      <c r="I21" s="70"/>
    </row>
    <row r="22" spans="1:9" outlineLevel="4" x14ac:dyDescent="0.2">
      <c r="A22" s="64" t="s">
        <v>1079</v>
      </c>
      <c r="B22" s="64" t="s">
        <v>1080</v>
      </c>
      <c r="C22" s="65">
        <v>67800</v>
      </c>
      <c r="D22" s="65"/>
      <c r="E22" s="66">
        <v>14664.88</v>
      </c>
      <c r="F22" s="67">
        <v>994278864</v>
      </c>
      <c r="G22" s="68">
        <v>44.07</v>
      </c>
      <c r="H22" s="69">
        <v>556100168.63520002</v>
      </c>
      <c r="I22" s="70"/>
    </row>
    <row r="23" spans="1:9" outlineLevel="4" x14ac:dyDescent="0.2">
      <c r="A23" s="64" t="s">
        <v>1081</v>
      </c>
      <c r="B23" s="64" t="s">
        <v>1082</v>
      </c>
      <c r="C23" s="65">
        <v>2000</v>
      </c>
      <c r="D23" s="65"/>
      <c r="E23" s="66">
        <v>14664.88</v>
      </c>
      <c r="F23" s="67">
        <v>29329760</v>
      </c>
      <c r="G23" s="68">
        <v>44.07</v>
      </c>
      <c r="H23" s="69">
        <v>16404134.767999999</v>
      </c>
      <c r="I23" s="70"/>
    </row>
    <row r="24" spans="1:9" outlineLevel="4" x14ac:dyDescent="0.2">
      <c r="A24" s="64" t="s">
        <v>1083</v>
      </c>
      <c r="B24" s="64" t="s">
        <v>1084</v>
      </c>
      <c r="C24" s="65">
        <v>1000</v>
      </c>
      <c r="D24" s="65"/>
      <c r="E24" s="66">
        <v>14664.88</v>
      </c>
      <c r="F24" s="67">
        <v>14664880</v>
      </c>
      <c r="G24" s="68">
        <v>44.07</v>
      </c>
      <c r="H24" s="69">
        <v>8202067.3839999996</v>
      </c>
      <c r="I24" s="70"/>
    </row>
    <row r="25" spans="1:9" outlineLevel="4" x14ac:dyDescent="0.2">
      <c r="A25" s="64" t="s">
        <v>1085</v>
      </c>
      <c r="B25" s="64" t="s">
        <v>1086</v>
      </c>
      <c r="C25" s="65">
        <v>1000</v>
      </c>
      <c r="D25" s="65"/>
      <c r="E25" s="66">
        <v>14664.88</v>
      </c>
      <c r="F25" s="67">
        <v>14664880</v>
      </c>
      <c r="G25" s="68">
        <v>44.07</v>
      </c>
      <c r="H25" s="69">
        <v>8202067.3839999996</v>
      </c>
      <c r="I25" s="70"/>
    </row>
    <row r="26" spans="1:9" outlineLevel="4" x14ac:dyDescent="0.2">
      <c r="A26" s="64" t="s">
        <v>1087</v>
      </c>
      <c r="B26" s="64" t="s">
        <v>1088</v>
      </c>
      <c r="C26" s="65">
        <v>13521</v>
      </c>
      <c r="D26" s="65"/>
      <c r="E26" s="66">
        <v>14664.88</v>
      </c>
      <c r="F26" s="67">
        <v>198283842.47999999</v>
      </c>
      <c r="G26" s="68">
        <v>44.07</v>
      </c>
      <c r="H26" s="69">
        <v>110900153.09906401</v>
      </c>
      <c r="I26" s="70"/>
    </row>
    <row r="27" spans="1:9" outlineLevel="4" x14ac:dyDescent="0.2">
      <c r="A27" s="64" t="s">
        <v>1089</v>
      </c>
      <c r="B27" s="64" t="s">
        <v>1090</v>
      </c>
      <c r="C27" s="65">
        <v>67800</v>
      </c>
      <c r="D27" s="65"/>
      <c r="E27" s="66">
        <v>14664.88</v>
      </c>
      <c r="F27" s="67">
        <v>994278864</v>
      </c>
      <c r="G27" s="68">
        <v>44.07</v>
      </c>
      <c r="H27" s="69">
        <v>556100168.63520002</v>
      </c>
      <c r="I27" s="70"/>
    </row>
    <row r="28" spans="1:9" outlineLevel="4" x14ac:dyDescent="0.2">
      <c r="A28" s="64" t="s">
        <v>1091</v>
      </c>
      <c r="B28" s="64" t="s">
        <v>1092</v>
      </c>
      <c r="C28" s="65">
        <v>67800</v>
      </c>
      <c r="D28" s="65"/>
      <c r="E28" s="66">
        <v>14664.88</v>
      </c>
      <c r="F28" s="67">
        <v>994278864</v>
      </c>
      <c r="G28" s="68">
        <v>44.07</v>
      </c>
      <c r="H28" s="69">
        <v>556100168.63520002</v>
      </c>
      <c r="I28" s="70"/>
    </row>
    <row r="29" spans="1:9" outlineLevel="4" x14ac:dyDescent="0.2">
      <c r="A29" s="64" t="s">
        <v>1093</v>
      </c>
      <c r="B29" s="64" t="s">
        <v>1094</v>
      </c>
      <c r="C29" s="65">
        <v>2000</v>
      </c>
      <c r="D29" s="65"/>
      <c r="E29" s="66">
        <v>14664.88</v>
      </c>
      <c r="F29" s="67">
        <v>29329760</v>
      </c>
      <c r="G29" s="68">
        <v>44.07</v>
      </c>
      <c r="H29" s="69">
        <v>16404134.767999999</v>
      </c>
      <c r="I29" s="70"/>
    </row>
    <row r="30" spans="1:9" outlineLevel="4" x14ac:dyDescent="0.2">
      <c r="A30" s="64" t="s">
        <v>1095</v>
      </c>
      <c r="B30" s="64" t="s">
        <v>1096</v>
      </c>
      <c r="C30" s="65">
        <v>100000</v>
      </c>
      <c r="D30" s="65"/>
      <c r="E30" s="66">
        <v>14664.88</v>
      </c>
      <c r="F30" s="67">
        <v>1466488000</v>
      </c>
      <c r="G30" s="68">
        <v>44.07</v>
      </c>
      <c r="H30" s="69">
        <v>820206738.39999998</v>
      </c>
      <c r="I30" s="70"/>
    </row>
    <row r="31" spans="1:9" outlineLevel="3" x14ac:dyDescent="0.2">
      <c r="A31" s="64" t="s">
        <v>1097</v>
      </c>
      <c r="B31" s="64" t="s">
        <v>1070</v>
      </c>
      <c r="C31" s="65">
        <v>1</v>
      </c>
      <c r="D31" s="65"/>
      <c r="E31" s="66">
        <f>SUM(F32,F33,F34,F35,F36,F37,F38,F39,F40,F41)</f>
        <v>251297383.68000001</v>
      </c>
      <c r="F31" s="67">
        <f>C31*E31</f>
        <v>251297383.68000001</v>
      </c>
      <c r="G31" s="68">
        <f>100*(1-(H31/F31))</f>
        <v>44.07</v>
      </c>
      <c r="H31" s="69">
        <f>C31*SUM(H32,H33,H34,H35,H36,H37,H38,H39,H40,H41)</f>
        <v>140550626.692224</v>
      </c>
      <c r="I31" s="70"/>
    </row>
    <row r="32" spans="1:9" outlineLevel="4" x14ac:dyDescent="0.2">
      <c r="A32" s="64" t="s">
        <v>1098</v>
      </c>
      <c r="B32" s="64" t="s">
        <v>1099</v>
      </c>
      <c r="C32" s="65">
        <v>1200</v>
      </c>
      <c r="D32" s="65"/>
      <c r="E32" s="66">
        <v>14664.88</v>
      </c>
      <c r="F32" s="67">
        <v>17597856</v>
      </c>
      <c r="G32" s="68">
        <v>44.07</v>
      </c>
      <c r="H32" s="69">
        <v>9842480.8607999999</v>
      </c>
      <c r="I32" s="70"/>
    </row>
    <row r="33" spans="1:9" outlineLevel="4" x14ac:dyDescent="0.2">
      <c r="A33" s="64" t="s">
        <v>1100</v>
      </c>
      <c r="B33" s="64" t="s">
        <v>1101</v>
      </c>
      <c r="C33" s="65">
        <v>2568</v>
      </c>
      <c r="D33" s="65"/>
      <c r="E33" s="66">
        <v>14664.88</v>
      </c>
      <c r="F33" s="67">
        <v>37659411.840000004</v>
      </c>
      <c r="G33" s="68">
        <v>44.07</v>
      </c>
      <c r="H33" s="69">
        <v>21062909.042112</v>
      </c>
      <c r="I33" s="70"/>
    </row>
    <row r="34" spans="1:9" outlineLevel="4" x14ac:dyDescent="0.2">
      <c r="A34" s="64" t="s">
        <v>1102</v>
      </c>
      <c r="B34" s="64" t="s">
        <v>1103</v>
      </c>
      <c r="C34" s="65">
        <v>600</v>
      </c>
      <c r="D34" s="65"/>
      <c r="E34" s="66">
        <v>14664.88</v>
      </c>
      <c r="F34" s="67">
        <v>8798928</v>
      </c>
      <c r="G34" s="68">
        <v>44.07</v>
      </c>
      <c r="H34" s="69">
        <v>4921240.4304</v>
      </c>
      <c r="I34" s="70"/>
    </row>
    <row r="35" spans="1:9" outlineLevel="4" x14ac:dyDescent="0.2">
      <c r="A35" s="64" t="s">
        <v>1104</v>
      </c>
      <c r="B35" s="64" t="s">
        <v>1105</v>
      </c>
      <c r="C35" s="65">
        <v>1200</v>
      </c>
      <c r="D35" s="65"/>
      <c r="E35" s="66">
        <v>14664.88</v>
      </c>
      <c r="F35" s="67">
        <v>17597856</v>
      </c>
      <c r="G35" s="68">
        <v>44.07</v>
      </c>
      <c r="H35" s="69">
        <v>9842480.8607999999</v>
      </c>
      <c r="I35" s="70"/>
    </row>
    <row r="36" spans="1:9" outlineLevel="4" x14ac:dyDescent="0.2">
      <c r="A36" s="64" t="s">
        <v>1106</v>
      </c>
      <c r="B36" s="64" t="s">
        <v>1107</v>
      </c>
      <c r="C36" s="65">
        <v>1200</v>
      </c>
      <c r="D36" s="65"/>
      <c r="E36" s="66">
        <v>14664.88</v>
      </c>
      <c r="F36" s="67">
        <v>17597856</v>
      </c>
      <c r="G36" s="68">
        <v>44.07</v>
      </c>
      <c r="H36" s="69">
        <v>9842480.8607999999</v>
      </c>
      <c r="I36" s="70"/>
    </row>
    <row r="37" spans="1:9" outlineLevel="4" x14ac:dyDescent="0.2">
      <c r="A37" s="64" t="s">
        <v>1108</v>
      </c>
      <c r="B37" s="64" t="s">
        <v>1109</v>
      </c>
      <c r="C37" s="65">
        <v>2568</v>
      </c>
      <c r="D37" s="65"/>
      <c r="E37" s="66">
        <v>14664.88</v>
      </c>
      <c r="F37" s="67">
        <v>37659411.840000004</v>
      </c>
      <c r="G37" s="68">
        <v>44.07</v>
      </c>
      <c r="H37" s="69">
        <v>21062909.042112</v>
      </c>
      <c r="I37" s="70"/>
    </row>
    <row r="38" spans="1:9" outlineLevel="4" x14ac:dyDescent="0.2">
      <c r="A38" s="64" t="s">
        <v>1110</v>
      </c>
      <c r="B38" s="64" t="s">
        <v>1111</v>
      </c>
      <c r="C38" s="65">
        <v>600</v>
      </c>
      <c r="D38" s="65"/>
      <c r="E38" s="66">
        <v>14664.88</v>
      </c>
      <c r="F38" s="67">
        <v>8798928</v>
      </c>
      <c r="G38" s="68">
        <v>44.07</v>
      </c>
      <c r="H38" s="69">
        <v>4921240.4304</v>
      </c>
      <c r="I38" s="70"/>
    </row>
    <row r="39" spans="1:9" outlineLevel="4" x14ac:dyDescent="0.2">
      <c r="A39" s="64" t="s">
        <v>1112</v>
      </c>
      <c r="B39" s="64" t="s">
        <v>1113</v>
      </c>
      <c r="C39" s="65">
        <v>3000</v>
      </c>
      <c r="D39" s="65"/>
      <c r="E39" s="66">
        <v>14664.88</v>
      </c>
      <c r="F39" s="67">
        <v>43994640</v>
      </c>
      <c r="G39" s="68">
        <v>44.07</v>
      </c>
      <c r="H39" s="69">
        <v>24606202.151999999</v>
      </c>
      <c r="I39" s="70"/>
    </row>
    <row r="40" spans="1:9" outlineLevel="4" x14ac:dyDescent="0.2">
      <c r="A40" s="64" t="s">
        <v>1114</v>
      </c>
      <c r="B40" s="64" t="s">
        <v>1115</v>
      </c>
      <c r="C40" s="65">
        <v>2000</v>
      </c>
      <c r="D40" s="65"/>
      <c r="E40" s="66">
        <v>14664.88</v>
      </c>
      <c r="F40" s="67">
        <v>29329760</v>
      </c>
      <c r="G40" s="68">
        <v>44.07</v>
      </c>
      <c r="H40" s="69">
        <v>16404134.767999999</v>
      </c>
      <c r="I40" s="70"/>
    </row>
    <row r="41" spans="1:9" outlineLevel="4" x14ac:dyDescent="0.2">
      <c r="A41" s="64" t="s">
        <v>1116</v>
      </c>
      <c r="B41" s="64" t="s">
        <v>1117</v>
      </c>
      <c r="C41" s="65">
        <v>2200</v>
      </c>
      <c r="D41" s="65"/>
      <c r="E41" s="66">
        <v>14664.88</v>
      </c>
      <c r="F41" s="67">
        <v>32262736</v>
      </c>
      <c r="G41" s="68">
        <v>44.07</v>
      </c>
      <c r="H41" s="69">
        <v>18044548.244800001</v>
      </c>
      <c r="I41" s="70"/>
    </row>
    <row r="42" spans="1:9" outlineLevel="3" x14ac:dyDescent="0.2">
      <c r="A42" s="64" t="s">
        <v>1118</v>
      </c>
      <c r="B42" s="64" t="s">
        <v>1119</v>
      </c>
      <c r="C42" s="65">
        <v>1</v>
      </c>
      <c r="D42" s="65"/>
      <c r="E42" s="66">
        <f>SUM(F43,F44,F45,F46,F47,F48,F49,F50)</f>
        <v>3729586946.48</v>
      </c>
      <c r="F42" s="67">
        <f>C42*E42</f>
        <v>3729586946.48</v>
      </c>
      <c r="G42" s="68">
        <f>100*(1-(H42/F42))</f>
        <v>44.07</v>
      </c>
      <c r="H42" s="69">
        <f>C42*SUM(H43,H44,H45,H46,H47,H48,H49,H50)</f>
        <v>2085957979.1662641</v>
      </c>
      <c r="I42" s="70"/>
    </row>
    <row r="43" spans="1:9" outlineLevel="4" x14ac:dyDescent="0.2">
      <c r="A43" s="64" t="s">
        <v>1120</v>
      </c>
      <c r="B43" s="64" t="s">
        <v>1121</v>
      </c>
      <c r="C43" s="65">
        <v>13521</v>
      </c>
      <c r="D43" s="65"/>
      <c r="E43" s="66">
        <v>14664.88</v>
      </c>
      <c r="F43" s="67">
        <v>198283842.47999999</v>
      </c>
      <c r="G43" s="68">
        <v>44.07</v>
      </c>
      <c r="H43" s="69">
        <v>110900153.09906401</v>
      </c>
      <c r="I43" s="70"/>
    </row>
    <row r="44" spans="1:9" outlineLevel="4" x14ac:dyDescent="0.2">
      <c r="A44" s="64" t="s">
        <v>1122</v>
      </c>
      <c r="B44" s="64" t="s">
        <v>1123</v>
      </c>
      <c r="C44" s="65">
        <v>2000</v>
      </c>
      <c r="D44" s="65"/>
      <c r="E44" s="66">
        <v>14664.88</v>
      </c>
      <c r="F44" s="67">
        <v>29329760</v>
      </c>
      <c r="G44" s="68">
        <v>44.07</v>
      </c>
      <c r="H44" s="69">
        <v>16404134.767999999</v>
      </c>
      <c r="I44" s="70"/>
    </row>
    <row r="45" spans="1:9" outlineLevel="4" x14ac:dyDescent="0.2">
      <c r="A45" s="64" t="s">
        <v>1124</v>
      </c>
      <c r="B45" s="64" t="s">
        <v>1125</v>
      </c>
      <c r="C45" s="65">
        <v>1000</v>
      </c>
      <c r="D45" s="65"/>
      <c r="E45" s="66">
        <v>14664.88</v>
      </c>
      <c r="F45" s="67">
        <v>14664880</v>
      </c>
      <c r="G45" s="68">
        <v>44.07</v>
      </c>
      <c r="H45" s="69">
        <v>8202067.3839999996</v>
      </c>
      <c r="I45" s="70"/>
    </row>
    <row r="46" spans="1:9" outlineLevel="4" x14ac:dyDescent="0.2">
      <c r="A46" s="64" t="s">
        <v>1126</v>
      </c>
      <c r="B46" s="64" t="s">
        <v>1127</v>
      </c>
      <c r="C46" s="65">
        <v>67800</v>
      </c>
      <c r="D46" s="65"/>
      <c r="E46" s="66">
        <v>14664.88</v>
      </c>
      <c r="F46" s="67">
        <v>994278864</v>
      </c>
      <c r="G46" s="68">
        <v>44.07</v>
      </c>
      <c r="H46" s="69">
        <v>556100168.63520002</v>
      </c>
      <c r="I46" s="70"/>
    </row>
    <row r="47" spans="1:9" outlineLevel="4" x14ac:dyDescent="0.2">
      <c r="A47" s="64" t="s">
        <v>1128</v>
      </c>
      <c r="B47" s="64" t="s">
        <v>1129</v>
      </c>
      <c r="C47" s="65">
        <v>67800</v>
      </c>
      <c r="D47" s="65"/>
      <c r="E47" s="66">
        <v>14664.88</v>
      </c>
      <c r="F47" s="67">
        <v>994278864</v>
      </c>
      <c r="G47" s="68">
        <v>44.07</v>
      </c>
      <c r="H47" s="69">
        <v>556100168.63520002</v>
      </c>
      <c r="I47" s="70"/>
    </row>
    <row r="48" spans="1:9" outlineLevel="4" x14ac:dyDescent="0.2">
      <c r="A48" s="64" t="s">
        <v>1130</v>
      </c>
      <c r="B48" s="64" t="s">
        <v>1131</v>
      </c>
      <c r="C48" s="65">
        <v>2000</v>
      </c>
      <c r="D48" s="65"/>
      <c r="E48" s="66">
        <v>14664.88</v>
      </c>
      <c r="F48" s="67">
        <v>29329760</v>
      </c>
      <c r="G48" s="68">
        <v>44.07</v>
      </c>
      <c r="H48" s="69">
        <v>16404134.767999999</v>
      </c>
      <c r="I48" s="70"/>
    </row>
    <row r="49" spans="1:9" outlineLevel="4" x14ac:dyDescent="0.2">
      <c r="A49" s="64" t="s">
        <v>1132</v>
      </c>
      <c r="B49" s="64" t="s">
        <v>1133</v>
      </c>
      <c r="C49" s="65">
        <v>200</v>
      </c>
      <c r="D49" s="65"/>
      <c r="E49" s="66">
        <v>14664.88</v>
      </c>
      <c r="F49" s="67">
        <v>2932976</v>
      </c>
      <c r="G49" s="68">
        <v>44.07</v>
      </c>
      <c r="H49" s="69">
        <v>1640413.4768000001</v>
      </c>
      <c r="I49" s="70"/>
    </row>
    <row r="50" spans="1:9" outlineLevel="4" x14ac:dyDescent="0.2">
      <c r="A50" s="64" t="s">
        <v>1134</v>
      </c>
      <c r="B50" s="64" t="s">
        <v>1135</v>
      </c>
      <c r="C50" s="65">
        <v>100000</v>
      </c>
      <c r="D50" s="65"/>
      <c r="E50" s="66">
        <v>14664.88</v>
      </c>
      <c r="F50" s="67">
        <v>1466488000</v>
      </c>
      <c r="G50" s="68">
        <v>44.07</v>
      </c>
      <c r="H50" s="69">
        <v>820206738.39999998</v>
      </c>
      <c r="I50" s="70"/>
    </row>
    <row r="51" spans="1:9" outlineLevel="3" x14ac:dyDescent="0.2">
      <c r="A51" s="64" t="s">
        <v>1136</v>
      </c>
      <c r="B51" s="64" t="s">
        <v>1119</v>
      </c>
      <c r="C51" s="65">
        <v>1</v>
      </c>
      <c r="D51" s="65"/>
      <c r="E51" s="66">
        <f>SUM(F52,F53,F54,F55,F56,F57,F58,F59,F60,F61,F62,F63,F64)</f>
        <v>353071650.88</v>
      </c>
      <c r="F51" s="67">
        <f>C51*E51</f>
        <v>353071650.88</v>
      </c>
      <c r="G51" s="68">
        <f>100*(1-(H51/F51))</f>
        <v>44.070000000000007</v>
      </c>
      <c r="H51" s="69">
        <f>C51*SUM(H52,H53,H54,H55,H56,H57,H58,H59,H60,H61,H62,H63,H64)</f>
        <v>197472974.33718398</v>
      </c>
      <c r="I51" s="70"/>
    </row>
    <row r="52" spans="1:9" outlineLevel="4" x14ac:dyDescent="0.2">
      <c r="A52" s="64" t="s">
        <v>1137</v>
      </c>
      <c r="B52" s="64" t="s">
        <v>1138</v>
      </c>
      <c r="C52" s="65">
        <v>1200</v>
      </c>
      <c r="D52" s="65"/>
      <c r="E52" s="66">
        <v>14664.88</v>
      </c>
      <c r="F52" s="67">
        <v>17597856</v>
      </c>
      <c r="G52" s="68">
        <v>44.07</v>
      </c>
      <c r="H52" s="69">
        <v>9842480.8607999999</v>
      </c>
      <c r="I52" s="70"/>
    </row>
    <row r="53" spans="1:9" outlineLevel="4" x14ac:dyDescent="0.2">
      <c r="A53" s="64" t="s">
        <v>1139</v>
      </c>
      <c r="B53" s="64" t="s">
        <v>1140</v>
      </c>
      <c r="C53" s="65">
        <v>2568</v>
      </c>
      <c r="D53" s="65"/>
      <c r="E53" s="66">
        <v>14664.88</v>
      </c>
      <c r="F53" s="67">
        <v>37659411.840000004</v>
      </c>
      <c r="G53" s="68">
        <v>44.07</v>
      </c>
      <c r="H53" s="69">
        <v>21062909.042112</v>
      </c>
      <c r="I53" s="70"/>
    </row>
    <row r="54" spans="1:9" outlineLevel="4" x14ac:dyDescent="0.2">
      <c r="A54" s="64" t="s">
        <v>1141</v>
      </c>
      <c r="B54" s="64" t="s">
        <v>1142</v>
      </c>
      <c r="C54" s="65">
        <v>600</v>
      </c>
      <c r="D54" s="65"/>
      <c r="E54" s="66">
        <v>14664.88</v>
      </c>
      <c r="F54" s="67">
        <v>8798928</v>
      </c>
      <c r="G54" s="68">
        <v>44.07</v>
      </c>
      <c r="H54" s="69">
        <v>4921240.4304</v>
      </c>
      <c r="I54" s="70"/>
    </row>
    <row r="55" spans="1:9" outlineLevel="4" x14ac:dyDescent="0.2">
      <c r="A55" s="64" t="s">
        <v>1143</v>
      </c>
      <c r="B55" s="64" t="s">
        <v>1144</v>
      </c>
      <c r="C55" s="65">
        <v>2568</v>
      </c>
      <c r="D55" s="65"/>
      <c r="E55" s="66">
        <v>14664.88</v>
      </c>
      <c r="F55" s="67">
        <v>37659411.840000004</v>
      </c>
      <c r="G55" s="68">
        <v>44.07</v>
      </c>
      <c r="H55" s="69">
        <v>21062909.042112</v>
      </c>
      <c r="I55" s="70"/>
    </row>
    <row r="56" spans="1:9" outlineLevel="4" x14ac:dyDescent="0.2">
      <c r="A56" s="64" t="s">
        <v>1145</v>
      </c>
      <c r="B56" s="64" t="s">
        <v>1146</v>
      </c>
      <c r="C56" s="65">
        <v>3000</v>
      </c>
      <c r="D56" s="65"/>
      <c r="E56" s="66">
        <v>14664.88</v>
      </c>
      <c r="F56" s="67">
        <v>43994640</v>
      </c>
      <c r="G56" s="68">
        <v>44.07</v>
      </c>
      <c r="H56" s="69">
        <v>24606202.151999999</v>
      </c>
      <c r="I56" s="70"/>
    </row>
    <row r="57" spans="1:9" outlineLevel="4" x14ac:dyDescent="0.2">
      <c r="A57" s="64" t="s">
        <v>1147</v>
      </c>
      <c r="B57" s="64" t="s">
        <v>1148</v>
      </c>
      <c r="C57" s="65">
        <v>2568</v>
      </c>
      <c r="D57" s="65"/>
      <c r="E57" s="66">
        <v>14664.88</v>
      </c>
      <c r="F57" s="67">
        <v>37659411.840000004</v>
      </c>
      <c r="G57" s="68">
        <v>44.07</v>
      </c>
      <c r="H57" s="69">
        <v>21062909.042112</v>
      </c>
      <c r="I57" s="70"/>
    </row>
    <row r="58" spans="1:9" outlineLevel="4" x14ac:dyDescent="0.2">
      <c r="A58" s="64" t="s">
        <v>1149</v>
      </c>
      <c r="B58" s="64" t="s">
        <v>1150</v>
      </c>
      <c r="C58" s="65">
        <v>2000</v>
      </c>
      <c r="D58" s="65"/>
      <c r="E58" s="66">
        <v>14664.88</v>
      </c>
      <c r="F58" s="67">
        <v>29329760</v>
      </c>
      <c r="G58" s="68">
        <v>44.07</v>
      </c>
      <c r="H58" s="69">
        <v>16404134.767999999</v>
      </c>
      <c r="I58" s="70"/>
    </row>
    <row r="59" spans="1:9" outlineLevel="4" x14ac:dyDescent="0.2">
      <c r="A59" s="64" t="s">
        <v>1151</v>
      </c>
      <c r="B59" s="64" t="s">
        <v>1152</v>
      </c>
      <c r="C59" s="65">
        <v>2568</v>
      </c>
      <c r="D59" s="65"/>
      <c r="E59" s="66">
        <v>14664.88</v>
      </c>
      <c r="F59" s="67">
        <v>37659411.840000004</v>
      </c>
      <c r="G59" s="68">
        <v>44.07</v>
      </c>
      <c r="H59" s="69">
        <v>21062909.042112</v>
      </c>
      <c r="I59" s="70"/>
    </row>
    <row r="60" spans="1:9" outlineLevel="4" x14ac:dyDescent="0.2">
      <c r="A60" s="64" t="s">
        <v>1153</v>
      </c>
      <c r="B60" s="64" t="s">
        <v>1154</v>
      </c>
      <c r="C60" s="65">
        <v>4</v>
      </c>
      <c r="D60" s="65"/>
      <c r="E60" s="66">
        <v>14664.88</v>
      </c>
      <c r="F60" s="67">
        <v>58659.519999999997</v>
      </c>
      <c r="G60" s="68">
        <v>44.07</v>
      </c>
      <c r="H60" s="69">
        <v>32808.269536</v>
      </c>
      <c r="I60" s="70"/>
    </row>
    <row r="61" spans="1:9" outlineLevel="4" x14ac:dyDescent="0.2">
      <c r="A61" s="64" t="s">
        <v>1155</v>
      </c>
      <c r="B61" s="64" t="s">
        <v>1156</v>
      </c>
      <c r="C61" s="65">
        <v>2600</v>
      </c>
      <c r="D61" s="65"/>
      <c r="E61" s="66">
        <v>14664.88</v>
      </c>
      <c r="F61" s="67">
        <v>38128688</v>
      </c>
      <c r="G61" s="68">
        <v>44.07</v>
      </c>
      <c r="H61" s="69">
        <v>21325375.198399998</v>
      </c>
      <c r="I61" s="70"/>
    </row>
    <row r="62" spans="1:9" outlineLevel="4" x14ac:dyDescent="0.2">
      <c r="A62" s="64" t="s">
        <v>1157</v>
      </c>
      <c r="B62" s="64" t="s">
        <v>1158</v>
      </c>
      <c r="C62" s="65">
        <v>1200</v>
      </c>
      <c r="D62" s="65"/>
      <c r="E62" s="66">
        <v>14664.88</v>
      </c>
      <c r="F62" s="67">
        <v>17597856</v>
      </c>
      <c r="G62" s="68">
        <v>44.07</v>
      </c>
      <c r="H62" s="69">
        <v>9842480.8607999999</v>
      </c>
      <c r="I62" s="70"/>
    </row>
    <row r="63" spans="1:9" outlineLevel="4" x14ac:dyDescent="0.2">
      <c r="A63" s="64" t="s">
        <v>1159</v>
      </c>
      <c r="B63" s="64" t="s">
        <v>1160</v>
      </c>
      <c r="C63" s="65">
        <v>600</v>
      </c>
      <c r="D63" s="65"/>
      <c r="E63" s="66">
        <v>14664.88</v>
      </c>
      <c r="F63" s="67">
        <v>8798928</v>
      </c>
      <c r="G63" s="68">
        <v>44.07</v>
      </c>
      <c r="H63" s="69">
        <v>4921240.4304</v>
      </c>
      <c r="I63" s="70"/>
    </row>
    <row r="64" spans="1:9" outlineLevel="4" x14ac:dyDescent="0.2">
      <c r="A64" s="64" t="s">
        <v>1161</v>
      </c>
      <c r="B64" s="64" t="s">
        <v>1162</v>
      </c>
      <c r="C64" s="65">
        <v>2600</v>
      </c>
      <c r="D64" s="65"/>
      <c r="E64" s="66">
        <v>14664.88</v>
      </c>
      <c r="F64" s="67">
        <v>38128688</v>
      </c>
      <c r="G64" s="68">
        <v>44.07</v>
      </c>
      <c r="H64" s="69">
        <v>21325375.198399998</v>
      </c>
      <c r="I64" s="70"/>
    </row>
    <row r="65" spans="1:9" outlineLevel="2" x14ac:dyDescent="0.2">
      <c r="A65" s="64" t="s">
        <v>1163</v>
      </c>
      <c r="B65" s="64" t="s">
        <v>1164</v>
      </c>
      <c r="C65" s="65">
        <v>1</v>
      </c>
      <c r="D65" s="65"/>
      <c r="E65" s="66">
        <f>SUM(F66)</f>
        <v>14664.88</v>
      </c>
      <c r="F65" s="67">
        <f>C65*E65</f>
        <v>14664.88</v>
      </c>
      <c r="G65" s="68">
        <f>100*(1-(H65/F65))</f>
        <v>6.9999999999999947</v>
      </c>
      <c r="H65" s="69">
        <f>C65*SUM(H66)</f>
        <v>13638.338400000001</v>
      </c>
      <c r="I65" s="70"/>
    </row>
    <row r="66" spans="1:9" outlineLevel="2" x14ac:dyDescent="0.2">
      <c r="A66" s="64" t="s">
        <v>1165</v>
      </c>
      <c r="B66" s="64" t="s">
        <v>1164</v>
      </c>
      <c r="C66" s="65">
        <v>1</v>
      </c>
      <c r="D66" s="65"/>
      <c r="E66" s="66">
        <f>SUM(F67)</f>
        <v>14664.88</v>
      </c>
      <c r="F66" s="67">
        <f>C66*E66</f>
        <v>14664.88</v>
      </c>
      <c r="G66" s="68">
        <f>100*(1-(H66/F66))</f>
        <v>6.9999999999999947</v>
      </c>
      <c r="H66" s="69">
        <f>C66*SUM(H67)</f>
        <v>13638.338400000001</v>
      </c>
      <c r="I66" s="70"/>
    </row>
    <row r="67" spans="1:9" outlineLevel="2" x14ac:dyDescent="0.2">
      <c r="A67" s="64" t="s">
        <v>1166</v>
      </c>
      <c r="B67" s="64" t="s">
        <v>1167</v>
      </c>
      <c r="C67" s="65">
        <v>1</v>
      </c>
      <c r="D67" s="65"/>
      <c r="E67" s="66">
        <v>14664.88</v>
      </c>
      <c r="F67" s="67">
        <v>14664.88</v>
      </c>
      <c r="G67" s="68">
        <v>7</v>
      </c>
      <c r="H67" s="69">
        <v>13638.338400000001</v>
      </c>
      <c r="I67" s="70"/>
    </row>
    <row r="68" spans="1:9" outlineLevel="1" x14ac:dyDescent="0.2">
      <c r="A68" s="64" t="s">
        <v>1168</v>
      </c>
      <c r="B68" s="64" t="s">
        <v>1169</v>
      </c>
      <c r="C68" s="65">
        <v>1</v>
      </c>
      <c r="D68" s="65"/>
      <c r="E68" s="66">
        <f>SUM(F69)</f>
        <v>43994.64</v>
      </c>
      <c r="F68" s="67">
        <f>C68*E68</f>
        <v>43994.64</v>
      </c>
      <c r="G68" s="68">
        <f>100*(1-(H68/F68))</f>
        <v>6.9999999999999947</v>
      </c>
      <c r="H68" s="69">
        <f>C68*SUM(H69)</f>
        <v>40915.015200000002</v>
      </c>
      <c r="I68" s="70"/>
    </row>
    <row r="69" spans="1:9" outlineLevel="1" x14ac:dyDescent="0.2">
      <c r="A69" s="64" t="s">
        <v>1170</v>
      </c>
      <c r="B69" s="64" t="s">
        <v>1171</v>
      </c>
      <c r="C69" s="65">
        <v>1</v>
      </c>
      <c r="D69" s="65"/>
      <c r="E69" s="66">
        <f>SUM(F70)</f>
        <v>43994.64</v>
      </c>
      <c r="F69" s="67">
        <f>C69*E69</f>
        <v>43994.64</v>
      </c>
      <c r="G69" s="68">
        <f>100*(1-(H69/F69))</f>
        <v>6.9999999999999947</v>
      </c>
      <c r="H69" s="69">
        <f>C69*SUM(H70)</f>
        <v>40915.015200000002</v>
      </c>
      <c r="I69" s="70"/>
    </row>
    <row r="70" spans="1:9" outlineLevel="1" x14ac:dyDescent="0.2">
      <c r="A70" s="64" t="s">
        <v>1172</v>
      </c>
      <c r="B70" s="64" t="s">
        <v>1169</v>
      </c>
      <c r="C70" s="65">
        <v>1</v>
      </c>
      <c r="D70" s="65"/>
      <c r="E70" s="66">
        <f>SUM(F71,F72,F73)</f>
        <v>43994.64</v>
      </c>
      <c r="F70" s="67">
        <f>C70*E70</f>
        <v>43994.64</v>
      </c>
      <c r="G70" s="68">
        <f>100*(1-(H70/F70))</f>
        <v>6.9999999999999947</v>
      </c>
      <c r="H70" s="69">
        <f>C70*SUM(H71,H72,H73)</f>
        <v>40915.015200000002</v>
      </c>
      <c r="I70" s="70"/>
    </row>
    <row r="71" spans="1:9" outlineLevel="2" x14ac:dyDescent="0.2">
      <c r="A71" s="64" t="s">
        <v>1173</v>
      </c>
      <c r="B71" s="64" t="s">
        <v>1174</v>
      </c>
      <c r="C71" s="65">
        <v>1</v>
      </c>
      <c r="D71" s="65"/>
      <c r="E71" s="66">
        <v>14664.88</v>
      </c>
      <c r="F71" s="67">
        <v>14664.88</v>
      </c>
      <c r="G71" s="68">
        <v>7</v>
      </c>
      <c r="H71" s="69">
        <v>13638.338400000001</v>
      </c>
      <c r="I71" s="70"/>
    </row>
    <row r="72" spans="1:9" outlineLevel="2" x14ac:dyDescent="0.2">
      <c r="A72" s="64" t="s">
        <v>1175</v>
      </c>
      <c r="B72" s="64" t="s">
        <v>1176</v>
      </c>
      <c r="C72" s="65">
        <v>1</v>
      </c>
      <c r="D72" s="65"/>
      <c r="E72" s="66">
        <v>14664.88</v>
      </c>
      <c r="F72" s="67">
        <v>14664.88</v>
      </c>
      <c r="G72" s="68">
        <v>7</v>
      </c>
      <c r="H72" s="69">
        <v>13638.338400000001</v>
      </c>
      <c r="I72" s="70"/>
    </row>
    <row r="73" spans="1:9" outlineLevel="2" x14ac:dyDescent="0.2">
      <c r="A73" s="64" t="s">
        <v>1177</v>
      </c>
      <c r="B73" s="64" t="s">
        <v>1178</v>
      </c>
      <c r="C73" s="65">
        <v>1</v>
      </c>
      <c r="D73" s="65"/>
      <c r="E73" s="66">
        <v>14664.88</v>
      </c>
      <c r="F73" s="67">
        <v>14664.88</v>
      </c>
      <c r="G73" s="68">
        <v>7</v>
      </c>
      <c r="H73" s="69">
        <v>13638.338400000001</v>
      </c>
      <c r="I73" s="70"/>
    </row>
    <row r="74" spans="1:9" x14ac:dyDescent="0.2">
      <c r="A74" s="64"/>
      <c r="B74" s="64"/>
      <c r="C74" s="65"/>
      <c r="D74" s="65"/>
      <c r="E74" s="66"/>
      <c r="F74" s="67"/>
      <c r="G74" s="68"/>
      <c r="H74" s="69"/>
      <c r="I74" s="70"/>
    </row>
    <row r="75" spans="1:9" ht="13.5" thickBot="1" x14ac:dyDescent="0.25">
      <c r="A75" s="71"/>
      <c r="B75" s="72"/>
      <c r="C75" s="73"/>
      <c r="D75" s="73"/>
      <c r="E75" s="74"/>
      <c r="F75" s="75"/>
      <c r="G75" s="76"/>
      <c r="H75" s="77"/>
      <c r="I75" s="73"/>
    </row>
    <row r="76" spans="1:9" s="81" customFormat="1" x14ac:dyDescent="0.2">
      <c r="A76" s="19"/>
      <c r="B76" s="78" t="s">
        <v>50</v>
      </c>
      <c r="C76" s="19"/>
      <c r="D76" s="19"/>
      <c r="E76" s="79"/>
      <c r="F76" s="67"/>
      <c r="G76" s="80"/>
      <c r="H76" s="79">
        <f>F11</f>
        <v>10276883936.159998</v>
      </c>
      <c r="I76" s="19"/>
    </row>
    <row r="77" spans="1:9" x14ac:dyDescent="0.2">
      <c r="A77" s="3"/>
      <c r="B77" s="78" t="s">
        <v>51</v>
      </c>
      <c r="C77" s="3"/>
      <c r="D77" s="3"/>
      <c r="E77" s="51"/>
      <c r="F77" s="67"/>
      <c r="G77" s="52"/>
      <c r="H77" s="51">
        <f>H11</f>
        <v>5747882930.578352</v>
      </c>
      <c r="I77" s="3"/>
    </row>
    <row r="78" spans="1:9" x14ac:dyDescent="0.2">
      <c r="A78" s="3"/>
      <c r="B78" s="78" t="s">
        <v>52</v>
      </c>
      <c r="C78" s="3"/>
      <c r="D78" s="3"/>
      <c r="E78" s="51"/>
      <c r="F78" s="67"/>
      <c r="G78" s="52"/>
      <c r="H78" s="51">
        <f>I11</f>
        <v>0</v>
      </c>
      <c r="I78" s="3"/>
    </row>
    <row r="79" spans="1:9" x14ac:dyDescent="0.2">
      <c r="A79" s="3"/>
      <c r="B79" s="78"/>
      <c r="C79" s="3"/>
      <c r="D79" s="3"/>
      <c r="E79" s="51"/>
      <c r="F79" s="67"/>
      <c r="G79" s="52"/>
      <c r="H79" s="51"/>
      <c r="I79" s="3"/>
    </row>
    <row r="80" spans="1:9" x14ac:dyDescent="0.2">
      <c r="A80" s="3"/>
      <c r="B80" s="3" t="s">
        <v>53</v>
      </c>
      <c r="C80" s="3"/>
      <c r="D80" s="3"/>
      <c r="E80" s="51"/>
      <c r="F80" s="67"/>
      <c r="G80" s="52"/>
      <c r="H80" s="51">
        <f>SUM(H77,H78)</f>
        <v>5747882930.578352</v>
      </c>
    </row>
    <row r="81" spans="1:9" x14ac:dyDescent="0.2">
      <c r="A81" s="3"/>
      <c r="B81" s="3"/>
      <c r="C81" s="3"/>
      <c r="D81" s="3"/>
      <c r="E81" s="51"/>
      <c r="F81" s="51"/>
      <c r="G81" s="52"/>
      <c r="H81" s="51"/>
      <c r="I81" s="3"/>
    </row>
  </sheetData>
  <printOptions horizontalCentered="1"/>
  <pageMargins left="0.75" right="0.75" top="1.1499999999999999" bottom="0.65" header="0.35" footer="0.35"/>
  <pageSetup paperSize="9" scale="70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outlinePr summaryBelow="0"/>
    <pageSetUpPr fitToPage="1"/>
  </sheetPr>
  <dimension ref="A1:I45"/>
  <sheetViews>
    <sheetView view="pageBreakPreview" zoomScaleNormal="100" workbookViewId="0">
      <selection activeCell="C28" sqref="C28"/>
    </sheetView>
  </sheetViews>
  <sheetFormatPr defaultRowHeight="12.75" outlineLevelRow="3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1181</v>
      </c>
      <c r="B11" s="64" t="s">
        <v>1182</v>
      </c>
      <c r="C11" s="65">
        <v>1</v>
      </c>
      <c r="D11" s="65"/>
      <c r="E11" s="66">
        <f>SUM(F12,F21,F26,F32)</f>
        <v>1606164.4701335498</v>
      </c>
      <c r="F11" s="67">
        <f>C11*E11</f>
        <v>1606164.4701335498</v>
      </c>
      <c r="G11" s="68">
        <f>100*(1-(H11/F11))</f>
        <v>20.534561805413553</v>
      </c>
      <c r="H11" s="69">
        <f>C11*SUM(H12,H21,H26,H32)</f>
        <v>1276345.6343173829</v>
      </c>
      <c r="I11" s="70"/>
    </row>
    <row r="12" spans="1:9" outlineLevel="1" x14ac:dyDescent="0.2">
      <c r="A12" s="64" t="s">
        <v>1183</v>
      </c>
      <c r="B12" s="64" t="s">
        <v>1184</v>
      </c>
      <c r="C12" s="65">
        <v>1</v>
      </c>
      <c r="D12" s="65"/>
      <c r="E12" s="66">
        <f>SUM(F13,F17)</f>
        <v>700357.82502324996</v>
      </c>
      <c r="F12" s="67">
        <f>C12*E12</f>
        <v>700357.82502324996</v>
      </c>
      <c r="G12" s="68">
        <f>100*(1-(H12/F12))</f>
        <v>27.829999999999934</v>
      </c>
      <c r="H12" s="69">
        <f>C12*SUM(H13,H17)</f>
        <v>505448.24231927993</v>
      </c>
      <c r="I12" s="70"/>
    </row>
    <row r="13" spans="1:9" outlineLevel="2" x14ac:dyDescent="0.2">
      <c r="A13" s="64" t="s">
        <v>1185</v>
      </c>
      <c r="B13" s="64" t="s">
        <v>1186</v>
      </c>
      <c r="C13" s="65">
        <v>1</v>
      </c>
      <c r="D13" s="65"/>
      <c r="E13" s="66">
        <f>SUM(F14)</f>
        <v>458806.82541925</v>
      </c>
      <c r="F13" s="67">
        <f>C13*E13</f>
        <v>458806.82541925</v>
      </c>
      <c r="G13" s="68">
        <f>100*(1-(H13/F13))</f>
        <v>27.829999999999909</v>
      </c>
      <c r="H13" s="69">
        <f>C13*SUM(H14)</f>
        <v>331120.88590507314</v>
      </c>
      <c r="I13" s="70"/>
    </row>
    <row r="14" spans="1:9" outlineLevel="2" x14ac:dyDescent="0.2">
      <c r="A14" s="64" t="s">
        <v>1187</v>
      </c>
      <c r="B14" s="64" t="s">
        <v>1188</v>
      </c>
      <c r="C14" s="65">
        <v>1</v>
      </c>
      <c r="D14" s="65"/>
      <c r="E14" s="66">
        <f>SUM(F15,F16)</f>
        <v>458806.82541925</v>
      </c>
      <c r="F14" s="67">
        <f>C14*E14</f>
        <v>458806.82541925</v>
      </c>
      <c r="G14" s="68">
        <f>100*(1-(H14/F14))</f>
        <v>27.829999999999909</v>
      </c>
      <c r="H14" s="69">
        <f>C14*SUM(H15,H16)</f>
        <v>331120.88590507314</v>
      </c>
      <c r="I14" s="70"/>
    </row>
    <row r="15" spans="1:9" outlineLevel="3" x14ac:dyDescent="0.2">
      <c r="A15" s="64" t="s">
        <v>1189</v>
      </c>
      <c r="B15" s="64" t="s">
        <v>429</v>
      </c>
      <c r="C15" s="65">
        <v>57</v>
      </c>
      <c r="D15" s="65"/>
      <c r="E15" s="66">
        <v>2410.54374125</v>
      </c>
      <c r="F15" s="67">
        <v>137400.99325125001</v>
      </c>
      <c r="G15" s="68">
        <v>27.83</v>
      </c>
      <c r="H15" s="69">
        <v>99162.296829427098</v>
      </c>
      <c r="I15" s="70"/>
    </row>
    <row r="16" spans="1:9" outlineLevel="3" x14ac:dyDescent="0.2">
      <c r="A16" s="64" t="s">
        <v>1190</v>
      </c>
      <c r="B16" s="64" t="s">
        <v>431</v>
      </c>
      <c r="C16" s="65">
        <v>400</v>
      </c>
      <c r="D16" s="65"/>
      <c r="E16" s="66">
        <v>803.51458042000002</v>
      </c>
      <c r="F16" s="67">
        <v>321405.83216799999</v>
      </c>
      <c r="G16" s="68">
        <v>27.83</v>
      </c>
      <c r="H16" s="69">
        <v>231958.58907564601</v>
      </c>
      <c r="I16" s="70"/>
    </row>
    <row r="17" spans="1:9" outlineLevel="2" x14ac:dyDescent="0.2">
      <c r="A17" s="64" t="s">
        <v>1191</v>
      </c>
      <c r="B17" s="64" t="s">
        <v>1192</v>
      </c>
      <c r="C17" s="65">
        <v>1</v>
      </c>
      <c r="D17" s="65"/>
      <c r="E17" s="66">
        <f>SUM(F18)</f>
        <v>241550.99960400001</v>
      </c>
      <c r="F17" s="67">
        <f>C17*E17</f>
        <v>241550.99960400001</v>
      </c>
      <c r="G17" s="68">
        <f>100*(1-(H17/F17))</f>
        <v>27.830000000000009</v>
      </c>
      <c r="H17" s="69">
        <f>C17*SUM(H18)</f>
        <v>174327.35641420679</v>
      </c>
      <c r="I17" s="70"/>
    </row>
    <row r="18" spans="1:9" outlineLevel="2" x14ac:dyDescent="0.2">
      <c r="A18" s="64" t="s">
        <v>1193</v>
      </c>
      <c r="B18" s="64" t="s">
        <v>1194</v>
      </c>
      <c r="C18" s="65">
        <v>1</v>
      </c>
      <c r="D18" s="65"/>
      <c r="E18" s="66">
        <f>SUM(F19,F20)</f>
        <v>241550.99960400001</v>
      </c>
      <c r="F18" s="67">
        <f>C18*E18</f>
        <v>241550.99960400001</v>
      </c>
      <c r="G18" s="68">
        <f>100*(1-(H18/F18))</f>
        <v>27.830000000000009</v>
      </c>
      <c r="H18" s="69">
        <f>C18*SUM(H19,H20)</f>
        <v>174327.35641420679</v>
      </c>
      <c r="I18" s="70"/>
    </row>
    <row r="19" spans="1:9" outlineLevel="3" x14ac:dyDescent="0.2">
      <c r="A19" s="64" t="s">
        <v>1195</v>
      </c>
      <c r="B19" s="64" t="s">
        <v>433</v>
      </c>
      <c r="C19" s="65">
        <v>1800</v>
      </c>
      <c r="D19" s="65"/>
      <c r="E19" s="66">
        <v>33.108366230000001</v>
      </c>
      <c r="F19" s="67">
        <v>59595.059214000001</v>
      </c>
      <c r="G19" s="68">
        <v>27.83</v>
      </c>
      <c r="H19" s="69">
        <v>43009.754234743799</v>
      </c>
      <c r="I19" s="70"/>
    </row>
    <row r="20" spans="1:9" outlineLevel="3" x14ac:dyDescent="0.2">
      <c r="A20" s="64" t="s">
        <v>1196</v>
      </c>
      <c r="B20" s="64" t="s">
        <v>435</v>
      </c>
      <c r="C20" s="65">
        <v>3000</v>
      </c>
      <c r="D20" s="65"/>
      <c r="E20" s="66">
        <v>60.651980129999998</v>
      </c>
      <c r="F20" s="67">
        <v>181955.94039</v>
      </c>
      <c r="G20" s="68">
        <v>27.83</v>
      </c>
      <c r="H20" s="69">
        <v>131317.60217946299</v>
      </c>
      <c r="I20" s="70"/>
    </row>
    <row r="21" spans="1:9" outlineLevel="1" x14ac:dyDescent="0.2">
      <c r="A21" s="64" t="s">
        <v>1197</v>
      </c>
      <c r="B21" s="64" t="s">
        <v>1198</v>
      </c>
      <c r="C21" s="65">
        <v>1</v>
      </c>
      <c r="D21" s="65"/>
      <c r="E21" s="66">
        <f>SUM(F22)</f>
        <v>343268.30511029996</v>
      </c>
      <c r="F21" s="67">
        <f>C21*E21</f>
        <v>343268.30511029996</v>
      </c>
      <c r="G21" s="68">
        <f>100*(1-(H21/F21))</f>
        <v>27.830000000000144</v>
      </c>
      <c r="H21" s="69">
        <f>C21*SUM(H22)</f>
        <v>247736.73579810301</v>
      </c>
      <c r="I21" s="70"/>
    </row>
    <row r="22" spans="1:9" outlineLevel="1" x14ac:dyDescent="0.2">
      <c r="A22" s="64" t="s">
        <v>1199</v>
      </c>
      <c r="B22" s="64" t="s">
        <v>1200</v>
      </c>
      <c r="C22" s="65">
        <v>1</v>
      </c>
      <c r="D22" s="65"/>
      <c r="E22" s="66">
        <f>SUM(F23)</f>
        <v>343268.30511029996</v>
      </c>
      <c r="F22" s="67">
        <f>C22*E22</f>
        <v>343268.30511029996</v>
      </c>
      <c r="G22" s="68">
        <f>100*(1-(H22/F22))</f>
        <v>27.830000000000144</v>
      </c>
      <c r="H22" s="69">
        <f>C22*SUM(H23)</f>
        <v>247736.73579810301</v>
      </c>
      <c r="I22" s="70"/>
    </row>
    <row r="23" spans="1:9" outlineLevel="1" x14ac:dyDescent="0.2">
      <c r="A23" s="64" t="s">
        <v>1201</v>
      </c>
      <c r="B23" s="64" t="s">
        <v>1202</v>
      </c>
      <c r="C23" s="65">
        <v>1</v>
      </c>
      <c r="D23" s="65"/>
      <c r="E23" s="66">
        <f>SUM(F24,F25)</f>
        <v>343268.30511029996</v>
      </c>
      <c r="F23" s="67">
        <f>C23*E23</f>
        <v>343268.30511029996</v>
      </c>
      <c r="G23" s="68">
        <f>100*(1-(H23/F23))</f>
        <v>27.830000000000144</v>
      </c>
      <c r="H23" s="69">
        <f>C23*SUM(H24,H25)</f>
        <v>247736.73579810301</v>
      </c>
      <c r="I23" s="70"/>
    </row>
    <row r="24" spans="1:9" outlineLevel="2" x14ac:dyDescent="0.2">
      <c r="A24" s="64" t="s">
        <v>1203</v>
      </c>
      <c r="B24" s="64" t="s">
        <v>1204</v>
      </c>
      <c r="C24" s="65">
        <v>410</v>
      </c>
      <c r="D24" s="65"/>
      <c r="E24" s="66">
        <v>595.26295683000001</v>
      </c>
      <c r="F24" s="67">
        <v>244057.81230029999</v>
      </c>
      <c r="G24" s="68">
        <v>27.83</v>
      </c>
      <c r="H24" s="69">
        <v>176136.523137126</v>
      </c>
      <c r="I24" s="70"/>
    </row>
    <row r="25" spans="1:9" outlineLevel="2" x14ac:dyDescent="0.2">
      <c r="A25" s="64" t="s">
        <v>1205</v>
      </c>
      <c r="B25" s="64" t="s">
        <v>1206</v>
      </c>
      <c r="C25" s="65">
        <v>1000</v>
      </c>
      <c r="D25" s="65"/>
      <c r="E25" s="66">
        <v>99.210492810000005</v>
      </c>
      <c r="F25" s="67">
        <v>99210.492809999996</v>
      </c>
      <c r="G25" s="68">
        <v>27.83</v>
      </c>
      <c r="H25" s="69">
        <v>71600.212660977006</v>
      </c>
      <c r="I25" s="70"/>
    </row>
    <row r="26" spans="1:9" outlineLevel="1" x14ac:dyDescent="0.2">
      <c r="A26" s="64" t="s">
        <v>1207</v>
      </c>
      <c r="B26" s="64" t="s">
        <v>1208</v>
      </c>
      <c r="C26" s="65">
        <v>1</v>
      </c>
      <c r="D26" s="65"/>
      <c r="E26" s="66">
        <f>SUM(F27)</f>
        <v>297847.13999999996</v>
      </c>
      <c r="F26" s="67">
        <f>C26*E26</f>
        <v>297847.13999999996</v>
      </c>
      <c r="G26" s="68">
        <f>100*(1-(H26/F26))</f>
        <v>6.9999999999999947</v>
      </c>
      <c r="H26" s="69">
        <f>C26*SUM(H27)</f>
        <v>276997.84019999998</v>
      </c>
      <c r="I26" s="70"/>
    </row>
    <row r="27" spans="1:9" outlineLevel="1" x14ac:dyDescent="0.2">
      <c r="A27" s="64" t="s">
        <v>1209</v>
      </c>
      <c r="B27" s="64" t="s">
        <v>1208</v>
      </c>
      <c r="C27" s="65">
        <v>1</v>
      </c>
      <c r="D27" s="65"/>
      <c r="E27" s="66">
        <f>SUM(F28)</f>
        <v>297847.13999999996</v>
      </c>
      <c r="F27" s="67">
        <f>C27*E27</f>
        <v>297847.13999999996</v>
      </c>
      <c r="G27" s="68">
        <f>100*(1-(H27/F27))</f>
        <v>6.9999999999999947</v>
      </c>
      <c r="H27" s="69">
        <f>C27*SUM(H28)</f>
        <v>276997.84019999998</v>
      </c>
      <c r="I27" s="70"/>
    </row>
    <row r="28" spans="1:9" outlineLevel="1" x14ac:dyDescent="0.2">
      <c r="A28" s="64" t="s">
        <v>1210</v>
      </c>
      <c r="B28" s="64" t="s">
        <v>1208</v>
      </c>
      <c r="C28" s="65">
        <v>1</v>
      </c>
      <c r="D28" s="65"/>
      <c r="E28" s="66">
        <f>SUM(F29,F30,F31)</f>
        <v>297847.13999999996</v>
      </c>
      <c r="F28" s="67">
        <f>C28*E28</f>
        <v>297847.13999999996</v>
      </c>
      <c r="G28" s="68">
        <f>100*(1-(H28/F28))</f>
        <v>6.9999999999999947</v>
      </c>
      <c r="H28" s="69">
        <f>C28*SUM(H29,H30,H31)</f>
        <v>276997.84019999998</v>
      </c>
      <c r="I28" s="70"/>
    </row>
    <row r="29" spans="1:9" outlineLevel="2" x14ac:dyDescent="0.2">
      <c r="A29" s="64" t="s">
        <v>1211</v>
      </c>
      <c r="B29" s="64" t="s">
        <v>1212</v>
      </c>
      <c r="C29" s="65">
        <v>1</v>
      </c>
      <c r="D29" s="65"/>
      <c r="E29" s="66">
        <v>44590.77</v>
      </c>
      <c r="F29" s="67">
        <v>44590.77</v>
      </c>
      <c r="G29" s="68">
        <v>7</v>
      </c>
      <c r="H29" s="69">
        <v>41469.416100000002</v>
      </c>
      <c r="I29" s="70"/>
    </row>
    <row r="30" spans="1:9" outlineLevel="2" x14ac:dyDescent="0.2">
      <c r="A30" s="64" t="s">
        <v>1213</v>
      </c>
      <c r="B30" s="64" t="s">
        <v>1214</v>
      </c>
      <c r="C30" s="65">
        <v>1</v>
      </c>
      <c r="D30" s="65"/>
      <c r="E30" s="66">
        <v>218990.77</v>
      </c>
      <c r="F30" s="67">
        <v>218990.77</v>
      </c>
      <c r="G30" s="68">
        <v>7</v>
      </c>
      <c r="H30" s="69">
        <v>203661.4161</v>
      </c>
      <c r="I30" s="70"/>
    </row>
    <row r="31" spans="1:9" outlineLevel="2" x14ac:dyDescent="0.2">
      <c r="A31" s="64" t="s">
        <v>1215</v>
      </c>
      <c r="B31" s="64" t="s">
        <v>1216</v>
      </c>
      <c r="C31" s="65">
        <v>1</v>
      </c>
      <c r="D31" s="65"/>
      <c r="E31" s="66">
        <v>34265.599999999999</v>
      </c>
      <c r="F31" s="67">
        <v>34265.599999999999</v>
      </c>
      <c r="G31" s="68">
        <v>7</v>
      </c>
      <c r="H31" s="69">
        <v>31867.008000000002</v>
      </c>
      <c r="I31" s="70"/>
    </row>
    <row r="32" spans="1:9" outlineLevel="1" x14ac:dyDescent="0.2">
      <c r="A32" s="64" t="s">
        <v>1217</v>
      </c>
      <c r="B32" s="64" t="s">
        <v>1218</v>
      </c>
      <c r="C32" s="65">
        <v>1</v>
      </c>
      <c r="D32" s="65"/>
      <c r="E32" s="66">
        <f>SUM(F33)</f>
        <v>264691.20000000001</v>
      </c>
      <c r="F32" s="67">
        <f>C32*E32</f>
        <v>264691.20000000001</v>
      </c>
      <c r="G32" s="68">
        <f>100*(1-(H32/F32))</f>
        <v>6.9999999999999947</v>
      </c>
      <c r="H32" s="69">
        <f>C32*SUM(H33)</f>
        <v>246162.81600000002</v>
      </c>
      <c r="I32" s="70"/>
    </row>
    <row r="33" spans="1:9" outlineLevel="1" x14ac:dyDescent="0.2">
      <c r="A33" s="64" t="s">
        <v>1219</v>
      </c>
      <c r="B33" s="64" t="s">
        <v>1218</v>
      </c>
      <c r="C33" s="65">
        <v>1</v>
      </c>
      <c r="D33" s="65"/>
      <c r="E33" s="66">
        <f>SUM(F34)</f>
        <v>264691.20000000001</v>
      </c>
      <c r="F33" s="67">
        <f>C33*E33</f>
        <v>264691.20000000001</v>
      </c>
      <c r="G33" s="68">
        <f>100*(1-(H33/F33))</f>
        <v>6.9999999999999947</v>
      </c>
      <c r="H33" s="69">
        <f>C33*SUM(H34)</f>
        <v>246162.81600000002</v>
      </c>
      <c r="I33" s="70"/>
    </row>
    <row r="34" spans="1:9" outlineLevel="1" x14ac:dyDescent="0.2">
      <c r="A34" s="64" t="s">
        <v>1220</v>
      </c>
      <c r="B34" s="64" t="s">
        <v>1218</v>
      </c>
      <c r="C34" s="65">
        <v>1</v>
      </c>
      <c r="D34" s="65"/>
      <c r="E34" s="66">
        <f>SUM(F35,F36,F37)</f>
        <v>264691.20000000001</v>
      </c>
      <c r="F34" s="67">
        <f>C34*E34</f>
        <v>264691.20000000001</v>
      </c>
      <c r="G34" s="68">
        <f>100*(1-(H34/F34))</f>
        <v>6.9999999999999947</v>
      </c>
      <c r="H34" s="69">
        <f>C34*SUM(H35,H36,H37)</f>
        <v>246162.81600000002</v>
      </c>
      <c r="I34" s="70"/>
    </row>
    <row r="35" spans="1:9" outlineLevel="2" x14ac:dyDescent="0.2">
      <c r="A35" s="64" t="s">
        <v>1221</v>
      </c>
      <c r="B35" s="64" t="s">
        <v>1222</v>
      </c>
      <c r="C35" s="65">
        <v>1</v>
      </c>
      <c r="D35" s="65"/>
      <c r="E35" s="66">
        <v>44590.77</v>
      </c>
      <c r="F35" s="67">
        <v>44590.77</v>
      </c>
      <c r="G35" s="68">
        <v>7</v>
      </c>
      <c r="H35" s="69">
        <v>41469.416100000002</v>
      </c>
      <c r="I35" s="70"/>
    </row>
    <row r="36" spans="1:9" outlineLevel="2" x14ac:dyDescent="0.2">
      <c r="A36" s="64" t="s">
        <v>1223</v>
      </c>
      <c r="B36" s="64" t="s">
        <v>1224</v>
      </c>
      <c r="C36" s="65">
        <v>1</v>
      </c>
      <c r="D36" s="65"/>
      <c r="E36" s="66">
        <v>189649.23</v>
      </c>
      <c r="F36" s="67">
        <v>189649.23</v>
      </c>
      <c r="G36" s="68">
        <v>7</v>
      </c>
      <c r="H36" s="69">
        <v>176373.78390000001</v>
      </c>
      <c r="I36" s="70"/>
    </row>
    <row r="37" spans="1:9" outlineLevel="2" x14ac:dyDescent="0.2">
      <c r="A37" s="64" t="s">
        <v>1225</v>
      </c>
      <c r="B37" s="64" t="s">
        <v>1226</v>
      </c>
      <c r="C37" s="65">
        <v>1</v>
      </c>
      <c r="D37" s="65"/>
      <c r="E37" s="66">
        <v>30451.200000000001</v>
      </c>
      <c r="F37" s="67">
        <v>30451.200000000001</v>
      </c>
      <c r="G37" s="68">
        <v>7</v>
      </c>
      <c r="H37" s="69">
        <v>28319.616000000002</v>
      </c>
      <c r="I37" s="70"/>
    </row>
    <row r="38" spans="1:9" x14ac:dyDescent="0.2">
      <c r="A38" s="64"/>
      <c r="B38" s="64"/>
      <c r="C38" s="65"/>
      <c r="D38" s="65"/>
      <c r="E38" s="66"/>
      <c r="F38" s="67"/>
      <c r="G38" s="68"/>
      <c r="H38" s="69"/>
      <c r="I38" s="70"/>
    </row>
    <row r="39" spans="1:9" ht="13.5" thickBot="1" x14ac:dyDescent="0.25">
      <c r="A39" s="71"/>
      <c r="B39" s="72"/>
      <c r="C39" s="73"/>
      <c r="D39" s="73"/>
      <c r="E39" s="74"/>
      <c r="F39" s="75"/>
      <c r="G39" s="76"/>
      <c r="H39" s="77"/>
      <c r="I39" s="73"/>
    </row>
    <row r="40" spans="1:9" s="81" customFormat="1" x14ac:dyDescent="0.2">
      <c r="A40" s="19"/>
      <c r="B40" s="78" t="s">
        <v>50</v>
      </c>
      <c r="C40" s="19"/>
      <c r="D40" s="19"/>
      <c r="E40" s="79"/>
      <c r="F40" s="67"/>
      <c r="G40" s="80"/>
      <c r="H40" s="79">
        <f>F11</f>
        <v>1606164.4701335498</v>
      </c>
      <c r="I40" s="19"/>
    </row>
    <row r="41" spans="1:9" x14ac:dyDescent="0.2">
      <c r="A41" s="3"/>
      <c r="B41" s="78" t="s">
        <v>51</v>
      </c>
      <c r="C41" s="3"/>
      <c r="D41" s="3"/>
      <c r="E41" s="51"/>
      <c r="F41" s="67"/>
      <c r="G41" s="52"/>
      <c r="H41" s="51">
        <f>H11</f>
        <v>1276345.6343173829</v>
      </c>
      <c r="I41" s="3"/>
    </row>
    <row r="42" spans="1:9" x14ac:dyDescent="0.2">
      <c r="A42" s="3"/>
      <c r="B42" s="78" t="s">
        <v>52</v>
      </c>
      <c r="C42" s="3"/>
      <c r="D42" s="3"/>
      <c r="E42" s="51"/>
      <c r="F42" s="67"/>
      <c r="G42" s="52"/>
      <c r="H42" s="51">
        <f>I11</f>
        <v>0</v>
      </c>
      <c r="I42" s="3"/>
    </row>
    <row r="43" spans="1:9" x14ac:dyDescent="0.2">
      <c r="A43" s="3"/>
      <c r="B43" s="78"/>
      <c r="C43" s="3"/>
      <c r="D43" s="3"/>
      <c r="E43" s="51"/>
      <c r="F43" s="67"/>
      <c r="G43" s="52"/>
      <c r="H43" s="51"/>
      <c r="I43" s="3"/>
    </row>
    <row r="44" spans="1:9" x14ac:dyDescent="0.2">
      <c r="A44" s="3"/>
      <c r="B44" s="3" t="s">
        <v>53</v>
      </c>
      <c r="C44" s="3"/>
      <c r="D44" s="3"/>
      <c r="E44" s="51"/>
      <c r="F44" s="67"/>
      <c r="G44" s="52"/>
      <c r="H44" s="51">
        <f>SUM(H41,H42)</f>
        <v>1276345.6343173829</v>
      </c>
    </row>
    <row r="45" spans="1:9" x14ac:dyDescent="0.2">
      <c r="A45" s="3"/>
      <c r="B45" s="3"/>
      <c r="C45" s="3"/>
      <c r="D45" s="3"/>
      <c r="E45" s="51"/>
      <c r="F45" s="51"/>
      <c r="G45" s="52"/>
      <c r="H45" s="51"/>
      <c r="I45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outlinePr summaryBelow="0"/>
    <pageSetUpPr fitToPage="1"/>
  </sheetPr>
  <dimension ref="A1:I52"/>
  <sheetViews>
    <sheetView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1228</v>
      </c>
      <c r="B11" s="64" t="s">
        <v>1229</v>
      </c>
      <c r="C11" s="65">
        <v>1</v>
      </c>
      <c r="D11" s="65"/>
      <c r="E11" s="66">
        <f>SUM(F12,F33,F39)</f>
        <v>2137644.7418554998</v>
      </c>
      <c r="F11" s="67">
        <f>C11*E11</f>
        <v>2137644.7418554998</v>
      </c>
      <c r="G11" s="68">
        <f>100*(1-(H11/F11))</f>
        <v>7.5862993133058225</v>
      </c>
      <c r="H11" s="69">
        <f>C11*SUM(H12,H33,H39)</f>
        <v>1975476.613483198</v>
      </c>
      <c r="I11" s="70"/>
    </row>
    <row r="12" spans="1:9" outlineLevel="1" x14ac:dyDescent="0.2">
      <c r="A12" s="64" t="s">
        <v>1230</v>
      </c>
      <c r="B12" s="64" t="s">
        <v>1231</v>
      </c>
      <c r="C12" s="65">
        <v>1</v>
      </c>
      <c r="D12" s="65"/>
      <c r="E12" s="66">
        <f>SUM(F13,F23,F30)</f>
        <v>1370469.1418554999</v>
      </c>
      <c r="F12" s="67">
        <f>C12*E12</f>
        <v>1370469.1418554999</v>
      </c>
      <c r="G12" s="68">
        <f>100*(1-(H12/F12))</f>
        <v>7.9145040964182733</v>
      </c>
      <c r="H12" s="69">
        <f>C12*SUM(H13,H23,H30)</f>
        <v>1262003.305483198</v>
      </c>
      <c r="I12" s="70"/>
    </row>
    <row r="13" spans="1:9" outlineLevel="2" x14ac:dyDescent="0.2">
      <c r="A13" s="64" t="s">
        <v>1232</v>
      </c>
      <c r="B13" s="64" t="s">
        <v>1233</v>
      </c>
      <c r="C13" s="65">
        <v>1</v>
      </c>
      <c r="D13" s="65"/>
      <c r="E13" s="66">
        <f>SUM(F14)</f>
        <v>60168.009805170004</v>
      </c>
      <c r="F13" s="67">
        <f>C13*E13</f>
        <v>60168.009805170004</v>
      </c>
      <c r="G13" s="68">
        <f>100*(1-(H13/F13))</f>
        <v>27.83000000000002</v>
      </c>
      <c r="H13" s="69">
        <f>C13*SUM(H14)</f>
        <v>43423.252676391181</v>
      </c>
      <c r="I13" s="70"/>
    </row>
    <row r="14" spans="1:9" outlineLevel="2" x14ac:dyDescent="0.2">
      <c r="A14" s="64" t="s">
        <v>1234</v>
      </c>
      <c r="B14" s="64" t="s">
        <v>1235</v>
      </c>
      <c r="C14" s="65">
        <v>1</v>
      </c>
      <c r="D14" s="65"/>
      <c r="E14" s="66">
        <f>SUM(F15,F20,F21,F22)</f>
        <v>60168.009805170004</v>
      </c>
      <c r="F14" s="67">
        <f>C14*E14</f>
        <v>60168.009805170004</v>
      </c>
      <c r="G14" s="68">
        <f>100*(1-(H14/F14))</f>
        <v>27.83000000000002</v>
      </c>
      <c r="H14" s="69">
        <f>C14*SUM(H15,H20,H21,H22)</f>
        <v>43423.252676391181</v>
      </c>
      <c r="I14" s="70"/>
    </row>
    <row r="15" spans="1:9" outlineLevel="3" x14ac:dyDescent="0.2">
      <c r="A15" s="64" t="s">
        <v>1236</v>
      </c>
      <c r="B15" s="64" t="s">
        <v>1237</v>
      </c>
      <c r="C15" s="65">
        <v>1</v>
      </c>
      <c r="D15" s="65"/>
      <c r="E15" s="66">
        <f>SUM(F16,F17,F18,F19)</f>
        <v>10191.009805170001</v>
      </c>
      <c r="F15" s="67">
        <f>C15*E15</f>
        <v>10191.009805170001</v>
      </c>
      <c r="G15" s="68">
        <f>100*(1-(H15/F15))</f>
        <v>27.83000000000002</v>
      </c>
      <c r="H15" s="69">
        <f>C15*SUM(H16,H17,H18,H19)</f>
        <v>7354.8517763911868</v>
      </c>
      <c r="I15" s="70"/>
    </row>
    <row r="16" spans="1:9" outlineLevel="4" x14ac:dyDescent="0.2">
      <c r="A16" s="64" t="s">
        <v>1238</v>
      </c>
      <c r="B16" s="64" t="s">
        <v>1239</v>
      </c>
      <c r="C16" s="65">
        <v>1</v>
      </c>
      <c r="D16" s="65"/>
      <c r="E16" s="66">
        <v>7076.2765822000001</v>
      </c>
      <c r="F16" s="67">
        <v>7076.2765822000001</v>
      </c>
      <c r="G16" s="68">
        <v>27.83</v>
      </c>
      <c r="H16" s="69">
        <v>5106.94880937374</v>
      </c>
      <c r="I16" s="70"/>
    </row>
    <row r="17" spans="1:9" outlineLevel="4" x14ac:dyDescent="0.2">
      <c r="A17" s="64" t="s">
        <v>1240</v>
      </c>
      <c r="B17" s="64" t="s">
        <v>1241</v>
      </c>
      <c r="C17" s="65">
        <v>2</v>
      </c>
      <c r="D17" s="65"/>
      <c r="E17" s="66">
        <v>315.80287787999998</v>
      </c>
      <c r="F17" s="67">
        <v>631.60575575999997</v>
      </c>
      <c r="G17" s="68">
        <v>27.83</v>
      </c>
      <c r="H17" s="69">
        <v>455.82987393199198</v>
      </c>
      <c r="I17" s="70"/>
    </row>
    <row r="18" spans="1:9" outlineLevel="4" x14ac:dyDescent="0.2">
      <c r="A18" s="64" t="s">
        <v>1242</v>
      </c>
      <c r="B18" s="64" t="s">
        <v>1243</v>
      </c>
      <c r="C18" s="65">
        <v>1</v>
      </c>
      <c r="D18" s="65"/>
      <c r="E18" s="66">
        <v>509.35948044999998</v>
      </c>
      <c r="F18" s="67">
        <v>509.35948044999998</v>
      </c>
      <c r="G18" s="68">
        <v>27.83</v>
      </c>
      <c r="H18" s="69">
        <v>367.60473704076497</v>
      </c>
      <c r="I18" s="70"/>
    </row>
    <row r="19" spans="1:9" outlineLevel="4" x14ac:dyDescent="0.2">
      <c r="A19" s="64" t="s">
        <v>1244</v>
      </c>
      <c r="B19" s="64" t="s">
        <v>1245</v>
      </c>
      <c r="C19" s="65">
        <v>1</v>
      </c>
      <c r="D19" s="65"/>
      <c r="E19" s="66">
        <v>1973.76798676</v>
      </c>
      <c r="F19" s="67">
        <v>1973.76798676</v>
      </c>
      <c r="G19" s="68">
        <v>27.83</v>
      </c>
      <c r="H19" s="69">
        <v>1424.4683560446899</v>
      </c>
      <c r="I19" s="70"/>
    </row>
    <row r="20" spans="1:9" outlineLevel="3" x14ac:dyDescent="0.2">
      <c r="A20" s="64" t="s">
        <v>1246</v>
      </c>
      <c r="B20" s="64" t="s">
        <v>1247</v>
      </c>
      <c r="C20" s="65">
        <v>34</v>
      </c>
      <c r="D20" s="65"/>
      <c r="E20" s="66">
        <v>1189</v>
      </c>
      <c r="F20" s="67">
        <v>40426</v>
      </c>
      <c r="G20" s="68">
        <v>27.83</v>
      </c>
      <c r="H20" s="69">
        <v>29175.444200000002</v>
      </c>
      <c r="I20" s="70"/>
    </row>
    <row r="21" spans="1:9" outlineLevel="3" x14ac:dyDescent="0.2">
      <c r="A21" s="64" t="s">
        <v>1248</v>
      </c>
      <c r="B21" s="64" t="s">
        <v>1249</v>
      </c>
      <c r="C21" s="65">
        <v>1</v>
      </c>
      <c r="D21" s="65"/>
      <c r="E21" s="66">
        <v>2996</v>
      </c>
      <c r="F21" s="67">
        <v>2996</v>
      </c>
      <c r="G21" s="68">
        <v>27.83</v>
      </c>
      <c r="H21" s="69">
        <v>2162.2132000000001</v>
      </c>
      <c r="I21" s="70"/>
    </row>
    <row r="22" spans="1:9" outlineLevel="3" x14ac:dyDescent="0.2">
      <c r="A22" s="64" t="s">
        <v>1250</v>
      </c>
      <c r="B22" s="64" t="s">
        <v>1251</v>
      </c>
      <c r="C22" s="65">
        <v>3</v>
      </c>
      <c r="D22" s="65"/>
      <c r="E22" s="66">
        <v>2185</v>
      </c>
      <c r="F22" s="67">
        <v>6555</v>
      </c>
      <c r="G22" s="68">
        <v>27.83</v>
      </c>
      <c r="H22" s="69">
        <v>4730.7434999999996</v>
      </c>
      <c r="I22" s="70"/>
    </row>
    <row r="23" spans="1:9" outlineLevel="2" x14ac:dyDescent="0.2">
      <c r="A23" s="64" t="s">
        <v>1252</v>
      </c>
      <c r="B23" s="64" t="s">
        <v>1253</v>
      </c>
      <c r="C23" s="65">
        <v>1</v>
      </c>
      <c r="D23" s="65"/>
      <c r="E23" s="66">
        <f>SUM(F24)</f>
        <v>203871.13205032996</v>
      </c>
      <c r="F23" s="67">
        <f>C23*E23</f>
        <v>203871.13205032996</v>
      </c>
      <c r="G23" s="68">
        <f>100*(1-(H23/F23))</f>
        <v>6.999999999999984</v>
      </c>
      <c r="H23" s="69">
        <f>C23*SUM(H24)</f>
        <v>189600.1528068069</v>
      </c>
      <c r="I23" s="70"/>
    </row>
    <row r="24" spans="1:9" outlineLevel="2" x14ac:dyDescent="0.2">
      <c r="A24" s="64" t="s">
        <v>1254</v>
      </c>
      <c r="B24" s="64" t="s">
        <v>1255</v>
      </c>
      <c r="C24" s="65">
        <v>1</v>
      </c>
      <c r="D24" s="65"/>
      <c r="E24" s="66">
        <f>SUM(F25,F27)</f>
        <v>203871.13205032996</v>
      </c>
      <c r="F24" s="67">
        <f>C24*E24</f>
        <v>203871.13205032996</v>
      </c>
      <c r="G24" s="68">
        <f>100*(1-(H24/F24))</f>
        <v>6.999999999999984</v>
      </c>
      <c r="H24" s="69">
        <f>C24*SUM(H25,H27)</f>
        <v>189600.1528068069</v>
      </c>
      <c r="I24" s="70"/>
    </row>
    <row r="25" spans="1:9" outlineLevel="3" x14ac:dyDescent="0.2">
      <c r="A25" s="64" t="s">
        <v>1256</v>
      </c>
      <c r="B25" s="64" t="s">
        <v>1257</v>
      </c>
      <c r="C25" s="65">
        <v>1</v>
      </c>
      <c r="D25" s="65"/>
      <c r="E25" s="66">
        <f>SUM(F26)</f>
        <v>44186.934929329997</v>
      </c>
      <c r="F25" s="67">
        <f>C25*E25</f>
        <v>44186.934929329997</v>
      </c>
      <c r="G25" s="68">
        <f>100*(1-(H25/F25))</f>
        <v>6.9999999999999947</v>
      </c>
      <c r="H25" s="69">
        <f>C25*SUM(H26)</f>
        <v>41093.8494842769</v>
      </c>
      <c r="I25" s="70"/>
    </row>
    <row r="26" spans="1:9" outlineLevel="3" x14ac:dyDescent="0.2">
      <c r="A26" s="64" t="s">
        <v>1258</v>
      </c>
      <c r="B26" s="64" t="s">
        <v>1259</v>
      </c>
      <c r="C26" s="65">
        <v>1</v>
      </c>
      <c r="D26" s="65"/>
      <c r="E26" s="66">
        <v>44186.934929329997</v>
      </c>
      <c r="F26" s="67">
        <v>44186.934929329997</v>
      </c>
      <c r="G26" s="68">
        <v>7</v>
      </c>
      <c r="H26" s="69">
        <v>41093.8494842769</v>
      </c>
      <c r="I26" s="70"/>
    </row>
    <row r="27" spans="1:9" outlineLevel="3" x14ac:dyDescent="0.2">
      <c r="A27" s="64" t="s">
        <v>1260</v>
      </c>
      <c r="B27" s="64" t="s">
        <v>1261</v>
      </c>
      <c r="C27" s="65">
        <v>1</v>
      </c>
      <c r="D27" s="65"/>
      <c r="E27" s="66">
        <f>SUM(F28,F29)</f>
        <v>159684.19712099998</v>
      </c>
      <c r="F27" s="67">
        <f>C27*E27</f>
        <v>159684.19712099998</v>
      </c>
      <c r="G27" s="68">
        <f>100*(1-(H27/F27))</f>
        <v>6.999999999999984</v>
      </c>
      <c r="H27" s="69">
        <f>C27*SUM(H28,H29)</f>
        <v>148506.30332253</v>
      </c>
      <c r="I27" s="70"/>
    </row>
    <row r="28" spans="1:9" outlineLevel="4" x14ac:dyDescent="0.2">
      <c r="A28" s="64" t="s">
        <v>1262</v>
      </c>
      <c r="B28" s="64" t="s">
        <v>1263</v>
      </c>
      <c r="C28" s="65">
        <v>300</v>
      </c>
      <c r="D28" s="65"/>
      <c r="E28" s="66">
        <v>89.13790908</v>
      </c>
      <c r="F28" s="67">
        <v>26741.372724000001</v>
      </c>
      <c r="G28" s="68">
        <v>7</v>
      </c>
      <c r="H28" s="69">
        <v>24869.476633319999</v>
      </c>
      <c r="I28" s="70"/>
    </row>
    <row r="29" spans="1:9" outlineLevel="4" x14ac:dyDescent="0.2">
      <c r="A29" s="64" t="s">
        <v>1264</v>
      </c>
      <c r="B29" s="64" t="s">
        <v>1265</v>
      </c>
      <c r="C29" s="65">
        <v>300</v>
      </c>
      <c r="D29" s="65"/>
      <c r="E29" s="66">
        <v>443.14274798999998</v>
      </c>
      <c r="F29" s="67">
        <v>132942.82439699999</v>
      </c>
      <c r="G29" s="68">
        <v>7</v>
      </c>
      <c r="H29" s="69">
        <v>123636.82668920999</v>
      </c>
      <c r="I29" s="70"/>
    </row>
    <row r="30" spans="1:9" outlineLevel="2" x14ac:dyDescent="0.2">
      <c r="A30" s="64" t="s">
        <v>1266</v>
      </c>
      <c r="B30" s="64" t="s">
        <v>1267</v>
      </c>
      <c r="C30" s="65">
        <v>1</v>
      </c>
      <c r="D30" s="65"/>
      <c r="E30" s="66">
        <f>SUM(F31)</f>
        <v>1106430</v>
      </c>
      <c r="F30" s="67">
        <f>C30*E30</f>
        <v>1106430</v>
      </c>
      <c r="G30" s="68">
        <f>100*(1-(H30/F30))</f>
        <v>6.9999999999999947</v>
      </c>
      <c r="H30" s="69">
        <f>C30*SUM(H31)</f>
        <v>1028979.9</v>
      </c>
      <c r="I30" s="70"/>
    </row>
    <row r="31" spans="1:9" outlineLevel="2" x14ac:dyDescent="0.2">
      <c r="A31" s="64" t="s">
        <v>1268</v>
      </c>
      <c r="B31" s="64" t="s">
        <v>1269</v>
      </c>
      <c r="C31" s="65">
        <v>1</v>
      </c>
      <c r="D31" s="65"/>
      <c r="E31" s="66">
        <f>SUM(F32)</f>
        <v>1106430</v>
      </c>
      <c r="F31" s="67">
        <f>C31*E31</f>
        <v>1106430</v>
      </c>
      <c r="G31" s="68">
        <f>100*(1-(H31/F31))</f>
        <v>6.9999999999999947</v>
      </c>
      <c r="H31" s="69">
        <f>C31*SUM(H32)</f>
        <v>1028979.9</v>
      </c>
      <c r="I31" s="70"/>
    </row>
    <row r="32" spans="1:9" outlineLevel="2" x14ac:dyDescent="0.2">
      <c r="A32" s="64" t="s">
        <v>1270</v>
      </c>
      <c r="B32" s="64" t="s">
        <v>1271</v>
      </c>
      <c r="C32" s="65">
        <v>3900</v>
      </c>
      <c r="D32" s="65"/>
      <c r="E32" s="66">
        <v>283.7</v>
      </c>
      <c r="F32" s="67">
        <v>1106430</v>
      </c>
      <c r="G32" s="68">
        <v>7</v>
      </c>
      <c r="H32" s="69">
        <v>1028979.9</v>
      </c>
      <c r="I32" s="70"/>
    </row>
    <row r="33" spans="1:9" outlineLevel="1" x14ac:dyDescent="0.2">
      <c r="A33" s="64" t="s">
        <v>1272</v>
      </c>
      <c r="B33" s="64" t="s">
        <v>1273</v>
      </c>
      <c r="C33" s="65">
        <v>1</v>
      </c>
      <c r="D33" s="65"/>
      <c r="E33" s="66">
        <f>SUM(F34)</f>
        <v>177497.19</v>
      </c>
      <c r="F33" s="67">
        <f>C33*E33</f>
        <v>177497.19</v>
      </c>
      <c r="G33" s="68">
        <f>100*(1-(H33/F33))</f>
        <v>6.9999999999999947</v>
      </c>
      <c r="H33" s="69">
        <f>C33*SUM(H34)</f>
        <v>165072.3867</v>
      </c>
      <c r="I33" s="70"/>
    </row>
    <row r="34" spans="1:9" outlineLevel="1" x14ac:dyDescent="0.2">
      <c r="A34" s="64" t="s">
        <v>1274</v>
      </c>
      <c r="B34" s="64" t="s">
        <v>1273</v>
      </c>
      <c r="C34" s="65">
        <v>1</v>
      </c>
      <c r="D34" s="65"/>
      <c r="E34" s="66">
        <f>SUM(F35)</f>
        <v>177497.19</v>
      </c>
      <c r="F34" s="67">
        <f>C34*E34</f>
        <v>177497.19</v>
      </c>
      <c r="G34" s="68">
        <f>100*(1-(H34/F34))</f>
        <v>6.9999999999999947</v>
      </c>
      <c r="H34" s="69">
        <f>C34*SUM(H35)</f>
        <v>165072.3867</v>
      </c>
      <c r="I34" s="70"/>
    </row>
    <row r="35" spans="1:9" outlineLevel="1" x14ac:dyDescent="0.2">
      <c r="A35" s="64" t="s">
        <v>1275</v>
      </c>
      <c r="B35" s="64" t="s">
        <v>1273</v>
      </c>
      <c r="C35" s="65">
        <v>1</v>
      </c>
      <c r="D35" s="65"/>
      <c r="E35" s="66">
        <f>SUM(F36,F37,F38)</f>
        <v>177497.19</v>
      </c>
      <c r="F35" s="67">
        <f>C35*E35</f>
        <v>177497.19</v>
      </c>
      <c r="G35" s="68">
        <f>100*(1-(H35/F35))</f>
        <v>6.9999999999999947</v>
      </c>
      <c r="H35" s="69">
        <f>C35*SUM(H36,H37,H38)</f>
        <v>165072.3867</v>
      </c>
      <c r="I35" s="70"/>
    </row>
    <row r="36" spans="1:9" outlineLevel="2" x14ac:dyDescent="0.2">
      <c r="A36" s="64" t="s">
        <v>1276</v>
      </c>
      <c r="B36" s="64" t="s">
        <v>1277</v>
      </c>
      <c r="C36" s="65">
        <v>1</v>
      </c>
      <c r="D36" s="65"/>
      <c r="E36" s="66">
        <v>50363.08</v>
      </c>
      <c r="F36" s="67">
        <v>50363.08</v>
      </c>
      <c r="G36" s="68">
        <v>7</v>
      </c>
      <c r="H36" s="69">
        <v>46837.664400000001</v>
      </c>
      <c r="I36" s="70"/>
    </row>
    <row r="37" spans="1:9" outlineLevel="2" x14ac:dyDescent="0.2">
      <c r="A37" s="64" t="s">
        <v>1278</v>
      </c>
      <c r="B37" s="64" t="s">
        <v>1279</v>
      </c>
      <c r="C37" s="65">
        <v>1</v>
      </c>
      <c r="D37" s="65"/>
      <c r="E37" s="66">
        <v>123132.31</v>
      </c>
      <c r="F37" s="67">
        <v>123132.31</v>
      </c>
      <c r="G37" s="68">
        <v>7</v>
      </c>
      <c r="H37" s="69">
        <v>114513.04829999999</v>
      </c>
      <c r="I37" s="70"/>
    </row>
    <row r="38" spans="1:9" outlineLevel="2" x14ac:dyDescent="0.2">
      <c r="A38" s="64" t="s">
        <v>1280</v>
      </c>
      <c r="B38" s="64" t="s">
        <v>1281</v>
      </c>
      <c r="C38" s="65">
        <v>1</v>
      </c>
      <c r="D38" s="65"/>
      <c r="E38" s="66">
        <v>4001.8</v>
      </c>
      <c r="F38" s="67">
        <v>4001.8</v>
      </c>
      <c r="G38" s="68">
        <v>7</v>
      </c>
      <c r="H38" s="69">
        <v>3721.674</v>
      </c>
      <c r="I38" s="70"/>
    </row>
    <row r="39" spans="1:9" outlineLevel="1" x14ac:dyDescent="0.2">
      <c r="A39" s="64" t="s">
        <v>1282</v>
      </c>
      <c r="B39" s="64" t="s">
        <v>1283</v>
      </c>
      <c r="C39" s="65">
        <v>1</v>
      </c>
      <c r="D39" s="65"/>
      <c r="E39" s="66">
        <f>SUM(F40)</f>
        <v>589678.41</v>
      </c>
      <c r="F39" s="67">
        <f>C39*E39</f>
        <v>589678.41</v>
      </c>
      <c r="G39" s="68">
        <f>100*(1-(H39/F39))</f>
        <v>6.9999999999999947</v>
      </c>
      <c r="H39" s="69">
        <f>C39*SUM(H40)</f>
        <v>548400.92130000005</v>
      </c>
      <c r="I39" s="70"/>
    </row>
    <row r="40" spans="1:9" outlineLevel="1" x14ac:dyDescent="0.2">
      <c r="A40" s="64" t="s">
        <v>1284</v>
      </c>
      <c r="B40" s="64" t="s">
        <v>1283</v>
      </c>
      <c r="C40" s="65">
        <v>1</v>
      </c>
      <c r="D40" s="65"/>
      <c r="E40" s="66">
        <f>SUM(F41)</f>
        <v>589678.41</v>
      </c>
      <c r="F40" s="67">
        <f>C40*E40</f>
        <v>589678.41</v>
      </c>
      <c r="G40" s="68">
        <f>100*(1-(H40/F40))</f>
        <v>6.9999999999999947</v>
      </c>
      <c r="H40" s="69">
        <f>C40*SUM(H41)</f>
        <v>548400.92130000005</v>
      </c>
      <c r="I40" s="70"/>
    </row>
    <row r="41" spans="1:9" outlineLevel="1" x14ac:dyDescent="0.2">
      <c r="A41" s="64" t="s">
        <v>1285</v>
      </c>
      <c r="B41" s="64" t="s">
        <v>1283</v>
      </c>
      <c r="C41" s="65">
        <v>1</v>
      </c>
      <c r="D41" s="65"/>
      <c r="E41" s="66">
        <f>SUM(F42,F43,F44)</f>
        <v>589678.41</v>
      </c>
      <c r="F41" s="67">
        <f>C41*E41</f>
        <v>589678.41</v>
      </c>
      <c r="G41" s="68">
        <f>100*(1-(H41/F41))</f>
        <v>6.9999999999999947</v>
      </c>
      <c r="H41" s="69">
        <f>C41*SUM(H42,H43,H44)</f>
        <v>548400.92130000005</v>
      </c>
      <c r="I41" s="70"/>
    </row>
    <row r="42" spans="1:9" outlineLevel="2" x14ac:dyDescent="0.2">
      <c r="A42" s="64" t="s">
        <v>1286</v>
      </c>
      <c r="B42" s="64" t="s">
        <v>1287</v>
      </c>
      <c r="C42" s="65">
        <v>1</v>
      </c>
      <c r="D42" s="65"/>
      <c r="E42" s="66">
        <v>200130.46</v>
      </c>
      <c r="F42" s="67">
        <v>200130.46</v>
      </c>
      <c r="G42" s="68">
        <v>7</v>
      </c>
      <c r="H42" s="69">
        <v>186121.3278</v>
      </c>
      <c r="I42" s="70"/>
    </row>
    <row r="43" spans="1:9" outlineLevel="2" x14ac:dyDescent="0.2">
      <c r="A43" s="64" t="s">
        <v>1288</v>
      </c>
      <c r="B43" s="64" t="s">
        <v>1289</v>
      </c>
      <c r="C43" s="65">
        <v>1</v>
      </c>
      <c r="D43" s="65"/>
      <c r="E43" s="66">
        <v>377286.15</v>
      </c>
      <c r="F43" s="67">
        <v>377286.15</v>
      </c>
      <c r="G43" s="68">
        <v>7</v>
      </c>
      <c r="H43" s="69">
        <v>350876.11949999997</v>
      </c>
      <c r="I43" s="70"/>
    </row>
    <row r="44" spans="1:9" outlineLevel="2" x14ac:dyDescent="0.2">
      <c r="A44" s="64" t="s">
        <v>1290</v>
      </c>
      <c r="B44" s="64" t="s">
        <v>1291</v>
      </c>
      <c r="C44" s="65">
        <v>1</v>
      </c>
      <c r="D44" s="65"/>
      <c r="E44" s="66">
        <v>12261.8</v>
      </c>
      <c r="F44" s="67">
        <v>12261.8</v>
      </c>
      <c r="G44" s="68">
        <v>7</v>
      </c>
      <c r="H44" s="69">
        <v>11403.474</v>
      </c>
      <c r="I44" s="70"/>
    </row>
    <row r="45" spans="1:9" x14ac:dyDescent="0.2">
      <c r="A45" s="64"/>
      <c r="B45" s="64"/>
      <c r="C45" s="65"/>
      <c r="D45" s="65"/>
      <c r="E45" s="66"/>
      <c r="F45" s="67"/>
      <c r="G45" s="68"/>
      <c r="H45" s="69"/>
      <c r="I45" s="70"/>
    </row>
    <row r="46" spans="1:9" ht="13.5" thickBot="1" x14ac:dyDescent="0.25">
      <c r="A46" s="71"/>
      <c r="B46" s="72"/>
      <c r="C46" s="73"/>
      <c r="D46" s="73"/>
      <c r="E46" s="74"/>
      <c r="F46" s="75"/>
      <c r="G46" s="76"/>
      <c r="H46" s="77"/>
      <c r="I46" s="73"/>
    </row>
    <row r="47" spans="1:9" s="81" customFormat="1" x14ac:dyDescent="0.2">
      <c r="A47" s="19"/>
      <c r="B47" s="78" t="s">
        <v>50</v>
      </c>
      <c r="C47" s="19"/>
      <c r="D47" s="19"/>
      <c r="E47" s="79"/>
      <c r="F47" s="67"/>
      <c r="G47" s="80"/>
      <c r="H47" s="79">
        <f>F11</f>
        <v>2137644.7418554998</v>
      </c>
      <c r="I47" s="19"/>
    </row>
    <row r="48" spans="1:9" x14ac:dyDescent="0.2">
      <c r="A48" s="3"/>
      <c r="B48" s="78" t="s">
        <v>51</v>
      </c>
      <c r="C48" s="3"/>
      <c r="D48" s="3"/>
      <c r="E48" s="51"/>
      <c r="F48" s="67"/>
      <c r="G48" s="52"/>
      <c r="H48" s="51">
        <f>H11</f>
        <v>1975476.613483198</v>
      </c>
      <c r="I48" s="3"/>
    </row>
    <row r="49" spans="1:9" x14ac:dyDescent="0.2">
      <c r="A49" s="3"/>
      <c r="B49" s="78" t="s">
        <v>52</v>
      </c>
      <c r="C49" s="3"/>
      <c r="D49" s="3"/>
      <c r="E49" s="51"/>
      <c r="F49" s="67"/>
      <c r="G49" s="52"/>
      <c r="H49" s="51">
        <f>I11</f>
        <v>0</v>
      </c>
      <c r="I49" s="3"/>
    </row>
    <row r="50" spans="1:9" x14ac:dyDescent="0.2">
      <c r="A50" s="3"/>
      <c r="B50" s="78"/>
      <c r="C50" s="3"/>
      <c r="D50" s="3"/>
      <c r="E50" s="51"/>
      <c r="F50" s="67"/>
      <c r="G50" s="52"/>
      <c r="H50" s="51"/>
      <c r="I50" s="3"/>
    </row>
    <row r="51" spans="1:9" x14ac:dyDescent="0.2">
      <c r="A51" s="3"/>
      <c r="B51" s="3" t="s">
        <v>53</v>
      </c>
      <c r="C51" s="3"/>
      <c r="D51" s="3"/>
      <c r="E51" s="51"/>
      <c r="F51" s="67"/>
      <c r="G51" s="52"/>
      <c r="H51" s="51">
        <f>SUM(H48,H49)</f>
        <v>1975476.613483198</v>
      </c>
    </row>
    <row r="52" spans="1:9" x14ac:dyDescent="0.2">
      <c r="A52" s="3"/>
      <c r="B52" s="3"/>
      <c r="C52" s="3"/>
      <c r="D52" s="3"/>
      <c r="E52" s="51"/>
      <c r="F52" s="51"/>
      <c r="G52" s="52"/>
      <c r="H52" s="51"/>
      <c r="I52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I17"/>
  <sheetViews>
    <sheetView view="pageBreakPreview" zoomScaleNormal="100" workbookViewId="0">
      <selection activeCell="C28" sqref="C28"/>
    </sheetView>
  </sheetViews>
  <sheetFormatPr defaultRowHeight="12.75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11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64"/>
      <c r="B10" s="64"/>
      <c r="C10" s="65"/>
      <c r="D10" s="65"/>
      <c r="E10" s="66"/>
      <c r="F10" s="67"/>
      <c r="G10" s="68"/>
      <c r="H10" s="69"/>
      <c r="I10" s="70"/>
    </row>
    <row r="11" spans="1:9" ht="13.5" thickBot="1" x14ac:dyDescent="0.25">
      <c r="A11" s="71"/>
      <c r="B11" s="72"/>
      <c r="C11" s="73"/>
      <c r="D11" s="73"/>
      <c r="E11" s="74"/>
      <c r="F11" s="75"/>
      <c r="G11" s="76"/>
      <c r="H11" s="77"/>
      <c r="I11" s="73"/>
    </row>
    <row r="12" spans="1:9" s="81" customFormat="1" x14ac:dyDescent="0.2">
      <c r="A12" s="19"/>
      <c r="B12" s="78" t="s">
        <v>50</v>
      </c>
      <c r="C12" s="19"/>
      <c r="D12" s="19"/>
      <c r="E12" s="79"/>
      <c r="F12" s="67"/>
      <c r="G12" s="80"/>
      <c r="H12" s="79">
        <f>F10</f>
        <v>0</v>
      </c>
      <c r="I12" s="19"/>
    </row>
    <row r="13" spans="1:9" x14ac:dyDescent="0.2">
      <c r="A13" s="3"/>
      <c r="B13" s="78" t="s">
        <v>51</v>
      </c>
      <c r="C13" s="3"/>
      <c r="D13" s="3"/>
      <c r="E13" s="51"/>
      <c r="F13" s="67"/>
      <c r="G13" s="52"/>
      <c r="H13" s="51">
        <f>H10</f>
        <v>0</v>
      </c>
      <c r="I13" s="3"/>
    </row>
    <row r="14" spans="1:9" x14ac:dyDescent="0.2">
      <c r="A14" s="3"/>
      <c r="B14" s="78" t="s">
        <v>52</v>
      </c>
      <c r="C14" s="3"/>
      <c r="D14" s="3"/>
      <c r="E14" s="51"/>
      <c r="F14" s="67"/>
      <c r="G14" s="52"/>
      <c r="H14" s="51">
        <f>I10</f>
        <v>0</v>
      </c>
      <c r="I14" s="3"/>
    </row>
    <row r="15" spans="1:9" x14ac:dyDescent="0.2">
      <c r="A15" s="3"/>
      <c r="B15" s="78"/>
      <c r="C15" s="3"/>
      <c r="D15" s="3"/>
      <c r="E15" s="51"/>
      <c r="F15" s="67"/>
      <c r="G15" s="52"/>
      <c r="H15" s="51"/>
      <c r="I15" s="3"/>
    </row>
    <row r="16" spans="1:9" x14ac:dyDescent="0.2">
      <c r="A16" s="3"/>
      <c r="B16" s="3" t="s">
        <v>53</v>
      </c>
      <c r="C16" s="3"/>
      <c r="D16" s="3"/>
      <c r="E16" s="51"/>
      <c r="F16" s="67"/>
      <c r="G16" s="52"/>
      <c r="H16" s="51">
        <f>SUM(H13,H14)</f>
        <v>0</v>
      </c>
    </row>
    <row r="17" spans="1:9" x14ac:dyDescent="0.2">
      <c r="A17" s="3"/>
      <c r="B17" s="3"/>
      <c r="C17" s="3"/>
      <c r="D17" s="3"/>
      <c r="E17" s="51"/>
      <c r="F17" s="51"/>
      <c r="G17" s="52"/>
      <c r="H17" s="51"/>
      <c r="I17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outlinePr summaryBelow="0"/>
    <pageSetUpPr fitToPage="1"/>
  </sheetPr>
  <dimension ref="A1:I94"/>
  <sheetViews>
    <sheetView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1337</v>
      </c>
      <c r="B11" s="64" t="s">
        <v>1338</v>
      </c>
      <c r="C11" s="65">
        <v>1</v>
      </c>
      <c r="D11" s="65"/>
      <c r="E11" s="66">
        <f>SUM(F12,F72,F81)</f>
        <v>14906057.741657898</v>
      </c>
      <c r="F11" s="67">
        <f>C11*E11</f>
        <v>14906057.741657898</v>
      </c>
      <c r="G11" s="68">
        <f>100*(1-(H11/F11))</f>
        <v>40.085828302232621</v>
      </c>
      <c r="H11" s="69">
        <f>C11*SUM(H12,H72,H81)</f>
        <v>8930841.0287052598</v>
      </c>
      <c r="I11" s="70"/>
    </row>
    <row r="12" spans="1:9" outlineLevel="1" x14ac:dyDescent="0.2">
      <c r="A12" s="64" t="s">
        <v>1339</v>
      </c>
      <c r="B12" s="64" t="s">
        <v>1060</v>
      </c>
      <c r="C12" s="65">
        <v>1</v>
      </c>
      <c r="D12" s="65"/>
      <c r="E12" s="66">
        <f>SUM(F13,F43)</f>
        <v>13531353.763360439</v>
      </c>
      <c r="F12" s="67">
        <f>C12*E12</f>
        <v>13531353.763360439</v>
      </c>
      <c r="G12" s="68">
        <f>100*(1-(H12/F12))</f>
        <v>43.387455123117768</v>
      </c>
      <c r="H12" s="69">
        <f>C12*SUM(H13,H43)</f>
        <v>7660443.7217321219</v>
      </c>
      <c r="I12" s="70"/>
    </row>
    <row r="13" spans="1:9" outlineLevel="2" x14ac:dyDescent="0.2">
      <c r="A13" s="64" t="s">
        <v>1340</v>
      </c>
      <c r="B13" s="64" t="s">
        <v>1341</v>
      </c>
      <c r="C13" s="65">
        <v>1</v>
      </c>
      <c r="D13" s="65"/>
      <c r="E13" s="66">
        <f>SUM(F14)</f>
        <v>13261932.637675999</v>
      </c>
      <c r="F13" s="67">
        <f>C13*E13</f>
        <v>13261932.637675999</v>
      </c>
      <c r="G13" s="68">
        <f>100*(1-(H13/F13))</f>
        <v>44.069999999999979</v>
      </c>
      <c r="H13" s="69">
        <f>C13*SUM(H14)</f>
        <v>7417398.9242521888</v>
      </c>
      <c r="I13" s="70"/>
    </row>
    <row r="14" spans="1:9" outlineLevel="2" x14ac:dyDescent="0.2">
      <c r="A14" s="64" t="s">
        <v>1342</v>
      </c>
      <c r="B14" s="64" t="s">
        <v>1343</v>
      </c>
      <c r="C14" s="65">
        <v>1</v>
      </c>
      <c r="D14" s="65"/>
      <c r="E14" s="66">
        <f>SUM(F15,F17,F19,F24,F28)</f>
        <v>13261932.637675999</v>
      </c>
      <c r="F14" s="67">
        <f>C14*E14</f>
        <v>13261932.637675999</v>
      </c>
      <c r="G14" s="68">
        <f>100*(1-(H14/F14))</f>
        <v>44.069999999999979</v>
      </c>
      <c r="H14" s="69">
        <f>C14*SUM(H15,H17,H19,H24,H28)</f>
        <v>7417398.9242521888</v>
      </c>
      <c r="I14" s="70"/>
    </row>
    <row r="15" spans="1:9" outlineLevel="3" x14ac:dyDescent="0.2">
      <c r="A15" s="64" t="s">
        <v>1344</v>
      </c>
      <c r="B15" s="64" t="s">
        <v>1066</v>
      </c>
      <c r="C15" s="65">
        <v>1</v>
      </c>
      <c r="D15" s="65"/>
      <c r="E15" s="66">
        <f>SUM(F16)</f>
        <v>6016.80886285</v>
      </c>
      <c r="F15" s="67">
        <f>C15*E15</f>
        <v>6016.80886285</v>
      </c>
      <c r="G15" s="68">
        <f>100*(1-(H15/F15))</f>
        <v>44.069999999999922</v>
      </c>
      <c r="H15" s="69">
        <f>C15*SUM(H16)</f>
        <v>3365.20119699201</v>
      </c>
      <c r="I15" s="70"/>
    </row>
    <row r="16" spans="1:9" outlineLevel="3" x14ac:dyDescent="0.2">
      <c r="A16" s="64" t="s">
        <v>1345</v>
      </c>
      <c r="B16" s="64" t="s">
        <v>1068</v>
      </c>
      <c r="C16" s="65">
        <v>1</v>
      </c>
      <c r="D16" s="65"/>
      <c r="E16" s="66">
        <v>6016.80886285</v>
      </c>
      <c r="F16" s="67">
        <v>6016.80886285</v>
      </c>
      <c r="G16" s="68">
        <v>44.07</v>
      </c>
      <c r="H16" s="69">
        <v>3365.20119699201</v>
      </c>
      <c r="I16" s="70"/>
    </row>
    <row r="17" spans="1:9" outlineLevel="3" x14ac:dyDescent="0.2">
      <c r="A17" s="64" t="s">
        <v>1346</v>
      </c>
      <c r="B17" s="64" t="s">
        <v>1119</v>
      </c>
      <c r="C17" s="65">
        <v>1</v>
      </c>
      <c r="D17" s="65"/>
      <c r="E17" s="66">
        <f>SUM(F18)</f>
        <v>126739.66644612</v>
      </c>
      <c r="F17" s="67">
        <f>C17*E17</f>
        <v>126739.66644612</v>
      </c>
      <c r="G17" s="68">
        <f>100*(1-(H17/F17))</f>
        <v>44.070000000000022</v>
      </c>
      <c r="H17" s="69">
        <f>C17*SUM(H18)</f>
        <v>70885.495443314896</v>
      </c>
      <c r="I17" s="70"/>
    </row>
    <row r="18" spans="1:9" outlineLevel="3" x14ac:dyDescent="0.2">
      <c r="A18" s="64" t="s">
        <v>1347</v>
      </c>
      <c r="B18" s="64" t="s">
        <v>1348</v>
      </c>
      <c r="C18" s="65">
        <v>21042</v>
      </c>
      <c r="D18" s="65"/>
      <c r="E18" s="66">
        <v>6.0231758600000003</v>
      </c>
      <c r="F18" s="67">
        <v>126739.66644612</v>
      </c>
      <c r="G18" s="68">
        <v>44.07</v>
      </c>
      <c r="H18" s="69">
        <v>70885.495443314896</v>
      </c>
      <c r="I18" s="70"/>
    </row>
    <row r="19" spans="1:9" outlineLevel="3" x14ac:dyDescent="0.2">
      <c r="A19" s="64" t="s">
        <v>1349</v>
      </c>
      <c r="B19" s="64" t="s">
        <v>1070</v>
      </c>
      <c r="C19" s="65">
        <v>1</v>
      </c>
      <c r="D19" s="65"/>
      <c r="E19" s="66">
        <f>SUM(F20,F21,F22,F23)</f>
        <v>256383.49681444</v>
      </c>
      <c r="F19" s="67">
        <f>C19*E19</f>
        <v>256383.49681444</v>
      </c>
      <c r="G19" s="68">
        <f>100*(1-(H19/F19))</f>
        <v>44.070000000000022</v>
      </c>
      <c r="H19" s="69">
        <f>C19*SUM(H20,H21,H22,H23)</f>
        <v>143395.28976831623</v>
      </c>
      <c r="I19" s="70"/>
    </row>
    <row r="20" spans="1:9" outlineLevel="4" x14ac:dyDescent="0.2">
      <c r="A20" s="64" t="s">
        <v>1350</v>
      </c>
      <c r="B20" s="64" t="s">
        <v>1072</v>
      </c>
      <c r="C20" s="65">
        <v>8</v>
      </c>
      <c r="D20" s="65"/>
      <c r="E20" s="66">
        <v>19253.788361139999</v>
      </c>
      <c r="F20" s="67">
        <v>154030.30688911999</v>
      </c>
      <c r="G20" s="68">
        <v>44.07</v>
      </c>
      <c r="H20" s="69">
        <v>86149.150643084795</v>
      </c>
      <c r="I20" s="70"/>
    </row>
    <row r="21" spans="1:9" outlineLevel="4" x14ac:dyDescent="0.2">
      <c r="A21" s="64" t="s">
        <v>1351</v>
      </c>
      <c r="B21" s="64" t="s">
        <v>1352</v>
      </c>
      <c r="C21" s="65">
        <v>21042</v>
      </c>
      <c r="D21" s="65"/>
      <c r="E21" s="66">
        <v>3.2471666899999998</v>
      </c>
      <c r="F21" s="67">
        <v>68326.881490979998</v>
      </c>
      <c r="G21" s="68">
        <v>44.07</v>
      </c>
      <c r="H21" s="69">
        <v>38215.224817905102</v>
      </c>
      <c r="I21" s="70"/>
    </row>
    <row r="22" spans="1:9" outlineLevel="4" x14ac:dyDescent="0.2">
      <c r="A22" s="64" t="s">
        <v>1353</v>
      </c>
      <c r="B22" s="64" t="s">
        <v>1354</v>
      </c>
      <c r="C22" s="65">
        <v>21042</v>
      </c>
      <c r="D22" s="65"/>
      <c r="E22" s="66">
        <v>0.72583726000000004</v>
      </c>
      <c r="F22" s="67">
        <v>15273.067624920001</v>
      </c>
      <c r="G22" s="68">
        <v>44.07</v>
      </c>
      <c r="H22" s="69">
        <v>8542.2267226177592</v>
      </c>
      <c r="I22" s="70"/>
    </row>
    <row r="23" spans="1:9" outlineLevel="4" x14ac:dyDescent="0.2">
      <c r="A23" s="64" t="s">
        <v>1355</v>
      </c>
      <c r="B23" s="64" t="s">
        <v>1356</v>
      </c>
      <c r="C23" s="65">
        <v>3302</v>
      </c>
      <c r="D23" s="65"/>
      <c r="E23" s="66">
        <v>5.6793582100000002</v>
      </c>
      <c r="F23" s="67">
        <v>18753.24080942</v>
      </c>
      <c r="G23" s="68">
        <v>44.07</v>
      </c>
      <c r="H23" s="69">
        <v>10488.687584708599</v>
      </c>
      <c r="I23" s="70"/>
    </row>
    <row r="24" spans="1:9" outlineLevel="3" x14ac:dyDescent="0.2">
      <c r="A24" s="64" t="s">
        <v>1357</v>
      </c>
      <c r="B24" s="64" t="s">
        <v>1070</v>
      </c>
      <c r="C24" s="65">
        <v>1</v>
      </c>
      <c r="D24" s="65"/>
      <c r="E24" s="66">
        <f>SUM(F25,F26,F27)</f>
        <v>147934.72560131998</v>
      </c>
      <c r="F24" s="67">
        <f>C24*E24</f>
        <v>147934.72560131998</v>
      </c>
      <c r="G24" s="68">
        <f>100*(1-(H24/F24))</f>
        <v>44.07</v>
      </c>
      <c r="H24" s="69">
        <f>C24*SUM(H25,H26,H27)</f>
        <v>82739.892028818271</v>
      </c>
      <c r="I24" s="70"/>
    </row>
    <row r="25" spans="1:9" outlineLevel="4" x14ac:dyDescent="0.2">
      <c r="A25" s="64" t="s">
        <v>1358</v>
      </c>
      <c r="B25" s="64" t="s">
        <v>1359</v>
      </c>
      <c r="C25" s="65">
        <v>7514</v>
      </c>
      <c r="D25" s="65"/>
      <c r="E25" s="66">
        <v>14.440341269999999</v>
      </c>
      <c r="F25" s="67">
        <v>108504.72430278</v>
      </c>
      <c r="G25" s="68">
        <v>44.07</v>
      </c>
      <c r="H25" s="69">
        <v>60686.6923025449</v>
      </c>
      <c r="I25" s="70"/>
    </row>
    <row r="26" spans="1:9" outlineLevel="4" x14ac:dyDescent="0.2">
      <c r="A26" s="64" t="s">
        <v>1360</v>
      </c>
      <c r="B26" s="64" t="s">
        <v>1361</v>
      </c>
      <c r="C26" s="65">
        <v>7514</v>
      </c>
      <c r="D26" s="65"/>
      <c r="E26" s="66">
        <v>3.2089647299999999</v>
      </c>
      <c r="F26" s="67">
        <v>24112.16098122</v>
      </c>
      <c r="G26" s="68">
        <v>44.07</v>
      </c>
      <c r="H26" s="69">
        <v>13485.9316367963</v>
      </c>
      <c r="I26" s="70"/>
    </row>
    <row r="27" spans="1:9" outlineLevel="4" x14ac:dyDescent="0.2">
      <c r="A27" s="64" t="s">
        <v>1362</v>
      </c>
      <c r="B27" s="64" t="s">
        <v>1363</v>
      </c>
      <c r="C27" s="65">
        <v>606</v>
      </c>
      <c r="D27" s="65"/>
      <c r="E27" s="66">
        <v>25.27696422</v>
      </c>
      <c r="F27" s="67">
        <v>15317.84031732</v>
      </c>
      <c r="G27" s="68">
        <v>44.07</v>
      </c>
      <c r="H27" s="69">
        <v>8567.2680894770801</v>
      </c>
      <c r="I27" s="70"/>
    </row>
    <row r="28" spans="1:9" outlineLevel="3" x14ac:dyDescent="0.2">
      <c r="A28" s="64" t="s">
        <v>1364</v>
      </c>
      <c r="B28" s="64" t="s">
        <v>1119</v>
      </c>
      <c r="C28" s="65">
        <v>1</v>
      </c>
      <c r="D28" s="65"/>
      <c r="E28" s="66">
        <f>SUM(F29,F30,F31,F32,F33,F34,F35,F36,F37,F38,F39,F40,F41,F42)</f>
        <v>12724857.939951269</v>
      </c>
      <c r="F28" s="67">
        <f>C28*E28</f>
        <v>12724857.939951269</v>
      </c>
      <c r="G28" s="68">
        <f>100*(1-(H28/F28))</f>
        <v>44.069999999999986</v>
      </c>
      <c r="H28" s="69">
        <f>C28*SUM(H29,H30,H31,H32,H33,H34,H35,H36,H37,H38,H39,H40,H41,H42)</f>
        <v>7117013.045814747</v>
      </c>
      <c r="I28" s="70"/>
    </row>
    <row r="29" spans="1:9" outlineLevel="4" x14ac:dyDescent="0.2">
      <c r="A29" s="64" t="s">
        <v>1365</v>
      </c>
      <c r="B29" s="64" t="s">
        <v>1366</v>
      </c>
      <c r="C29" s="65">
        <v>102</v>
      </c>
      <c r="D29" s="65"/>
      <c r="E29" s="66">
        <v>485.35591493999999</v>
      </c>
      <c r="F29" s="67">
        <v>49506.303323879998</v>
      </c>
      <c r="G29" s="68">
        <v>44.07</v>
      </c>
      <c r="H29" s="69">
        <v>27688.8754490461</v>
      </c>
      <c r="I29" s="70"/>
    </row>
    <row r="30" spans="1:9" outlineLevel="4" x14ac:dyDescent="0.2">
      <c r="A30" s="64" t="s">
        <v>1367</v>
      </c>
      <c r="B30" s="64" t="s">
        <v>1368</v>
      </c>
      <c r="C30" s="65">
        <v>7514</v>
      </c>
      <c r="D30" s="65"/>
      <c r="E30" s="66">
        <v>53.750159170000003</v>
      </c>
      <c r="F30" s="67">
        <v>403878.69600338</v>
      </c>
      <c r="G30" s="68">
        <v>44.07</v>
      </c>
      <c r="H30" s="69">
        <v>225889.35467469</v>
      </c>
      <c r="I30" s="70"/>
    </row>
    <row r="31" spans="1:9" outlineLevel="4" x14ac:dyDescent="0.2">
      <c r="A31" s="64" t="s">
        <v>1369</v>
      </c>
      <c r="B31" s="64" t="s">
        <v>1370</v>
      </c>
      <c r="C31" s="65">
        <v>7514</v>
      </c>
      <c r="D31" s="65"/>
      <c r="E31" s="66">
        <v>52.145676809999998</v>
      </c>
      <c r="F31" s="67">
        <v>391822.61555033998</v>
      </c>
      <c r="G31" s="68">
        <v>44.07</v>
      </c>
      <c r="H31" s="69">
        <v>219146.388877305</v>
      </c>
      <c r="I31" s="70"/>
    </row>
    <row r="32" spans="1:9" outlineLevel="4" x14ac:dyDescent="0.2">
      <c r="A32" s="64" t="s">
        <v>1371</v>
      </c>
      <c r="B32" s="64" t="s">
        <v>1372</v>
      </c>
      <c r="C32" s="65">
        <v>7514</v>
      </c>
      <c r="D32" s="65"/>
      <c r="E32" s="66">
        <v>146.81013625</v>
      </c>
      <c r="F32" s="67">
        <v>1103131.3637824999</v>
      </c>
      <c r="G32" s="68">
        <v>44.07</v>
      </c>
      <c r="H32" s="69">
        <v>616981.37176355196</v>
      </c>
      <c r="I32" s="70"/>
    </row>
    <row r="33" spans="1:9" outlineLevel="4" x14ac:dyDescent="0.2">
      <c r="A33" s="64" t="s">
        <v>1373</v>
      </c>
      <c r="B33" s="64" t="s">
        <v>1374</v>
      </c>
      <c r="C33" s="65">
        <v>7514</v>
      </c>
      <c r="D33" s="65"/>
      <c r="E33" s="66">
        <v>53.750159170000003</v>
      </c>
      <c r="F33" s="67">
        <v>403878.69600338</v>
      </c>
      <c r="G33" s="68">
        <v>44.07</v>
      </c>
      <c r="H33" s="69">
        <v>225889.35467469</v>
      </c>
      <c r="I33" s="70"/>
    </row>
    <row r="34" spans="1:9" outlineLevel="4" x14ac:dyDescent="0.2">
      <c r="A34" s="64" t="s">
        <v>1375</v>
      </c>
      <c r="B34" s="64" t="s">
        <v>1376</v>
      </c>
      <c r="C34" s="65">
        <v>28556</v>
      </c>
      <c r="D34" s="65"/>
      <c r="E34" s="66">
        <v>53.750159170000003</v>
      </c>
      <c r="F34" s="67">
        <v>1534889.5452585199</v>
      </c>
      <c r="G34" s="68">
        <v>44.07</v>
      </c>
      <c r="H34" s="69">
        <v>858463.72266308998</v>
      </c>
      <c r="I34" s="70"/>
    </row>
    <row r="35" spans="1:9" outlineLevel="4" x14ac:dyDescent="0.2">
      <c r="A35" s="64" t="s">
        <v>1377</v>
      </c>
      <c r="B35" s="64" t="s">
        <v>1140</v>
      </c>
      <c r="C35" s="65">
        <v>7514</v>
      </c>
      <c r="D35" s="65"/>
      <c r="E35" s="66">
        <v>69.794982809999993</v>
      </c>
      <c r="F35" s="67">
        <v>524439.50083434</v>
      </c>
      <c r="G35" s="68">
        <v>44.07</v>
      </c>
      <c r="H35" s="69">
        <v>293319.01281664602</v>
      </c>
      <c r="I35" s="70"/>
    </row>
    <row r="36" spans="1:9" outlineLevel="4" x14ac:dyDescent="0.2">
      <c r="A36" s="64" t="s">
        <v>1378</v>
      </c>
      <c r="B36" s="64" t="s">
        <v>1379</v>
      </c>
      <c r="C36" s="65">
        <v>7514</v>
      </c>
      <c r="D36" s="65"/>
      <c r="E36" s="66">
        <v>76.212912259999996</v>
      </c>
      <c r="F36" s="67">
        <v>572663.82272164</v>
      </c>
      <c r="G36" s="68">
        <v>44.07</v>
      </c>
      <c r="H36" s="69">
        <v>320290.87604821299</v>
      </c>
      <c r="I36" s="70"/>
    </row>
    <row r="37" spans="1:9" outlineLevel="4" x14ac:dyDescent="0.2">
      <c r="A37" s="64" t="s">
        <v>1380</v>
      </c>
      <c r="B37" s="64" t="s">
        <v>1381</v>
      </c>
      <c r="C37" s="65">
        <v>7514</v>
      </c>
      <c r="D37" s="65"/>
      <c r="E37" s="66">
        <v>53.750159170000003</v>
      </c>
      <c r="F37" s="67">
        <v>403878.69600338</v>
      </c>
      <c r="G37" s="68">
        <v>44.07</v>
      </c>
      <c r="H37" s="69">
        <v>225889.35467469</v>
      </c>
      <c r="I37" s="70"/>
    </row>
    <row r="38" spans="1:9" outlineLevel="4" x14ac:dyDescent="0.2">
      <c r="A38" s="64" t="s">
        <v>1382</v>
      </c>
      <c r="B38" s="64" t="s">
        <v>1383</v>
      </c>
      <c r="C38" s="65">
        <v>7514</v>
      </c>
      <c r="D38" s="65"/>
      <c r="E38" s="66">
        <v>26.473959000000001</v>
      </c>
      <c r="F38" s="67">
        <v>198925.327926</v>
      </c>
      <c r="G38" s="68">
        <v>44.07</v>
      </c>
      <c r="H38" s="69">
        <v>111258.935909012</v>
      </c>
      <c r="I38" s="70"/>
    </row>
    <row r="39" spans="1:9" outlineLevel="4" x14ac:dyDescent="0.2">
      <c r="A39" s="64" t="s">
        <v>1384</v>
      </c>
      <c r="B39" s="64" t="s">
        <v>1385</v>
      </c>
      <c r="C39" s="65">
        <v>606</v>
      </c>
      <c r="D39" s="65"/>
      <c r="E39" s="66">
        <v>453.6</v>
      </c>
      <c r="F39" s="67">
        <v>274881.59999999998</v>
      </c>
      <c r="G39" s="68">
        <v>44.07</v>
      </c>
      <c r="H39" s="69">
        <v>153741.27888</v>
      </c>
      <c r="I39" s="70"/>
    </row>
    <row r="40" spans="1:9" outlineLevel="4" x14ac:dyDescent="0.2">
      <c r="A40" s="64" t="s">
        <v>1386</v>
      </c>
      <c r="B40" s="64" t="s">
        <v>1387</v>
      </c>
      <c r="C40" s="65">
        <v>1</v>
      </c>
      <c r="D40" s="65"/>
      <c r="E40" s="66">
        <v>42587.775372470001</v>
      </c>
      <c r="F40" s="67">
        <v>42587.775372470001</v>
      </c>
      <c r="G40" s="68">
        <v>44.07</v>
      </c>
      <c r="H40" s="69">
        <v>23819.342765822501</v>
      </c>
      <c r="I40" s="70"/>
    </row>
    <row r="41" spans="1:9" outlineLevel="4" x14ac:dyDescent="0.2">
      <c r="A41" s="64" t="s">
        <v>1388</v>
      </c>
      <c r="B41" s="64" t="s">
        <v>1389</v>
      </c>
      <c r="C41" s="65">
        <v>21042</v>
      </c>
      <c r="D41" s="65"/>
      <c r="E41" s="66">
        <v>116.36317330999999</v>
      </c>
      <c r="F41" s="67">
        <v>2448513.8927890202</v>
      </c>
      <c r="G41" s="68">
        <v>44.07</v>
      </c>
      <c r="H41" s="69">
        <v>1369453.8202368999</v>
      </c>
      <c r="I41" s="70"/>
    </row>
    <row r="42" spans="1:9" outlineLevel="4" x14ac:dyDescent="0.2">
      <c r="A42" s="64" t="s">
        <v>1390</v>
      </c>
      <c r="B42" s="64" t="s">
        <v>1391</v>
      </c>
      <c r="C42" s="65">
        <v>7514</v>
      </c>
      <c r="D42" s="65"/>
      <c r="E42" s="66">
        <v>581.82860053000002</v>
      </c>
      <c r="F42" s="67">
        <v>4371860.10438242</v>
      </c>
      <c r="G42" s="68">
        <v>44.07</v>
      </c>
      <c r="H42" s="69">
        <v>2445181.3563810899</v>
      </c>
      <c r="I42" s="70"/>
    </row>
    <row r="43" spans="1:9" outlineLevel="2" x14ac:dyDescent="0.2">
      <c r="A43" s="64" t="s">
        <v>1392</v>
      </c>
      <c r="B43" s="64" t="s">
        <v>1393</v>
      </c>
      <c r="C43" s="65">
        <v>1</v>
      </c>
      <c r="D43" s="65"/>
      <c r="E43" s="66">
        <f>SUM(F44)</f>
        <v>269421.12568443996</v>
      </c>
      <c r="F43" s="67">
        <f>C43*E43</f>
        <v>269421.12568443996</v>
      </c>
      <c r="G43" s="68">
        <f>100*(1-(H43/F43))</f>
        <v>9.7899999999999761</v>
      </c>
      <c r="H43" s="69">
        <f>C43*SUM(H44)</f>
        <v>243044.79747993336</v>
      </c>
      <c r="I43" s="70"/>
    </row>
    <row r="44" spans="1:9" outlineLevel="2" x14ac:dyDescent="0.2">
      <c r="A44" s="64" t="s">
        <v>1394</v>
      </c>
      <c r="B44" s="64" t="s">
        <v>1395</v>
      </c>
      <c r="C44" s="65">
        <v>1</v>
      </c>
      <c r="D44" s="65"/>
      <c r="E44" s="66">
        <f>SUM(F45)</f>
        <v>269421.12568443996</v>
      </c>
      <c r="F44" s="67">
        <f>C44*E44</f>
        <v>269421.12568443996</v>
      </c>
      <c r="G44" s="68">
        <f>100*(1-(H44/F44))</f>
        <v>9.7899999999999761</v>
      </c>
      <c r="H44" s="69">
        <f>C44*SUM(H45)</f>
        <v>243044.79747993336</v>
      </c>
      <c r="I44" s="70"/>
    </row>
    <row r="45" spans="1:9" outlineLevel="2" x14ac:dyDescent="0.2">
      <c r="A45" s="64" t="s">
        <v>1396</v>
      </c>
      <c r="B45" s="64" t="s">
        <v>1397</v>
      </c>
      <c r="C45" s="65">
        <v>1</v>
      </c>
      <c r="D45" s="65"/>
      <c r="E45" s="66">
        <f>SUM(F46,F47,F48,F49,F50,F51,F52,F53,F54,F55,F56,F57,F58,F59,F60,F61,F62,F63,F64,F65,F66,F67,F68,F69,F70,F71)</f>
        <v>269421.12568443996</v>
      </c>
      <c r="F45" s="67">
        <f>C45*E45</f>
        <v>269421.12568443996</v>
      </c>
      <c r="G45" s="68">
        <f>100*(1-(H45/F45))</f>
        <v>9.7899999999999761</v>
      </c>
      <c r="H45" s="69">
        <f>C45*SUM(H46,H47,H48,H49,H50,H51,H52,H53,H54,H55,H56,H57,H58,H59,H60,H61,H62,H63,H64,H65,H66,H67,H68,H69,H70,H71)</f>
        <v>243044.79747993336</v>
      </c>
      <c r="I45" s="70"/>
    </row>
    <row r="46" spans="1:9" outlineLevel="3" x14ac:dyDescent="0.2">
      <c r="A46" s="64" t="s">
        <v>1398</v>
      </c>
      <c r="B46" s="64" t="s">
        <v>1399</v>
      </c>
      <c r="C46" s="65">
        <v>2</v>
      </c>
      <c r="D46" s="65"/>
      <c r="E46" s="66">
        <v>2662.9058958400001</v>
      </c>
      <c r="F46" s="67">
        <v>5325.8117916800002</v>
      </c>
      <c r="G46" s="68">
        <v>9.7899999999999991</v>
      </c>
      <c r="H46" s="69">
        <v>4804.4148172745299</v>
      </c>
      <c r="I46" s="70"/>
    </row>
    <row r="47" spans="1:9" outlineLevel="3" x14ac:dyDescent="0.2">
      <c r="A47" s="64" t="s">
        <v>1400</v>
      </c>
      <c r="B47" s="64" t="s">
        <v>1401</v>
      </c>
      <c r="C47" s="65">
        <v>3</v>
      </c>
      <c r="D47" s="65"/>
      <c r="E47" s="66">
        <v>413.68903604000002</v>
      </c>
      <c r="F47" s="67">
        <v>1241.0671081200001</v>
      </c>
      <c r="G47" s="68">
        <v>9.7899999999999991</v>
      </c>
      <c r="H47" s="69">
        <v>1119.56663823505</v>
      </c>
      <c r="I47" s="70"/>
    </row>
    <row r="48" spans="1:9" outlineLevel="3" x14ac:dyDescent="0.2">
      <c r="A48" s="64" t="s">
        <v>1402</v>
      </c>
      <c r="B48" s="64" t="s">
        <v>1403</v>
      </c>
      <c r="C48" s="65">
        <v>4</v>
      </c>
      <c r="D48" s="65"/>
      <c r="E48" s="66">
        <v>1334.9293263699999</v>
      </c>
      <c r="F48" s="67">
        <v>5339.7173054799996</v>
      </c>
      <c r="G48" s="68">
        <v>9.7899999999999991</v>
      </c>
      <c r="H48" s="69">
        <v>4816.9589812735103</v>
      </c>
      <c r="I48" s="70"/>
    </row>
    <row r="49" spans="1:9" outlineLevel="3" x14ac:dyDescent="0.2">
      <c r="A49" s="64" t="s">
        <v>1404</v>
      </c>
      <c r="B49" s="64" t="s">
        <v>1405</v>
      </c>
      <c r="C49" s="65">
        <v>34</v>
      </c>
      <c r="D49" s="65"/>
      <c r="E49" s="66">
        <v>359.81153698999998</v>
      </c>
      <c r="F49" s="67">
        <v>12233.592257660001</v>
      </c>
      <c r="G49" s="68">
        <v>9.7899999999999991</v>
      </c>
      <c r="H49" s="69">
        <v>11035.923575635101</v>
      </c>
      <c r="I49" s="70"/>
    </row>
    <row r="50" spans="1:9" outlineLevel="3" x14ac:dyDescent="0.2">
      <c r="A50" s="64" t="s">
        <v>1406</v>
      </c>
      <c r="B50" s="64" t="s">
        <v>1407</v>
      </c>
      <c r="C50" s="65">
        <v>4</v>
      </c>
      <c r="D50" s="65"/>
      <c r="E50" s="66">
        <v>4333.3121100199996</v>
      </c>
      <c r="F50" s="67">
        <v>17333.248440079999</v>
      </c>
      <c r="G50" s="68">
        <v>9.7899999999999991</v>
      </c>
      <c r="H50" s="69">
        <v>15636.3234177962</v>
      </c>
      <c r="I50" s="70"/>
    </row>
    <row r="51" spans="1:9" outlineLevel="3" x14ac:dyDescent="0.2">
      <c r="A51" s="64" t="s">
        <v>1408</v>
      </c>
      <c r="B51" s="64" t="s">
        <v>1409</v>
      </c>
      <c r="C51" s="65">
        <v>10</v>
      </c>
      <c r="D51" s="65"/>
      <c r="E51" s="66">
        <v>719.61033999999995</v>
      </c>
      <c r="F51" s="67">
        <v>7196.1034</v>
      </c>
      <c r="G51" s="68">
        <v>9.7899999999999991</v>
      </c>
      <c r="H51" s="69">
        <v>6491.6048771400001</v>
      </c>
      <c r="I51" s="70"/>
    </row>
    <row r="52" spans="1:9" outlineLevel="3" x14ac:dyDescent="0.2">
      <c r="A52" s="64" t="s">
        <v>1410</v>
      </c>
      <c r="B52" s="64" t="s">
        <v>1411</v>
      </c>
      <c r="C52" s="65">
        <v>2</v>
      </c>
      <c r="D52" s="65"/>
      <c r="E52" s="66">
        <v>9749.5097415</v>
      </c>
      <c r="F52" s="67">
        <v>19499.019483</v>
      </c>
      <c r="G52" s="68">
        <v>9.7899999999999991</v>
      </c>
      <c r="H52" s="69">
        <v>17590.065475614301</v>
      </c>
      <c r="I52" s="70"/>
    </row>
    <row r="53" spans="1:9" outlineLevel="3" x14ac:dyDescent="0.2">
      <c r="A53" s="64" t="s">
        <v>1412</v>
      </c>
      <c r="B53" s="64" t="s">
        <v>1413</v>
      </c>
      <c r="C53" s="65">
        <v>1</v>
      </c>
      <c r="D53" s="65"/>
      <c r="E53" s="66">
        <v>1653.9539029699999</v>
      </c>
      <c r="F53" s="67">
        <v>1653.9539029699999</v>
      </c>
      <c r="G53" s="68">
        <v>9.7899999999999991</v>
      </c>
      <c r="H53" s="69">
        <v>1492.0318158692401</v>
      </c>
      <c r="I53" s="70"/>
    </row>
    <row r="54" spans="1:9" outlineLevel="3" x14ac:dyDescent="0.2">
      <c r="A54" s="64" t="s">
        <v>1414</v>
      </c>
      <c r="B54" s="64" t="s">
        <v>1415</v>
      </c>
      <c r="C54" s="65">
        <v>1</v>
      </c>
      <c r="D54" s="65"/>
      <c r="E54" s="66">
        <v>42446.580924490001</v>
      </c>
      <c r="F54" s="67">
        <v>42446.580924490001</v>
      </c>
      <c r="G54" s="68">
        <v>9.7899999999999991</v>
      </c>
      <c r="H54" s="69">
        <v>38291.0606519824</v>
      </c>
      <c r="I54" s="70"/>
    </row>
    <row r="55" spans="1:9" outlineLevel="3" x14ac:dyDescent="0.2">
      <c r="A55" s="64" t="s">
        <v>1416</v>
      </c>
      <c r="B55" s="64" t="s">
        <v>1417</v>
      </c>
      <c r="C55" s="65">
        <v>1</v>
      </c>
      <c r="D55" s="65"/>
      <c r="E55" s="66">
        <v>13116.3759073</v>
      </c>
      <c r="F55" s="67">
        <v>13116.3759073</v>
      </c>
      <c r="G55" s="68">
        <v>9.7899999999999991</v>
      </c>
      <c r="H55" s="69">
        <v>11832.2827059753</v>
      </c>
      <c r="I55" s="70"/>
    </row>
    <row r="56" spans="1:9" outlineLevel="3" x14ac:dyDescent="0.2">
      <c r="A56" s="64" t="s">
        <v>1418</v>
      </c>
      <c r="B56" s="64" t="s">
        <v>1419</v>
      </c>
      <c r="C56" s="65">
        <v>1</v>
      </c>
      <c r="D56" s="65"/>
      <c r="E56" s="66">
        <v>5264.9815357199996</v>
      </c>
      <c r="F56" s="67">
        <v>5264.9815357199996</v>
      </c>
      <c r="G56" s="68">
        <v>9.7899999999999991</v>
      </c>
      <c r="H56" s="69">
        <v>4749.5398433730097</v>
      </c>
      <c r="I56" s="70"/>
    </row>
    <row r="57" spans="1:9" outlineLevel="3" x14ac:dyDescent="0.2">
      <c r="A57" s="64" t="s">
        <v>1420</v>
      </c>
      <c r="B57" s="64" t="s">
        <v>1421</v>
      </c>
      <c r="C57" s="65">
        <v>2</v>
      </c>
      <c r="D57" s="65"/>
      <c r="E57" s="66">
        <v>7276.0601044200002</v>
      </c>
      <c r="F57" s="67">
        <v>14552.12020884</v>
      </c>
      <c r="G57" s="68">
        <v>9.7899999999999991</v>
      </c>
      <c r="H57" s="69">
        <v>13127.4676403946</v>
      </c>
      <c r="I57" s="70"/>
    </row>
    <row r="58" spans="1:9" outlineLevel="3" x14ac:dyDescent="0.2">
      <c r="A58" s="64" t="s">
        <v>1422</v>
      </c>
      <c r="B58" s="64" t="s">
        <v>1423</v>
      </c>
      <c r="C58" s="65">
        <v>2</v>
      </c>
      <c r="D58" s="65"/>
      <c r="E58" s="66">
        <v>1334.9293263699999</v>
      </c>
      <c r="F58" s="67">
        <v>2669.8586527399998</v>
      </c>
      <c r="G58" s="68">
        <v>9.7899999999999991</v>
      </c>
      <c r="H58" s="69">
        <v>2408.4794906367501</v>
      </c>
      <c r="I58" s="70"/>
    </row>
    <row r="59" spans="1:9" outlineLevel="3" x14ac:dyDescent="0.2">
      <c r="A59" s="64" t="s">
        <v>1424</v>
      </c>
      <c r="B59" s="64" t="s">
        <v>1425</v>
      </c>
      <c r="C59" s="65">
        <v>2</v>
      </c>
      <c r="D59" s="65"/>
      <c r="E59" s="66">
        <v>9043.8049153200009</v>
      </c>
      <c r="F59" s="67">
        <v>18087.609830640002</v>
      </c>
      <c r="G59" s="68">
        <v>9.7899999999999991</v>
      </c>
      <c r="H59" s="69">
        <v>16316.8328282203</v>
      </c>
      <c r="I59" s="70"/>
    </row>
    <row r="60" spans="1:9" outlineLevel="3" x14ac:dyDescent="0.2">
      <c r="A60" s="64" t="s">
        <v>1426</v>
      </c>
      <c r="B60" s="64" t="s">
        <v>1427</v>
      </c>
      <c r="C60" s="65">
        <v>1</v>
      </c>
      <c r="D60" s="65"/>
      <c r="E60" s="66">
        <v>755.44377944999997</v>
      </c>
      <c r="F60" s="67">
        <v>755.44377944999997</v>
      </c>
      <c r="G60" s="68">
        <v>9.7899999999999991</v>
      </c>
      <c r="H60" s="69">
        <v>681.48583344184499</v>
      </c>
      <c r="I60" s="70"/>
    </row>
    <row r="61" spans="1:9" outlineLevel="3" x14ac:dyDescent="0.2">
      <c r="A61" s="64" t="s">
        <v>1428</v>
      </c>
      <c r="B61" s="64" t="s">
        <v>1429</v>
      </c>
      <c r="C61" s="65">
        <v>1</v>
      </c>
      <c r="D61" s="65"/>
      <c r="E61" s="66">
        <v>74062.511142239993</v>
      </c>
      <c r="F61" s="67">
        <v>74062.511142239993</v>
      </c>
      <c r="G61" s="68">
        <v>9.7899999999999991</v>
      </c>
      <c r="H61" s="69">
        <v>66811.791301414705</v>
      </c>
      <c r="I61" s="70"/>
    </row>
    <row r="62" spans="1:9" outlineLevel="3" x14ac:dyDescent="0.2">
      <c r="A62" s="64" t="s">
        <v>1430</v>
      </c>
      <c r="B62" s="64" t="s">
        <v>1431</v>
      </c>
      <c r="C62" s="65">
        <v>2</v>
      </c>
      <c r="D62" s="65"/>
      <c r="E62" s="66">
        <v>4354.1703807499998</v>
      </c>
      <c r="F62" s="67">
        <v>8708.3407614999996</v>
      </c>
      <c r="G62" s="68">
        <v>9.7899999999999991</v>
      </c>
      <c r="H62" s="69">
        <v>7855.7942009491499</v>
      </c>
      <c r="I62" s="70"/>
    </row>
    <row r="63" spans="1:9" outlineLevel="3" x14ac:dyDescent="0.2">
      <c r="A63" s="64" t="s">
        <v>1432</v>
      </c>
      <c r="B63" s="64" t="s">
        <v>1433</v>
      </c>
      <c r="C63" s="65">
        <v>2</v>
      </c>
      <c r="D63" s="65"/>
      <c r="E63" s="66">
        <v>31.287406090000001</v>
      </c>
      <c r="F63" s="67">
        <v>62.574812180000002</v>
      </c>
      <c r="G63" s="68">
        <v>9.7899999999999991</v>
      </c>
      <c r="H63" s="69">
        <v>56.448738067577999</v>
      </c>
      <c r="I63" s="70"/>
    </row>
    <row r="64" spans="1:9" outlineLevel="3" x14ac:dyDescent="0.2">
      <c r="A64" s="64" t="s">
        <v>1434</v>
      </c>
      <c r="B64" s="64" t="s">
        <v>1435</v>
      </c>
      <c r="C64" s="65">
        <v>12</v>
      </c>
      <c r="D64" s="65"/>
      <c r="E64" s="66">
        <v>34.763784540000003</v>
      </c>
      <c r="F64" s="67">
        <v>417.16541447999998</v>
      </c>
      <c r="G64" s="68">
        <v>9.7899999999999991</v>
      </c>
      <c r="H64" s="69">
        <v>376.324920402408</v>
      </c>
      <c r="I64" s="70"/>
    </row>
    <row r="65" spans="1:9" outlineLevel="3" x14ac:dyDescent="0.2">
      <c r="A65" s="64" t="s">
        <v>1436</v>
      </c>
      <c r="B65" s="64" t="s">
        <v>1437</v>
      </c>
      <c r="C65" s="65">
        <v>6</v>
      </c>
      <c r="D65" s="65"/>
      <c r="E65" s="66">
        <v>38.240163000000003</v>
      </c>
      <c r="F65" s="67">
        <v>229.440978</v>
      </c>
      <c r="G65" s="68">
        <v>9.7899999999999991</v>
      </c>
      <c r="H65" s="69">
        <v>206.9787062538</v>
      </c>
      <c r="I65" s="70"/>
    </row>
    <row r="66" spans="1:9" outlineLevel="3" x14ac:dyDescent="0.2">
      <c r="A66" s="64" t="s">
        <v>1438</v>
      </c>
      <c r="B66" s="64" t="s">
        <v>1439</v>
      </c>
      <c r="C66" s="65">
        <v>4</v>
      </c>
      <c r="D66" s="65"/>
      <c r="E66" s="66">
        <v>318.09499554000001</v>
      </c>
      <c r="F66" s="67">
        <v>1272.3799821600001</v>
      </c>
      <c r="G66" s="68">
        <v>9.7899999999999991</v>
      </c>
      <c r="H66" s="69">
        <v>1147.81398190654</v>
      </c>
      <c r="I66" s="70"/>
    </row>
    <row r="67" spans="1:9" outlineLevel="3" x14ac:dyDescent="0.2">
      <c r="A67" s="64" t="s">
        <v>1440</v>
      </c>
      <c r="B67" s="64" t="s">
        <v>1441</v>
      </c>
      <c r="C67" s="65">
        <v>1</v>
      </c>
      <c r="D67" s="65"/>
      <c r="E67" s="66">
        <v>1107.23290462</v>
      </c>
      <c r="F67" s="67">
        <v>1107.23290462</v>
      </c>
      <c r="G67" s="68">
        <v>9.7899999999999991</v>
      </c>
      <c r="H67" s="69">
        <v>998.83480325770199</v>
      </c>
      <c r="I67" s="70"/>
    </row>
    <row r="68" spans="1:9" outlineLevel="3" x14ac:dyDescent="0.2">
      <c r="A68" s="64" t="s">
        <v>1442</v>
      </c>
      <c r="B68" s="64" t="s">
        <v>1443</v>
      </c>
      <c r="C68" s="65">
        <v>1</v>
      </c>
      <c r="D68" s="65"/>
      <c r="E68" s="66">
        <v>16206.876352990001</v>
      </c>
      <c r="F68" s="67">
        <v>16206.876352990001</v>
      </c>
      <c r="G68" s="68">
        <v>9.7899999999999991</v>
      </c>
      <c r="H68" s="69">
        <v>14620.2231580323</v>
      </c>
      <c r="I68" s="70"/>
    </row>
    <row r="69" spans="1:9" outlineLevel="3" x14ac:dyDescent="0.2">
      <c r="A69" s="64" t="s">
        <v>1444</v>
      </c>
      <c r="B69" s="64" t="s">
        <v>1445</v>
      </c>
      <c r="C69" s="65">
        <v>1</v>
      </c>
      <c r="D69" s="65"/>
      <c r="E69" s="66">
        <v>312.87406086999999</v>
      </c>
      <c r="F69" s="67">
        <v>312.87406086999999</v>
      </c>
      <c r="G69" s="68">
        <v>9.7899999999999991</v>
      </c>
      <c r="H69" s="69">
        <v>282.24369031082699</v>
      </c>
      <c r="I69" s="70"/>
    </row>
    <row r="70" spans="1:9" outlineLevel="3" x14ac:dyDescent="0.2">
      <c r="A70" s="64" t="s">
        <v>1446</v>
      </c>
      <c r="B70" s="64" t="s">
        <v>1447</v>
      </c>
      <c r="C70" s="65">
        <v>1</v>
      </c>
      <c r="D70" s="65"/>
      <c r="E70" s="66">
        <v>173.8189227</v>
      </c>
      <c r="F70" s="67">
        <v>173.8189227</v>
      </c>
      <c r="G70" s="68">
        <v>9.7899999999999991</v>
      </c>
      <c r="H70" s="69">
        <v>156.80205016766999</v>
      </c>
      <c r="I70" s="70"/>
    </row>
    <row r="71" spans="1:9" outlineLevel="3" x14ac:dyDescent="0.2">
      <c r="A71" s="64" t="s">
        <v>1448</v>
      </c>
      <c r="B71" s="64" t="s">
        <v>1449</v>
      </c>
      <c r="C71" s="65">
        <v>1</v>
      </c>
      <c r="D71" s="65"/>
      <c r="E71" s="66">
        <v>152.42582453</v>
      </c>
      <c r="F71" s="67">
        <v>152.42582453</v>
      </c>
      <c r="G71" s="68">
        <v>9.7899999999999991</v>
      </c>
      <c r="H71" s="69">
        <v>137.50333630851301</v>
      </c>
      <c r="I71" s="70"/>
    </row>
    <row r="72" spans="1:9" outlineLevel="1" x14ac:dyDescent="0.2">
      <c r="A72" s="64" t="s">
        <v>1450</v>
      </c>
      <c r="B72" s="64" t="s">
        <v>1451</v>
      </c>
      <c r="C72" s="65">
        <v>1</v>
      </c>
      <c r="D72" s="65"/>
      <c r="E72" s="66">
        <f>SUM(F73,F77)</f>
        <v>289512.28829746001</v>
      </c>
      <c r="F72" s="67">
        <f>C72*E72</f>
        <v>289512.28829746001</v>
      </c>
      <c r="G72" s="68">
        <f>100*(1-(H72/F72))</f>
        <v>9.7900000000000205</v>
      </c>
      <c r="H72" s="69">
        <f>C72*SUM(H73,H77)</f>
        <v>261169.03527313861</v>
      </c>
      <c r="I72" s="70"/>
    </row>
    <row r="73" spans="1:9" outlineLevel="2" x14ac:dyDescent="0.2">
      <c r="A73" s="64" t="s">
        <v>1452</v>
      </c>
      <c r="B73" s="64" t="s">
        <v>1453</v>
      </c>
      <c r="C73" s="65">
        <v>1</v>
      </c>
      <c r="D73" s="65"/>
      <c r="E73" s="66">
        <f>SUM(F74)</f>
        <v>180000</v>
      </c>
      <c r="F73" s="67">
        <f>C73*E73</f>
        <v>180000</v>
      </c>
      <c r="G73" s="68">
        <f>100*(1-(H73/F73))</f>
        <v>9.7899999999999991</v>
      </c>
      <c r="H73" s="69">
        <f>C73*SUM(H74)</f>
        <v>162378</v>
      </c>
      <c r="I73" s="70"/>
    </row>
    <row r="74" spans="1:9" outlineLevel="2" x14ac:dyDescent="0.2">
      <c r="A74" s="64" t="s">
        <v>1454</v>
      </c>
      <c r="B74" s="64" t="s">
        <v>1455</v>
      </c>
      <c r="C74" s="65">
        <v>2</v>
      </c>
      <c r="D74" s="65"/>
      <c r="E74" s="66">
        <f>SUM(F75,F76)</f>
        <v>90000</v>
      </c>
      <c r="F74" s="67">
        <f>C74*E74</f>
        <v>180000</v>
      </c>
      <c r="G74" s="68">
        <f>100*(1-(H74/F74))</f>
        <v>9.7899999999999991</v>
      </c>
      <c r="H74" s="69">
        <f>C74*SUM(H75,H76)</f>
        <v>162378</v>
      </c>
      <c r="I74" s="70"/>
    </row>
    <row r="75" spans="1:9" outlineLevel="3" x14ac:dyDescent="0.2">
      <c r="A75" s="64" t="s">
        <v>1456</v>
      </c>
      <c r="B75" s="64" t="s">
        <v>1457</v>
      </c>
      <c r="C75" s="65">
        <v>1</v>
      </c>
      <c r="D75" s="65"/>
      <c r="E75" s="66">
        <v>50000</v>
      </c>
      <c r="F75" s="67">
        <v>50000</v>
      </c>
      <c r="G75" s="68">
        <v>9.7899999999999991</v>
      </c>
      <c r="H75" s="69">
        <v>45105</v>
      </c>
      <c r="I75" s="70"/>
    </row>
    <row r="76" spans="1:9" outlineLevel="3" x14ac:dyDescent="0.2">
      <c r="A76" s="64" t="s">
        <v>1458</v>
      </c>
      <c r="B76" s="64" t="s">
        <v>1459</v>
      </c>
      <c r="C76" s="65">
        <v>2</v>
      </c>
      <c r="D76" s="65"/>
      <c r="E76" s="66">
        <v>20000</v>
      </c>
      <c r="F76" s="67">
        <v>40000</v>
      </c>
      <c r="G76" s="68">
        <v>9.7899999999999991</v>
      </c>
      <c r="H76" s="69">
        <v>36084</v>
      </c>
      <c r="I76" s="70"/>
    </row>
    <row r="77" spans="1:9" outlineLevel="2" x14ac:dyDescent="0.2">
      <c r="A77" s="64" t="s">
        <v>1460</v>
      </c>
      <c r="B77" s="64" t="s">
        <v>1461</v>
      </c>
      <c r="C77" s="65">
        <v>1</v>
      </c>
      <c r="D77" s="65"/>
      <c r="E77" s="66">
        <f>SUM(F78)</f>
        <v>109512.28829746001</v>
      </c>
      <c r="F77" s="67">
        <f>C77*E77</f>
        <v>109512.28829746001</v>
      </c>
      <c r="G77" s="68">
        <f>100*(1-(H77/F77))</f>
        <v>9.7900000000000773</v>
      </c>
      <c r="H77" s="69">
        <f>C77*SUM(H78)</f>
        <v>98791.035273138594</v>
      </c>
      <c r="I77" s="70"/>
    </row>
    <row r="78" spans="1:9" outlineLevel="2" x14ac:dyDescent="0.2">
      <c r="A78" s="64" t="s">
        <v>1462</v>
      </c>
      <c r="B78" s="64" t="s">
        <v>1463</v>
      </c>
      <c r="C78" s="65">
        <v>1</v>
      </c>
      <c r="D78" s="65"/>
      <c r="E78" s="66">
        <f>SUM(F79,F80)</f>
        <v>109512.28829746001</v>
      </c>
      <c r="F78" s="67">
        <f>C78*E78</f>
        <v>109512.28829746001</v>
      </c>
      <c r="G78" s="68">
        <f>100*(1-(H78/F78))</f>
        <v>9.7900000000000773</v>
      </c>
      <c r="H78" s="69">
        <f>C78*SUM(H79,H80)</f>
        <v>98791.035273138594</v>
      </c>
      <c r="I78" s="70"/>
    </row>
    <row r="79" spans="1:9" outlineLevel="3" x14ac:dyDescent="0.2">
      <c r="A79" s="64" t="s">
        <v>1464</v>
      </c>
      <c r="B79" s="64" t="s">
        <v>1465</v>
      </c>
      <c r="C79" s="65">
        <v>1</v>
      </c>
      <c r="D79" s="65"/>
      <c r="E79" s="66">
        <v>54756.144148730004</v>
      </c>
      <c r="F79" s="67">
        <v>54756.144148730004</v>
      </c>
      <c r="G79" s="68">
        <v>9.7899999999999991</v>
      </c>
      <c r="H79" s="69">
        <v>49395.517636569297</v>
      </c>
      <c r="I79" s="70"/>
    </row>
    <row r="80" spans="1:9" outlineLevel="3" x14ac:dyDescent="0.2">
      <c r="A80" s="64" t="s">
        <v>1466</v>
      </c>
      <c r="B80" s="64" t="s">
        <v>1467</v>
      </c>
      <c r="C80" s="65">
        <v>1</v>
      </c>
      <c r="D80" s="65"/>
      <c r="E80" s="66">
        <v>54756.144148730004</v>
      </c>
      <c r="F80" s="67">
        <v>54756.144148730004</v>
      </c>
      <c r="G80" s="68">
        <v>9.7899999999999991</v>
      </c>
      <c r="H80" s="69">
        <v>49395.517636569297</v>
      </c>
      <c r="I80" s="70"/>
    </row>
    <row r="81" spans="1:9" outlineLevel="1" x14ac:dyDescent="0.2">
      <c r="A81" s="64" t="s">
        <v>1468</v>
      </c>
      <c r="B81" s="64" t="s">
        <v>1469</v>
      </c>
      <c r="C81" s="65">
        <v>1</v>
      </c>
      <c r="D81" s="65"/>
      <c r="E81" s="66">
        <f>SUM(F82)</f>
        <v>1085191.69</v>
      </c>
      <c r="F81" s="67">
        <f>C81*E81</f>
        <v>1085191.69</v>
      </c>
      <c r="G81" s="68">
        <f>100*(1-(H81/F81))</f>
        <v>6.9999999999999947</v>
      </c>
      <c r="H81" s="69">
        <f>C81*SUM(H82)</f>
        <v>1009228.2717</v>
      </c>
      <c r="I81" s="70"/>
    </row>
    <row r="82" spans="1:9" outlineLevel="1" x14ac:dyDescent="0.2">
      <c r="A82" s="64" t="s">
        <v>1470</v>
      </c>
      <c r="B82" s="64" t="s">
        <v>1469</v>
      </c>
      <c r="C82" s="65">
        <v>1</v>
      </c>
      <c r="D82" s="65"/>
      <c r="E82" s="66">
        <f>SUM(F83)</f>
        <v>1085191.69</v>
      </c>
      <c r="F82" s="67">
        <f>C82*E82</f>
        <v>1085191.69</v>
      </c>
      <c r="G82" s="68">
        <f>100*(1-(H82/F82))</f>
        <v>6.9999999999999947</v>
      </c>
      <c r="H82" s="69">
        <f>C82*SUM(H83)</f>
        <v>1009228.2717</v>
      </c>
      <c r="I82" s="70"/>
    </row>
    <row r="83" spans="1:9" outlineLevel="1" x14ac:dyDescent="0.2">
      <c r="A83" s="64" t="s">
        <v>1471</v>
      </c>
      <c r="B83" s="64" t="s">
        <v>1469</v>
      </c>
      <c r="C83" s="65">
        <v>1</v>
      </c>
      <c r="D83" s="65"/>
      <c r="E83" s="66">
        <f>SUM(F84,F85,F86)</f>
        <v>1085191.69</v>
      </c>
      <c r="F83" s="67">
        <f>C83*E83</f>
        <v>1085191.69</v>
      </c>
      <c r="G83" s="68">
        <f>100*(1-(H83/F83))</f>
        <v>6.9999999999999947</v>
      </c>
      <c r="H83" s="69">
        <f>C83*SUM(H84,H85,H86)</f>
        <v>1009228.2717</v>
      </c>
      <c r="I83" s="70"/>
    </row>
    <row r="84" spans="1:9" outlineLevel="2" x14ac:dyDescent="0.2">
      <c r="A84" s="64" t="s">
        <v>1472</v>
      </c>
      <c r="B84" s="64" t="s">
        <v>1473</v>
      </c>
      <c r="C84" s="65">
        <v>1</v>
      </c>
      <c r="D84" s="65"/>
      <c r="E84" s="66">
        <v>189778.46</v>
      </c>
      <c r="F84" s="67">
        <v>189778.46</v>
      </c>
      <c r="G84" s="68">
        <v>7</v>
      </c>
      <c r="H84" s="69">
        <v>176493.96780000001</v>
      </c>
      <c r="I84" s="70"/>
    </row>
    <row r="85" spans="1:9" outlineLevel="2" x14ac:dyDescent="0.2">
      <c r="A85" s="64" t="s">
        <v>1474</v>
      </c>
      <c r="B85" s="64" t="s">
        <v>1475</v>
      </c>
      <c r="C85" s="65">
        <v>1</v>
      </c>
      <c r="D85" s="65"/>
      <c r="E85" s="66">
        <v>867228.31</v>
      </c>
      <c r="F85" s="67">
        <v>867228.31</v>
      </c>
      <c r="G85" s="68">
        <v>7</v>
      </c>
      <c r="H85" s="69">
        <v>806522.32830000005</v>
      </c>
      <c r="I85" s="70"/>
    </row>
    <row r="86" spans="1:9" outlineLevel="2" x14ac:dyDescent="0.2">
      <c r="A86" s="64" t="s">
        <v>1476</v>
      </c>
      <c r="B86" s="64" t="s">
        <v>1477</v>
      </c>
      <c r="C86" s="65">
        <v>1</v>
      </c>
      <c r="D86" s="65"/>
      <c r="E86" s="66">
        <v>28184.92</v>
      </c>
      <c r="F86" s="67">
        <v>28184.92</v>
      </c>
      <c r="G86" s="68">
        <v>7</v>
      </c>
      <c r="H86" s="69">
        <v>26211.975600000002</v>
      </c>
      <c r="I86" s="70"/>
    </row>
    <row r="87" spans="1:9" x14ac:dyDescent="0.2">
      <c r="A87" s="64"/>
      <c r="B87" s="64"/>
      <c r="C87" s="65"/>
      <c r="D87" s="65"/>
      <c r="E87" s="66"/>
      <c r="F87" s="67"/>
      <c r="G87" s="68"/>
      <c r="H87" s="69"/>
      <c r="I87" s="70"/>
    </row>
    <row r="88" spans="1:9" ht="13.5" thickBot="1" x14ac:dyDescent="0.25">
      <c r="A88" s="71"/>
      <c r="B88" s="72"/>
      <c r="C88" s="73"/>
      <c r="D88" s="73"/>
      <c r="E88" s="74"/>
      <c r="F88" s="75"/>
      <c r="G88" s="76"/>
      <c r="H88" s="77"/>
      <c r="I88" s="73"/>
    </row>
    <row r="89" spans="1:9" s="81" customFormat="1" x14ac:dyDescent="0.2">
      <c r="A89" s="19"/>
      <c r="B89" s="78" t="s">
        <v>50</v>
      </c>
      <c r="C89" s="19"/>
      <c r="D89" s="19"/>
      <c r="E89" s="79"/>
      <c r="F89" s="67"/>
      <c r="G89" s="80"/>
      <c r="H89" s="79">
        <f>F11</f>
        <v>14906057.741657898</v>
      </c>
      <c r="I89" s="19"/>
    </row>
    <row r="90" spans="1:9" x14ac:dyDescent="0.2">
      <c r="A90" s="3"/>
      <c r="B90" s="78" t="s">
        <v>51</v>
      </c>
      <c r="C90" s="3"/>
      <c r="D90" s="3"/>
      <c r="E90" s="51"/>
      <c r="F90" s="67"/>
      <c r="G90" s="52"/>
      <c r="H90" s="51">
        <f>H11</f>
        <v>8930841.0287052598</v>
      </c>
      <c r="I90" s="3"/>
    </row>
    <row r="91" spans="1:9" x14ac:dyDescent="0.2">
      <c r="A91" s="3"/>
      <c r="B91" s="78" t="s">
        <v>52</v>
      </c>
      <c r="C91" s="3"/>
      <c r="D91" s="3"/>
      <c r="E91" s="51"/>
      <c r="F91" s="67"/>
      <c r="G91" s="52"/>
      <c r="H91" s="51">
        <f>I11</f>
        <v>0</v>
      </c>
      <c r="I91" s="3"/>
    </row>
    <row r="92" spans="1:9" x14ac:dyDescent="0.2">
      <c r="A92" s="3"/>
      <c r="B92" s="78"/>
      <c r="C92" s="3"/>
      <c r="D92" s="3"/>
      <c r="E92" s="51"/>
      <c r="F92" s="67"/>
      <c r="G92" s="52"/>
      <c r="H92" s="51"/>
      <c r="I92" s="3"/>
    </row>
    <row r="93" spans="1:9" x14ac:dyDescent="0.2">
      <c r="A93" s="3"/>
      <c r="B93" s="3" t="s">
        <v>53</v>
      </c>
      <c r="C93" s="3"/>
      <c r="D93" s="3"/>
      <c r="E93" s="51"/>
      <c r="F93" s="67"/>
      <c r="G93" s="52"/>
      <c r="H93" s="51">
        <f>SUM(H90,H91)</f>
        <v>8930841.0287052598</v>
      </c>
    </row>
    <row r="94" spans="1:9" x14ac:dyDescent="0.2">
      <c r="A94" s="3"/>
      <c r="B94" s="3"/>
      <c r="C94" s="3"/>
      <c r="D94" s="3"/>
      <c r="E94" s="51"/>
      <c r="F94" s="51"/>
      <c r="G94" s="52"/>
      <c r="H94" s="51"/>
      <c r="I94" s="3"/>
    </row>
  </sheetData>
  <printOptions horizontalCentered="1"/>
  <pageMargins left="0.75" right="0.75" top="1.1499999999999999" bottom="0.65" header="0.35" footer="0.35"/>
  <pageSetup paperSize="9" scale="60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I17"/>
  <sheetViews>
    <sheetView view="pageBreakPreview" zoomScaleNormal="100" workbookViewId="0">
      <selection activeCell="C28" sqref="C28"/>
    </sheetView>
  </sheetViews>
  <sheetFormatPr defaultRowHeight="12.75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11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64"/>
      <c r="B10" s="64"/>
      <c r="C10" s="65"/>
      <c r="D10" s="65"/>
      <c r="E10" s="66"/>
      <c r="F10" s="67"/>
      <c r="G10" s="68"/>
      <c r="H10" s="69"/>
      <c r="I10" s="70"/>
    </row>
    <row r="11" spans="1:9" ht="13.5" thickBot="1" x14ac:dyDescent="0.25">
      <c r="A11" s="71"/>
      <c r="B11" s="72"/>
      <c r="C11" s="73"/>
      <c r="D11" s="73"/>
      <c r="E11" s="74"/>
      <c r="F11" s="75"/>
      <c r="G11" s="76"/>
      <c r="H11" s="77"/>
      <c r="I11" s="73"/>
    </row>
    <row r="12" spans="1:9" s="81" customFormat="1" x14ac:dyDescent="0.2">
      <c r="A12" s="19"/>
      <c r="B12" s="78" t="s">
        <v>50</v>
      </c>
      <c r="C12" s="19"/>
      <c r="D12" s="19"/>
      <c r="E12" s="79"/>
      <c r="F12" s="67"/>
      <c r="G12" s="80"/>
      <c r="H12" s="79">
        <f>F10</f>
        <v>0</v>
      </c>
      <c r="I12" s="19"/>
    </row>
    <row r="13" spans="1:9" x14ac:dyDescent="0.2">
      <c r="A13" s="3"/>
      <c r="B13" s="78" t="s">
        <v>51</v>
      </c>
      <c r="C13" s="3"/>
      <c r="D13" s="3"/>
      <c r="E13" s="51"/>
      <c r="F13" s="67"/>
      <c r="G13" s="52"/>
      <c r="H13" s="51">
        <f>H10</f>
        <v>0</v>
      </c>
      <c r="I13" s="3"/>
    </row>
    <row r="14" spans="1:9" x14ac:dyDescent="0.2">
      <c r="A14" s="3"/>
      <c r="B14" s="78" t="s">
        <v>52</v>
      </c>
      <c r="C14" s="3"/>
      <c r="D14" s="3"/>
      <c r="E14" s="51"/>
      <c r="F14" s="67"/>
      <c r="G14" s="52"/>
      <c r="H14" s="51">
        <f>I10</f>
        <v>0</v>
      </c>
      <c r="I14" s="3"/>
    </row>
    <row r="15" spans="1:9" x14ac:dyDescent="0.2">
      <c r="A15" s="3"/>
      <c r="B15" s="78"/>
      <c r="C15" s="3"/>
      <c r="D15" s="3"/>
      <c r="E15" s="51"/>
      <c r="F15" s="67"/>
      <c r="G15" s="52"/>
      <c r="H15" s="51"/>
      <c r="I15" s="3"/>
    </row>
    <row r="16" spans="1:9" x14ac:dyDescent="0.2">
      <c r="A16" s="3"/>
      <c r="B16" s="3" t="s">
        <v>53</v>
      </c>
      <c r="C16" s="3"/>
      <c r="D16" s="3"/>
      <c r="E16" s="51"/>
      <c r="F16" s="67"/>
      <c r="G16" s="52"/>
      <c r="H16" s="51">
        <f>SUM(H13,H14)</f>
        <v>0</v>
      </c>
    </row>
    <row r="17" spans="1:9" x14ac:dyDescent="0.2">
      <c r="A17" s="3"/>
      <c r="B17" s="3"/>
      <c r="C17" s="3"/>
      <c r="D17" s="3"/>
      <c r="E17" s="51"/>
      <c r="F17" s="51"/>
      <c r="G17" s="52"/>
      <c r="H17" s="51"/>
      <c r="I17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outlinePr summaryBelow="0"/>
    <pageSetUpPr fitToPage="1"/>
  </sheetPr>
  <dimension ref="A1:I75"/>
  <sheetViews>
    <sheetView view="pageBreakPreview" zoomScaleNormal="100" workbookViewId="0">
      <selection activeCell="C28" sqref="C28"/>
    </sheetView>
  </sheetViews>
  <sheetFormatPr defaultRowHeight="12.75" outlineLevelRow="2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1478</v>
      </c>
      <c r="B11" s="64" t="s">
        <v>1479</v>
      </c>
      <c r="C11" s="65">
        <v>1</v>
      </c>
      <c r="D11" s="65"/>
      <c r="E11" s="66">
        <f>SUM(F12)</f>
        <v>27328.409568999996</v>
      </c>
      <c r="F11" s="67">
        <f>C11*E11</f>
        <v>27328.409568999996</v>
      </c>
      <c r="G11" s="68">
        <f>100*(1-(H11/F11))</f>
        <v>27.83</v>
      </c>
      <c r="H11" s="69">
        <f>C11*SUM(H12)</f>
        <v>19722.913185947298</v>
      </c>
      <c r="I11" s="70"/>
    </row>
    <row r="12" spans="1:9" x14ac:dyDescent="0.2">
      <c r="A12" s="64" t="s">
        <v>1480</v>
      </c>
      <c r="B12" s="64" t="s">
        <v>245</v>
      </c>
      <c r="C12" s="65">
        <v>1</v>
      </c>
      <c r="D12" s="65"/>
      <c r="E12" s="66">
        <f>SUM(F13)</f>
        <v>27328.409568999996</v>
      </c>
      <c r="F12" s="67">
        <f>C12*E12</f>
        <v>27328.409568999996</v>
      </c>
      <c r="G12" s="68">
        <f>100*(1-(H12/F12))</f>
        <v>27.83</v>
      </c>
      <c r="H12" s="69">
        <f>C12*SUM(H13)</f>
        <v>19722.913185947298</v>
      </c>
      <c r="I12" s="70"/>
    </row>
    <row r="13" spans="1:9" x14ac:dyDescent="0.2">
      <c r="A13" s="64" t="s">
        <v>1481</v>
      </c>
      <c r="B13" s="64" t="s">
        <v>1482</v>
      </c>
      <c r="C13" s="65">
        <v>1</v>
      </c>
      <c r="D13" s="65"/>
      <c r="E13" s="66">
        <f>SUM(F14)</f>
        <v>27328.409568999996</v>
      </c>
      <c r="F13" s="67">
        <f>C13*E13</f>
        <v>27328.409568999996</v>
      </c>
      <c r="G13" s="68">
        <f>100*(1-(H13/F13))</f>
        <v>27.83</v>
      </c>
      <c r="H13" s="69">
        <f>C13*SUM(H14)</f>
        <v>19722.913185947298</v>
      </c>
      <c r="I13" s="70"/>
    </row>
    <row r="14" spans="1:9" x14ac:dyDescent="0.2">
      <c r="A14" s="64" t="s">
        <v>1483</v>
      </c>
      <c r="B14" s="64" t="s">
        <v>1482</v>
      </c>
      <c r="C14" s="65">
        <v>1</v>
      </c>
      <c r="D14" s="65"/>
      <c r="E14" s="66">
        <f>SUM(F15,F44,F45,F46,F47,F48,F49,F50,F51,F52,F53,F54,F55,F56,F57,F58,F59,F60,F61,F62,F63,F64,F65,F66,F67)</f>
        <v>27328.409568999996</v>
      </c>
      <c r="F14" s="67">
        <f>C14*E14</f>
        <v>27328.409568999996</v>
      </c>
      <c r="G14" s="68">
        <f>100*(1-(H14/F14))</f>
        <v>27.83</v>
      </c>
      <c r="H14" s="69">
        <f>C14*SUM(H15,H44,H45,H46,H47,H48,H49,H50,H51,H52,H53,H54,H55,H56,H57,H58,H59,H60,H61,H62,H63,H64,H65,H66,H67)</f>
        <v>19722.913185947298</v>
      </c>
      <c r="I14" s="70"/>
    </row>
    <row r="15" spans="1:9" outlineLevel="1" x14ac:dyDescent="0.2">
      <c r="A15" s="64" t="s">
        <v>1484</v>
      </c>
      <c r="B15" s="64" t="s">
        <v>251</v>
      </c>
      <c r="C15" s="65">
        <v>1</v>
      </c>
      <c r="D15" s="65"/>
      <c r="E15" s="66">
        <f>SUM(F16,F17,F18,F19,F20,F21,F22,F23,F24,F25,F26,F27,F28,F29,F30,F31,F32,F33,F34,F35,F36,F37,F38,F39,F40,F41,F42,F43)</f>
        <v>22755.634829999995</v>
      </c>
      <c r="F15" s="67">
        <f>C15*E15</f>
        <v>22755.634829999995</v>
      </c>
      <c r="G15" s="68">
        <f>100*(1-(H15/F15))</f>
        <v>27.829999999999988</v>
      </c>
      <c r="H15" s="69">
        <f>C15*SUM(H16,H17,H18,H19,H20,H21,H22,H23,H24,H25,H26,H27,H28,H29,H30,H31,H32,H33,H34,H35,H36,H37,H38,H39,H40,H41,H42,H43)</f>
        <v>16422.741656810998</v>
      </c>
      <c r="I15" s="70"/>
    </row>
    <row r="16" spans="1:9" outlineLevel="2" x14ac:dyDescent="0.2">
      <c r="A16" s="64" t="s">
        <v>1485</v>
      </c>
      <c r="B16" s="64" t="s">
        <v>713</v>
      </c>
      <c r="C16" s="65">
        <v>1000</v>
      </c>
      <c r="D16" s="65"/>
      <c r="E16" s="66">
        <v>1.13332484</v>
      </c>
      <c r="F16" s="67">
        <v>1133.32484</v>
      </c>
      <c r="G16" s="68">
        <v>27.83</v>
      </c>
      <c r="H16" s="69">
        <v>817.92053702800001</v>
      </c>
      <c r="I16" s="70"/>
    </row>
    <row r="17" spans="1:9" outlineLevel="2" x14ac:dyDescent="0.2">
      <c r="A17" s="64" t="s">
        <v>1486</v>
      </c>
      <c r="B17" s="64" t="s">
        <v>715</v>
      </c>
      <c r="C17" s="65">
        <v>1000</v>
      </c>
      <c r="D17" s="65"/>
      <c r="E17" s="66">
        <v>0.77677320999999999</v>
      </c>
      <c r="F17" s="67">
        <v>776.77320999999995</v>
      </c>
      <c r="G17" s="68">
        <v>27.83</v>
      </c>
      <c r="H17" s="69">
        <v>560.59722565699997</v>
      </c>
      <c r="I17" s="70"/>
    </row>
    <row r="18" spans="1:9" outlineLevel="2" x14ac:dyDescent="0.2">
      <c r="A18" s="64" t="s">
        <v>1487</v>
      </c>
      <c r="B18" s="64" t="s">
        <v>1488</v>
      </c>
      <c r="C18" s="65">
        <v>1000</v>
      </c>
      <c r="D18" s="65"/>
      <c r="E18" s="66">
        <v>0</v>
      </c>
      <c r="F18" s="67">
        <v>0</v>
      </c>
      <c r="G18" s="68">
        <v>0</v>
      </c>
      <c r="H18" s="69">
        <v>0</v>
      </c>
      <c r="I18" s="70"/>
    </row>
    <row r="19" spans="1:9" outlineLevel="2" x14ac:dyDescent="0.2">
      <c r="A19" s="64" t="s">
        <v>1489</v>
      </c>
      <c r="B19" s="64" t="s">
        <v>1490</v>
      </c>
      <c r="C19" s="65">
        <v>1000</v>
      </c>
      <c r="D19" s="65"/>
      <c r="E19" s="66">
        <v>0.35655164</v>
      </c>
      <c r="F19" s="67">
        <v>356.55164000000002</v>
      </c>
      <c r="G19" s="68">
        <v>27.83</v>
      </c>
      <c r="H19" s="69">
        <v>257.32331858800001</v>
      </c>
      <c r="I19" s="70"/>
    </row>
    <row r="20" spans="1:9" outlineLevel="2" x14ac:dyDescent="0.2">
      <c r="A20" s="64" t="s">
        <v>1491</v>
      </c>
      <c r="B20" s="64" t="s">
        <v>717</v>
      </c>
      <c r="C20" s="65">
        <v>1000</v>
      </c>
      <c r="D20" s="65"/>
      <c r="E20" s="66">
        <v>0.43295556000000002</v>
      </c>
      <c r="F20" s="67">
        <v>432.95555999999999</v>
      </c>
      <c r="G20" s="68">
        <v>27.83</v>
      </c>
      <c r="H20" s="69">
        <v>312.46402765200003</v>
      </c>
      <c r="I20" s="70"/>
    </row>
    <row r="21" spans="1:9" outlineLevel="2" x14ac:dyDescent="0.2">
      <c r="A21" s="64" t="s">
        <v>1492</v>
      </c>
      <c r="B21" s="64" t="s">
        <v>1493</v>
      </c>
      <c r="C21" s="65">
        <v>1000</v>
      </c>
      <c r="D21" s="65"/>
      <c r="E21" s="66">
        <v>0.21647778000000001</v>
      </c>
      <c r="F21" s="67">
        <v>216.47778</v>
      </c>
      <c r="G21" s="68">
        <v>27.83</v>
      </c>
      <c r="H21" s="69">
        <v>156.23201382600001</v>
      </c>
      <c r="I21" s="70"/>
    </row>
    <row r="22" spans="1:9" outlineLevel="2" x14ac:dyDescent="0.2">
      <c r="A22" s="64" t="s">
        <v>1494</v>
      </c>
      <c r="B22" s="64" t="s">
        <v>1495</v>
      </c>
      <c r="C22" s="65">
        <v>1000</v>
      </c>
      <c r="D22" s="65"/>
      <c r="E22" s="66">
        <v>0.38201961000000001</v>
      </c>
      <c r="F22" s="67">
        <v>382.01961</v>
      </c>
      <c r="G22" s="68">
        <v>27.83</v>
      </c>
      <c r="H22" s="69">
        <v>275.70355253700001</v>
      </c>
      <c r="I22" s="70"/>
    </row>
    <row r="23" spans="1:9" outlineLevel="2" x14ac:dyDescent="0.2">
      <c r="A23" s="64" t="s">
        <v>1496</v>
      </c>
      <c r="B23" s="64" t="s">
        <v>719</v>
      </c>
      <c r="C23" s="65">
        <v>1000</v>
      </c>
      <c r="D23" s="65"/>
      <c r="E23" s="66">
        <v>1.1587928199999999</v>
      </c>
      <c r="F23" s="67">
        <v>1158.7928199999999</v>
      </c>
      <c r="G23" s="68">
        <v>27.83</v>
      </c>
      <c r="H23" s="69">
        <v>836.30077819400003</v>
      </c>
      <c r="I23" s="70"/>
    </row>
    <row r="24" spans="1:9" outlineLevel="2" x14ac:dyDescent="0.2">
      <c r="A24" s="64" t="s">
        <v>1497</v>
      </c>
      <c r="B24" s="64" t="s">
        <v>1498</v>
      </c>
      <c r="C24" s="65">
        <v>1000</v>
      </c>
      <c r="D24" s="65"/>
      <c r="E24" s="66">
        <v>0.44568954999999999</v>
      </c>
      <c r="F24" s="67">
        <v>445.68955</v>
      </c>
      <c r="G24" s="68">
        <v>27.83</v>
      </c>
      <c r="H24" s="69">
        <v>321.65414823499998</v>
      </c>
      <c r="I24" s="70"/>
    </row>
    <row r="25" spans="1:9" outlineLevel="2" x14ac:dyDescent="0.2">
      <c r="A25" s="64" t="s">
        <v>1499</v>
      </c>
      <c r="B25" s="64" t="s">
        <v>721</v>
      </c>
      <c r="C25" s="65">
        <v>1000</v>
      </c>
      <c r="D25" s="65"/>
      <c r="E25" s="66">
        <v>0.58576340000000005</v>
      </c>
      <c r="F25" s="67">
        <v>585.76340000000005</v>
      </c>
      <c r="G25" s="68">
        <v>27.83</v>
      </c>
      <c r="H25" s="69">
        <v>422.74544578000001</v>
      </c>
      <c r="I25" s="70"/>
    </row>
    <row r="26" spans="1:9" outlineLevel="2" x14ac:dyDescent="0.2">
      <c r="A26" s="64" t="s">
        <v>1500</v>
      </c>
      <c r="B26" s="64" t="s">
        <v>1501</v>
      </c>
      <c r="C26" s="65">
        <v>1000</v>
      </c>
      <c r="D26" s="65"/>
      <c r="E26" s="66">
        <v>0</v>
      </c>
      <c r="F26" s="67">
        <v>0</v>
      </c>
      <c r="G26" s="68">
        <v>0</v>
      </c>
      <c r="H26" s="69">
        <v>0</v>
      </c>
      <c r="I26" s="70"/>
    </row>
    <row r="27" spans="1:9" outlineLevel="2" x14ac:dyDescent="0.2">
      <c r="A27" s="64" t="s">
        <v>1502</v>
      </c>
      <c r="B27" s="64" t="s">
        <v>260</v>
      </c>
      <c r="C27" s="65">
        <v>1000</v>
      </c>
      <c r="D27" s="65"/>
      <c r="E27" s="66">
        <v>1.2097287699999999</v>
      </c>
      <c r="F27" s="67">
        <v>1209.7287699999999</v>
      </c>
      <c r="G27" s="68">
        <v>27.83</v>
      </c>
      <c r="H27" s="69">
        <v>873.06125330899999</v>
      </c>
      <c r="I27" s="70"/>
    </row>
    <row r="28" spans="1:9" outlineLevel="2" x14ac:dyDescent="0.2">
      <c r="A28" s="64" t="s">
        <v>1503</v>
      </c>
      <c r="B28" s="64" t="s">
        <v>1504</v>
      </c>
      <c r="C28" s="65">
        <v>1000</v>
      </c>
      <c r="D28" s="65"/>
      <c r="E28" s="66">
        <v>0.26741373000000002</v>
      </c>
      <c r="F28" s="67">
        <v>267.41372999999999</v>
      </c>
      <c r="G28" s="68">
        <v>27.83</v>
      </c>
      <c r="H28" s="69">
        <v>192.992488941</v>
      </c>
      <c r="I28" s="70"/>
    </row>
    <row r="29" spans="1:9" outlineLevel="2" x14ac:dyDescent="0.2">
      <c r="A29" s="64" t="s">
        <v>1505</v>
      </c>
      <c r="B29" s="64" t="s">
        <v>723</v>
      </c>
      <c r="C29" s="65">
        <v>1000</v>
      </c>
      <c r="D29" s="65"/>
      <c r="E29" s="66">
        <v>0.40748758000000002</v>
      </c>
      <c r="F29" s="67">
        <v>407.48757999999998</v>
      </c>
      <c r="G29" s="68">
        <v>27.83</v>
      </c>
      <c r="H29" s="69">
        <v>294.08378648600001</v>
      </c>
      <c r="I29" s="70"/>
    </row>
    <row r="30" spans="1:9" outlineLevel="2" x14ac:dyDescent="0.2">
      <c r="A30" s="64" t="s">
        <v>1506</v>
      </c>
      <c r="B30" s="64" t="s">
        <v>727</v>
      </c>
      <c r="C30" s="65">
        <v>1000</v>
      </c>
      <c r="D30" s="65"/>
      <c r="E30" s="66">
        <v>0.26741373000000002</v>
      </c>
      <c r="F30" s="67">
        <v>267.41372999999999</v>
      </c>
      <c r="G30" s="68">
        <v>27.83</v>
      </c>
      <c r="H30" s="69">
        <v>192.992488941</v>
      </c>
      <c r="I30" s="70"/>
    </row>
    <row r="31" spans="1:9" outlineLevel="2" x14ac:dyDescent="0.2">
      <c r="A31" s="64" t="s">
        <v>1507</v>
      </c>
      <c r="B31" s="64" t="s">
        <v>1508</v>
      </c>
      <c r="C31" s="65">
        <v>1000</v>
      </c>
      <c r="D31" s="65"/>
      <c r="E31" s="66">
        <v>8.9647268600000007</v>
      </c>
      <c r="F31" s="67">
        <v>8964.7268600000007</v>
      </c>
      <c r="G31" s="68">
        <v>27.83</v>
      </c>
      <c r="H31" s="69">
        <v>6469.843374862</v>
      </c>
      <c r="I31" s="70"/>
    </row>
    <row r="32" spans="1:9" outlineLevel="2" x14ac:dyDescent="0.2">
      <c r="A32" s="64" t="s">
        <v>1509</v>
      </c>
      <c r="B32" s="64" t="s">
        <v>1510</v>
      </c>
      <c r="C32" s="65">
        <v>1000</v>
      </c>
      <c r="D32" s="65"/>
      <c r="E32" s="66">
        <v>0.33108366</v>
      </c>
      <c r="F32" s="67">
        <v>331.08366000000001</v>
      </c>
      <c r="G32" s="68">
        <v>27.83</v>
      </c>
      <c r="H32" s="69">
        <v>238.94307742199999</v>
      </c>
      <c r="I32" s="70"/>
    </row>
    <row r="33" spans="1:9" outlineLevel="2" x14ac:dyDescent="0.2">
      <c r="A33" s="64" t="s">
        <v>1511</v>
      </c>
      <c r="B33" s="64" t="s">
        <v>1512</v>
      </c>
      <c r="C33" s="65">
        <v>1000</v>
      </c>
      <c r="D33" s="65"/>
      <c r="E33" s="66">
        <v>0.25467973999999999</v>
      </c>
      <c r="F33" s="67">
        <v>254.67974000000001</v>
      </c>
      <c r="G33" s="68">
        <v>27.83</v>
      </c>
      <c r="H33" s="69">
        <v>183.802368358</v>
      </c>
      <c r="I33" s="70"/>
    </row>
    <row r="34" spans="1:9" outlineLevel="2" x14ac:dyDescent="0.2">
      <c r="A34" s="64" t="s">
        <v>1513</v>
      </c>
      <c r="B34" s="64" t="s">
        <v>1514</v>
      </c>
      <c r="C34" s="65">
        <v>1000</v>
      </c>
      <c r="D34" s="65"/>
      <c r="E34" s="66">
        <v>0.30561569</v>
      </c>
      <c r="F34" s="67">
        <v>305.61568999999997</v>
      </c>
      <c r="G34" s="68">
        <v>27.83</v>
      </c>
      <c r="H34" s="69">
        <v>220.56284347299999</v>
      </c>
      <c r="I34" s="70"/>
    </row>
    <row r="35" spans="1:9" outlineLevel="2" x14ac:dyDescent="0.2">
      <c r="A35" s="64" t="s">
        <v>1515</v>
      </c>
      <c r="B35" s="64" t="s">
        <v>735</v>
      </c>
      <c r="C35" s="65">
        <v>1000</v>
      </c>
      <c r="D35" s="65"/>
      <c r="E35" s="66">
        <v>0.44568954999999999</v>
      </c>
      <c r="F35" s="67">
        <v>445.68955</v>
      </c>
      <c r="G35" s="68">
        <v>27.83</v>
      </c>
      <c r="H35" s="69">
        <v>321.65414823499998</v>
      </c>
      <c r="I35" s="70"/>
    </row>
    <row r="36" spans="1:9" outlineLevel="2" x14ac:dyDescent="0.2">
      <c r="A36" s="64" t="s">
        <v>1516</v>
      </c>
      <c r="B36" s="64" t="s">
        <v>1517</v>
      </c>
      <c r="C36" s="65">
        <v>1000</v>
      </c>
      <c r="D36" s="65"/>
      <c r="E36" s="66">
        <v>0.77677320999999999</v>
      </c>
      <c r="F36" s="67">
        <v>776.77320999999995</v>
      </c>
      <c r="G36" s="68">
        <v>27.83</v>
      </c>
      <c r="H36" s="69">
        <v>560.59722565699997</v>
      </c>
      <c r="I36" s="70"/>
    </row>
    <row r="37" spans="1:9" outlineLevel="2" x14ac:dyDescent="0.2">
      <c r="A37" s="64" t="s">
        <v>1518</v>
      </c>
      <c r="B37" s="64" t="s">
        <v>211</v>
      </c>
      <c r="C37" s="65">
        <v>1000</v>
      </c>
      <c r="D37" s="65"/>
      <c r="E37" s="66">
        <v>1.80822616</v>
      </c>
      <c r="F37" s="67">
        <v>1808.2261599999999</v>
      </c>
      <c r="G37" s="68">
        <v>27.83</v>
      </c>
      <c r="H37" s="69">
        <v>1304.9968196719999</v>
      </c>
      <c r="I37" s="70"/>
    </row>
    <row r="38" spans="1:9" outlineLevel="2" x14ac:dyDescent="0.2">
      <c r="A38" s="64" t="s">
        <v>1519</v>
      </c>
      <c r="B38" s="64" t="s">
        <v>262</v>
      </c>
      <c r="C38" s="65">
        <v>1000</v>
      </c>
      <c r="D38" s="65"/>
      <c r="E38" s="66">
        <v>0.59849739000000002</v>
      </c>
      <c r="F38" s="67">
        <v>598.49739</v>
      </c>
      <c r="G38" s="68">
        <v>27.83</v>
      </c>
      <c r="H38" s="69">
        <v>431.93556636300002</v>
      </c>
      <c r="I38" s="70"/>
    </row>
    <row r="39" spans="1:9" outlineLevel="2" x14ac:dyDescent="0.2">
      <c r="A39" s="64" t="s">
        <v>1520</v>
      </c>
      <c r="B39" s="64" t="s">
        <v>744</v>
      </c>
      <c r="C39" s="65">
        <v>1000</v>
      </c>
      <c r="D39" s="65"/>
      <c r="E39" s="66">
        <v>0.48389151000000002</v>
      </c>
      <c r="F39" s="67">
        <v>483.89150999999998</v>
      </c>
      <c r="G39" s="68">
        <v>27.83</v>
      </c>
      <c r="H39" s="69">
        <v>349.22450276699999</v>
      </c>
      <c r="I39" s="70"/>
    </row>
    <row r="40" spans="1:9" outlineLevel="2" x14ac:dyDescent="0.2">
      <c r="A40" s="64" t="s">
        <v>1521</v>
      </c>
      <c r="B40" s="64" t="s">
        <v>1522</v>
      </c>
      <c r="C40" s="65">
        <v>1000</v>
      </c>
      <c r="D40" s="65"/>
      <c r="E40" s="66">
        <v>0.20374379000000001</v>
      </c>
      <c r="F40" s="67">
        <v>203.74378999999999</v>
      </c>
      <c r="G40" s="68">
        <v>27.83</v>
      </c>
      <c r="H40" s="69">
        <v>147.041893243</v>
      </c>
      <c r="I40" s="70"/>
    </row>
    <row r="41" spans="1:9" outlineLevel="2" x14ac:dyDescent="0.2">
      <c r="A41" s="64" t="s">
        <v>1523</v>
      </c>
      <c r="B41" s="64" t="s">
        <v>748</v>
      </c>
      <c r="C41" s="65">
        <v>1000</v>
      </c>
      <c r="D41" s="65"/>
      <c r="E41" s="66">
        <v>6.3669939999999994E-2</v>
      </c>
      <c r="F41" s="67">
        <v>63.669939999999997</v>
      </c>
      <c r="G41" s="68">
        <v>27.83</v>
      </c>
      <c r="H41" s="69">
        <v>45.950595698000001</v>
      </c>
      <c r="I41" s="70"/>
    </row>
    <row r="42" spans="1:9" outlineLevel="2" x14ac:dyDescent="0.2">
      <c r="A42" s="64" t="s">
        <v>1524</v>
      </c>
      <c r="B42" s="64" t="s">
        <v>1525</v>
      </c>
      <c r="C42" s="65">
        <v>1000</v>
      </c>
      <c r="D42" s="65"/>
      <c r="E42" s="66">
        <v>0.43295556000000002</v>
      </c>
      <c r="F42" s="67">
        <v>432.95555999999999</v>
      </c>
      <c r="G42" s="68">
        <v>27.83</v>
      </c>
      <c r="H42" s="69">
        <v>312.46402765200003</v>
      </c>
      <c r="I42" s="70"/>
    </row>
    <row r="43" spans="1:9" outlineLevel="2" x14ac:dyDescent="0.2">
      <c r="A43" s="64" t="s">
        <v>1526</v>
      </c>
      <c r="B43" s="64" t="s">
        <v>1527</v>
      </c>
      <c r="C43" s="65">
        <v>1000</v>
      </c>
      <c r="D43" s="65"/>
      <c r="E43" s="66">
        <v>0.44568954999999999</v>
      </c>
      <c r="F43" s="67">
        <v>445.68955</v>
      </c>
      <c r="G43" s="68">
        <v>27.83</v>
      </c>
      <c r="H43" s="69">
        <v>321.65414823499998</v>
      </c>
      <c r="I43" s="70"/>
    </row>
    <row r="44" spans="1:9" outlineLevel="1" x14ac:dyDescent="0.2">
      <c r="A44" s="64" t="s">
        <v>1528</v>
      </c>
      <c r="B44" s="64" t="s">
        <v>1529</v>
      </c>
      <c r="C44" s="65">
        <v>700</v>
      </c>
      <c r="D44" s="65"/>
      <c r="E44" s="66">
        <v>0.53482744999999998</v>
      </c>
      <c r="F44" s="67">
        <v>374.37921499999999</v>
      </c>
      <c r="G44" s="68">
        <v>27.83</v>
      </c>
      <c r="H44" s="69">
        <v>270.18947946550003</v>
      </c>
      <c r="I44" s="70"/>
    </row>
    <row r="45" spans="1:9" outlineLevel="1" x14ac:dyDescent="0.2">
      <c r="A45" s="64" t="s">
        <v>1530</v>
      </c>
      <c r="B45" s="64" t="s">
        <v>1531</v>
      </c>
      <c r="C45" s="65">
        <v>700</v>
      </c>
      <c r="D45" s="65"/>
      <c r="E45" s="66">
        <v>0.22921177000000001</v>
      </c>
      <c r="F45" s="67">
        <v>160.448239</v>
      </c>
      <c r="G45" s="68">
        <v>27.83</v>
      </c>
      <c r="H45" s="69">
        <v>115.7954940863</v>
      </c>
      <c r="I45" s="70"/>
    </row>
    <row r="46" spans="1:9" outlineLevel="1" x14ac:dyDescent="0.2">
      <c r="A46" s="64" t="s">
        <v>1532</v>
      </c>
      <c r="B46" s="64" t="s">
        <v>1533</v>
      </c>
      <c r="C46" s="65">
        <v>700</v>
      </c>
      <c r="D46" s="65"/>
      <c r="E46" s="66">
        <v>0.40748758000000002</v>
      </c>
      <c r="F46" s="67">
        <v>285.24130600000001</v>
      </c>
      <c r="G46" s="68">
        <v>27.83</v>
      </c>
      <c r="H46" s="69">
        <v>205.85865054019999</v>
      </c>
      <c r="I46" s="70"/>
    </row>
    <row r="47" spans="1:9" outlineLevel="1" x14ac:dyDescent="0.2">
      <c r="A47" s="64" t="s">
        <v>1534</v>
      </c>
      <c r="B47" s="64" t="s">
        <v>1535</v>
      </c>
      <c r="C47" s="65">
        <v>700</v>
      </c>
      <c r="D47" s="65"/>
      <c r="E47" s="66">
        <v>0.38201961000000001</v>
      </c>
      <c r="F47" s="67">
        <v>267.41372699999999</v>
      </c>
      <c r="G47" s="68">
        <v>27.83</v>
      </c>
      <c r="H47" s="69">
        <v>192.99248677590001</v>
      </c>
      <c r="I47" s="70"/>
    </row>
    <row r="48" spans="1:9" outlineLevel="1" x14ac:dyDescent="0.2">
      <c r="A48" s="64" t="s">
        <v>1536</v>
      </c>
      <c r="B48" s="64" t="s">
        <v>1537</v>
      </c>
      <c r="C48" s="65">
        <v>700</v>
      </c>
      <c r="D48" s="65"/>
      <c r="E48" s="66">
        <v>0.34381764999999997</v>
      </c>
      <c r="F48" s="67">
        <v>240.67235500000001</v>
      </c>
      <c r="G48" s="68">
        <v>27.83</v>
      </c>
      <c r="H48" s="69">
        <v>173.69323860349999</v>
      </c>
      <c r="I48" s="70"/>
    </row>
    <row r="49" spans="1:9" outlineLevel="1" x14ac:dyDescent="0.2">
      <c r="A49" s="64" t="s">
        <v>1538</v>
      </c>
      <c r="B49" s="64" t="s">
        <v>1539</v>
      </c>
      <c r="C49" s="65">
        <v>700</v>
      </c>
      <c r="D49" s="65"/>
      <c r="E49" s="66">
        <v>0.44568954999999999</v>
      </c>
      <c r="F49" s="67">
        <v>311.982685</v>
      </c>
      <c r="G49" s="68">
        <v>27.83</v>
      </c>
      <c r="H49" s="69">
        <v>225.15790376449999</v>
      </c>
      <c r="I49" s="70"/>
    </row>
    <row r="50" spans="1:9" outlineLevel="1" x14ac:dyDescent="0.2">
      <c r="A50" s="64" t="s">
        <v>1540</v>
      </c>
      <c r="B50" s="64" t="s">
        <v>1541</v>
      </c>
      <c r="C50" s="65">
        <v>700</v>
      </c>
      <c r="D50" s="65"/>
      <c r="E50" s="66">
        <v>0.31834968000000002</v>
      </c>
      <c r="F50" s="67">
        <v>222.844776</v>
      </c>
      <c r="G50" s="68">
        <v>27.83</v>
      </c>
      <c r="H50" s="69">
        <v>160.82707483920001</v>
      </c>
      <c r="I50" s="70"/>
    </row>
    <row r="51" spans="1:9" outlineLevel="1" x14ac:dyDescent="0.2">
      <c r="A51" s="64" t="s">
        <v>1542</v>
      </c>
      <c r="B51" s="64" t="s">
        <v>1543</v>
      </c>
      <c r="C51" s="65">
        <v>700</v>
      </c>
      <c r="D51" s="65"/>
      <c r="E51" s="66">
        <v>0.24194574999999999</v>
      </c>
      <c r="F51" s="67">
        <v>169.36202499999999</v>
      </c>
      <c r="G51" s="68">
        <v>27.83</v>
      </c>
      <c r="H51" s="69">
        <v>122.22857344249999</v>
      </c>
      <c r="I51" s="70"/>
    </row>
    <row r="52" spans="1:9" outlineLevel="1" x14ac:dyDescent="0.2">
      <c r="A52" s="64" t="s">
        <v>1544</v>
      </c>
      <c r="B52" s="64" t="s">
        <v>1545</v>
      </c>
      <c r="C52" s="65">
        <v>300</v>
      </c>
      <c r="D52" s="65"/>
      <c r="E52" s="66">
        <v>0.39475359999999998</v>
      </c>
      <c r="F52" s="67">
        <v>118.42608</v>
      </c>
      <c r="G52" s="68">
        <v>27.83</v>
      </c>
      <c r="H52" s="69">
        <v>85.468101935999996</v>
      </c>
      <c r="I52" s="70"/>
    </row>
    <row r="53" spans="1:9" outlineLevel="1" x14ac:dyDescent="0.2">
      <c r="A53" s="64" t="s">
        <v>1546</v>
      </c>
      <c r="B53" s="64" t="s">
        <v>1547</v>
      </c>
      <c r="C53" s="65">
        <v>300</v>
      </c>
      <c r="D53" s="65"/>
      <c r="E53" s="66">
        <v>1.6808862899999999</v>
      </c>
      <c r="F53" s="67">
        <v>504.26588700000002</v>
      </c>
      <c r="G53" s="68">
        <v>27.83</v>
      </c>
      <c r="H53" s="69">
        <v>363.9286906479</v>
      </c>
      <c r="I53" s="70"/>
    </row>
    <row r="54" spans="1:9" outlineLevel="1" x14ac:dyDescent="0.2">
      <c r="A54" s="64" t="s">
        <v>1548</v>
      </c>
      <c r="B54" s="64" t="s">
        <v>740</v>
      </c>
      <c r="C54" s="65">
        <v>300</v>
      </c>
      <c r="D54" s="65"/>
      <c r="E54" s="66">
        <v>0.30561569</v>
      </c>
      <c r="F54" s="67">
        <v>91.684707000000003</v>
      </c>
      <c r="G54" s="68">
        <v>27.83</v>
      </c>
      <c r="H54" s="69">
        <v>66.168853041899993</v>
      </c>
      <c r="I54" s="70"/>
    </row>
    <row r="55" spans="1:9" outlineLevel="1" x14ac:dyDescent="0.2">
      <c r="A55" s="64" t="s">
        <v>1549</v>
      </c>
      <c r="B55" s="64" t="s">
        <v>1550</v>
      </c>
      <c r="C55" s="65">
        <v>300</v>
      </c>
      <c r="D55" s="65"/>
      <c r="E55" s="66">
        <v>0.63669935</v>
      </c>
      <c r="F55" s="67">
        <v>191.009805</v>
      </c>
      <c r="G55" s="68">
        <v>27.83</v>
      </c>
      <c r="H55" s="69">
        <v>137.8517762685</v>
      </c>
      <c r="I55" s="70"/>
    </row>
    <row r="56" spans="1:9" outlineLevel="1" x14ac:dyDescent="0.2">
      <c r="A56" s="64" t="s">
        <v>1551</v>
      </c>
      <c r="B56" s="64" t="s">
        <v>1552</v>
      </c>
      <c r="C56" s="65">
        <v>300</v>
      </c>
      <c r="D56" s="65"/>
      <c r="E56" s="66">
        <v>0.90411308000000001</v>
      </c>
      <c r="F56" s="67">
        <v>271.233924</v>
      </c>
      <c r="G56" s="68">
        <v>27.83</v>
      </c>
      <c r="H56" s="69">
        <v>195.74952295080001</v>
      </c>
      <c r="I56" s="70"/>
    </row>
    <row r="57" spans="1:9" outlineLevel="1" x14ac:dyDescent="0.2">
      <c r="A57" s="64" t="s">
        <v>1553</v>
      </c>
      <c r="B57" s="64" t="s">
        <v>1554</v>
      </c>
      <c r="C57" s="65">
        <v>300</v>
      </c>
      <c r="D57" s="65"/>
      <c r="E57" s="66">
        <v>0.40748758000000002</v>
      </c>
      <c r="F57" s="67">
        <v>122.246274</v>
      </c>
      <c r="G57" s="68">
        <v>27.83</v>
      </c>
      <c r="H57" s="69">
        <v>88.225135945800005</v>
      </c>
      <c r="I57" s="70"/>
    </row>
    <row r="58" spans="1:9" outlineLevel="1" x14ac:dyDescent="0.2">
      <c r="A58" s="64" t="s">
        <v>1555</v>
      </c>
      <c r="B58" s="64" t="s">
        <v>750</v>
      </c>
      <c r="C58" s="65">
        <v>300</v>
      </c>
      <c r="D58" s="65"/>
      <c r="E58" s="66">
        <v>0.43295556000000002</v>
      </c>
      <c r="F58" s="67">
        <v>129.88666799999999</v>
      </c>
      <c r="G58" s="68">
        <v>27.83</v>
      </c>
      <c r="H58" s="69">
        <v>93.739208295599994</v>
      </c>
      <c r="I58" s="70"/>
    </row>
    <row r="59" spans="1:9" outlineLevel="1" x14ac:dyDescent="0.2">
      <c r="A59" s="64" t="s">
        <v>1556</v>
      </c>
      <c r="B59" s="64" t="s">
        <v>729</v>
      </c>
      <c r="C59" s="65">
        <v>300</v>
      </c>
      <c r="D59" s="65"/>
      <c r="E59" s="66">
        <v>0.21647778000000001</v>
      </c>
      <c r="F59" s="67">
        <v>64.943333999999993</v>
      </c>
      <c r="G59" s="68">
        <v>27.83</v>
      </c>
      <c r="H59" s="69">
        <v>46.869604147799997</v>
      </c>
      <c r="I59" s="70"/>
    </row>
    <row r="60" spans="1:9" outlineLevel="1" x14ac:dyDescent="0.2">
      <c r="A60" s="64" t="s">
        <v>1557</v>
      </c>
      <c r="B60" s="64" t="s">
        <v>1558</v>
      </c>
      <c r="C60" s="65">
        <v>300</v>
      </c>
      <c r="D60" s="65"/>
      <c r="E60" s="66">
        <v>0.38201961000000001</v>
      </c>
      <c r="F60" s="67">
        <v>114.60588300000001</v>
      </c>
      <c r="G60" s="68">
        <v>27.83</v>
      </c>
      <c r="H60" s="69">
        <v>82.711065761100002</v>
      </c>
      <c r="I60" s="70"/>
    </row>
    <row r="61" spans="1:9" outlineLevel="1" x14ac:dyDescent="0.2">
      <c r="A61" s="64" t="s">
        <v>1559</v>
      </c>
      <c r="B61" s="64" t="s">
        <v>1560</v>
      </c>
      <c r="C61" s="65">
        <v>300</v>
      </c>
      <c r="D61" s="65"/>
      <c r="E61" s="66">
        <v>0.59849739000000002</v>
      </c>
      <c r="F61" s="67">
        <v>179.549217</v>
      </c>
      <c r="G61" s="68">
        <v>27.83</v>
      </c>
      <c r="H61" s="69">
        <v>129.58066990890001</v>
      </c>
      <c r="I61" s="70"/>
    </row>
    <row r="62" spans="1:9" outlineLevel="1" x14ac:dyDescent="0.2">
      <c r="A62" s="64" t="s">
        <v>1561</v>
      </c>
      <c r="B62" s="64" t="s">
        <v>1562</v>
      </c>
      <c r="C62" s="65">
        <v>300</v>
      </c>
      <c r="D62" s="65"/>
      <c r="E62" s="66">
        <v>0.42022156999999999</v>
      </c>
      <c r="F62" s="67">
        <v>126.06647100000001</v>
      </c>
      <c r="G62" s="68">
        <v>27.83</v>
      </c>
      <c r="H62" s="69">
        <v>90.9821721207</v>
      </c>
      <c r="I62" s="70"/>
    </row>
    <row r="63" spans="1:9" outlineLevel="1" x14ac:dyDescent="0.2">
      <c r="A63" s="64" t="s">
        <v>1563</v>
      </c>
      <c r="B63" s="64" t="s">
        <v>742</v>
      </c>
      <c r="C63" s="65">
        <v>300</v>
      </c>
      <c r="D63" s="65"/>
      <c r="E63" s="66">
        <v>0.33108366</v>
      </c>
      <c r="F63" s="67">
        <v>99.325097999999997</v>
      </c>
      <c r="G63" s="68">
        <v>27.83</v>
      </c>
      <c r="H63" s="69">
        <v>71.682923226599996</v>
      </c>
      <c r="I63" s="70"/>
    </row>
    <row r="64" spans="1:9" outlineLevel="1" x14ac:dyDescent="0.2">
      <c r="A64" s="64" t="s">
        <v>1564</v>
      </c>
      <c r="B64" s="64" t="s">
        <v>1565</v>
      </c>
      <c r="C64" s="65">
        <v>300</v>
      </c>
      <c r="D64" s="65"/>
      <c r="E64" s="66">
        <v>0.38201961000000001</v>
      </c>
      <c r="F64" s="67">
        <v>114.60588300000001</v>
      </c>
      <c r="G64" s="68">
        <v>27.83</v>
      </c>
      <c r="H64" s="69">
        <v>82.711065761100002</v>
      </c>
      <c r="I64" s="70"/>
    </row>
    <row r="65" spans="1:9" outlineLevel="1" x14ac:dyDescent="0.2">
      <c r="A65" s="64" t="s">
        <v>1566</v>
      </c>
      <c r="B65" s="64" t="s">
        <v>733</v>
      </c>
      <c r="C65" s="65">
        <v>300</v>
      </c>
      <c r="D65" s="65"/>
      <c r="E65" s="66">
        <v>0.28014770999999999</v>
      </c>
      <c r="F65" s="67">
        <v>84.044313000000002</v>
      </c>
      <c r="G65" s="68">
        <v>27.83</v>
      </c>
      <c r="H65" s="69">
        <v>60.654780692099997</v>
      </c>
      <c r="I65" s="70"/>
    </row>
    <row r="66" spans="1:9" outlineLevel="1" x14ac:dyDescent="0.2">
      <c r="A66" s="64" t="s">
        <v>1567</v>
      </c>
      <c r="B66" s="64" t="s">
        <v>711</v>
      </c>
      <c r="C66" s="65">
        <v>300</v>
      </c>
      <c r="D66" s="65"/>
      <c r="E66" s="66">
        <v>0.44568954999999999</v>
      </c>
      <c r="F66" s="67">
        <v>133.70686499999999</v>
      </c>
      <c r="G66" s="68">
        <v>27.83</v>
      </c>
      <c r="H66" s="69">
        <v>96.496244470500002</v>
      </c>
      <c r="I66" s="70"/>
    </row>
    <row r="67" spans="1:9" outlineLevel="1" x14ac:dyDescent="0.2">
      <c r="A67" s="64" t="s">
        <v>1568</v>
      </c>
      <c r="B67" s="64" t="s">
        <v>1569</v>
      </c>
      <c r="C67" s="65">
        <v>300</v>
      </c>
      <c r="D67" s="65"/>
      <c r="E67" s="66">
        <v>0.64943333999999997</v>
      </c>
      <c r="F67" s="67">
        <v>194.83000200000001</v>
      </c>
      <c r="G67" s="68">
        <v>27.83</v>
      </c>
      <c r="H67" s="69">
        <v>140.60881244340001</v>
      </c>
      <c r="I67" s="70"/>
    </row>
    <row r="68" spans="1:9" x14ac:dyDescent="0.2">
      <c r="A68" s="64"/>
      <c r="B68" s="64"/>
      <c r="C68" s="65"/>
      <c r="D68" s="65"/>
      <c r="E68" s="66"/>
      <c r="F68" s="67"/>
      <c r="G68" s="68"/>
      <c r="H68" s="69"/>
      <c r="I68" s="70"/>
    </row>
    <row r="69" spans="1:9" ht="13.5" thickBot="1" x14ac:dyDescent="0.25">
      <c r="A69" s="71"/>
      <c r="B69" s="72"/>
      <c r="C69" s="73"/>
      <c r="D69" s="73"/>
      <c r="E69" s="74"/>
      <c r="F69" s="75"/>
      <c r="G69" s="76"/>
      <c r="H69" s="77"/>
      <c r="I69" s="73"/>
    </row>
    <row r="70" spans="1:9" s="81" customFormat="1" x14ac:dyDescent="0.2">
      <c r="A70" s="19"/>
      <c r="B70" s="78" t="s">
        <v>50</v>
      </c>
      <c r="C70" s="19"/>
      <c r="D70" s="19"/>
      <c r="E70" s="79"/>
      <c r="F70" s="67"/>
      <c r="G70" s="80"/>
      <c r="H70" s="79">
        <f>F11</f>
        <v>27328.409568999996</v>
      </c>
      <c r="I70" s="19"/>
    </row>
    <row r="71" spans="1:9" x14ac:dyDescent="0.2">
      <c r="A71" s="3"/>
      <c r="B71" s="78" t="s">
        <v>51</v>
      </c>
      <c r="C71" s="3"/>
      <c r="D71" s="3"/>
      <c r="E71" s="51"/>
      <c r="F71" s="67"/>
      <c r="G71" s="52"/>
      <c r="H71" s="51">
        <f>H11</f>
        <v>19722.913185947298</v>
      </c>
      <c r="I71" s="3"/>
    </row>
    <row r="72" spans="1:9" x14ac:dyDescent="0.2">
      <c r="A72" s="3"/>
      <c r="B72" s="78" t="s">
        <v>52</v>
      </c>
      <c r="C72" s="3"/>
      <c r="D72" s="3"/>
      <c r="E72" s="51"/>
      <c r="F72" s="67"/>
      <c r="G72" s="52"/>
      <c r="H72" s="51">
        <f>I11</f>
        <v>0</v>
      </c>
      <c r="I72" s="3"/>
    </row>
    <row r="73" spans="1:9" x14ac:dyDescent="0.2">
      <c r="A73" s="3"/>
      <c r="B73" s="78"/>
      <c r="C73" s="3"/>
      <c r="D73" s="3"/>
      <c r="E73" s="51"/>
      <c r="F73" s="67"/>
      <c r="G73" s="52"/>
      <c r="H73" s="51"/>
      <c r="I73" s="3"/>
    </row>
    <row r="74" spans="1:9" x14ac:dyDescent="0.2">
      <c r="A74" s="3"/>
      <c r="B74" s="3" t="s">
        <v>53</v>
      </c>
      <c r="C74" s="3"/>
      <c r="D74" s="3"/>
      <c r="E74" s="51"/>
      <c r="F74" s="67"/>
      <c r="G74" s="52"/>
      <c r="H74" s="51">
        <f>SUM(H71,H72)</f>
        <v>19722.913185947298</v>
      </c>
    </row>
    <row r="75" spans="1:9" x14ac:dyDescent="0.2">
      <c r="A75" s="3"/>
      <c r="B75" s="3"/>
      <c r="C75" s="3"/>
      <c r="D75" s="3"/>
      <c r="E75" s="51"/>
      <c r="F75" s="51"/>
      <c r="G75" s="52"/>
      <c r="H75" s="51"/>
      <c r="I75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outlinePr summaryBelow="0"/>
    <pageSetUpPr fitToPage="1"/>
  </sheetPr>
  <dimension ref="A1:I69"/>
  <sheetViews>
    <sheetView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1570</v>
      </c>
      <c r="B11" s="64" t="s">
        <v>1571</v>
      </c>
      <c r="C11" s="65">
        <v>1</v>
      </c>
      <c r="D11" s="65"/>
      <c r="E11" s="66">
        <f>SUM(F12,F32)</f>
        <v>14171259.135653879</v>
      </c>
      <c r="F11" s="67">
        <f>C11*E11</f>
        <v>14171259.135653879</v>
      </c>
      <c r="G11" s="68">
        <f>100*(1-(H11/F11))</f>
        <v>72.108214752336622</v>
      </c>
      <c r="H11" s="69">
        <f>C11*SUM(H12,H32)</f>
        <v>3952617.1650064574</v>
      </c>
      <c r="I11" s="70"/>
    </row>
    <row r="12" spans="1:9" outlineLevel="1" x14ac:dyDescent="0.2">
      <c r="A12" s="64" t="s">
        <v>1572</v>
      </c>
      <c r="B12" s="64" t="s">
        <v>1573</v>
      </c>
      <c r="C12" s="65">
        <v>1</v>
      </c>
      <c r="D12" s="65"/>
      <c r="E12" s="66">
        <f>SUM(F13,F20)</f>
        <v>4470574.5574973198</v>
      </c>
      <c r="F12" s="67">
        <f>C12*E12</f>
        <v>4470574.5574973198</v>
      </c>
      <c r="G12" s="68">
        <f>100*(1-(H12/F12))</f>
        <v>62.470000000000006</v>
      </c>
      <c r="H12" s="69">
        <f>C12*SUM(H13,H20)</f>
        <v>1677806.6314287442</v>
      </c>
      <c r="I12" s="70"/>
    </row>
    <row r="13" spans="1:9" outlineLevel="2" x14ac:dyDescent="0.2">
      <c r="A13" s="64" t="s">
        <v>1574</v>
      </c>
      <c r="B13" s="64" t="s">
        <v>1573</v>
      </c>
      <c r="C13" s="65">
        <v>1</v>
      </c>
      <c r="D13" s="65"/>
      <c r="E13" s="66">
        <f>SUM(F14)</f>
        <v>784276.32751832006</v>
      </c>
      <c r="F13" s="67">
        <f>C13*E13</f>
        <v>784276.32751832006</v>
      </c>
      <c r="G13" s="68">
        <f>100*(1-(H13/F13))</f>
        <v>62.470000000000027</v>
      </c>
      <c r="H13" s="69">
        <f>C13*SUM(H14)</f>
        <v>294338.90571762528</v>
      </c>
      <c r="I13" s="70"/>
    </row>
    <row r="14" spans="1:9" outlineLevel="2" x14ac:dyDescent="0.2">
      <c r="A14" s="64" t="s">
        <v>1575</v>
      </c>
      <c r="B14" s="64" t="s">
        <v>1576</v>
      </c>
      <c r="C14" s="65">
        <v>1</v>
      </c>
      <c r="D14" s="65"/>
      <c r="E14" s="66">
        <f>SUM(F15)</f>
        <v>784276.32751832006</v>
      </c>
      <c r="F14" s="67">
        <f>C14*E14</f>
        <v>784276.32751832006</v>
      </c>
      <c r="G14" s="68">
        <f>100*(1-(H14/F14))</f>
        <v>62.470000000000027</v>
      </c>
      <c r="H14" s="69">
        <f>C14*SUM(H15)</f>
        <v>294338.90571762528</v>
      </c>
      <c r="I14" s="70"/>
    </row>
    <row r="15" spans="1:9" outlineLevel="2" x14ac:dyDescent="0.2">
      <c r="A15" s="64" t="s">
        <v>1577</v>
      </c>
      <c r="B15" s="64" t="s">
        <v>1578</v>
      </c>
      <c r="C15" s="65">
        <v>1</v>
      </c>
      <c r="D15" s="65"/>
      <c r="E15" s="66">
        <f>SUM(F16,F17,F18,F19)</f>
        <v>784276.32751832006</v>
      </c>
      <c r="F15" s="67">
        <f>C15*E15</f>
        <v>784276.32751832006</v>
      </c>
      <c r="G15" s="68">
        <f>100*(1-(H15/F15))</f>
        <v>62.470000000000027</v>
      </c>
      <c r="H15" s="69">
        <f>C15*SUM(H16,H17,H18,H19)</f>
        <v>294338.90571762528</v>
      </c>
      <c r="I15" s="70"/>
    </row>
    <row r="16" spans="1:9" outlineLevel="3" x14ac:dyDescent="0.2">
      <c r="A16" s="64" t="s">
        <v>1579</v>
      </c>
      <c r="B16" s="64" t="s">
        <v>1580</v>
      </c>
      <c r="C16" s="65">
        <v>56</v>
      </c>
      <c r="D16" s="65"/>
      <c r="E16" s="66">
        <v>11732.777282569999</v>
      </c>
      <c r="F16" s="67">
        <v>657035.52782392001</v>
      </c>
      <c r="G16" s="68">
        <v>62.47</v>
      </c>
      <c r="H16" s="69">
        <v>246585.43359231699</v>
      </c>
      <c r="I16" s="70"/>
    </row>
    <row r="17" spans="1:9" outlineLevel="3" x14ac:dyDescent="0.2">
      <c r="A17" s="64" t="s">
        <v>1581</v>
      </c>
      <c r="B17" s="64" t="s">
        <v>1582</v>
      </c>
      <c r="C17" s="65">
        <v>4</v>
      </c>
      <c r="D17" s="65"/>
      <c r="E17" s="66">
        <v>12568.44518019</v>
      </c>
      <c r="F17" s="67">
        <v>50273.780720759998</v>
      </c>
      <c r="G17" s="68">
        <v>62.47</v>
      </c>
      <c r="H17" s="69">
        <v>18867.749904501201</v>
      </c>
      <c r="I17" s="70"/>
    </row>
    <row r="18" spans="1:9" outlineLevel="3" x14ac:dyDescent="0.2">
      <c r="A18" s="64" t="s">
        <v>1583</v>
      </c>
      <c r="B18" s="64" t="s">
        <v>1584</v>
      </c>
      <c r="C18" s="65">
        <v>2</v>
      </c>
      <c r="D18" s="65"/>
      <c r="E18" s="66">
        <v>1877.2443652100001</v>
      </c>
      <c r="F18" s="67">
        <v>3754.4887304200001</v>
      </c>
      <c r="G18" s="68">
        <v>62.47</v>
      </c>
      <c r="H18" s="69">
        <v>1409.0596205266299</v>
      </c>
      <c r="I18" s="70"/>
    </row>
    <row r="19" spans="1:9" outlineLevel="3" x14ac:dyDescent="0.2">
      <c r="A19" s="64" t="s">
        <v>1585</v>
      </c>
      <c r="B19" s="64" t="s">
        <v>1586</v>
      </c>
      <c r="C19" s="65">
        <v>2</v>
      </c>
      <c r="D19" s="65"/>
      <c r="E19" s="66">
        <v>36606.265121609998</v>
      </c>
      <c r="F19" s="67">
        <v>73212.530243219997</v>
      </c>
      <c r="G19" s="68">
        <v>62.47</v>
      </c>
      <c r="H19" s="69">
        <v>27476.662600280499</v>
      </c>
      <c r="I19" s="70"/>
    </row>
    <row r="20" spans="1:9" outlineLevel="2" x14ac:dyDescent="0.2">
      <c r="A20" s="64" t="s">
        <v>1587</v>
      </c>
      <c r="B20" s="64" t="s">
        <v>1588</v>
      </c>
      <c r="C20" s="65">
        <v>1</v>
      </c>
      <c r="D20" s="65"/>
      <c r="E20" s="66">
        <f>SUM(F21)</f>
        <v>3686298.2299790001</v>
      </c>
      <c r="F20" s="67">
        <f>C20*E20</f>
        <v>3686298.2299790001</v>
      </c>
      <c r="G20" s="68">
        <f>100*(1-(H20/F20))</f>
        <v>62.470000000000006</v>
      </c>
      <c r="H20" s="69">
        <f>C20*SUM(H21)</f>
        <v>1383467.7257111189</v>
      </c>
      <c r="I20" s="70"/>
    </row>
    <row r="21" spans="1:9" outlineLevel="2" x14ac:dyDescent="0.2">
      <c r="A21" s="64" t="s">
        <v>1589</v>
      </c>
      <c r="B21" s="64" t="s">
        <v>1590</v>
      </c>
      <c r="C21" s="65">
        <v>1</v>
      </c>
      <c r="D21" s="65"/>
      <c r="E21" s="66">
        <f>SUM(F22)</f>
        <v>3686298.2299790001</v>
      </c>
      <c r="F21" s="67">
        <f>C21*E21</f>
        <v>3686298.2299790001</v>
      </c>
      <c r="G21" s="68">
        <f>100*(1-(H21/F21))</f>
        <v>62.470000000000006</v>
      </c>
      <c r="H21" s="69">
        <f>C21*SUM(H22)</f>
        <v>1383467.7257111189</v>
      </c>
      <c r="I21" s="70"/>
    </row>
    <row r="22" spans="1:9" outlineLevel="2" x14ac:dyDescent="0.2">
      <c r="A22" s="64" t="s">
        <v>1591</v>
      </c>
      <c r="B22" s="64" t="s">
        <v>1592</v>
      </c>
      <c r="C22" s="65">
        <v>1</v>
      </c>
      <c r="D22" s="65"/>
      <c r="E22" s="66">
        <f>SUM(F23,F24,F25,F26,F27,F28,F29,F30,F31)</f>
        <v>3686298.2299790001</v>
      </c>
      <c r="F22" s="67">
        <f>C22*E22</f>
        <v>3686298.2299790001</v>
      </c>
      <c r="G22" s="68">
        <f>100*(1-(H22/F22))</f>
        <v>62.470000000000006</v>
      </c>
      <c r="H22" s="69">
        <f>C22*SUM(H23,H24,H25,H26,H27,H28,H29,H30,H31)</f>
        <v>1383467.7257111189</v>
      </c>
      <c r="I22" s="70"/>
    </row>
    <row r="23" spans="1:9" outlineLevel="3" x14ac:dyDescent="0.2">
      <c r="A23" s="64" t="s">
        <v>1593</v>
      </c>
      <c r="B23" s="64" t="s">
        <v>1594</v>
      </c>
      <c r="C23" s="65">
        <v>1000</v>
      </c>
      <c r="D23" s="65"/>
      <c r="E23" s="66">
        <v>320.89647269</v>
      </c>
      <c r="F23" s="67">
        <v>320896.47269000002</v>
      </c>
      <c r="G23" s="68">
        <v>62.47</v>
      </c>
      <c r="H23" s="69">
        <v>120432.44620055699</v>
      </c>
      <c r="I23" s="70"/>
    </row>
    <row r="24" spans="1:9" outlineLevel="3" x14ac:dyDescent="0.2">
      <c r="A24" s="64" t="s">
        <v>1595</v>
      </c>
      <c r="B24" s="64" t="s">
        <v>1596</v>
      </c>
      <c r="C24" s="65">
        <v>1000</v>
      </c>
      <c r="D24" s="65"/>
      <c r="E24" s="66">
        <v>722.01706353999998</v>
      </c>
      <c r="F24" s="67">
        <v>722017.06354</v>
      </c>
      <c r="G24" s="68">
        <v>62.47</v>
      </c>
      <c r="H24" s="69">
        <v>270973.00394656201</v>
      </c>
      <c r="I24" s="70"/>
    </row>
    <row r="25" spans="1:9" outlineLevel="3" x14ac:dyDescent="0.2">
      <c r="A25" s="64" t="s">
        <v>1597</v>
      </c>
      <c r="B25" s="64" t="s">
        <v>1598</v>
      </c>
      <c r="C25" s="65">
        <v>1000</v>
      </c>
      <c r="D25" s="65"/>
      <c r="E25" s="66">
        <v>583.22933910999996</v>
      </c>
      <c r="F25" s="67">
        <v>583229.33910999994</v>
      </c>
      <c r="G25" s="68">
        <v>62.47</v>
      </c>
      <c r="H25" s="69">
        <v>218885.97096798301</v>
      </c>
      <c r="I25" s="70"/>
    </row>
    <row r="26" spans="1:9" outlineLevel="3" x14ac:dyDescent="0.2">
      <c r="A26" s="64" t="s">
        <v>1599</v>
      </c>
      <c r="B26" s="64" t="s">
        <v>1600</v>
      </c>
      <c r="C26" s="65">
        <v>1000</v>
      </c>
      <c r="D26" s="65"/>
      <c r="E26" s="66">
        <v>722.01706353999998</v>
      </c>
      <c r="F26" s="67">
        <v>722017.06354</v>
      </c>
      <c r="G26" s="68">
        <v>62.47</v>
      </c>
      <c r="H26" s="69">
        <v>270973.00394656201</v>
      </c>
      <c r="I26" s="70"/>
    </row>
    <row r="27" spans="1:9" outlineLevel="3" x14ac:dyDescent="0.2">
      <c r="A27" s="64" t="s">
        <v>1601</v>
      </c>
      <c r="B27" s="64" t="s">
        <v>1602</v>
      </c>
      <c r="C27" s="65">
        <v>100</v>
      </c>
      <c r="D27" s="65"/>
      <c r="E27" s="66">
        <v>882.46529988999998</v>
      </c>
      <c r="F27" s="67">
        <v>88246.529989000002</v>
      </c>
      <c r="G27" s="68">
        <v>62.47</v>
      </c>
      <c r="H27" s="69">
        <v>33118.9227048717</v>
      </c>
      <c r="I27" s="70"/>
    </row>
    <row r="28" spans="1:9" outlineLevel="3" x14ac:dyDescent="0.2">
      <c r="A28" s="64" t="s">
        <v>1603</v>
      </c>
      <c r="B28" s="64" t="s">
        <v>1604</v>
      </c>
      <c r="C28" s="65">
        <v>1000</v>
      </c>
      <c r="D28" s="65"/>
      <c r="E28" s="66">
        <v>316.88526677999999</v>
      </c>
      <c r="F28" s="67">
        <v>316885.26678000001</v>
      </c>
      <c r="G28" s="68">
        <v>62.47</v>
      </c>
      <c r="H28" s="69">
        <v>118927.040622534</v>
      </c>
      <c r="I28" s="70"/>
    </row>
    <row r="29" spans="1:9" outlineLevel="3" x14ac:dyDescent="0.2">
      <c r="A29" s="64" t="s">
        <v>1605</v>
      </c>
      <c r="B29" s="64" t="s">
        <v>1606</v>
      </c>
      <c r="C29" s="65">
        <v>1000</v>
      </c>
      <c r="D29" s="65"/>
      <c r="E29" s="66">
        <v>481.34470902999999</v>
      </c>
      <c r="F29" s="67">
        <v>481344.70903000003</v>
      </c>
      <c r="G29" s="68">
        <v>62.47</v>
      </c>
      <c r="H29" s="69">
        <v>180648.66929895899</v>
      </c>
      <c r="I29" s="70"/>
    </row>
    <row r="30" spans="1:9" outlineLevel="3" x14ac:dyDescent="0.2">
      <c r="A30" s="64" t="s">
        <v>1607</v>
      </c>
      <c r="B30" s="64" t="s">
        <v>1608</v>
      </c>
      <c r="C30" s="65">
        <v>1000</v>
      </c>
      <c r="D30" s="65"/>
      <c r="E30" s="66">
        <v>343.35922577000002</v>
      </c>
      <c r="F30" s="67">
        <v>343359.22577000002</v>
      </c>
      <c r="G30" s="68">
        <v>62.47</v>
      </c>
      <c r="H30" s="69">
        <v>128862.717431481</v>
      </c>
      <c r="I30" s="70"/>
    </row>
    <row r="31" spans="1:9" outlineLevel="3" x14ac:dyDescent="0.2">
      <c r="A31" s="64" t="s">
        <v>1609</v>
      </c>
      <c r="B31" s="64" t="s">
        <v>1610</v>
      </c>
      <c r="C31" s="65">
        <v>1000</v>
      </c>
      <c r="D31" s="65"/>
      <c r="E31" s="66">
        <v>108.30255953</v>
      </c>
      <c r="F31" s="67">
        <v>108302.55953</v>
      </c>
      <c r="G31" s="68">
        <v>62.47</v>
      </c>
      <c r="H31" s="69">
        <v>40645.950591608998</v>
      </c>
      <c r="I31" s="70"/>
    </row>
    <row r="32" spans="1:9" outlineLevel="1" x14ac:dyDescent="0.2">
      <c r="A32" s="64" t="s">
        <v>1611</v>
      </c>
      <c r="B32" s="64" t="s">
        <v>1612</v>
      </c>
      <c r="C32" s="65">
        <v>1</v>
      </c>
      <c r="D32" s="65"/>
      <c r="E32" s="66">
        <f>SUM(F33,F39)</f>
        <v>9700684.5781565588</v>
      </c>
      <c r="F32" s="67">
        <f>C32*E32</f>
        <v>9700684.5781565588</v>
      </c>
      <c r="G32" s="68">
        <f>100*(1-(H32/F32))</f>
        <v>76.55</v>
      </c>
      <c r="H32" s="69">
        <f>C32*SUM(H33,H39)</f>
        <v>2274810.5335777132</v>
      </c>
      <c r="I32" s="70"/>
    </row>
    <row r="33" spans="1:9" outlineLevel="2" x14ac:dyDescent="0.2">
      <c r="A33" s="64" t="s">
        <v>1613</v>
      </c>
      <c r="B33" s="64" t="s">
        <v>1612</v>
      </c>
      <c r="C33" s="65">
        <v>1</v>
      </c>
      <c r="D33" s="65"/>
      <c r="E33" s="66">
        <f>SUM(F34,F37)</f>
        <v>720070.8</v>
      </c>
      <c r="F33" s="67">
        <f>C33*E33</f>
        <v>720070.8</v>
      </c>
      <c r="G33" s="68">
        <f>100*(1-(H33/F33))</f>
        <v>76.550000000000011</v>
      </c>
      <c r="H33" s="69">
        <f>C33*SUM(H34,H37)</f>
        <v>168856.60259999998</v>
      </c>
      <c r="I33" s="70"/>
    </row>
    <row r="34" spans="1:9" outlineLevel="3" x14ac:dyDescent="0.2">
      <c r="A34" s="64" t="s">
        <v>1614</v>
      </c>
      <c r="B34" s="64" t="s">
        <v>1615</v>
      </c>
      <c r="C34" s="65">
        <v>1</v>
      </c>
      <c r="D34" s="65"/>
      <c r="E34" s="66">
        <f>SUM(F35,F36)</f>
        <v>560848.80000000005</v>
      </c>
      <c r="F34" s="67">
        <f>C34*E34</f>
        <v>560848.80000000005</v>
      </c>
      <c r="G34" s="68">
        <f>100*(1-(H34/F34))</f>
        <v>76.550000000000011</v>
      </c>
      <c r="H34" s="69">
        <f>C34*SUM(H35,H36)</f>
        <v>131519.0436</v>
      </c>
      <c r="I34" s="70"/>
    </row>
    <row r="35" spans="1:9" outlineLevel="4" x14ac:dyDescent="0.2">
      <c r="A35" s="64" t="s">
        <v>1616</v>
      </c>
      <c r="B35" s="64" t="s">
        <v>1617</v>
      </c>
      <c r="C35" s="65">
        <v>2</v>
      </c>
      <c r="D35" s="65"/>
      <c r="E35" s="66">
        <v>4606.6499999999996</v>
      </c>
      <c r="F35" s="67">
        <v>9213.2999999999993</v>
      </c>
      <c r="G35" s="68">
        <v>76.55</v>
      </c>
      <c r="H35" s="69">
        <v>2160.5188499999999</v>
      </c>
      <c r="I35" s="70"/>
    </row>
    <row r="36" spans="1:9" outlineLevel="4" x14ac:dyDescent="0.2">
      <c r="A36" s="64" t="s">
        <v>1618</v>
      </c>
      <c r="B36" s="64" t="s">
        <v>1619</v>
      </c>
      <c r="C36" s="65">
        <v>26</v>
      </c>
      <c r="D36" s="65"/>
      <c r="E36" s="66">
        <v>21216.75</v>
      </c>
      <c r="F36" s="67">
        <v>551635.5</v>
      </c>
      <c r="G36" s="68">
        <v>76.55</v>
      </c>
      <c r="H36" s="69">
        <v>129358.52475</v>
      </c>
      <c r="I36" s="70"/>
    </row>
    <row r="37" spans="1:9" outlineLevel="3" x14ac:dyDescent="0.2">
      <c r="A37" s="64" t="s">
        <v>1620</v>
      </c>
      <c r="B37" s="64" t="s">
        <v>1621</v>
      </c>
      <c r="C37" s="65">
        <v>6</v>
      </c>
      <c r="D37" s="65"/>
      <c r="E37" s="66">
        <f>SUM(F38)</f>
        <v>26537</v>
      </c>
      <c r="F37" s="67">
        <f>C37*E37</f>
        <v>159222</v>
      </c>
      <c r="G37" s="68">
        <f>100*(1-(H37/F37))</f>
        <v>76.550000000000011</v>
      </c>
      <c r="H37" s="69">
        <f>C37*SUM(H38)</f>
        <v>37337.558999999994</v>
      </c>
      <c r="I37" s="70"/>
    </row>
    <row r="38" spans="1:9" outlineLevel="3" x14ac:dyDescent="0.2">
      <c r="A38" s="64" t="s">
        <v>1622</v>
      </c>
      <c r="B38" s="64" t="s">
        <v>1623</v>
      </c>
      <c r="C38" s="65">
        <v>1</v>
      </c>
      <c r="D38" s="65"/>
      <c r="E38" s="66">
        <v>26537</v>
      </c>
      <c r="F38" s="67">
        <v>26537</v>
      </c>
      <c r="G38" s="68">
        <v>76.55</v>
      </c>
      <c r="H38" s="69">
        <v>6222.9264999999996</v>
      </c>
      <c r="I38" s="70"/>
    </row>
    <row r="39" spans="1:9" outlineLevel="2" x14ac:dyDescent="0.2">
      <c r="A39" s="64" t="s">
        <v>1624</v>
      </c>
      <c r="B39" s="64" t="s">
        <v>1625</v>
      </c>
      <c r="C39" s="65">
        <v>1</v>
      </c>
      <c r="D39" s="65"/>
      <c r="E39" s="66">
        <f>SUM(F40,F46)</f>
        <v>8980613.7781565581</v>
      </c>
      <c r="F39" s="67">
        <f>C39*E39</f>
        <v>8980613.7781565581</v>
      </c>
      <c r="G39" s="68">
        <f>100*(1-(H39/F39))</f>
        <v>76.55</v>
      </c>
      <c r="H39" s="69">
        <f>C39*SUM(H40,H46)</f>
        <v>2105953.9309777133</v>
      </c>
      <c r="I39" s="70"/>
    </row>
    <row r="40" spans="1:9" outlineLevel="3" x14ac:dyDescent="0.2">
      <c r="A40" s="64" t="s">
        <v>1626</v>
      </c>
      <c r="B40" s="64" t="s">
        <v>1627</v>
      </c>
      <c r="C40" s="65">
        <v>1</v>
      </c>
      <c r="D40" s="65"/>
      <c r="E40" s="66">
        <f>SUM(F41)</f>
        <v>1019808.99019256</v>
      </c>
      <c r="F40" s="67">
        <f>C40*E40</f>
        <v>1019808.99019256</v>
      </c>
      <c r="G40" s="68">
        <f>100*(1-(H40/F40))</f>
        <v>76.550000000000011</v>
      </c>
      <c r="H40" s="69">
        <f>C40*SUM(H41)</f>
        <v>239145.20820015529</v>
      </c>
      <c r="I40" s="70"/>
    </row>
    <row r="41" spans="1:9" outlineLevel="3" x14ac:dyDescent="0.2">
      <c r="A41" s="64" t="s">
        <v>1628</v>
      </c>
      <c r="B41" s="64" t="s">
        <v>1629</v>
      </c>
      <c r="C41" s="65">
        <v>1</v>
      </c>
      <c r="D41" s="65"/>
      <c r="E41" s="66">
        <f>SUM(F42,F43,F44,F45)</f>
        <v>1019808.99019256</v>
      </c>
      <c r="F41" s="67">
        <f>C41*E41</f>
        <v>1019808.99019256</v>
      </c>
      <c r="G41" s="68">
        <f>100*(1-(H41/F41))</f>
        <v>76.550000000000011</v>
      </c>
      <c r="H41" s="69">
        <f>C41*SUM(H42,H43,H44,H45)</f>
        <v>239145.20820015529</v>
      </c>
      <c r="I41" s="70"/>
    </row>
    <row r="42" spans="1:9" outlineLevel="4" x14ac:dyDescent="0.2">
      <c r="A42" s="64" t="s">
        <v>1630</v>
      </c>
      <c r="B42" s="64" t="s">
        <v>1631</v>
      </c>
      <c r="C42" s="65">
        <v>1000</v>
      </c>
      <c r="D42" s="65"/>
      <c r="E42" s="66">
        <v>657.83776900999999</v>
      </c>
      <c r="F42" s="67">
        <v>657837.76901000005</v>
      </c>
      <c r="G42" s="68">
        <v>76.55</v>
      </c>
      <c r="H42" s="69">
        <v>154262.956832845</v>
      </c>
      <c r="I42" s="70"/>
    </row>
    <row r="43" spans="1:9" outlineLevel="4" x14ac:dyDescent="0.2">
      <c r="A43" s="64" t="s">
        <v>1632</v>
      </c>
      <c r="B43" s="64" t="s">
        <v>1633</v>
      </c>
      <c r="C43" s="65">
        <v>1000</v>
      </c>
      <c r="D43" s="65"/>
      <c r="E43" s="66">
        <v>192.53788360999999</v>
      </c>
      <c r="F43" s="67">
        <v>192537.88360999999</v>
      </c>
      <c r="G43" s="68">
        <v>76.55</v>
      </c>
      <c r="H43" s="69">
        <v>45150.133706544999</v>
      </c>
      <c r="I43" s="70"/>
    </row>
    <row r="44" spans="1:9" outlineLevel="4" x14ac:dyDescent="0.2">
      <c r="A44" s="64" t="s">
        <v>1634</v>
      </c>
      <c r="B44" s="64" t="s">
        <v>1635</v>
      </c>
      <c r="C44" s="65">
        <v>3200</v>
      </c>
      <c r="D44" s="65"/>
      <c r="E44" s="66">
        <v>28.880682539999999</v>
      </c>
      <c r="F44" s="67">
        <v>92418.184127999994</v>
      </c>
      <c r="G44" s="68">
        <v>76.55</v>
      </c>
      <c r="H44" s="69">
        <v>21672.064178016</v>
      </c>
      <c r="I44" s="70"/>
    </row>
    <row r="45" spans="1:9" outlineLevel="4" x14ac:dyDescent="0.2">
      <c r="A45" s="64" t="s">
        <v>1636</v>
      </c>
      <c r="B45" s="64" t="s">
        <v>1637</v>
      </c>
      <c r="C45" s="65">
        <v>4</v>
      </c>
      <c r="D45" s="65"/>
      <c r="E45" s="66">
        <v>19253.788361139999</v>
      </c>
      <c r="F45" s="67">
        <v>77015.153444559997</v>
      </c>
      <c r="G45" s="68">
        <v>76.55</v>
      </c>
      <c r="H45" s="69">
        <v>18060.053482749299</v>
      </c>
      <c r="I45" s="70"/>
    </row>
    <row r="46" spans="1:9" outlineLevel="3" x14ac:dyDescent="0.2">
      <c r="A46" s="64" t="s">
        <v>1638</v>
      </c>
      <c r="B46" s="64" t="s">
        <v>1639</v>
      </c>
      <c r="C46" s="65">
        <v>1</v>
      </c>
      <c r="D46" s="65"/>
      <c r="E46" s="66">
        <f>SUM(F47)</f>
        <v>7960804.7879639985</v>
      </c>
      <c r="F46" s="67">
        <f>C46*E46</f>
        <v>7960804.7879639985</v>
      </c>
      <c r="G46" s="68">
        <f>100*(1-(H46/F46))</f>
        <v>76.55</v>
      </c>
      <c r="H46" s="69">
        <f>C46*SUM(H47)</f>
        <v>1866808.722777558</v>
      </c>
      <c r="I46" s="70"/>
    </row>
    <row r="47" spans="1:9" outlineLevel="3" x14ac:dyDescent="0.2">
      <c r="A47" s="64" t="s">
        <v>1640</v>
      </c>
      <c r="B47" s="64" t="s">
        <v>1629</v>
      </c>
      <c r="C47" s="65">
        <v>1</v>
      </c>
      <c r="D47" s="65"/>
      <c r="E47" s="66">
        <f>SUM(F48,F49,F50,F51,F52,F53,F54,F55,F56,F57,F58,F59,F60,F61)</f>
        <v>7960804.7879639985</v>
      </c>
      <c r="F47" s="67">
        <f>C47*E47</f>
        <v>7960804.7879639985</v>
      </c>
      <c r="G47" s="68">
        <f>100*(1-(H47/F47))</f>
        <v>76.55</v>
      </c>
      <c r="H47" s="69">
        <f>C47*SUM(H48,H49,H50,H51,H52,H53,H54,H55,H56,H57,H58,H59,H60,H61)</f>
        <v>1866808.722777558</v>
      </c>
      <c r="I47" s="70"/>
    </row>
    <row r="48" spans="1:9" outlineLevel="4" x14ac:dyDescent="0.2">
      <c r="A48" s="64" t="s">
        <v>1641</v>
      </c>
      <c r="B48" s="64" t="s">
        <v>1642</v>
      </c>
      <c r="C48" s="65">
        <v>1000</v>
      </c>
      <c r="D48" s="65"/>
      <c r="E48" s="66">
        <v>160.44823633999999</v>
      </c>
      <c r="F48" s="67">
        <v>160448.23634</v>
      </c>
      <c r="G48" s="68">
        <v>76.55</v>
      </c>
      <c r="H48" s="69">
        <v>37625.111421729998</v>
      </c>
      <c r="I48" s="70"/>
    </row>
    <row r="49" spans="1:9" outlineLevel="4" x14ac:dyDescent="0.2">
      <c r="A49" s="64" t="s">
        <v>1643</v>
      </c>
      <c r="B49" s="64" t="s">
        <v>1644</v>
      </c>
      <c r="C49" s="65">
        <v>1000</v>
      </c>
      <c r="D49" s="65"/>
      <c r="E49" s="66">
        <v>385.07576721999999</v>
      </c>
      <c r="F49" s="67">
        <v>385075.76721999998</v>
      </c>
      <c r="G49" s="68">
        <v>76.55</v>
      </c>
      <c r="H49" s="69">
        <v>90300.267413089998</v>
      </c>
      <c r="I49" s="70"/>
    </row>
    <row r="50" spans="1:9" outlineLevel="4" x14ac:dyDescent="0.2">
      <c r="A50" s="64" t="s">
        <v>1645</v>
      </c>
      <c r="B50" s="64" t="s">
        <v>1646</v>
      </c>
      <c r="C50" s="65">
        <v>1000</v>
      </c>
      <c r="D50" s="65"/>
      <c r="E50" s="66">
        <v>786.19635807999998</v>
      </c>
      <c r="F50" s="67">
        <v>786196.35808000003</v>
      </c>
      <c r="G50" s="68">
        <v>76.55</v>
      </c>
      <c r="H50" s="69">
        <v>184363.04596975999</v>
      </c>
      <c r="I50" s="70"/>
    </row>
    <row r="51" spans="1:9" outlineLevel="4" x14ac:dyDescent="0.2">
      <c r="A51" s="64" t="s">
        <v>1647</v>
      </c>
      <c r="B51" s="64" t="s">
        <v>1648</v>
      </c>
      <c r="C51" s="65">
        <v>1000</v>
      </c>
      <c r="D51" s="65"/>
      <c r="E51" s="66">
        <v>1179.6128867899999</v>
      </c>
      <c r="F51" s="67">
        <v>1179612.8867899999</v>
      </c>
      <c r="G51" s="68">
        <v>76.55</v>
      </c>
      <c r="H51" s="69">
        <v>276619.221952255</v>
      </c>
      <c r="I51" s="70"/>
    </row>
    <row r="52" spans="1:9" outlineLevel="4" x14ac:dyDescent="0.2">
      <c r="A52" s="64" t="s">
        <v>1649</v>
      </c>
      <c r="B52" s="64" t="s">
        <v>1650</v>
      </c>
      <c r="C52" s="65">
        <v>1000</v>
      </c>
      <c r="D52" s="65"/>
      <c r="E52" s="66">
        <v>160.44823633999999</v>
      </c>
      <c r="F52" s="67">
        <v>160448.23634</v>
      </c>
      <c r="G52" s="68">
        <v>76.55</v>
      </c>
      <c r="H52" s="69">
        <v>37625.111421729998</v>
      </c>
      <c r="I52" s="70"/>
    </row>
    <row r="53" spans="1:9" outlineLevel="4" x14ac:dyDescent="0.2">
      <c r="A53" s="64" t="s">
        <v>1651</v>
      </c>
      <c r="B53" s="64" t="s">
        <v>1652</v>
      </c>
      <c r="C53" s="65">
        <v>1000</v>
      </c>
      <c r="D53" s="65"/>
      <c r="E53" s="66">
        <v>786.19635807999998</v>
      </c>
      <c r="F53" s="67">
        <v>786196.35808000003</v>
      </c>
      <c r="G53" s="68">
        <v>76.55</v>
      </c>
      <c r="H53" s="69">
        <v>184363.04596975999</v>
      </c>
      <c r="I53" s="70"/>
    </row>
    <row r="54" spans="1:9" outlineLevel="4" x14ac:dyDescent="0.2">
      <c r="A54" s="64" t="s">
        <v>1653</v>
      </c>
      <c r="B54" s="64" t="s">
        <v>1654</v>
      </c>
      <c r="C54" s="65">
        <v>200</v>
      </c>
      <c r="D54" s="65"/>
      <c r="E54" s="66">
        <v>288.80682542</v>
      </c>
      <c r="F54" s="67">
        <v>57761.365083999997</v>
      </c>
      <c r="G54" s="68">
        <v>76.55</v>
      </c>
      <c r="H54" s="69">
        <v>13545.040112197999</v>
      </c>
      <c r="I54" s="70"/>
    </row>
    <row r="55" spans="1:9" outlineLevel="4" x14ac:dyDescent="0.2">
      <c r="A55" s="64" t="s">
        <v>1655</v>
      </c>
      <c r="B55" s="64" t="s">
        <v>1656</v>
      </c>
      <c r="C55" s="65">
        <v>1000</v>
      </c>
      <c r="D55" s="65"/>
      <c r="E55" s="66">
        <v>531.40201196999999</v>
      </c>
      <c r="F55" s="67">
        <v>531402.01196999999</v>
      </c>
      <c r="G55" s="68">
        <v>76.55</v>
      </c>
      <c r="H55" s="69">
        <v>124613.771806965</v>
      </c>
      <c r="I55" s="70"/>
    </row>
    <row r="56" spans="1:9" outlineLevel="4" x14ac:dyDescent="0.2">
      <c r="A56" s="64" t="s">
        <v>1657</v>
      </c>
      <c r="B56" s="64" t="s">
        <v>1658</v>
      </c>
      <c r="C56" s="65">
        <v>1000</v>
      </c>
      <c r="D56" s="65"/>
      <c r="E56" s="66">
        <v>265.70737298</v>
      </c>
      <c r="F56" s="67">
        <v>265707.37297999999</v>
      </c>
      <c r="G56" s="68">
        <v>76.55</v>
      </c>
      <c r="H56" s="69">
        <v>62308.378963809999</v>
      </c>
      <c r="I56" s="70"/>
    </row>
    <row r="57" spans="1:9" outlineLevel="4" x14ac:dyDescent="0.2">
      <c r="A57" s="64" t="s">
        <v>1659</v>
      </c>
      <c r="B57" s="64" t="s">
        <v>1660</v>
      </c>
      <c r="C57" s="65">
        <v>1000</v>
      </c>
      <c r="D57" s="65"/>
      <c r="E57" s="66">
        <v>265.70737298</v>
      </c>
      <c r="F57" s="67">
        <v>265707.37297999999</v>
      </c>
      <c r="G57" s="68">
        <v>76.55</v>
      </c>
      <c r="H57" s="69">
        <v>62308.378963809999</v>
      </c>
      <c r="I57" s="70"/>
    </row>
    <row r="58" spans="1:9" outlineLevel="4" x14ac:dyDescent="0.2">
      <c r="A58" s="64" t="s">
        <v>1661</v>
      </c>
      <c r="B58" s="64" t="s">
        <v>1662</v>
      </c>
      <c r="C58" s="65">
        <v>1000</v>
      </c>
      <c r="D58" s="65"/>
      <c r="E58" s="66">
        <v>786.19635807999998</v>
      </c>
      <c r="F58" s="67">
        <v>786196.35808000003</v>
      </c>
      <c r="G58" s="68">
        <v>76.55</v>
      </c>
      <c r="H58" s="69">
        <v>184363.04596975999</v>
      </c>
      <c r="I58" s="70"/>
    </row>
    <row r="59" spans="1:9" outlineLevel="4" x14ac:dyDescent="0.2">
      <c r="A59" s="64" t="s">
        <v>1663</v>
      </c>
      <c r="B59" s="64" t="s">
        <v>1664</v>
      </c>
      <c r="C59" s="65">
        <v>1000</v>
      </c>
      <c r="D59" s="65"/>
      <c r="E59" s="66">
        <v>786.19635807999998</v>
      </c>
      <c r="F59" s="67">
        <v>786196.35808000003</v>
      </c>
      <c r="G59" s="68">
        <v>76.55</v>
      </c>
      <c r="H59" s="69">
        <v>184363.04596975999</v>
      </c>
      <c r="I59" s="70"/>
    </row>
    <row r="60" spans="1:9" outlineLevel="4" x14ac:dyDescent="0.2">
      <c r="A60" s="64" t="s">
        <v>1665</v>
      </c>
      <c r="B60" s="64" t="s">
        <v>1666</v>
      </c>
      <c r="C60" s="65">
        <v>1000</v>
      </c>
      <c r="D60" s="65"/>
      <c r="E60" s="66">
        <v>1649.4078695999999</v>
      </c>
      <c r="F60" s="67">
        <v>1649407.8696000001</v>
      </c>
      <c r="G60" s="68">
        <v>76.55</v>
      </c>
      <c r="H60" s="69">
        <v>386786.14542120002</v>
      </c>
      <c r="I60" s="70"/>
    </row>
    <row r="61" spans="1:9" outlineLevel="4" x14ac:dyDescent="0.2">
      <c r="A61" s="64" t="s">
        <v>1667</v>
      </c>
      <c r="B61" s="64" t="s">
        <v>1668</v>
      </c>
      <c r="C61" s="65">
        <v>1000</v>
      </c>
      <c r="D61" s="65"/>
      <c r="E61" s="66">
        <v>160.44823633999999</v>
      </c>
      <c r="F61" s="67">
        <v>160448.23634</v>
      </c>
      <c r="G61" s="68">
        <v>76.55</v>
      </c>
      <c r="H61" s="69">
        <v>37625.111421729998</v>
      </c>
      <c r="I61" s="70"/>
    </row>
    <row r="62" spans="1:9" x14ac:dyDescent="0.2">
      <c r="A62" s="64"/>
      <c r="B62" s="64"/>
      <c r="C62" s="65"/>
      <c r="D62" s="65"/>
      <c r="E62" s="66"/>
      <c r="F62" s="67"/>
      <c r="G62" s="68"/>
      <c r="H62" s="69"/>
      <c r="I62" s="70"/>
    </row>
    <row r="63" spans="1:9" ht="13.5" thickBot="1" x14ac:dyDescent="0.25">
      <c r="A63" s="71"/>
      <c r="B63" s="72"/>
      <c r="C63" s="73"/>
      <c r="D63" s="73"/>
      <c r="E63" s="74"/>
      <c r="F63" s="75"/>
      <c r="G63" s="76"/>
      <c r="H63" s="77"/>
      <c r="I63" s="73"/>
    </row>
    <row r="64" spans="1:9" s="81" customFormat="1" x14ac:dyDescent="0.2">
      <c r="A64" s="19"/>
      <c r="B64" s="78" t="s">
        <v>50</v>
      </c>
      <c r="C64" s="19"/>
      <c r="D64" s="19"/>
      <c r="E64" s="79"/>
      <c r="F64" s="67"/>
      <c r="G64" s="80"/>
      <c r="H64" s="79">
        <f>F11</f>
        <v>14171259.135653879</v>
      </c>
      <c r="I64" s="19"/>
    </row>
    <row r="65" spans="1:9" x14ac:dyDescent="0.2">
      <c r="A65" s="3"/>
      <c r="B65" s="78" t="s">
        <v>51</v>
      </c>
      <c r="C65" s="3"/>
      <c r="D65" s="3"/>
      <c r="E65" s="51"/>
      <c r="F65" s="67"/>
      <c r="G65" s="52"/>
      <c r="H65" s="51">
        <f>H11</f>
        <v>3952617.1650064574</v>
      </c>
      <c r="I65" s="3"/>
    </row>
    <row r="66" spans="1:9" x14ac:dyDescent="0.2">
      <c r="A66" s="3"/>
      <c r="B66" s="78" t="s">
        <v>52</v>
      </c>
      <c r="C66" s="3"/>
      <c r="D66" s="3"/>
      <c r="E66" s="51"/>
      <c r="F66" s="67"/>
      <c r="G66" s="52"/>
      <c r="H66" s="51">
        <f>I11</f>
        <v>0</v>
      </c>
      <c r="I66" s="3"/>
    </row>
    <row r="67" spans="1:9" x14ac:dyDescent="0.2">
      <c r="A67" s="3"/>
      <c r="B67" s="78"/>
      <c r="C67" s="3"/>
      <c r="D67" s="3"/>
      <c r="E67" s="51"/>
      <c r="F67" s="67"/>
      <c r="G67" s="52"/>
      <c r="H67" s="51"/>
      <c r="I67" s="3"/>
    </row>
    <row r="68" spans="1:9" x14ac:dyDescent="0.2">
      <c r="A68" s="3"/>
      <c r="B68" s="3" t="s">
        <v>53</v>
      </c>
      <c r="C68" s="3"/>
      <c r="D68" s="3"/>
      <c r="E68" s="51"/>
      <c r="F68" s="67"/>
      <c r="G68" s="52"/>
      <c r="H68" s="51">
        <f>SUM(H65,H66)</f>
        <v>3952617.1650064574</v>
      </c>
    </row>
    <row r="69" spans="1:9" x14ac:dyDescent="0.2">
      <c r="A69" s="3"/>
      <c r="B69" s="3"/>
      <c r="C69" s="3"/>
      <c r="D69" s="3"/>
      <c r="E69" s="51"/>
      <c r="F69" s="51"/>
      <c r="G69" s="52"/>
      <c r="H69" s="51"/>
      <c r="I69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outlinePr summaryBelow="0"/>
    <pageSetUpPr fitToPage="1"/>
  </sheetPr>
  <dimension ref="A1:I30"/>
  <sheetViews>
    <sheetView view="pageBreakPreview" zoomScaleNormal="100" workbookViewId="0">
      <selection activeCell="C28" sqref="C28"/>
    </sheetView>
  </sheetViews>
  <sheetFormatPr defaultRowHeight="12.75" outlineLevelRow="2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1705</v>
      </c>
      <c r="B11" s="64" t="s">
        <v>1706</v>
      </c>
      <c r="C11" s="65">
        <v>1</v>
      </c>
      <c r="D11" s="65"/>
      <c r="E11" s="66">
        <f>SUM(F12,F17)</f>
        <v>3393201.3099999996</v>
      </c>
      <c r="F11" s="67">
        <f>C11*E11</f>
        <v>3393201.3099999996</v>
      </c>
      <c r="G11" s="68">
        <f>100*(1-(H11/F11))</f>
        <v>38.419214139110416</v>
      </c>
      <c r="H11" s="69">
        <f>C11*SUM(H12,H17)</f>
        <v>2089560.03254</v>
      </c>
      <c r="I11" s="70"/>
    </row>
    <row r="12" spans="1:9" outlineLevel="1" x14ac:dyDescent="0.2">
      <c r="A12" s="64" t="s">
        <v>1707</v>
      </c>
      <c r="B12" s="64" t="s">
        <v>1708</v>
      </c>
      <c r="C12" s="65">
        <v>1</v>
      </c>
      <c r="D12" s="65"/>
      <c r="E12" s="66">
        <f>SUM(F13)</f>
        <v>2875956.8</v>
      </c>
      <c r="F12" s="67">
        <f>C12*E12</f>
        <v>2875956.8</v>
      </c>
      <c r="G12" s="68">
        <f>100*(1-(H12/F12))</f>
        <v>44.07</v>
      </c>
      <c r="H12" s="69">
        <f>C12*SUM(H13)</f>
        <v>1608522.63824</v>
      </c>
      <c r="I12" s="70"/>
    </row>
    <row r="13" spans="1:9" outlineLevel="1" x14ac:dyDescent="0.2">
      <c r="A13" s="64" t="s">
        <v>1709</v>
      </c>
      <c r="B13" s="64" t="s">
        <v>1710</v>
      </c>
      <c r="C13" s="65">
        <v>1</v>
      </c>
      <c r="D13" s="65"/>
      <c r="E13" s="66">
        <f>SUM(F14)</f>
        <v>2875956.8</v>
      </c>
      <c r="F13" s="67">
        <f>C13*E13</f>
        <v>2875956.8</v>
      </c>
      <c r="G13" s="68">
        <f>100*(1-(H13/F13))</f>
        <v>44.07</v>
      </c>
      <c r="H13" s="69">
        <f>C13*SUM(H14)</f>
        <v>1608522.63824</v>
      </c>
      <c r="I13" s="70"/>
    </row>
    <row r="14" spans="1:9" outlineLevel="1" x14ac:dyDescent="0.2">
      <c r="A14" s="64" t="s">
        <v>1711</v>
      </c>
      <c r="B14" s="64" t="s">
        <v>1712</v>
      </c>
      <c r="C14" s="65">
        <v>1</v>
      </c>
      <c r="D14" s="65"/>
      <c r="E14" s="66">
        <f>SUM(F15)</f>
        <v>2875956.8</v>
      </c>
      <c r="F14" s="67">
        <f>C14*E14</f>
        <v>2875956.8</v>
      </c>
      <c r="G14" s="68">
        <f>100*(1-(H14/F14))</f>
        <v>44.07</v>
      </c>
      <c r="H14" s="69">
        <f>C14*SUM(H15)</f>
        <v>1608522.63824</v>
      </c>
      <c r="I14" s="70"/>
    </row>
    <row r="15" spans="1:9" outlineLevel="1" x14ac:dyDescent="0.2">
      <c r="A15" s="64" t="s">
        <v>1713</v>
      </c>
      <c r="B15" s="64" t="s">
        <v>1714</v>
      </c>
      <c r="C15" s="65">
        <v>1</v>
      </c>
      <c r="D15" s="65"/>
      <c r="E15" s="66">
        <f>SUM(F16)</f>
        <v>2875956.8</v>
      </c>
      <c r="F15" s="67">
        <f>C15*E15</f>
        <v>2875956.8</v>
      </c>
      <c r="G15" s="68">
        <f>100*(1-(H15/F15))</f>
        <v>44.07</v>
      </c>
      <c r="H15" s="69">
        <f>C15*SUM(H16)</f>
        <v>1608522.63824</v>
      </c>
      <c r="I15" s="70"/>
    </row>
    <row r="16" spans="1:9" outlineLevel="1" x14ac:dyDescent="0.2">
      <c r="A16" s="64" t="s">
        <v>1715</v>
      </c>
      <c r="B16" s="64" t="s">
        <v>1716</v>
      </c>
      <c r="C16" s="65">
        <v>114080</v>
      </c>
      <c r="D16" s="65"/>
      <c r="E16" s="66">
        <v>25.21</v>
      </c>
      <c r="F16" s="67">
        <v>2875956.8</v>
      </c>
      <c r="G16" s="68">
        <v>44.07</v>
      </c>
      <c r="H16" s="69">
        <v>1608522.63824</v>
      </c>
      <c r="I16" s="70"/>
    </row>
    <row r="17" spans="1:9" outlineLevel="1" x14ac:dyDescent="0.2">
      <c r="A17" s="64" t="s">
        <v>1717</v>
      </c>
      <c r="B17" s="64" t="s">
        <v>1718</v>
      </c>
      <c r="C17" s="65">
        <v>1</v>
      </c>
      <c r="D17" s="65"/>
      <c r="E17" s="66">
        <f>SUM(F18)</f>
        <v>517244.51</v>
      </c>
      <c r="F17" s="67">
        <f>C17*E17</f>
        <v>517244.51</v>
      </c>
      <c r="G17" s="68">
        <f>100*(1-(H17/F17))</f>
        <v>7.0000000000000062</v>
      </c>
      <c r="H17" s="69">
        <f>C17*SUM(H18)</f>
        <v>481037.39429999999</v>
      </c>
      <c r="I17" s="70"/>
    </row>
    <row r="18" spans="1:9" outlineLevel="1" x14ac:dyDescent="0.2">
      <c r="A18" s="64" t="s">
        <v>1719</v>
      </c>
      <c r="B18" s="64" t="s">
        <v>1718</v>
      </c>
      <c r="C18" s="65">
        <v>1</v>
      </c>
      <c r="D18" s="65"/>
      <c r="E18" s="66">
        <f>SUM(F19)</f>
        <v>517244.51</v>
      </c>
      <c r="F18" s="67">
        <f>C18*E18</f>
        <v>517244.51</v>
      </c>
      <c r="G18" s="68">
        <f>100*(1-(H18/F18))</f>
        <v>7.0000000000000062</v>
      </c>
      <c r="H18" s="69">
        <f>C18*SUM(H19)</f>
        <v>481037.39429999999</v>
      </c>
      <c r="I18" s="70"/>
    </row>
    <row r="19" spans="1:9" outlineLevel="1" x14ac:dyDescent="0.2">
      <c r="A19" s="64" t="s">
        <v>1720</v>
      </c>
      <c r="B19" s="64" t="s">
        <v>1718</v>
      </c>
      <c r="C19" s="65">
        <v>1</v>
      </c>
      <c r="D19" s="65"/>
      <c r="E19" s="66">
        <f>SUM(F20,F21,F22)</f>
        <v>517244.51</v>
      </c>
      <c r="F19" s="67">
        <f>C19*E19</f>
        <v>517244.51</v>
      </c>
      <c r="G19" s="68">
        <f>100*(1-(H19/F19))</f>
        <v>7.0000000000000062</v>
      </c>
      <c r="H19" s="69">
        <f>C19*SUM(H20,H21,H22)</f>
        <v>481037.39429999999</v>
      </c>
      <c r="I19" s="70"/>
    </row>
    <row r="20" spans="1:9" outlineLevel="2" x14ac:dyDescent="0.2">
      <c r="A20" s="64" t="s">
        <v>1721</v>
      </c>
      <c r="B20" s="64" t="s">
        <v>1722</v>
      </c>
      <c r="C20" s="65">
        <v>1</v>
      </c>
      <c r="D20" s="65"/>
      <c r="E20" s="66">
        <v>131532.31</v>
      </c>
      <c r="F20" s="67">
        <v>131532.31</v>
      </c>
      <c r="G20" s="68">
        <v>7</v>
      </c>
      <c r="H20" s="69">
        <v>122325.04829999999</v>
      </c>
      <c r="I20" s="70"/>
    </row>
    <row r="21" spans="1:9" outlineLevel="2" x14ac:dyDescent="0.2">
      <c r="A21" s="64" t="s">
        <v>1723</v>
      </c>
      <c r="B21" s="64" t="s">
        <v>1724</v>
      </c>
      <c r="C21" s="65">
        <v>1</v>
      </c>
      <c r="D21" s="65"/>
      <c r="E21" s="66">
        <v>362171.08</v>
      </c>
      <c r="F21" s="67">
        <v>362171.08</v>
      </c>
      <c r="G21" s="68">
        <v>7</v>
      </c>
      <c r="H21" s="69">
        <v>336819.10440000001</v>
      </c>
      <c r="I21" s="70"/>
    </row>
    <row r="22" spans="1:9" outlineLevel="2" x14ac:dyDescent="0.2">
      <c r="A22" s="64" t="s">
        <v>1725</v>
      </c>
      <c r="B22" s="64" t="s">
        <v>1726</v>
      </c>
      <c r="C22" s="65">
        <v>1</v>
      </c>
      <c r="D22" s="65"/>
      <c r="E22" s="66">
        <v>23541.119999999999</v>
      </c>
      <c r="F22" s="67">
        <v>23541.119999999999</v>
      </c>
      <c r="G22" s="68">
        <v>7</v>
      </c>
      <c r="H22" s="69">
        <v>21893.241600000001</v>
      </c>
      <c r="I22" s="70"/>
    </row>
    <row r="23" spans="1:9" x14ac:dyDescent="0.2">
      <c r="A23" s="64"/>
      <c r="B23" s="64"/>
      <c r="C23" s="65"/>
      <c r="D23" s="65"/>
      <c r="E23" s="66"/>
      <c r="F23" s="67"/>
      <c r="G23" s="68"/>
      <c r="H23" s="69"/>
      <c r="I23" s="70"/>
    </row>
    <row r="24" spans="1:9" ht="13.5" thickBot="1" x14ac:dyDescent="0.25">
      <c r="A24" s="71"/>
      <c r="B24" s="72"/>
      <c r="C24" s="73"/>
      <c r="D24" s="73"/>
      <c r="E24" s="74"/>
      <c r="F24" s="75"/>
      <c r="G24" s="76"/>
      <c r="H24" s="77"/>
      <c r="I24" s="73"/>
    </row>
    <row r="25" spans="1:9" s="81" customFormat="1" x14ac:dyDescent="0.2">
      <c r="A25" s="19"/>
      <c r="B25" s="78" t="s">
        <v>50</v>
      </c>
      <c r="C25" s="19"/>
      <c r="D25" s="19"/>
      <c r="E25" s="79"/>
      <c r="F25" s="67"/>
      <c r="G25" s="80"/>
      <c r="H25" s="79">
        <f>F11</f>
        <v>3393201.3099999996</v>
      </c>
      <c r="I25" s="19"/>
    </row>
    <row r="26" spans="1:9" x14ac:dyDescent="0.2">
      <c r="A26" s="3"/>
      <c r="B26" s="78" t="s">
        <v>51</v>
      </c>
      <c r="C26" s="3"/>
      <c r="D26" s="3"/>
      <c r="E26" s="51"/>
      <c r="F26" s="67"/>
      <c r="G26" s="52"/>
      <c r="H26" s="51">
        <f>H11</f>
        <v>2089560.03254</v>
      </c>
      <c r="I26" s="3"/>
    </row>
    <row r="27" spans="1:9" x14ac:dyDescent="0.2">
      <c r="A27" s="3"/>
      <c r="B27" s="78" t="s">
        <v>52</v>
      </c>
      <c r="C27" s="3"/>
      <c r="D27" s="3"/>
      <c r="E27" s="51"/>
      <c r="F27" s="67"/>
      <c r="G27" s="52"/>
      <c r="H27" s="51">
        <f>I11</f>
        <v>0</v>
      </c>
      <c r="I27" s="3"/>
    </row>
    <row r="28" spans="1:9" x14ac:dyDescent="0.2">
      <c r="A28" s="3"/>
      <c r="B28" s="78"/>
      <c r="C28" s="3"/>
      <c r="D28" s="3"/>
      <c r="E28" s="51"/>
      <c r="F28" s="67"/>
      <c r="G28" s="52"/>
      <c r="H28" s="51"/>
      <c r="I28" s="3"/>
    </row>
    <row r="29" spans="1:9" x14ac:dyDescent="0.2">
      <c r="A29" s="3"/>
      <c r="B29" s="3" t="s">
        <v>53</v>
      </c>
      <c r="C29" s="3"/>
      <c r="D29" s="3"/>
      <c r="E29" s="51"/>
      <c r="F29" s="67"/>
      <c r="G29" s="52"/>
      <c r="H29" s="51">
        <f>SUM(H26,H27)</f>
        <v>2089560.03254</v>
      </c>
    </row>
    <row r="30" spans="1:9" x14ac:dyDescent="0.2">
      <c r="A30" s="3"/>
      <c r="B30" s="3"/>
      <c r="C30" s="3"/>
      <c r="D30" s="3"/>
      <c r="E30" s="51"/>
      <c r="F30" s="51"/>
      <c r="G30" s="52"/>
      <c r="H30" s="51"/>
      <c r="I30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  <pageSetUpPr fitToPage="1"/>
  </sheetPr>
  <dimension ref="A1:I125"/>
  <sheetViews>
    <sheetView view="pageBreakPreview" zoomScaleNormal="100" workbookViewId="0">
      <selection activeCell="C28" sqref="C28"/>
    </sheetView>
  </sheetViews>
  <sheetFormatPr defaultRowHeight="12.75" outlineLevelRow="2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54</v>
      </c>
      <c r="B10" s="60" t="s">
        <v>55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56</v>
      </c>
      <c r="B11" s="64" t="s">
        <v>57</v>
      </c>
      <c r="C11" s="65">
        <v>1</v>
      </c>
      <c r="D11" s="65"/>
      <c r="E11" s="66">
        <f>SUM(F12,F18,F26,F35,F39,F47,F55,F123,F128,F72,F77,F112)</f>
        <v>7521576.3694779091</v>
      </c>
      <c r="F11" s="67">
        <f>C11*E11</f>
        <v>7521576.3694779091</v>
      </c>
      <c r="G11" s="68">
        <f>100*(1-(H11/F11))</f>
        <v>44.277827914886977</v>
      </c>
      <c r="H11" s="69">
        <f>C11*SUM(H12,H18,H26,H35,H39,H47,H55,H123,H128,H72,H77,H112)</f>
        <v>4191185.7281136764</v>
      </c>
      <c r="I11" s="70"/>
    </row>
    <row r="12" spans="1:9" x14ac:dyDescent="0.2">
      <c r="A12" s="64" t="s">
        <v>58</v>
      </c>
      <c r="B12" s="64" t="s">
        <v>59</v>
      </c>
      <c r="C12" s="65">
        <v>1</v>
      </c>
      <c r="D12" s="65"/>
      <c r="E12" s="66">
        <f>SUM(F13)</f>
        <v>2022341.0420985599</v>
      </c>
      <c r="F12" s="67">
        <f>C12*E12</f>
        <v>2022341.0420985599</v>
      </c>
      <c r="G12" s="68">
        <f>100*(1-(H12/F12))</f>
        <v>100</v>
      </c>
      <c r="H12" s="69">
        <f>C12*SUM(H13)</f>
        <v>0</v>
      </c>
      <c r="I12" s="70"/>
    </row>
    <row r="13" spans="1:9" x14ac:dyDescent="0.2">
      <c r="A13" s="64" t="s">
        <v>60</v>
      </c>
      <c r="B13" s="64" t="s">
        <v>61</v>
      </c>
      <c r="C13" s="65">
        <v>1</v>
      </c>
      <c r="D13" s="65"/>
      <c r="E13" s="66">
        <f>SUM(F14)</f>
        <v>2022341.0420985599</v>
      </c>
      <c r="F13" s="67">
        <f>C13*E13</f>
        <v>2022341.0420985599</v>
      </c>
      <c r="G13" s="68">
        <f>100*(1-(H13/F13))</f>
        <v>100</v>
      </c>
      <c r="H13" s="69">
        <f>C13*SUM(H14)</f>
        <v>0</v>
      </c>
      <c r="I13" s="70"/>
    </row>
    <row r="14" spans="1:9" x14ac:dyDescent="0.2">
      <c r="A14" s="64" t="s">
        <v>62</v>
      </c>
      <c r="B14" s="64" t="s">
        <v>61</v>
      </c>
      <c r="C14" s="65">
        <v>2</v>
      </c>
      <c r="D14" s="65"/>
      <c r="E14" s="66">
        <f>SUM(F15)</f>
        <v>1011170.52104928</v>
      </c>
      <c r="F14" s="67">
        <f>C14*E14</f>
        <v>2022341.0420985599</v>
      </c>
      <c r="G14" s="68">
        <f>100*(1-(H14/F14))</f>
        <v>100</v>
      </c>
      <c r="H14" s="69">
        <f>C14*SUM(H15)</f>
        <v>0</v>
      </c>
      <c r="I14" s="70"/>
    </row>
    <row r="15" spans="1:9" x14ac:dyDescent="0.2">
      <c r="A15" s="64" t="s">
        <v>63</v>
      </c>
      <c r="B15" s="64" t="s">
        <v>64</v>
      </c>
      <c r="C15" s="65">
        <v>1</v>
      </c>
      <c r="D15" s="65"/>
      <c r="E15" s="66">
        <f>SUM(F16,F17)</f>
        <v>1011170.52104928</v>
      </c>
      <c r="F15" s="67">
        <f>C15*E15</f>
        <v>1011170.52104928</v>
      </c>
      <c r="G15" s="68">
        <f>100*(1-(H15/F15))</f>
        <v>100</v>
      </c>
      <c r="H15" s="69">
        <f>C15*SUM(H16,H17)</f>
        <v>0</v>
      </c>
      <c r="I15" s="70"/>
    </row>
    <row r="16" spans="1:9" outlineLevel="1" x14ac:dyDescent="0.2">
      <c r="A16" s="64" t="s">
        <v>65</v>
      </c>
      <c r="B16" s="64" t="s">
        <v>66</v>
      </c>
      <c r="C16" s="65">
        <v>1</v>
      </c>
      <c r="D16" s="65"/>
      <c r="E16" s="66">
        <v>1009039.92104928</v>
      </c>
      <c r="F16" s="67">
        <v>1009039.92104928</v>
      </c>
      <c r="G16" s="68">
        <v>100</v>
      </c>
      <c r="H16" s="69">
        <v>0</v>
      </c>
      <c r="I16" s="70"/>
    </row>
    <row r="17" spans="1:9" outlineLevel="1" x14ac:dyDescent="0.2">
      <c r="A17" s="64" t="s">
        <v>67</v>
      </c>
      <c r="B17" s="64" t="s">
        <v>68</v>
      </c>
      <c r="C17" s="65">
        <v>1060</v>
      </c>
      <c r="D17" s="65"/>
      <c r="E17" s="66">
        <v>2.0099999999999998</v>
      </c>
      <c r="F17" s="67">
        <v>2130.6</v>
      </c>
      <c r="G17" s="68">
        <v>100</v>
      </c>
      <c r="H17" s="69">
        <v>0</v>
      </c>
      <c r="I17" s="70"/>
    </row>
    <row r="18" spans="1:9" x14ac:dyDescent="0.2">
      <c r="A18" s="64" t="s">
        <v>69</v>
      </c>
      <c r="B18" s="64" t="s">
        <v>70</v>
      </c>
      <c r="C18" s="65">
        <v>1</v>
      </c>
      <c r="D18" s="65"/>
      <c r="E18" s="66">
        <f>SUM(F19)</f>
        <v>146280</v>
      </c>
      <c r="F18" s="67">
        <f>C18*E18</f>
        <v>146280</v>
      </c>
      <c r="G18" s="68">
        <f>100*(1-(H18/F18))</f>
        <v>100</v>
      </c>
      <c r="H18" s="69">
        <f>C18*SUM(H19)</f>
        <v>0</v>
      </c>
      <c r="I18" s="70"/>
    </row>
    <row r="19" spans="1:9" x14ac:dyDescent="0.2">
      <c r="A19" s="64" t="s">
        <v>71</v>
      </c>
      <c r="B19" s="64" t="s">
        <v>72</v>
      </c>
      <c r="C19" s="65">
        <v>1</v>
      </c>
      <c r="D19" s="65"/>
      <c r="E19" s="66">
        <f>SUM(F20)</f>
        <v>146280</v>
      </c>
      <c r="F19" s="67">
        <f>C19*E19</f>
        <v>146280</v>
      </c>
      <c r="G19" s="68">
        <f>100*(1-(H19/F19))</f>
        <v>100</v>
      </c>
      <c r="H19" s="69">
        <f>C19*SUM(H20)</f>
        <v>0</v>
      </c>
      <c r="I19" s="70"/>
    </row>
    <row r="20" spans="1:9" x14ac:dyDescent="0.2">
      <c r="A20" s="64" t="s">
        <v>73</v>
      </c>
      <c r="B20" s="64" t="s">
        <v>74</v>
      </c>
      <c r="C20" s="65">
        <v>2</v>
      </c>
      <c r="D20" s="65"/>
      <c r="E20" s="66">
        <f>SUM(F21)</f>
        <v>73140</v>
      </c>
      <c r="F20" s="67">
        <f>C20*E20</f>
        <v>146280</v>
      </c>
      <c r="G20" s="68">
        <f>100*(1-(H20/F20))</f>
        <v>100</v>
      </c>
      <c r="H20" s="69">
        <f>C20*SUM(H21)</f>
        <v>0</v>
      </c>
      <c r="I20" s="70"/>
    </row>
    <row r="21" spans="1:9" x14ac:dyDescent="0.2">
      <c r="A21" s="64" t="s">
        <v>75</v>
      </c>
      <c r="B21" s="64" t="s">
        <v>76</v>
      </c>
      <c r="C21" s="65">
        <v>1</v>
      </c>
      <c r="D21" s="65"/>
      <c r="E21" s="66">
        <f>SUM(F22,F23,F24,F25)</f>
        <v>73140</v>
      </c>
      <c r="F21" s="67">
        <f>C21*E21</f>
        <v>73140</v>
      </c>
      <c r="G21" s="68">
        <f>100*(1-(H21/F21))</f>
        <v>100</v>
      </c>
      <c r="H21" s="69">
        <f>C21*SUM(H22,H23,H24,H25)</f>
        <v>0</v>
      </c>
      <c r="I21" s="70"/>
    </row>
    <row r="22" spans="1:9" outlineLevel="1" x14ac:dyDescent="0.2">
      <c r="A22" s="64" t="s">
        <v>77</v>
      </c>
      <c r="B22" s="64" t="s">
        <v>78</v>
      </c>
      <c r="C22" s="65">
        <v>8</v>
      </c>
      <c r="D22" s="65"/>
      <c r="E22" s="66">
        <v>5616</v>
      </c>
      <c r="F22" s="67">
        <v>44928</v>
      </c>
      <c r="G22" s="68">
        <v>100</v>
      </c>
      <c r="H22" s="69">
        <v>0</v>
      </c>
      <c r="I22" s="70"/>
    </row>
    <row r="23" spans="1:9" outlineLevel="1" x14ac:dyDescent="0.2">
      <c r="A23" s="64" t="s">
        <v>79</v>
      </c>
      <c r="B23" s="64" t="s">
        <v>80</v>
      </c>
      <c r="C23" s="65">
        <v>1</v>
      </c>
      <c r="D23" s="65"/>
      <c r="E23" s="66">
        <v>1604</v>
      </c>
      <c r="F23" s="67">
        <v>1604</v>
      </c>
      <c r="G23" s="68">
        <v>100</v>
      </c>
      <c r="H23" s="69">
        <v>0</v>
      </c>
      <c r="I23" s="70"/>
    </row>
    <row r="24" spans="1:9" outlineLevel="1" x14ac:dyDescent="0.2">
      <c r="A24" s="64" t="s">
        <v>81</v>
      </c>
      <c r="B24" s="64" t="s">
        <v>82</v>
      </c>
      <c r="C24" s="65">
        <v>2</v>
      </c>
      <c r="D24" s="65"/>
      <c r="E24" s="66">
        <v>7020</v>
      </c>
      <c r="F24" s="67">
        <v>14040</v>
      </c>
      <c r="G24" s="68">
        <v>100</v>
      </c>
      <c r="H24" s="69">
        <v>0</v>
      </c>
      <c r="I24" s="70"/>
    </row>
    <row r="25" spans="1:9" outlineLevel="1" x14ac:dyDescent="0.2">
      <c r="A25" s="64" t="s">
        <v>83</v>
      </c>
      <c r="B25" s="64" t="s">
        <v>84</v>
      </c>
      <c r="C25" s="65">
        <v>1</v>
      </c>
      <c r="D25" s="65"/>
      <c r="E25" s="66">
        <v>12568</v>
      </c>
      <c r="F25" s="67">
        <v>12568</v>
      </c>
      <c r="G25" s="68">
        <v>100</v>
      </c>
      <c r="H25" s="69">
        <v>0</v>
      </c>
      <c r="I25" s="70"/>
    </row>
    <row r="26" spans="1:9" x14ac:dyDescent="0.2">
      <c r="A26" s="64" t="s">
        <v>85</v>
      </c>
      <c r="B26" s="64" t="s">
        <v>86</v>
      </c>
      <c r="C26" s="65">
        <v>1</v>
      </c>
      <c r="D26" s="65"/>
      <c r="E26" s="66">
        <f>SUM(F27)</f>
        <v>34477.15</v>
      </c>
      <c r="F26" s="67">
        <f>C26*E26</f>
        <v>34477.15</v>
      </c>
      <c r="G26" s="68">
        <f>100*(1-(H26/F26))</f>
        <v>27.83</v>
      </c>
      <c r="H26" s="69">
        <f>C26*SUM(H27)</f>
        <v>24882.159155000001</v>
      </c>
      <c r="I26" s="70"/>
    </row>
    <row r="27" spans="1:9" x14ac:dyDescent="0.2">
      <c r="A27" s="64" t="s">
        <v>87</v>
      </c>
      <c r="B27" s="64" t="s">
        <v>88</v>
      </c>
      <c r="C27" s="65">
        <v>1</v>
      </c>
      <c r="D27" s="65"/>
      <c r="E27" s="66">
        <f>SUM(F28)</f>
        <v>34477.15</v>
      </c>
      <c r="F27" s="67">
        <f>C27*E27</f>
        <v>34477.15</v>
      </c>
      <c r="G27" s="68">
        <f>100*(1-(H27/F27))</f>
        <v>27.83</v>
      </c>
      <c r="H27" s="69">
        <f>C27*SUM(H28)</f>
        <v>24882.159155000001</v>
      </c>
      <c r="I27" s="70"/>
    </row>
    <row r="28" spans="1:9" x14ac:dyDescent="0.2">
      <c r="A28" s="64" t="s">
        <v>89</v>
      </c>
      <c r="B28" s="64" t="s">
        <v>86</v>
      </c>
      <c r="C28" s="65">
        <v>1</v>
      </c>
      <c r="D28" s="65"/>
      <c r="E28" s="66">
        <f>SUM(F29)</f>
        <v>34477.15</v>
      </c>
      <c r="F28" s="67">
        <f>C28*E28</f>
        <v>34477.15</v>
      </c>
      <c r="G28" s="68">
        <f>100*(1-(H28/F28))</f>
        <v>27.83</v>
      </c>
      <c r="H28" s="69">
        <f>C28*SUM(H29)</f>
        <v>24882.159155000001</v>
      </c>
      <c r="I28" s="70"/>
    </row>
    <row r="29" spans="1:9" x14ac:dyDescent="0.2">
      <c r="A29" s="64" t="s">
        <v>90</v>
      </c>
      <c r="B29" s="64" t="s">
        <v>91</v>
      </c>
      <c r="C29" s="65">
        <v>1</v>
      </c>
      <c r="D29" s="65"/>
      <c r="E29" s="66">
        <f>SUM(F30,F31,F32,F33,F34)</f>
        <v>34477.15</v>
      </c>
      <c r="F29" s="67">
        <f>C29*E29</f>
        <v>34477.15</v>
      </c>
      <c r="G29" s="68">
        <f>100*(1-(H29/F29))</f>
        <v>27.83</v>
      </c>
      <c r="H29" s="69">
        <f>C29*SUM(H30,H31,H32,H33,H34)</f>
        <v>24882.159155000001</v>
      </c>
      <c r="I29" s="70"/>
    </row>
    <row r="30" spans="1:9" outlineLevel="1" x14ac:dyDescent="0.2">
      <c r="A30" s="64" t="s">
        <v>92</v>
      </c>
      <c r="B30" s="64" t="s">
        <v>93</v>
      </c>
      <c r="C30" s="65">
        <v>1</v>
      </c>
      <c r="D30" s="65"/>
      <c r="E30" s="66">
        <v>15931.63</v>
      </c>
      <c r="F30" s="67">
        <v>15931.63</v>
      </c>
      <c r="G30" s="68">
        <v>27.83</v>
      </c>
      <c r="H30" s="69">
        <v>11497.857371</v>
      </c>
      <c r="I30" s="70"/>
    </row>
    <row r="31" spans="1:9" outlineLevel="1" x14ac:dyDescent="0.2">
      <c r="A31" s="64" t="s">
        <v>94</v>
      </c>
      <c r="B31" s="64" t="s">
        <v>95</v>
      </c>
      <c r="C31" s="65">
        <v>1</v>
      </c>
      <c r="D31" s="65"/>
      <c r="E31" s="66">
        <v>5946</v>
      </c>
      <c r="F31" s="67">
        <v>5946</v>
      </c>
      <c r="G31" s="68">
        <v>27.83</v>
      </c>
      <c r="H31" s="69">
        <v>4291.2281999999996</v>
      </c>
      <c r="I31" s="70"/>
    </row>
    <row r="32" spans="1:9" outlineLevel="1" x14ac:dyDescent="0.2">
      <c r="A32" s="64" t="s">
        <v>96</v>
      </c>
      <c r="B32" s="64" t="s">
        <v>97</v>
      </c>
      <c r="C32" s="65">
        <v>1</v>
      </c>
      <c r="D32" s="65"/>
      <c r="E32" s="66">
        <v>2728.29</v>
      </c>
      <c r="F32" s="67">
        <v>2728.29</v>
      </c>
      <c r="G32" s="68">
        <v>27.83</v>
      </c>
      <c r="H32" s="69">
        <v>1969.006893</v>
      </c>
      <c r="I32" s="70"/>
    </row>
    <row r="33" spans="1:9" outlineLevel="1" x14ac:dyDescent="0.2">
      <c r="A33" s="64" t="s">
        <v>98</v>
      </c>
      <c r="B33" s="64" t="s">
        <v>99</v>
      </c>
      <c r="C33" s="65">
        <v>1</v>
      </c>
      <c r="D33" s="65"/>
      <c r="E33" s="66">
        <v>6810</v>
      </c>
      <c r="F33" s="67">
        <v>6810</v>
      </c>
      <c r="G33" s="68">
        <v>27.83</v>
      </c>
      <c r="H33" s="69">
        <v>4914.777</v>
      </c>
      <c r="I33" s="70"/>
    </row>
    <row r="34" spans="1:9" outlineLevel="1" x14ac:dyDescent="0.2">
      <c r="A34" s="64" t="s">
        <v>100</v>
      </c>
      <c r="B34" s="64" t="s">
        <v>101</v>
      </c>
      <c r="C34" s="65">
        <v>1</v>
      </c>
      <c r="D34" s="65"/>
      <c r="E34" s="66">
        <v>3061.23</v>
      </c>
      <c r="F34" s="67">
        <v>3061.23</v>
      </c>
      <c r="G34" s="68">
        <v>27.83</v>
      </c>
      <c r="H34" s="69">
        <v>2209.2896909999999</v>
      </c>
      <c r="I34" s="70"/>
    </row>
    <row r="35" spans="1:9" x14ac:dyDescent="0.2">
      <c r="A35" s="64" t="s">
        <v>102</v>
      </c>
      <c r="B35" s="64" t="s">
        <v>103</v>
      </c>
      <c r="C35" s="65">
        <v>1</v>
      </c>
      <c r="D35" s="65"/>
      <c r="E35" s="66">
        <f>SUM(F36)</f>
        <v>1009039.85737935</v>
      </c>
      <c r="F35" s="67">
        <f>C35*E35</f>
        <v>1009039.85737935</v>
      </c>
      <c r="G35" s="68">
        <f>100*(1-(H35/F35))</f>
        <v>27.829999999999988</v>
      </c>
      <c r="H35" s="69">
        <f>C35*SUM(H36)</f>
        <v>728224.06507067697</v>
      </c>
      <c r="I35" s="70"/>
    </row>
    <row r="36" spans="1:9" x14ac:dyDescent="0.2">
      <c r="A36" s="64" t="s">
        <v>104</v>
      </c>
      <c r="B36" s="64" t="s">
        <v>103</v>
      </c>
      <c r="C36" s="65">
        <v>1</v>
      </c>
      <c r="D36" s="65"/>
      <c r="E36" s="66">
        <f>SUM(F37)</f>
        <v>1009039.85737935</v>
      </c>
      <c r="F36" s="67">
        <f>C36*E36</f>
        <v>1009039.85737935</v>
      </c>
      <c r="G36" s="68">
        <f>100*(1-(H36/F36))</f>
        <v>27.829999999999988</v>
      </c>
      <c r="H36" s="69">
        <f>C36*SUM(H37)</f>
        <v>728224.06507067697</v>
      </c>
      <c r="I36" s="70"/>
    </row>
    <row r="37" spans="1:9" x14ac:dyDescent="0.2">
      <c r="A37" s="64" t="s">
        <v>105</v>
      </c>
      <c r="B37" s="64" t="s">
        <v>103</v>
      </c>
      <c r="C37" s="65">
        <v>1</v>
      </c>
      <c r="D37" s="65"/>
      <c r="E37" s="66">
        <f>SUM(F38)</f>
        <v>1009039.85737935</v>
      </c>
      <c r="F37" s="67">
        <f>C37*E37</f>
        <v>1009039.85737935</v>
      </c>
      <c r="G37" s="68">
        <f>100*(1-(H37/F37))</f>
        <v>27.829999999999988</v>
      </c>
      <c r="H37" s="69">
        <f>C37*SUM(H38)</f>
        <v>728224.06507067697</v>
      </c>
      <c r="I37" s="70"/>
    </row>
    <row r="38" spans="1:9" x14ac:dyDescent="0.2">
      <c r="A38" s="64" t="s">
        <v>106</v>
      </c>
      <c r="B38" s="64" t="s">
        <v>66</v>
      </c>
      <c r="C38" s="65">
        <v>1</v>
      </c>
      <c r="D38" s="65"/>
      <c r="E38" s="66">
        <v>1009039.85737935</v>
      </c>
      <c r="F38" s="67">
        <v>1009039.85737935</v>
      </c>
      <c r="G38" s="68">
        <v>27.83</v>
      </c>
      <c r="H38" s="69">
        <v>728224.06507067697</v>
      </c>
      <c r="I38" s="70"/>
    </row>
    <row r="39" spans="1:9" x14ac:dyDescent="0.2">
      <c r="A39" s="64" t="s">
        <v>107</v>
      </c>
      <c r="B39" s="64" t="s">
        <v>108</v>
      </c>
      <c r="C39" s="65">
        <v>1</v>
      </c>
      <c r="D39" s="65"/>
      <c r="E39" s="66">
        <f>SUM(F40)</f>
        <v>2105148</v>
      </c>
      <c r="F39" s="67">
        <f>C39*E39</f>
        <v>2105148</v>
      </c>
      <c r="G39" s="68">
        <f>100*(1-(H39/F39))</f>
        <v>27.830000000000009</v>
      </c>
      <c r="H39" s="69">
        <f>C39*SUM(H40)</f>
        <v>1519285.3115999999</v>
      </c>
      <c r="I39" s="70"/>
    </row>
    <row r="40" spans="1:9" x14ac:dyDescent="0.2">
      <c r="A40" s="64" t="s">
        <v>109</v>
      </c>
      <c r="B40" s="64" t="s">
        <v>108</v>
      </c>
      <c r="C40" s="65">
        <v>1</v>
      </c>
      <c r="D40" s="65"/>
      <c r="E40" s="66">
        <f>SUM(F41)</f>
        <v>2105148</v>
      </c>
      <c r="F40" s="67">
        <f>C40*E40</f>
        <v>2105148</v>
      </c>
      <c r="G40" s="68">
        <f>100*(1-(H40/F40))</f>
        <v>27.830000000000009</v>
      </c>
      <c r="H40" s="69">
        <f>C40*SUM(H41)</f>
        <v>1519285.3115999999</v>
      </c>
      <c r="I40" s="70"/>
    </row>
    <row r="41" spans="1:9" x14ac:dyDescent="0.2">
      <c r="A41" s="64" t="s">
        <v>110</v>
      </c>
      <c r="B41" s="64" t="s">
        <v>108</v>
      </c>
      <c r="C41" s="65">
        <v>2</v>
      </c>
      <c r="D41" s="65"/>
      <c r="E41" s="66">
        <f>SUM(F42)</f>
        <v>1052574</v>
      </c>
      <c r="F41" s="67">
        <f>C41*E41</f>
        <v>2105148</v>
      </c>
      <c r="G41" s="68">
        <f>100*(1-(H41/F41))</f>
        <v>27.830000000000009</v>
      </c>
      <c r="H41" s="69">
        <f>C41*SUM(H42)</f>
        <v>1519285.3115999999</v>
      </c>
      <c r="I41" s="70"/>
    </row>
    <row r="42" spans="1:9" x14ac:dyDescent="0.2">
      <c r="A42" s="64" t="s">
        <v>111</v>
      </c>
      <c r="B42" s="64" t="s">
        <v>64</v>
      </c>
      <c r="C42" s="65">
        <v>1</v>
      </c>
      <c r="D42" s="65"/>
      <c r="E42" s="66">
        <f>SUM(F43,F44,F45,F46)</f>
        <v>1052574</v>
      </c>
      <c r="F42" s="67">
        <f>C42*E42</f>
        <v>1052574</v>
      </c>
      <c r="G42" s="68">
        <f>100*(1-(H42/F42))</f>
        <v>27.830000000000009</v>
      </c>
      <c r="H42" s="69">
        <f>C42*SUM(H43,H44,H45,H46)</f>
        <v>759642.65579999995</v>
      </c>
      <c r="I42" s="70"/>
    </row>
    <row r="43" spans="1:9" outlineLevel="1" x14ac:dyDescent="0.2">
      <c r="A43" s="64" t="s">
        <v>112</v>
      </c>
      <c r="B43" s="64" t="s">
        <v>113</v>
      </c>
      <c r="C43" s="65">
        <v>1</v>
      </c>
      <c r="D43" s="65"/>
      <c r="E43" s="66">
        <v>68557.399999999994</v>
      </c>
      <c r="F43" s="67">
        <v>68557.399999999994</v>
      </c>
      <c r="G43" s="68">
        <v>27.83</v>
      </c>
      <c r="H43" s="69">
        <v>49477.87558</v>
      </c>
      <c r="I43" s="70"/>
    </row>
    <row r="44" spans="1:9" outlineLevel="1" x14ac:dyDescent="0.2">
      <c r="A44" s="64" t="s">
        <v>114</v>
      </c>
      <c r="B44" s="64" t="s">
        <v>115</v>
      </c>
      <c r="C44" s="65">
        <v>2000</v>
      </c>
      <c r="D44" s="65"/>
      <c r="E44" s="66">
        <v>22.62</v>
      </c>
      <c r="F44" s="67">
        <v>45240</v>
      </c>
      <c r="G44" s="68">
        <v>27.83</v>
      </c>
      <c r="H44" s="69">
        <v>32649.707999999999</v>
      </c>
      <c r="I44" s="70"/>
    </row>
    <row r="45" spans="1:9" outlineLevel="1" x14ac:dyDescent="0.2">
      <c r="A45" s="64" t="s">
        <v>116</v>
      </c>
      <c r="B45" s="64" t="s">
        <v>68</v>
      </c>
      <c r="C45" s="65">
        <v>1060</v>
      </c>
      <c r="D45" s="65"/>
      <c r="E45" s="66">
        <v>2.0099999999999998</v>
      </c>
      <c r="F45" s="67">
        <v>2130.6</v>
      </c>
      <c r="G45" s="68">
        <v>27.83</v>
      </c>
      <c r="H45" s="69">
        <v>1537.6540199999999</v>
      </c>
      <c r="I45" s="70"/>
    </row>
    <row r="46" spans="1:9" outlineLevel="1" x14ac:dyDescent="0.2">
      <c r="A46" s="64" t="s">
        <v>117</v>
      </c>
      <c r="B46" s="64" t="s">
        <v>118</v>
      </c>
      <c r="C46" s="65">
        <v>1</v>
      </c>
      <c r="D46" s="65"/>
      <c r="E46" s="66">
        <v>936646</v>
      </c>
      <c r="F46" s="67">
        <v>936646</v>
      </c>
      <c r="G46" s="68">
        <v>27.83</v>
      </c>
      <c r="H46" s="69">
        <v>675977.41819999996</v>
      </c>
      <c r="I46" s="70"/>
    </row>
    <row r="47" spans="1:9" x14ac:dyDescent="0.2">
      <c r="A47" s="64" t="s">
        <v>119</v>
      </c>
      <c r="B47" s="64" t="s">
        <v>120</v>
      </c>
      <c r="C47" s="65">
        <v>1</v>
      </c>
      <c r="D47" s="65"/>
      <c r="E47" s="66">
        <f>SUM(F48)</f>
        <v>283736</v>
      </c>
      <c r="F47" s="67">
        <f>C47*E47</f>
        <v>283736</v>
      </c>
      <c r="G47" s="68">
        <f>100*(1-(H47/F47))</f>
        <v>27.83</v>
      </c>
      <c r="H47" s="69">
        <f>C47*SUM(H48)</f>
        <v>204772.27120000002</v>
      </c>
      <c r="I47" s="70"/>
    </row>
    <row r="48" spans="1:9" x14ac:dyDescent="0.2">
      <c r="A48" s="64" t="s">
        <v>121</v>
      </c>
      <c r="B48" s="64" t="s">
        <v>120</v>
      </c>
      <c r="C48" s="65">
        <v>1</v>
      </c>
      <c r="D48" s="65"/>
      <c r="E48" s="66">
        <f>SUM(F49)</f>
        <v>283736</v>
      </c>
      <c r="F48" s="67">
        <f>C48*E48</f>
        <v>283736</v>
      </c>
      <c r="G48" s="68">
        <f>100*(1-(H48/F48))</f>
        <v>27.83</v>
      </c>
      <c r="H48" s="69">
        <f>C48*SUM(H49)</f>
        <v>204772.27120000002</v>
      </c>
      <c r="I48" s="70"/>
    </row>
    <row r="49" spans="1:9" x14ac:dyDescent="0.2">
      <c r="A49" s="64" t="s">
        <v>122</v>
      </c>
      <c r="B49" s="64" t="s">
        <v>120</v>
      </c>
      <c r="C49" s="65">
        <v>2</v>
      </c>
      <c r="D49" s="65"/>
      <c r="E49" s="66">
        <f>SUM(F50)</f>
        <v>141868</v>
      </c>
      <c r="F49" s="67">
        <f>C49*E49</f>
        <v>283736</v>
      </c>
      <c r="G49" s="68">
        <f>100*(1-(H49/F49))</f>
        <v>27.83</v>
      </c>
      <c r="H49" s="69">
        <f>C49*SUM(H50)</f>
        <v>204772.27120000002</v>
      </c>
      <c r="I49" s="70"/>
    </row>
    <row r="50" spans="1:9" x14ac:dyDescent="0.2">
      <c r="A50" s="64" t="s">
        <v>123</v>
      </c>
      <c r="B50" s="64" t="s">
        <v>76</v>
      </c>
      <c r="C50" s="65">
        <v>1</v>
      </c>
      <c r="D50" s="65"/>
      <c r="E50" s="66">
        <f>SUM(F51,F52,F53,F54)</f>
        <v>141868</v>
      </c>
      <c r="F50" s="67">
        <f>C50*E50</f>
        <v>141868</v>
      </c>
      <c r="G50" s="68">
        <f>100*(1-(H50/F50))</f>
        <v>27.83</v>
      </c>
      <c r="H50" s="69">
        <f>C50*SUM(H51,H52,H53,H54)</f>
        <v>102386.13560000001</v>
      </c>
      <c r="I50" s="70"/>
    </row>
    <row r="51" spans="1:9" outlineLevel="1" x14ac:dyDescent="0.2">
      <c r="A51" s="64" t="s">
        <v>124</v>
      </c>
      <c r="B51" s="64" t="s">
        <v>78</v>
      </c>
      <c r="C51" s="65">
        <v>18</v>
      </c>
      <c r="D51" s="65"/>
      <c r="E51" s="66">
        <v>5616</v>
      </c>
      <c r="F51" s="67">
        <v>101088</v>
      </c>
      <c r="G51" s="68">
        <v>27.83</v>
      </c>
      <c r="H51" s="69">
        <v>72955.209600000002</v>
      </c>
      <c r="I51" s="70"/>
    </row>
    <row r="52" spans="1:9" outlineLevel="1" x14ac:dyDescent="0.2">
      <c r="A52" s="64" t="s">
        <v>125</v>
      </c>
      <c r="B52" s="64" t="s">
        <v>80</v>
      </c>
      <c r="C52" s="65">
        <v>1</v>
      </c>
      <c r="D52" s="65"/>
      <c r="E52" s="66">
        <v>1604</v>
      </c>
      <c r="F52" s="67">
        <v>1604</v>
      </c>
      <c r="G52" s="68">
        <v>27.83</v>
      </c>
      <c r="H52" s="69">
        <v>1157.6068</v>
      </c>
      <c r="I52" s="70"/>
    </row>
    <row r="53" spans="1:9" outlineLevel="1" x14ac:dyDescent="0.2">
      <c r="A53" s="64" t="s">
        <v>126</v>
      </c>
      <c r="B53" s="64" t="s">
        <v>82</v>
      </c>
      <c r="C53" s="65">
        <v>2</v>
      </c>
      <c r="D53" s="65"/>
      <c r="E53" s="66">
        <v>7020</v>
      </c>
      <c r="F53" s="67">
        <v>14040</v>
      </c>
      <c r="G53" s="68">
        <v>27.83</v>
      </c>
      <c r="H53" s="69">
        <v>10132.668</v>
      </c>
      <c r="I53" s="70"/>
    </row>
    <row r="54" spans="1:9" outlineLevel="1" x14ac:dyDescent="0.2">
      <c r="A54" s="64" t="s">
        <v>127</v>
      </c>
      <c r="B54" s="64" t="s">
        <v>84</v>
      </c>
      <c r="C54" s="65">
        <v>2</v>
      </c>
      <c r="D54" s="65"/>
      <c r="E54" s="66">
        <v>12568</v>
      </c>
      <c r="F54" s="67">
        <v>25136</v>
      </c>
      <c r="G54" s="68">
        <v>27.83</v>
      </c>
      <c r="H54" s="69">
        <v>18140.6512</v>
      </c>
      <c r="I54" s="70"/>
    </row>
    <row r="55" spans="1:9" x14ac:dyDescent="0.2">
      <c r="A55" s="64" t="s">
        <v>128</v>
      </c>
      <c r="B55" s="64" t="s">
        <v>129</v>
      </c>
      <c r="C55" s="65">
        <v>1</v>
      </c>
      <c r="D55" s="65"/>
      <c r="E55" s="66">
        <f>SUM(F56)</f>
        <v>139055.14000000001</v>
      </c>
      <c r="F55" s="67">
        <f>C55*E55</f>
        <v>139055.14000000001</v>
      </c>
      <c r="G55" s="68">
        <f>100*(1-(H55/F55))</f>
        <v>27.83</v>
      </c>
      <c r="H55" s="69">
        <f>C55*SUM(H56)</f>
        <v>100356.094538</v>
      </c>
      <c r="I55" s="70"/>
    </row>
    <row r="56" spans="1:9" x14ac:dyDescent="0.2">
      <c r="A56" s="64" t="s">
        <v>130</v>
      </c>
      <c r="B56" s="64" t="s">
        <v>131</v>
      </c>
      <c r="C56" s="65">
        <v>1</v>
      </c>
      <c r="D56" s="65"/>
      <c r="E56" s="66">
        <f>SUM(F57)</f>
        <v>139055.14000000001</v>
      </c>
      <c r="F56" s="67">
        <f>C56*E56</f>
        <v>139055.14000000001</v>
      </c>
      <c r="G56" s="68">
        <f>100*(1-(H56/F56))</f>
        <v>27.83</v>
      </c>
      <c r="H56" s="69">
        <f>C56*SUM(H57)</f>
        <v>100356.094538</v>
      </c>
      <c r="I56" s="70"/>
    </row>
    <row r="57" spans="1:9" x14ac:dyDescent="0.2">
      <c r="A57" s="64" t="s">
        <v>132</v>
      </c>
      <c r="B57" s="64" t="s">
        <v>129</v>
      </c>
      <c r="C57" s="65">
        <v>2</v>
      </c>
      <c r="D57" s="65"/>
      <c r="E57" s="66">
        <f>SUM(F58)</f>
        <v>69527.570000000007</v>
      </c>
      <c r="F57" s="67">
        <f>C57*E57</f>
        <v>139055.14000000001</v>
      </c>
      <c r="G57" s="68">
        <f>100*(1-(H57/F57))</f>
        <v>27.83</v>
      </c>
      <c r="H57" s="69">
        <f>C57*SUM(H58)</f>
        <v>100356.094538</v>
      </c>
      <c r="I57" s="70"/>
    </row>
    <row r="58" spans="1:9" x14ac:dyDescent="0.2">
      <c r="A58" s="64" t="s">
        <v>133</v>
      </c>
      <c r="B58" s="64" t="s">
        <v>134</v>
      </c>
      <c r="C58" s="65">
        <v>1</v>
      </c>
      <c r="D58" s="65"/>
      <c r="E58" s="66">
        <f>SUM(F59)</f>
        <v>69527.570000000007</v>
      </c>
      <c r="F58" s="67">
        <f>C58*E58</f>
        <v>69527.570000000007</v>
      </c>
      <c r="G58" s="68">
        <f>100*(1-(H58/F58))</f>
        <v>27.83</v>
      </c>
      <c r="H58" s="69">
        <f>C58*SUM(H59)</f>
        <v>50178.047269000002</v>
      </c>
      <c r="I58" s="70"/>
    </row>
    <row r="59" spans="1:9" x14ac:dyDescent="0.2">
      <c r="A59" s="64" t="s">
        <v>135</v>
      </c>
      <c r="B59" s="64" t="s">
        <v>136</v>
      </c>
      <c r="C59" s="65">
        <v>1</v>
      </c>
      <c r="D59" s="65"/>
      <c r="E59" s="66">
        <v>69527.570000000007</v>
      </c>
      <c r="F59" s="67">
        <v>69527.570000000007</v>
      </c>
      <c r="G59" s="68">
        <v>27.83</v>
      </c>
      <c r="H59" s="69">
        <v>50178.047269000002</v>
      </c>
      <c r="I59" s="70"/>
    </row>
    <row r="60" spans="1:9" x14ac:dyDescent="0.2">
      <c r="A60" s="64" t="s">
        <v>137</v>
      </c>
      <c r="B60" s="64" t="s">
        <v>138</v>
      </c>
      <c r="C60" s="65">
        <v>1</v>
      </c>
      <c r="D60" s="65"/>
      <c r="E60" s="66">
        <f>SUM(F61)</f>
        <v>24067.24</v>
      </c>
      <c r="F60" s="67">
        <f>C60*E60</f>
        <v>24067.24</v>
      </c>
      <c r="G60" s="68">
        <f>100*(1-(H60/F60))</f>
        <v>100</v>
      </c>
      <c r="H60" s="69">
        <f>C60*SUM(H61)</f>
        <v>0</v>
      </c>
      <c r="I60" s="70"/>
    </row>
    <row r="61" spans="1:9" x14ac:dyDescent="0.2">
      <c r="A61" s="64" t="s">
        <v>139</v>
      </c>
      <c r="B61" s="64" t="s">
        <v>138</v>
      </c>
      <c r="C61" s="65">
        <v>1</v>
      </c>
      <c r="D61" s="65"/>
      <c r="E61" s="66">
        <f>SUM(F62)</f>
        <v>24067.24</v>
      </c>
      <c r="F61" s="67">
        <f>C61*E61</f>
        <v>24067.24</v>
      </c>
      <c r="G61" s="68">
        <f>100*(1-(H61/F61))</f>
        <v>100</v>
      </c>
      <c r="H61" s="69">
        <f>C61*SUM(H62)</f>
        <v>0</v>
      </c>
      <c r="I61" s="70"/>
    </row>
    <row r="62" spans="1:9" x14ac:dyDescent="0.2">
      <c r="A62" s="64" t="s">
        <v>140</v>
      </c>
      <c r="B62" s="64" t="s">
        <v>138</v>
      </c>
      <c r="C62" s="65">
        <v>2</v>
      </c>
      <c r="D62" s="65"/>
      <c r="E62" s="66">
        <f>SUM(F63)</f>
        <v>12033.62</v>
      </c>
      <c r="F62" s="67">
        <f>C62*E62</f>
        <v>24067.24</v>
      </c>
      <c r="G62" s="68">
        <f>100*(1-(H62/F62))</f>
        <v>100</v>
      </c>
      <c r="H62" s="69">
        <f>C62*SUM(H63)</f>
        <v>0</v>
      </c>
      <c r="I62" s="70"/>
    </row>
    <row r="63" spans="1:9" x14ac:dyDescent="0.2">
      <c r="A63" s="64" t="s">
        <v>141</v>
      </c>
      <c r="B63" s="64" t="s">
        <v>142</v>
      </c>
      <c r="C63" s="65">
        <v>1</v>
      </c>
      <c r="D63" s="65"/>
      <c r="E63" s="66">
        <f>SUM(F64)</f>
        <v>12033.62</v>
      </c>
      <c r="F63" s="67">
        <f>C63*E63</f>
        <v>12033.62</v>
      </c>
      <c r="G63" s="68">
        <f>100*(1-(H63/F63))</f>
        <v>100</v>
      </c>
      <c r="H63" s="69">
        <f>C63*SUM(H64)</f>
        <v>0</v>
      </c>
      <c r="I63" s="70"/>
    </row>
    <row r="64" spans="1:9" x14ac:dyDescent="0.2">
      <c r="A64" s="64" t="s">
        <v>143</v>
      </c>
      <c r="B64" s="64" t="s">
        <v>144</v>
      </c>
      <c r="C64" s="65">
        <v>1</v>
      </c>
      <c r="D64" s="65"/>
      <c r="E64" s="66">
        <v>12033.62</v>
      </c>
      <c r="F64" s="67">
        <v>12033.62</v>
      </c>
      <c r="G64" s="68">
        <v>100</v>
      </c>
      <c r="H64" s="69">
        <v>0</v>
      </c>
      <c r="I64" s="70"/>
    </row>
    <row r="65" spans="1:9" x14ac:dyDescent="0.2">
      <c r="A65" s="64" t="s">
        <v>145</v>
      </c>
      <c r="B65" s="64" t="s">
        <v>146</v>
      </c>
      <c r="C65" s="65">
        <v>1</v>
      </c>
      <c r="D65" s="65"/>
      <c r="E65" s="66">
        <f>SUM(F66)</f>
        <v>638290.58400000003</v>
      </c>
      <c r="F65" s="67">
        <f>C65*E65</f>
        <v>638290.58400000003</v>
      </c>
      <c r="G65" s="68">
        <f>100*(1-(H65/F65))</f>
        <v>27.83</v>
      </c>
      <c r="H65" s="69">
        <f>C65*SUM(H66)</f>
        <v>460654.3144728</v>
      </c>
      <c r="I65" s="70"/>
    </row>
    <row r="66" spans="1:9" x14ac:dyDescent="0.2">
      <c r="A66" s="64" t="s">
        <v>147</v>
      </c>
      <c r="B66" s="64" t="s">
        <v>146</v>
      </c>
      <c r="C66" s="65">
        <v>1</v>
      </c>
      <c r="D66" s="65"/>
      <c r="E66" s="66">
        <f>SUM(F67)</f>
        <v>638290.58400000003</v>
      </c>
      <c r="F66" s="67">
        <f>C66*E66</f>
        <v>638290.58400000003</v>
      </c>
      <c r="G66" s="68">
        <f>100*(1-(H66/F66))</f>
        <v>27.83</v>
      </c>
      <c r="H66" s="69">
        <f>C66*SUM(H67)</f>
        <v>460654.3144728</v>
      </c>
      <c r="I66" s="70"/>
    </row>
    <row r="67" spans="1:9" x14ac:dyDescent="0.2">
      <c r="A67" s="64" t="s">
        <v>148</v>
      </c>
      <c r="B67" s="64" t="s">
        <v>146</v>
      </c>
      <c r="C67" s="65">
        <v>1</v>
      </c>
      <c r="D67" s="65"/>
      <c r="E67" s="66">
        <f>SUM(F68)</f>
        <v>638290.58400000003</v>
      </c>
      <c r="F67" s="67">
        <f>C67*E67</f>
        <v>638290.58400000003</v>
      </c>
      <c r="G67" s="68">
        <f>100*(1-(H67/F67))</f>
        <v>27.83</v>
      </c>
      <c r="H67" s="69">
        <f>C67*SUM(H68)</f>
        <v>460654.3144728</v>
      </c>
      <c r="I67" s="70"/>
    </row>
    <row r="68" spans="1:9" x14ac:dyDescent="0.2">
      <c r="A68" s="64" t="s">
        <v>149</v>
      </c>
      <c r="B68" s="64" t="s">
        <v>134</v>
      </c>
      <c r="C68" s="65">
        <v>1</v>
      </c>
      <c r="D68" s="65"/>
      <c r="E68" s="66">
        <f>SUM(F69,F70,F71)</f>
        <v>638290.58400000003</v>
      </c>
      <c r="F68" s="67">
        <f>C68*E68</f>
        <v>638290.58400000003</v>
      </c>
      <c r="G68" s="68">
        <f>100*(1-(H68/F68))</f>
        <v>27.83</v>
      </c>
      <c r="H68" s="69">
        <f>C68*SUM(H69,H70,H71)</f>
        <v>460654.3144728</v>
      </c>
      <c r="I68" s="70"/>
    </row>
    <row r="69" spans="1:9" outlineLevel="1" x14ac:dyDescent="0.2">
      <c r="A69" s="64" t="s">
        <v>150</v>
      </c>
      <c r="B69" s="64" t="s">
        <v>151</v>
      </c>
      <c r="C69" s="65">
        <v>2700000</v>
      </c>
      <c r="D69" s="65"/>
      <c r="E69" s="66">
        <v>0.05</v>
      </c>
      <c r="F69" s="67">
        <v>135000</v>
      </c>
      <c r="G69" s="68">
        <v>27.83</v>
      </c>
      <c r="H69" s="69">
        <v>97429.5</v>
      </c>
      <c r="I69" s="70"/>
    </row>
    <row r="70" spans="1:9" outlineLevel="1" x14ac:dyDescent="0.2">
      <c r="A70" s="64" t="s">
        <v>152</v>
      </c>
      <c r="B70" s="64" t="s">
        <v>153</v>
      </c>
      <c r="C70" s="65">
        <v>5400000</v>
      </c>
      <c r="D70" s="65"/>
      <c r="E70" s="66">
        <v>3.820196E-2</v>
      </c>
      <c r="F70" s="67">
        <v>206290.584</v>
      </c>
      <c r="G70" s="68">
        <v>27.83</v>
      </c>
      <c r="H70" s="69">
        <v>148879.91447280001</v>
      </c>
      <c r="I70" s="70"/>
    </row>
    <row r="71" spans="1:9" outlineLevel="1" x14ac:dyDescent="0.2">
      <c r="A71" s="64" t="s">
        <v>154</v>
      </c>
      <c r="B71" s="64" t="s">
        <v>155</v>
      </c>
      <c r="C71" s="65">
        <v>2700000</v>
      </c>
      <c r="D71" s="65"/>
      <c r="E71" s="66">
        <v>0.11</v>
      </c>
      <c r="F71" s="67">
        <v>297000</v>
      </c>
      <c r="G71" s="68">
        <v>27.83</v>
      </c>
      <c r="H71" s="69">
        <v>214344.9</v>
      </c>
      <c r="I71" s="70"/>
    </row>
    <row r="72" spans="1:9" x14ac:dyDescent="0.2">
      <c r="A72" s="64" t="s">
        <v>156</v>
      </c>
      <c r="B72" s="64" t="s">
        <v>157</v>
      </c>
      <c r="C72" s="65">
        <v>1</v>
      </c>
      <c r="D72" s="65"/>
      <c r="E72" s="66">
        <f>SUM(F73)</f>
        <v>11191.5</v>
      </c>
      <c r="F72" s="67">
        <f>C72*E72</f>
        <v>11191.5</v>
      </c>
      <c r="G72" s="68">
        <f>100*(1-(H72/F72))</f>
        <v>27.83</v>
      </c>
      <c r="H72" s="69">
        <f>C72*SUM(H73)</f>
        <v>8076.9055499999995</v>
      </c>
      <c r="I72" s="70"/>
    </row>
    <row r="73" spans="1:9" x14ac:dyDescent="0.2">
      <c r="A73" s="64" t="s">
        <v>158</v>
      </c>
      <c r="B73" s="64" t="s">
        <v>157</v>
      </c>
      <c r="C73" s="65">
        <v>1</v>
      </c>
      <c r="D73" s="65"/>
      <c r="E73" s="66">
        <f>SUM(F74)</f>
        <v>11191.5</v>
      </c>
      <c r="F73" s="67">
        <f>C73*E73</f>
        <v>11191.5</v>
      </c>
      <c r="G73" s="68">
        <f>100*(1-(H73/F73))</f>
        <v>27.83</v>
      </c>
      <c r="H73" s="69">
        <f>C73*SUM(H74)</f>
        <v>8076.9055499999995</v>
      </c>
      <c r="I73" s="70"/>
    </row>
    <row r="74" spans="1:9" x14ac:dyDescent="0.2">
      <c r="A74" s="64" t="s">
        <v>159</v>
      </c>
      <c r="B74" s="64" t="s">
        <v>157</v>
      </c>
      <c r="C74" s="65">
        <v>1</v>
      </c>
      <c r="D74" s="65"/>
      <c r="E74" s="66">
        <f>SUM(F75,F76)</f>
        <v>11191.5</v>
      </c>
      <c r="F74" s="67">
        <f>C74*E74</f>
        <v>11191.5</v>
      </c>
      <c r="G74" s="68">
        <f>100*(1-(H74/F74))</f>
        <v>27.83</v>
      </c>
      <c r="H74" s="69">
        <f>C74*SUM(H75,H76)</f>
        <v>8076.9055499999995</v>
      </c>
      <c r="I74" s="70"/>
    </row>
    <row r="75" spans="1:9" outlineLevel="1" x14ac:dyDescent="0.2">
      <c r="A75" s="64" t="s">
        <v>160</v>
      </c>
      <c r="B75" s="64" t="s">
        <v>161</v>
      </c>
      <c r="C75" s="65">
        <v>450</v>
      </c>
      <c r="D75" s="65"/>
      <c r="E75" s="66">
        <v>13.8</v>
      </c>
      <c r="F75" s="67">
        <v>6210</v>
      </c>
      <c r="G75" s="68">
        <v>27.83</v>
      </c>
      <c r="H75" s="69">
        <v>4481.7569999999996</v>
      </c>
      <c r="I75" s="70"/>
    </row>
    <row r="76" spans="1:9" outlineLevel="1" x14ac:dyDescent="0.2">
      <c r="A76" s="64" t="s">
        <v>162</v>
      </c>
      <c r="B76" s="64" t="s">
        <v>163</v>
      </c>
      <c r="C76" s="65">
        <v>450</v>
      </c>
      <c r="D76" s="65"/>
      <c r="E76" s="66">
        <v>11.07</v>
      </c>
      <c r="F76" s="67">
        <v>4981.5</v>
      </c>
      <c r="G76" s="68">
        <v>27.83</v>
      </c>
      <c r="H76" s="69">
        <v>3595.1485499999999</v>
      </c>
      <c r="I76" s="70"/>
    </row>
    <row r="77" spans="1:9" x14ac:dyDescent="0.2">
      <c r="A77" s="64" t="s">
        <v>164</v>
      </c>
      <c r="B77" s="64" t="s">
        <v>165</v>
      </c>
      <c r="C77" s="65">
        <v>1</v>
      </c>
      <c r="D77" s="65"/>
      <c r="E77" s="66">
        <f>SUM(F78)</f>
        <v>195858</v>
      </c>
      <c r="F77" s="67">
        <f>C77*E77</f>
        <v>195858</v>
      </c>
      <c r="G77" s="68">
        <f>100*(1-(H77/F77))</f>
        <v>27.829999999999988</v>
      </c>
      <c r="H77" s="69">
        <f>C77*SUM(H78)</f>
        <v>141350.71860000002</v>
      </c>
      <c r="I77" s="70"/>
    </row>
    <row r="78" spans="1:9" x14ac:dyDescent="0.2">
      <c r="A78" s="64" t="s">
        <v>166</v>
      </c>
      <c r="B78" s="64" t="s">
        <v>165</v>
      </c>
      <c r="C78" s="65">
        <v>1</v>
      </c>
      <c r="D78" s="65"/>
      <c r="E78" s="66">
        <f>SUM(F79)</f>
        <v>195858</v>
      </c>
      <c r="F78" s="67">
        <f>C78*E78</f>
        <v>195858</v>
      </c>
      <c r="G78" s="68">
        <f>100*(1-(H78/F78))</f>
        <v>27.829999999999988</v>
      </c>
      <c r="H78" s="69">
        <f>C78*SUM(H79)</f>
        <v>141350.71860000002</v>
      </c>
      <c r="I78" s="70"/>
    </row>
    <row r="79" spans="1:9" x14ac:dyDescent="0.2">
      <c r="A79" s="64" t="s">
        <v>167</v>
      </c>
      <c r="B79" s="64" t="s">
        <v>165</v>
      </c>
      <c r="C79" s="65">
        <v>1</v>
      </c>
      <c r="D79" s="65"/>
      <c r="E79" s="66">
        <f>SUM(F80,F109)</f>
        <v>195858</v>
      </c>
      <c r="F79" s="67">
        <f>C79*E79</f>
        <v>195858</v>
      </c>
      <c r="G79" s="68">
        <f>100*(1-(H79/F79))</f>
        <v>27.829999999999988</v>
      </c>
      <c r="H79" s="69">
        <f>C79*SUM(H80,H109)</f>
        <v>141350.71860000002</v>
      </c>
      <c r="I79" s="70"/>
    </row>
    <row r="80" spans="1:9" outlineLevel="1" x14ac:dyDescent="0.2">
      <c r="A80" s="64" t="s">
        <v>168</v>
      </c>
      <c r="B80" s="64" t="s">
        <v>169</v>
      </c>
      <c r="C80" s="65">
        <v>1</v>
      </c>
      <c r="D80" s="65"/>
      <c r="E80" s="66">
        <f>SUM(F81,F82,F83,F84,F85,F86,F87,F88,F89,F90,F91,F92,F93,F94,F95,F96,F97,F98,F99,F100,F101,F102,F103,F104,F105,F106,F107,F108)</f>
        <v>183834</v>
      </c>
      <c r="F80" s="67">
        <f>C80*E80</f>
        <v>183834</v>
      </c>
      <c r="G80" s="68">
        <f>100*(1-(H80/F80))</f>
        <v>27.829999999999988</v>
      </c>
      <c r="H80" s="69">
        <f>C80*SUM(H81,H82,H83,H84,H85,H86,H87,H88,H89,H90,H91,H92,H93,H94,H95,H96,H97,H98,H99,H100,H101,H102,H103,H104,H105,H106,H107,H108)</f>
        <v>132672.99780000001</v>
      </c>
      <c r="I80" s="70"/>
    </row>
    <row r="81" spans="1:9" outlineLevel="2" x14ac:dyDescent="0.2">
      <c r="A81" s="64" t="s">
        <v>170</v>
      </c>
      <c r="B81" s="64" t="s">
        <v>171</v>
      </c>
      <c r="C81" s="65">
        <v>300</v>
      </c>
      <c r="D81" s="65"/>
      <c r="E81" s="66">
        <v>16.239999999999998</v>
      </c>
      <c r="F81" s="67">
        <v>4872</v>
      </c>
      <c r="G81" s="68">
        <v>27.83</v>
      </c>
      <c r="H81" s="69">
        <v>3516.1224000000002</v>
      </c>
      <c r="I81" s="70"/>
    </row>
    <row r="82" spans="1:9" outlineLevel="2" x14ac:dyDescent="0.2">
      <c r="A82" s="64" t="s">
        <v>172</v>
      </c>
      <c r="B82" s="64" t="s">
        <v>173</v>
      </c>
      <c r="C82" s="65">
        <v>300</v>
      </c>
      <c r="D82" s="65"/>
      <c r="E82" s="66">
        <v>110.71</v>
      </c>
      <c r="F82" s="67">
        <v>33213</v>
      </c>
      <c r="G82" s="68">
        <v>27.83</v>
      </c>
      <c r="H82" s="69">
        <v>23969.822100000001</v>
      </c>
      <c r="I82" s="70"/>
    </row>
    <row r="83" spans="1:9" outlineLevel="2" x14ac:dyDescent="0.2">
      <c r="A83" s="64" t="s">
        <v>174</v>
      </c>
      <c r="B83" s="64" t="s">
        <v>175</v>
      </c>
      <c r="C83" s="65">
        <v>300</v>
      </c>
      <c r="D83" s="65"/>
      <c r="E83" s="66">
        <v>12.88</v>
      </c>
      <c r="F83" s="67">
        <v>3864</v>
      </c>
      <c r="G83" s="68">
        <v>27.83</v>
      </c>
      <c r="H83" s="69">
        <v>2788.6487999999999</v>
      </c>
      <c r="I83" s="70"/>
    </row>
    <row r="84" spans="1:9" outlineLevel="2" x14ac:dyDescent="0.2">
      <c r="A84" s="64" t="s">
        <v>176</v>
      </c>
      <c r="B84" s="64" t="s">
        <v>177</v>
      </c>
      <c r="C84" s="65">
        <v>450</v>
      </c>
      <c r="D84" s="65"/>
      <c r="E84" s="66">
        <v>22.14</v>
      </c>
      <c r="F84" s="67">
        <v>9963</v>
      </c>
      <c r="G84" s="68">
        <v>27.83</v>
      </c>
      <c r="H84" s="69">
        <v>7190.2970999999998</v>
      </c>
      <c r="I84" s="70"/>
    </row>
    <row r="85" spans="1:9" outlineLevel="2" x14ac:dyDescent="0.2">
      <c r="A85" s="64" t="s">
        <v>178</v>
      </c>
      <c r="B85" s="64" t="s">
        <v>179</v>
      </c>
      <c r="C85" s="65">
        <v>300</v>
      </c>
      <c r="D85" s="65"/>
      <c r="E85" s="66">
        <v>18.45</v>
      </c>
      <c r="F85" s="67">
        <v>5535</v>
      </c>
      <c r="G85" s="68">
        <v>27.83</v>
      </c>
      <c r="H85" s="69">
        <v>3994.6095</v>
      </c>
      <c r="I85" s="70"/>
    </row>
    <row r="86" spans="1:9" outlineLevel="2" x14ac:dyDescent="0.2">
      <c r="A86" s="64" t="s">
        <v>180</v>
      </c>
      <c r="B86" s="64" t="s">
        <v>181</v>
      </c>
      <c r="C86" s="65">
        <v>300</v>
      </c>
      <c r="D86" s="65"/>
      <c r="E86" s="66">
        <v>8.59</v>
      </c>
      <c r="F86" s="67">
        <v>2577</v>
      </c>
      <c r="G86" s="68">
        <v>27.83</v>
      </c>
      <c r="H86" s="69">
        <v>1859.8208999999999</v>
      </c>
      <c r="I86" s="70"/>
    </row>
    <row r="87" spans="1:9" outlineLevel="2" x14ac:dyDescent="0.2">
      <c r="A87" s="64" t="s">
        <v>182</v>
      </c>
      <c r="B87" s="64" t="s">
        <v>183</v>
      </c>
      <c r="C87" s="65">
        <v>300</v>
      </c>
      <c r="D87" s="65"/>
      <c r="E87" s="66">
        <v>11.45</v>
      </c>
      <c r="F87" s="67">
        <v>3435</v>
      </c>
      <c r="G87" s="68">
        <v>27.83</v>
      </c>
      <c r="H87" s="69">
        <v>2479.0394999999999</v>
      </c>
      <c r="I87" s="70"/>
    </row>
    <row r="88" spans="1:9" outlineLevel="2" x14ac:dyDescent="0.2">
      <c r="A88" s="64" t="s">
        <v>184</v>
      </c>
      <c r="B88" s="64" t="s">
        <v>185</v>
      </c>
      <c r="C88" s="65">
        <v>300</v>
      </c>
      <c r="D88" s="65"/>
      <c r="E88" s="66">
        <v>5.73</v>
      </c>
      <c r="F88" s="67">
        <v>1719</v>
      </c>
      <c r="G88" s="68">
        <v>27.83</v>
      </c>
      <c r="H88" s="69">
        <v>1240.6023</v>
      </c>
      <c r="I88" s="70"/>
    </row>
    <row r="89" spans="1:9" outlineLevel="2" x14ac:dyDescent="0.2">
      <c r="A89" s="64" t="s">
        <v>186</v>
      </c>
      <c r="B89" s="64" t="s">
        <v>187</v>
      </c>
      <c r="C89" s="65">
        <v>300</v>
      </c>
      <c r="D89" s="65"/>
      <c r="E89" s="66">
        <v>10.02</v>
      </c>
      <c r="F89" s="67">
        <v>3006</v>
      </c>
      <c r="G89" s="68">
        <v>27.83</v>
      </c>
      <c r="H89" s="69">
        <v>2169.4301999999998</v>
      </c>
      <c r="I89" s="70"/>
    </row>
    <row r="90" spans="1:9" outlineLevel="2" x14ac:dyDescent="0.2">
      <c r="A90" s="64" t="s">
        <v>188</v>
      </c>
      <c r="B90" s="64" t="s">
        <v>189</v>
      </c>
      <c r="C90" s="65">
        <v>300</v>
      </c>
      <c r="D90" s="65"/>
      <c r="E90" s="66">
        <v>14.31</v>
      </c>
      <c r="F90" s="67">
        <v>4293</v>
      </c>
      <c r="G90" s="68">
        <v>27.83</v>
      </c>
      <c r="H90" s="69">
        <v>3098.2581</v>
      </c>
      <c r="I90" s="70"/>
    </row>
    <row r="91" spans="1:9" outlineLevel="2" x14ac:dyDescent="0.2">
      <c r="A91" s="64" t="s">
        <v>190</v>
      </c>
      <c r="B91" s="64" t="s">
        <v>191</v>
      </c>
      <c r="C91" s="65">
        <v>300</v>
      </c>
      <c r="D91" s="65"/>
      <c r="E91" s="66">
        <v>8.1199999999999992</v>
      </c>
      <c r="F91" s="67">
        <v>2436</v>
      </c>
      <c r="G91" s="68">
        <v>27.83</v>
      </c>
      <c r="H91" s="69">
        <v>1758.0612000000001</v>
      </c>
      <c r="I91" s="70"/>
    </row>
    <row r="92" spans="1:9" outlineLevel="2" x14ac:dyDescent="0.2">
      <c r="A92" s="64" t="s">
        <v>192</v>
      </c>
      <c r="B92" s="64" t="s">
        <v>193</v>
      </c>
      <c r="C92" s="65">
        <v>300</v>
      </c>
      <c r="D92" s="65"/>
      <c r="E92" s="66">
        <v>22.14</v>
      </c>
      <c r="F92" s="67">
        <v>6642</v>
      </c>
      <c r="G92" s="68">
        <v>27.83</v>
      </c>
      <c r="H92" s="69">
        <v>4793.5313999999998</v>
      </c>
      <c r="I92" s="70"/>
    </row>
    <row r="93" spans="1:9" outlineLevel="2" x14ac:dyDescent="0.2">
      <c r="A93" s="64" t="s">
        <v>194</v>
      </c>
      <c r="B93" s="64" t="s">
        <v>195</v>
      </c>
      <c r="C93" s="65">
        <v>300</v>
      </c>
      <c r="D93" s="65"/>
      <c r="E93" s="66">
        <v>170.32</v>
      </c>
      <c r="F93" s="67">
        <v>51096</v>
      </c>
      <c r="G93" s="68">
        <v>27.83</v>
      </c>
      <c r="H93" s="69">
        <v>36875.983200000002</v>
      </c>
      <c r="I93" s="70"/>
    </row>
    <row r="94" spans="1:9" outlineLevel="2" x14ac:dyDescent="0.2">
      <c r="A94" s="64" t="s">
        <v>196</v>
      </c>
      <c r="B94" s="64" t="s">
        <v>197</v>
      </c>
      <c r="C94" s="65">
        <v>300</v>
      </c>
      <c r="D94" s="65"/>
      <c r="E94" s="66">
        <v>11.45</v>
      </c>
      <c r="F94" s="67">
        <v>3435</v>
      </c>
      <c r="G94" s="68">
        <v>27.83</v>
      </c>
      <c r="H94" s="69">
        <v>2479.0394999999999</v>
      </c>
      <c r="I94" s="70"/>
    </row>
    <row r="95" spans="1:9" outlineLevel="2" x14ac:dyDescent="0.2">
      <c r="A95" s="64" t="s">
        <v>198</v>
      </c>
      <c r="B95" s="64" t="s">
        <v>199</v>
      </c>
      <c r="C95" s="65">
        <v>300</v>
      </c>
      <c r="D95" s="65"/>
      <c r="E95" s="66">
        <v>11.35</v>
      </c>
      <c r="F95" s="67">
        <v>3405</v>
      </c>
      <c r="G95" s="68">
        <v>27.83</v>
      </c>
      <c r="H95" s="69">
        <v>2457.3885</v>
      </c>
      <c r="I95" s="70"/>
    </row>
    <row r="96" spans="1:9" outlineLevel="2" x14ac:dyDescent="0.2">
      <c r="A96" s="64" t="s">
        <v>200</v>
      </c>
      <c r="B96" s="64" t="s">
        <v>201</v>
      </c>
      <c r="C96" s="65">
        <v>300</v>
      </c>
      <c r="D96" s="65"/>
      <c r="E96" s="66">
        <v>8.59</v>
      </c>
      <c r="F96" s="67">
        <v>2577</v>
      </c>
      <c r="G96" s="68">
        <v>27.83</v>
      </c>
      <c r="H96" s="69">
        <v>1859.8208999999999</v>
      </c>
      <c r="I96" s="70"/>
    </row>
    <row r="97" spans="1:9" outlineLevel="2" x14ac:dyDescent="0.2">
      <c r="A97" s="64" t="s">
        <v>202</v>
      </c>
      <c r="B97" s="64" t="s">
        <v>203</v>
      </c>
      <c r="C97" s="65">
        <v>300</v>
      </c>
      <c r="D97" s="65"/>
      <c r="E97" s="66">
        <v>8.59</v>
      </c>
      <c r="F97" s="67">
        <v>2577</v>
      </c>
      <c r="G97" s="68">
        <v>27.83</v>
      </c>
      <c r="H97" s="69">
        <v>1859.8208999999999</v>
      </c>
      <c r="I97" s="70"/>
    </row>
    <row r="98" spans="1:9" outlineLevel="2" x14ac:dyDescent="0.2">
      <c r="A98" s="64" t="s">
        <v>204</v>
      </c>
      <c r="B98" s="64" t="s">
        <v>205</v>
      </c>
      <c r="C98" s="65">
        <v>300</v>
      </c>
      <c r="D98" s="65"/>
      <c r="E98" s="66">
        <v>11.45</v>
      </c>
      <c r="F98" s="67">
        <v>3435</v>
      </c>
      <c r="G98" s="68">
        <v>27.83</v>
      </c>
      <c r="H98" s="69">
        <v>2479.0394999999999</v>
      </c>
      <c r="I98" s="70"/>
    </row>
    <row r="99" spans="1:9" outlineLevel="2" x14ac:dyDescent="0.2">
      <c r="A99" s="64" t="s">
        <v>206</v>
      </c>
      <c r="B99" s="64" t="s">
        <v>207</v>
      </c>
      <c r="C99" s="65">
        <v>300</v>
      </c>
      <c r="D99" s="65"/>
      <c r="E99" s="66">
        <v>11.07</v>
      </c>
      <c r="F99" s="67">
        <v>3321</v>
      </c>
      <c r="G99" s="68">
        <v>27.83</v>
      </c>
      <c r="H99" s="69">
        <v>2396.7656999999999</v>
      </c>
      <c r="I99" s="70"/>
    </row>
    <row r="100" spans="1:9" outlineLevel="2" x14ac:dyDescent="0.2">
      <c r="A100" s="64" t="s">
        <v>208</v>
      </c>
      <c r="B100" s="64" t="s">
        <v>209</v>
      </c>
      <c r="C100" s="65">
        <v>300</v>
      </c>
      <c r="D100" s="65"/>
      <c r="E100" s="66">
        <v>11.07</v>
      </c>
      <c r="F100" s="67">
        <v>3321</v>
      </c>
      <c r="G100" s="68">
        <v>27.83</v>
      </c>
      <c r="H100" s="69">
        <v>2396.7656999999999</v>
      </c>
      <c r="I100" s="70"/>
    </row>
    <row r="101" spans="1:9" outlineLevel="2" x14ac:dyDescent="0.2">
      <c r="A101" s="64" t="s">
        <v>210</v>
      </c>
      <c r="B101" s="64" t="s">
        <v>211</v>
      </c>
      <c r="C101" s="65">
        <v>300</v>
      </c>
      <c r="D101" s="65"/>
      <c r="E101" s="66">
        <v>16.239999999999998</v>
      </c>
      <c r="F101" s="67">
        <v>4872</v>
      </c>
      <c r="G101" s="68">
        <v>27.83</v>
      </c>
      <c r="H101" s="69">
        <v>3516.1224000000002</v>
      </c>
      <c r="I101" s="70"/>
    </row>
    <row r="102" spans="1:9" outlineLevel="2" x14ac:dyDescent="0.2">
      <c r="A102" s="64" t="s">
        <v>212</v>
      </c>
      <c r="B102" s="64" t="s">
        <v>213</v>
      </c>
      <c r="C102" s="65">
        <v>300</v>
      </c>
      <c r="D102" s="65"/>
      <c r="E102" s="66">
        <v>8.11</v>
      </c>
      <c r="F102" s="67">
        <v>2433</v>
      </c>
      <c r="G102" s="68">
        <v>27.83</v>
      </c>
      <c r="H102" s="69">
        <v>1755.8960999999999</v>
      </c>
      <c r="I102" s="70"/>
    </row>
    <row r="103" spans="1:9" outlineLevel="2" x14ac:dyDescent="0.2">
      <c r="A103" s="64" t="s">
        <v>214</v>
      </c>
      <c r="B103" s="64" t="s">
        <v>215</v>
      </c>
      <c r="C103" s="65">
        <v>300</v>
      </c>
      <c r="D103" s="65"/>
      <c r="E103" s="66">
        <v>18.45</v>
      </c>
      <c r="F103" s="67">
        <v>5535</v>
      </c>
      <c r="G103" s="68">
        <v>27.83</v>
      </c>
      <c r="H103" s="69">
        <v>3994.6095</v>
      </c>
      <c r="I103" s="70"/>
    </row>
    <row r="104" spans="1:9" outlineLevel="2" x14ac:dyDescent="0.2">
      <c r="A104" s="64" t="s">
        <v>216</v>
      </c>
      <c r="B104" s="64" t="s">
        <v>217</v>
      </c>
      <c r="C104" s="65">
        <v>300</v>
      </c>
      <c r="D104" s="65"/>
      <c r="E104" s="66">
        <v>13.29</v>
      </c>
      <c r="F104" s="67">
        <v>3987</v>
      </c>
      <c r="G104" s="68">
        <v>27.83</v>
      </c>
      <c r="H104" s="69">
        <v>2877.4178999999999</v>
      </c>
      <c r="I104" s="70"/>
    </row>
    <row r="105" spans="1:9" outlineLevel="2" x14ac:dyDescent="0.2">
      <c r="A105" s="64" t="s">
        <v>218</v>
      </c>
      <c r="B105" s="64" t="s">
        <v>219</v>
      </c>
      <c r="C105" s="65">
        <v>300</v>
      </c>
      <c r="D105" s="65"/>
      <c r="E105" s="66">
        <v>12.98</v>
      </c>
      <c r="F105" s="67">
        <v>3894</v>
      </c>
      <c r="G105" s="68">
        <v>27.83</v>
      </c>
      <c r="H105" s="69">
        <v>2810.2997999999998</v>
      </c>
      <c r="I105" s="70"/>
    </row>
    <row r="106" spans="1:9" outlineLevel="2" x14ac:dyDescent="0.2">
      <c r="A106" s="64" t="s">
        <v>220</v>
      </c>
      <c r="B106" s="64" t="s">
        <v>221</v>
      </c>
      <c r="C106" s="65">
        <v>300</v>
      </c>
      <c r="D106" s="65"/>
      <c r="E106" s="66">
        <v>2.21</v>
      </c>
      <c r="F106" s="67">
        <v>663</v>
      </c>
      <c r="G106" s="68">
        <v>27.83</v>
      </c>
      <c r="H106" s="69">
        <v>478.4871</v>
      </c>
      <c r="I106" s="70"/>
    </row>
    <row r="107" spans="1:9" outlineLevel="2" x14ac:dyDescent="0.2">
      <c r="A107" s="64" t="s">
        <v>222</v>
      </c>
      <c r="B107" s="64" t="s">
        <v>223</v>
      </c>
      <c r="C107" s="65">
        <v>300</v>
      </c>
      <c r="D107" s="65"/>
      <c r="E107" s="66">
        <v>14.31</v>
      </c>
      <c r="F107" s="67">
        <v>4293</v>
      </c>
      <c r="G107" s="68">
        <v>27.83</v>
      </c>
      <c r="H107" s="69">
        <v>3098.2581</v>
      </c>
      <c r="I107" s="70"/>
    </row>
    <row r="108" spans="1:9" outlineLevel="2" x14ac:dyDescent="0.2">
      <c r="A108" s="64" t="s">
        <v>224</v>
      </c>
      <c r="B108" s="64" t="s">
        <v>225</v>
      </c>
      <c r="C108" s="65">
        <v>300</v>
      </c>
      <c r="D108" s="65"/>
      <c r="E108" s="66">
        <v>11.45</v>
      </c>
      <c r="F108" s="67">
        <v>3435</v>
      </c>
      <c r="G108" s="68">
        <v>27.83</v>
      </c>
      <c r="H108" s="69">
        <v>2479.0394999999999</v>
      </c>
      <c r="I108" s="70"/>
    </row>
    <row r="109" spans="1:9" outlineLevel="1" x14ac:dyDescent="0.2">
      <c r="A109" s="64" t="s">
        <v>226</v>
      </c>
      <c r="B109" s="64" t="s">
        <v>169</v>
      </c>
      <c r="C109" s="65">
        <v>1</v>
      </c>
      <c r="D109" s="65"/>
      <c r="E109" s="66">
        <f>SUM(F110,F111)</f>
        <v>12024</v>
      </c>
      <c r="F109" s="67">
        <f>C109*E109</f>
        <v>12024</v>
      </c>
      <c r="G109" s="68">
        <f>100*(1-(H109/F109))</f>
        <v>27.830000000000009</v>
      </c>
      <c r="H109" s="69">
        <f>C109*SUM(H110,H111)</f>
        <v>8677.7207999999991</v>
      </c>
      <c r="I109" s="70"/>
    </row>
    <row r="110" spans="1:9" outlineLevel="2" x14ac:dyDescent="0.2">
      <c r="A110" s="64" t="s">
        <v>227</v>
      </c>
      <c r="B110" s="64" t="s">
        <v>228</v>
      </c>
      <c r="C110" s="65">
        <v>300</v>
      </c>
      <c r="D110" s="65"/>
      <c r="E110" s="66">
        <v>15.2</v>
      </c>
      <c r="F110" s="67">
        <v>4560</v>
      </c>
      <c r="G110" s="68">
        <v>27.83</v>
      </c>
      <c r="H110" s="69">
        <v>3290.9520000000002</v>
      </c>
      <c r="I110" s="70"/>
    </row>
    <row r="111" spans="1:9" outlineLevel="2" x14ac:dyDescent="0.2">
      <c r="A111" s="64" t="s">
        <v>229</v>
      </c>
      <c r="B111" s="64" t="s">
        <v>230</v>
      </c>
      <c r="C111" s="65">
        <v>300</v>
      </c>
      <c r="D111" s="65"/>
      <c r="E111" s="66">
        <v>24.88</v>
      </c>
      <c r="F111" s="67">
        <v>7464</v>
      </c>
      <c r="G111" s="68">
        <v>27.83</v>
      </c>
      <c r="H111" s="69">
        <v>5386.7687999999998</v>
      </c>
      <c r="I111" s="70"/>
    </row>
    <row r="112" spans="1:9" x14ac:dyDescent="0.2">
      <c r="A112" s="64" t="s">
        <v>231</v>
      </c>
      <c r="B112" s="64" t="s">
        <v>232</v>
      </c>
      <c r="C112" s="65">
        <v>1</v>
      </c>
      <c r="D112" s="65"/>
      <c r="E112" s="66">
        <f>SUM(F113)</f>
        <v>1574449.68</v>
      </c>
      <c r="F112" s="67">
        <f>C112*E112</f>
        <v>1574449.68</v>
      </c>
      <c r="G112" s="68">
        <f>100*(1-(H112/F112))</f>
        <v>6.9999999999999947</v>
      </c>
      <c r="H112" s="69">
        <f>C112*SUM(H113)</f>
        <v>1464238.2024000001</v>
      </c>
      <c r="I112" s="70"/>
    </row>
    <row r="113" spans="1:9" x14ac:dyDescent="0.2">
      <c r="A113" s="64" t="s">
        <v>233</v>
      </c>
      <c r="B113" s="64" t="s">
        <v>232</v>
      </c>
      <c r="C113" s="65">
        <v>1</v>
      </c>
      <c r="D113" s="65"/>
      <c r="E113" s="66">
        <f>SUM(F114)</f>
        <v>1574449.68</v>
      </c>
      <c r="F113" s="67">
        <f>C113*E113</f>
        <v>1574449.68</v>
      </c>
      <c r="G113" s="68">
        <f>100*(1-(H113/F113))</f>
        <v>6.9999999999999947</v>
      </c>
      <c r="H113" s="69">
        <f>C113*SUM(H114)</f>
        <v>1464238.2024000001</v>
      </c>
      <c r="I113" s="70"/>
    </row>
    <row r="114" spans="1:9" x14ac:dyDescent="0.2">
      <c r="A114" s="64" t="s">
        <v>234</v>
      </c>
      <c r="B114" s="64" t="s">
        <v>232</v>
      </c>
      <c r="C114" s="65">
        <v>1</v>
      </c>
      <c r="D114" s="65"/>
      <c r="E114" s="66">
        <f>SUM(F115,F116,F117)</f>
        <v>1574449.68</v>
      </c>
      <c r="F114" s="67">
        <f>C114*E114</f>
        <v>1574449.68</v>
      </c>
      <c r="G114" s="68">
        <f>100*(1-(H114/F114))</f>
        <v>6.9999999999999947</v>
      </c>
      <c r="H114" s="69">
        <f>C114*SUM(H115,H116,H117)</f>
        <v>1464238.2024000001</v>
      </c>
      <c r="I114" s="70"/>
    </row>
    <row r="115" spans="1:9" outlineLevel="1" x14ac:dyDescent="0.2">
      <c r="A115" s="64" t="s">
        <v>235</v>
      </c>
      <c r="B115" s="64" t="s">
        <v>236</v>
      </c>
      <c r="C115" s="65">
        <v>1</v>
      </c>
      <c r="D115" s="65"/>
      <c r="E115" s="66">
        <v>169901.54</v>
      </c>
      <c r="F115" s="67">
        <v>169901.54</v>
      </c>
      <c r="G115" s="68">
        <v>7</v>
      </c>
      <c r="H115" s="69">
        <v>158008.43220000001</v>
      </c>
      <c r="I115" s="70"/>
    </row>
    <row r="116" spans="1:9" outlineLevel="1" x14ac:dyDescent="0.2">
      <c r="A116" s="64" t="s">
        <v>237</v>
      </c>
      <c r="B116" s="64" t="s">
        <v>238</v>
      </c>
      <c r="C116" s="65">
        <v>1</v>
      </c>
      <c r="D116" s="65"/>
      <c r="E116" s="66">
        <v>1367064.15</v>
      </c>
      <c r="F116" s="67">
        <v>1367064.15</v>
      </c>
      <c r="G116" s="68">
        <v>7</v>
      </c>
      <c r="H116" s="69">
        <v>1271369.6595000001</v>
      </c>
      <c r="I116" s="70"/>
    </row>
    <row r="117" spans="1:9" outlineLevel="1" x14ac:dyDescent="0.2">
      <c r="A117" s="64" t="s">
        <v>239</v>
      </c>
      <c r="B117" s="64" t="s">
        <v>240</v>
      </c>
      <c r="C117" s="65">
        <v>1</v>
      </c>
      <c r="D117" s="65"/>
      <c r="E117" s="66">
        <v>37483.99</v>
      </c>
      <c r="F117" s="67">
        <v>37483.99</v>
      </c>
      <c r="G117" s="68">
        <v>7</v>
      </c>
      <c r="H117" s="69">
        <v>34860.110699999997</v>
      </c>
      <c r="I117" s="70"/>
    </row>
    <row r="118" spans="1:9" x14ac:dyDescent="0.2">
      <c r="A118" s="64"/>
      <c r="B118" s="64"/>
      <c r="C118" s="65"/>
      <c r="D118" s="65"/>
      <c r="E118" s="66"/>
      <c r="F118" s="67"/>
      <c r="G118" s="68"/>
      <c r="H118" s="69"/>
      <c r="I118" s="70"/>
    </row>
    <row r="119" spans="1:9" ht="13.5" thickBot="1" x14ac:dyDescent="0.25">
      <c r="A119" s="71"/>
      <c r="B119" s="72"/>
      <c r="C119" s="73"/>
      <c r="D119" s="73"/>
      <c r="E119" s="74"/>
      <c r="F119" s="75"/>
      <c r="G119" s="76"/>
      <c r="H119" s="77"/>
      <c r="I119" s="73"/>
    </row>
    <row r="120" spans="1:9" s="81" customFormat="1" x14ac:dyDescent="0.2">
      <c r="A120" s="19"/>
      <c r="B120" s="78" t="s">
        <v>50</v>
      </c>
      <c r="C120" s="19"/>
      <c r="D120" s="19"/>
      <c r="E120" s="79"/>
      <c r="F120" s="67"/>
      <c r="G120" s="80"/>
      <c r="H120" s="79">
        <f>F11</f>
        <v>7521576.3694779091</v>
      </c>
      <c r="I120" s="19"/>
    </row>
    <row r="121" spans="1:9" x14ac:dyDescent="0.2">
      <c r="A121" s="3"/>
      <c r="B121" s="78" t="s">
        <v>51</v>
      </c>
      <c r="C121" s="3"/>
      <c r="D121" s="3"/>
      <c r="E121" s="51"/>
      <c r="F121" s="67"/>
      <c r="G121" s="52"/>
      <c r="H121" s="51">
        <f>H11</f>
        <v>4191185.7281136764</v>
      </c>
      <c r="I121" s="3"/>
    </row>
    <row r="122" spans="1:9" x14ac:dyDescent="0.2">
      <c r="A122" s="3"/>
      <c r="B122" s="78" t="s">
        <v>52</v>
      </c>
      <c r="C122" s="3"/>
      <c r="D122" s="3"/>
      <c r="E122" s="51"/>
      <c r="F122" s="67"/>
      <c r="G122" s="52"/>
      <c r="H122" s="51">
        <f>I11</f>
        <v>0</v>
      </c>
      <c r="I122" s="3"/>
    </row>
    <row r="123" spans="1:9" x14ac:dyDescent="0.2">
      <c r="A123" s="3"/>
      <c r="B123" s="78"/>
      <c r="C123" s="3"/>
      <c r="D123" s="3"/>
      <c r="E123" s="51"/>
      <c r="F123" s="67"/>
      <c r="G123" s="52"/>
      <c r="H123" s="51"/>
      <c r="I123" s="3"/>
    </row>
    <row r="124" spans="1:9" x14ac:dyDescent="0.2">
      <c r="A124" s="3"/>
      <c r="B124" s="3" t="s">
        <v>53</v>
      </c>
      <c r="C124" s="3"/>
      <c r="D124" s="3"/>
      <c r="E124" s="51"/>
      <c r="F124" s="67"/>
      <c r="G124" s="52"/>
      <c r="H124" s="51">
        <f>SUM(H121,H122)</f>
        <v>4191185.7281136764</v>
      </c>
    </row>
    <row r="125" spans="1:9" x14ac:dyDescent="0.2">
      <c r="A125" s="3"/>
      <c r="B125" s="3"/>
      <c r="C125" s="3"/>
      <c r="D125" s="3"/>
      <c r="E125" s="51"/>
      <c r="F125" s="51"/>
      <c r="G125" s="52"/>
      <c r="H125" s="51"/>
      <c r="I125" s="3"/>
    </row>
  </sheetData>
  <printOptions horizontalCentered="1"/>
  <pageMargins left="0.75" right="0.75" top="1.1499999999999999" bottom="0.65" header="0.35" footer="0.35"/>
  <pageSetup paperSize="9" scale="45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17"/>
  <sheetViews>
    <sheetView view="pageBreakPreview" zoomScaleNormal="100" workbookViewId="0">
      <selection activeCell="C28" sqref="C28"/>
    </sheetView>
  </sheetViews>
  <sheetFormatPr defaultRowHeight="12.75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11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64"/>
      <c r="B10" s="64"/>
      <c r="C10" s="65"/>
      <c r="D10" s="65"/>
      <c r="E10" s="66"/>
      <c r="F10" s="67"/>
      <c r="G10" s="68"/>
      <c r="H10" s="69"/>
      <c r="I10" s="70"/>
    </row>
    <row r="11" spans="1:9" ht="13.5" thickBot="1" x14ac:dyDescent="0.25">
      <c r="A11" s="71"/>
      <c r="B11" s="72"/>
      <c r="C11" s="73"/>
      <c r="D11" s="73"/>
      <c r="E11" s="74"/>
      <c r="F11" s="75"/>
      <c r="G11" s="76"/>
      <c r="H11" s="77"/>
      <c r="I11" s="73"/>
    </row>
    <row r="12" spans="1:9" s="81" customFormat="1" x14ac:dyDescent="0.2">
      <c r="A12" s="19"/>
      <c r="B12" s="78" t="s">
        <v>50</v>
      </c>
      <c r="C12" s="19"/>
      <c r="D12" s="19"/>
      <c r="E12" s="79"/>
      <c r="F12" s="67"/>
      <c r="G12" s="80"/>
      <c r="H12" s="79">
        <f>F10</f>
        <v>0</v>
      </c>
      <c r="I12" s="19"/>
    </row>
    <row r="13" spans="1:9" x14ac:dyDescent="0.2">
      <c r="A13" s="3"/>
      <c r="B13" s="78" t="s">
        <v>51</v>
      </c>
      <c r="C13" s="3"/>
      <c r="D13" s="3"/>
      <c r="E13" s="51"/>
      <c r="F13" s="67"/>
      <c r="G13" s="52"/>
      <c r="H13" s="51">
        <f>H10</f>
        <v>0</v>
      </c>
      <c r="I13" s="3"/>
    </row>
    <row r="14" spans="1:9" x14ac:dyDescent="0.2">
      <c r="A14" s="3"/>
      <c r="B14" s="78" t="s">
        <v>52</v>
      </c>
      <c r="C14" s="3"/>
      <c r="D14" s="3"/>
      <c r="E14" s="51"/>
      <c r="F14" s="67"/>
      <c r="G14" s="52"/>
      <c r="H14" s="51">
        <f>I10</f>
        <v>0</v>
      </c>
      <c r="I14" s="3"/>
    </row>
    <row r="15" spans="1:9" x14ac:dyDescent="0.2">
      <c r="A15" s="3"/>
      <c r="B15" s="78"/>
      <c r="C15" s="3"/>
      <c r="D15" s="3"/>
      <c r="E15" s="51"/>
      <c r="F15" s="67"/>
      <c r="G15" s="52"/>
      <c r="H15" s="51"/>
      <c r="I15" s="3"/>
    </row>
    <row r="16" spans="1:9" x14ac:dyDescent="0.2">
      <c r="A16" s="3"/>
      <c r="B16" s="3" t="s">
        <v>53</v>
      </c>
      <c r="C16" s="3"/>
      <c r="D16" s="3"/>
      <c r="E16" s="51"/>
      <c r="F16" s="67"/>
      <c r="G16" s="52"/>
      <c r="H16" s="51">
        <f>SUM(H13,H14)</f>
        <v>0</v>
      </c>
    </row>
    <row r="17" spans="1:9" x14ac:dyDescent="0.2">
      <c r="A17" s="3"/>
      <c r="B17" s="3"/>
      <c r="C17" s="3"/>
      <c r="D17" s="3"/>
      <c r="E17" s="51"/>
      <c r="F17" s="51"/>
      <c r="G17" s="52"/>
      <c r="H17" s="51"/>
      <c r="I17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outlinePr summaryBelow="0"/>
    <pageSetUpPr fitToPage="1"/>
  </sheetPr>
  <dimension ref="A1:I84"/>
  <sheetViews>
    <sheetView view="pageBreakPreview" zoomScaleNormal="100" workbookViewId="0">
      <selection activeCell="C28" sqref="C28"/>
    </sheetView>
  </sheetViews>
  <sheetFormatPr defaultRowHeight="12.75" outlineLevelRow="3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1727</v>
      </c>
      <c r="B11" s="64" t="s">
        <v>1728</v>
      </c>
      <c r="C11" s="65">
        <v>1</v>
      </c>
      <c r="D11" s="65"/>
      <c r="E11" s="66">
        <f>SUM(F12)</f>
        <v>11287073.640131911</v>
      </c>
      <c r="F11" s="67">
        <f>C11*E11</f>
        <v>11287073.640131911</v>
      </c>
      <c r="G11" s="68">
        <f>100*(1-(H11/F11))</f>
        <v>74.356688855436019</v>
      </c>
      <c r="H11" s="69">
        <f>C11*SUM(H12)</f>
        <v>2894379.4126550904</v>
      </c>
      <c r="I11" s="70"/>
    </row>
    <row r="12" spans="1:9" x14ac:dyDescent="0.2">
      <c r="A12" s="64" t="s">
        <v>1729</v>
      </c>
      <c r="B12" s="64" t="s">
        <v>1730</v>
      </c>
      <c r="C12" s="65">
        <v>1</v>
      </c>
      <c r="D12" s="65"/>
      <c r="E12" s="66">
        <f>SUM(F13,F17,F32,F36,F39,F42,F49,F57,F69)</f>
        <v>11287073.640131911</v>
      </c>
      <c r="F12" s="67">
        <f>C12*E12</f>
        <v>11287073.640131911</v>
      </c>
      <c r="G12" s="68">
        <f>100*(1-(H12/F12))</f>
        <v>74.356688855436019</v>
      </c>
      <c r="H12" s="69">
        <f>C12*SUM(H13,H17,H32,H36,H39,H42,H49,H57,H69)</f>
        <v>2894379.4126550904</v>
      </c>
      <c r="I12" s="70"/>
    </row>
    <row r="13" spans="1:9" outlineLevel="1" x14ac:dyDescent="0.2">
      <c r="A13" s="64" t="s">
        <v>1731</v>
      </c>
      <c r="B13" s="64" t="s">
        <v>1732</v>
      </c>
      <c r="C13" s="65">
        <v>1</v>
      </c>
      <c r="D13" s="65"/>
      <c r="E13" s="66">
        <f>SUM(F14)</f>
        <v>136107.65792400003</v>
      </c>
      <c r="F13" s="67">
        <f>C13*E13</f>
        <v>136107.65792400003</v>
      </c>
      <c r="G13" s="68">
        <f>100*(1-(H13/F13))</f>
        <v>27.83000000000002</v>
      </c>
      <c r="H13" s="69">
        <f>C13*SUM(H14)</f>
        <v>98228.89672375079</v>
      </c>
      <c r="I13" s="70"/>
    </row>
    <row r="14" spans="1:9" outlineLevel="1" x14ac:dyDescent="0.2">
      <c r="A14" s="64" t="s">
        <v>1733</v>
      </c>
      <c r="B14" s="64" t="s">
        <v>1734</v>
      </c>
      <c r="C14" s="65">
        <v>67800</v>
      </c>
      <c r="D14" s="65"/>
      <c r="E14" s="66">
        <f>SUM(F15,F16)</f>
        <v>2.0074875800000003</v>
      </c>
      <c r="F14" s="67">
        <f>C14*E14</f>
        <v>136107.65792400003</v>
      </c>
      <c r="G14" s="68">
        <f>100*(1-(H14/F14))</f>
        <v>27.83000000000002</v>
      </c>
      <c r="H14" s="69">
        <f>C14*SUM(H15,H16)</f>
        <v>98228.89672375079</v>
      </c>
      <c r="I14" s="70"/>
    </row>
    <row r="15" spans="1:9" outlineLevel="2" x14ac:dyDescent="0.2">
      <c r="A15" s="64" t="s">
        <v>1735</v>
      </c>
      <c r="B15" s="64" t="s">
        <v>1736</v>
      </c>
      <c r="C15" s="65">
        <v>1</v>
      </c>
      <c r="D15" s="65"/>
      <c r="E15" s="66">
        <v>1.6</v>
      </c>
      <c r="F15" s="67">
        <v>1.6</v>
      </c>
      <c r="G15" s="68">
        <v>27.83</v>
      </c>
      <c r="H15" s="69">
        <v>1.15472</v>
      </c>
      <c r="I15" s="70"/>
    </row>
    <row r="16" spans="1:9" outlineLevel="2" x14ac:dyDescent="0.2">
      <c r="A16" s="64" t="s">
        <v>1737</v>
      </c>
      <c r="B16" s="64" t="s">
        <v>1738</v>
      </c>
      <c r="C16" s="65">
        <v>1</v>
      </c>
      <c r="D16" s="65"/>
      <c r="E16" s="66">
        <v>0.40748758000000002</v>
      </c>
      <c r="F16" s="67">
        <v>0.40748758000000002</v>
      </c>
      <c r="G16" s="68">
        <v>27.83</v>
      </c>
      <c r="H16" s="69">
        <v>0.29408378648599998</v>
      </c>
      <c r="I16" s="70"/>
    </row>
    <row r="17" spans="1:9" outlineLevel="1" x14ac:dyDescent="0.2">
      <c r="A17" s="64" t="s">
        <v>1739</v>
      </c>
      <c r="B17" s="64" t="s">
        <v>1740</v>
      </c>
      <c r="C17" s="65">
        <v>1</v>
      </c>
      <c r="D17" s="65"/>
      <c r="E17" s="66">
        <f>SUM(F18,F23,F28,F30)</f>
        <v>10673357.0867077</v>
      </c>
      <c r="F17" s="67">
        <f>C17*E17</f>
        <v>10673357.0867077</v>
      </c>
      <c r="G17" s="68">
        <f>100*(1-(H17/F17))</f>
        <v>77.63</v>
      </c>
      <c r="H17" s="69">
        <f>C17*SUM(H18,H23,H28,H30)</f>
        <v>2387629.9802965126</v>
      </c>
      <c r="I17" s="70"/>
    </row>
    <row r="18" spans="1:9" outlineLevel="2" x14ac:dyDescent="0.2">
      <c r="A18" s="64" t="s">
        <v>1741</v>
      </c>
      <c r="B18" s="64" t="s">
        <v>1742</v>
      </c>
      <c r="C18" s="65">
        <v>11422</v>
      </c>
      <c r="D18" s="65"/>
      <c r="E18" s="66">
        <f>SUM(F19,F20,F21,F22)</f>
        <v>376.04737043</v>
      </c>
      <c r="F18" s="67">
        <f>C18*E18</f>
        <v>4295213.0650514597</v>
      </c>
      <c r="G18" s="68">
        <f>100*(1-(H18/F18))</f>
        <v>77.63</v>
      </c>
      <c r="H18" s="69">
        <f>C18*SUM(H19,H20,H21,H22)</f>
        <v>960839.16265201173</v>
      </c>
      <c r="I18" s="70"/>
    </row>
    <row r="19" spans="1:9" outlineLevel="3" x14ac:dyDescent="0.2">
      <c r="A19" s="64" t="s">
        <v>1743</v>
      </c>
      <c r="B19" s="64" t="s">
        <v>1744</v>
      </c>
      <c r="C19" s="65">
        <v>1</v>
      </c>
      <c r="D19" s="65"/>
      <c r="E19" s="66">
        <v>254.67974022999999</v>
      </c>
      <c r="F19" s="67">
        <v>254.67974022999999</v>
      </c>
      <c r="G19" s="68">
        <v>77.63</v>
      </c>
      <c r="H19" s="69">
        <v>56.971857889451002</v>
      </c>
      <c r="I19" s="70"/>
    </row>
    <row r="20" spans="1:9" outlineLevel="3" x14ac:dyDescent="0.2">
      <c r="A20" s="64" t="s">
        <v>1745</v>
      </c>
      <c r="B20" s="64" t="s">
        <v>1746</v>
      </c>
      <c r="C20" s="65">
        <v>1</v>
      </c>
      <c r="D20" s="65"/>
      <c r="E20" s="66">
        <v>29.606519800000001</v>
      </c>
      <c r="F20" s="67">
        <v>29.606519800000001</v>
      </c>
      <c r="G20" s="68">
        <v>77.63</v>
      </c>
      <c r="H20" s="69">
        <v>6.6229784792600004</v>
      </c>
      <c r="I20" s="70"/>
    </row>
    <row r="21" spans="1:9" outlineLevel="3" x14ac:dyDescent="0.2">
      <c r="A21" s="64" t="s">
        <v>1747</v>
      </c>
      <c r="B21" s="64" t="s">
        <v>1748</v>
      </c>
      <c r="C21" s="65">
        <v>1</v>
      </c>
      <c r="D21" s="65"/>
      <c r="E21" s="66">
        <v>24.90767859</v>
      </c>
      <c r="F21" s="67">
        <v>24.90767859</v>
      </c>
      <c r="G21" s="68">
        <v>77.63</v>
      </c>
      <c r="H21" s="69">
        <v>5.5718477005829996</v>
      </c>
      <c r="I21" s="70"/>
    </row>
    <row r="22" spans="1:9" outlineLevel="3" x14ac:dyDescent="0.2">
      <c r="A22" s="64" t="s">
        <v>1749</v>
      </c>
      <c r="B22" s="64" t="s">
        <v>1750</v>
      </c>
      <c r="C22" s="65">
        <v>1</v>
      </c>
      <c r="D22" s="65"/>
      <c r="E22" s="66">
        <v>66.853431810000004</v>
      </c>
      <c r="F22" s="67">
        <v>66.853431810000004</v>
      </c>
      <c r="G22" s="68">
        <v>77.63</v>
      </c>
      <c r="H22" s="69">
        <v>14.955112695897</v>
      </c>
      <c r="I22" s="70"/>
    </row>
    <row r="23" spans="1:9" outlineLevel="2" x14ac:dyDescent="0.2">
      <c r="A23" s="64" t="s">
        <v>1751</v>
      </c>
      <c r="B23" s="64" t="s">
        <v>1752</v>
      </c>
      <c r="C23" s="65">
        <v>45690</v>
      </c>
      <c r="D23" s="65"/>
      <c r="E23" s="66">
        <f>SUM(F24,F25,F26,F27)</f>
        <v>125.11142239</v>
      </c>
      <c r="F23" s="67">
        <f>C23*E23</f>
        <v>5716340.8889990998</v>
      </c>
      <c r="G23" s="68">
        <f>100*(1-(H23/F23))</f>
        <v>77.63</v>
      </c>
      <c r="H23" s="69">
        <f>C23*SUM(H24,H25,H26,H27)</f>
        <v>1278745.4568690988</v>
      </c>
      <c r="I23" s="70"/>
    </row>
    <row r="24" spans="1:9" outlineLevel="3" x14ac:dyDescent="0.2">
      <c r="A24" s="64" t="s">
        <v>1753</v>
      </c>
      <c r="B24" s="64" t="s">
        <v>1754</v>
      </c>
      <c r="C24" s="65">
        <v>1</v>
      </c>
      <c r="D24" s="65"/>
      <c r="E24" s="66">
        <v>84.681013629999995</v>
      </c>
      <c r="F24" s="67">
        <v>84.681013629999995</v>
      </c>
      <c r="G24" s="68">
        <v>77.63</v>
      </c>
      <c r="H24" s="69">
        <v>18.943142749031001</v>
      </c>
      <c r="I24" s="70"/>
    </row>
    <row r="25" spans="1:9" outlineLevel="3" x14ac:dyDescent="0.2">
      <c r="A25" s="64" t="s">
        <v>1755</v>
      </c>
      <c r="B25" s="64" t="s">
        <v>1756</v>
      </c>
      <c r="C25" s="65">
        <v>1</v>
      </c>
      <c r="D25" s="65"/>
      <c r="E25" s="66">
        <v>9.86883993</v>
      </c>
      <c r="F25" s="67">
        <v>9.86883993</v>
      </c>
      <c r="G25" s="68">
        <v>77.63</v>
      </c>
      <c r="H25" s="69">
        <v>2.207659492341</v>
      </c>
      <c r="I25" s="70"/>
    </row>
    <row r="26" spans="1:9" outlineLevel="3" x14ac:dyDescent="0.2">
      <c r="A26" s="64" t="s">
        <v>1757</v>
      </c>
      <c r="B26" s="64" t="s">
        <v>1758</v>
      </c>
      <c r="C26" s="65">
        <v>1</v>
      </c>
      <c r="D26" s="65"/>
      <c r="E26" s="66">
        <v>8.2770915600000006</v>
      </c>
      <c r="F26" s="67">
        <v>8.2770915600000006</v>
      </c>
      <c r="G26" s="68">
        <v>77.63</v>
      </c>
      <c r="H26" s="69">
        <v>1.8515853819720001</v>
      </c>
      <c r="I26" s="70"/>
    </row>
    <row r="27" spans="1:9" outlineLevel="3" x14ac:dyDescent="0.2">
      <c r="A27" s="64" t="s">
        <v>1759</v>
      </c>
      <c r="B27" s="64" t="s">
        <v>1760</v>
      </c>
      <c r="C27" s="65">
        <v>1</v>
      </c>
      <c r="D27" s="65"/>
      <c r="E27" s="66">
        <v>22.28447727</v>
      </c>
      <c r="F27" s="67">
        <v>22.28447727</v>
      </c>
      <c r="G27" s="68">
        <v>77.63</v>
      </c>
      <c r="H27" s="69">
        <v>4.9850375652989998</v>
      </c>
      <c r="I27" s="70"/>
    </row>
    <row r="28" spans="1:9" outlineLevel="2" x14ac:dyDescent="0.2">
      <c r="A28" s="64" t="s">
        <v>1761</v>
      </c>
      <c r="B28" s="64" t="s">
        <v>1762</v>
      </c>
      <c r="C28" s="65">
        <v>11422</v>
      </c>
      <c r="D28" s="65"/>
      <c r="E28" s="66">
        <f>SUM(F29)</f>
        <v>24.831274669999999</v>
      </c>
      <c r="F28" s="67">
        <f>C28*E28</f>
        <v>283622.81928073999</v>
      </c>
      <c r="G28" s="68">
        <f>100*(1-(H28/F28))</f>
        <v>77.63</v>
      </c>
      <c r="H28" s="69">
        <f>C28*SUM(H29)</f>
        <v>63446.42467310153</v>
      </c>
      <c r="I28" s="70"/>
    </row>
    <row r="29" spans="1:9" outlineLevel="2" x14ac:dyDescent="0.2">
      <c r="A29" s="64" t="s">
        <v>1763</v>
      </c>
      <c r="B29" s="64" t="s">
        <v>1764</v>
      </c>
      <c r="C29" s="65">
        <v>1</v>
      </c>
      <c r="D29" s="65"/>
      <c r="E29" s="66">
        <v>24.831274669999999</v>
      </c>
      <c r="F29" s="67">
        <v>24.831274669999999</v>
      </c>
      <c r="G29" s="68">
        <v>77.63</v>
      </c>
      <c r="H29" s="69">
        <v>5.5547561436789996</v>
      </c>
      <c r="I29" s="70"/>
    </row>
    <row r="30" spans="1:9" outlineLevel="2" x14ac:dyDescent="0.2">
      <c r="A30" s="64" t="s">
        <v>1765</v>
      </c>
      <c r="B30" s="64" t="s">
        <v>1766</v>
      </c>
      <c r="C30" s="65">
        <v>45690</v>
      </c>
      <c r="D30" s="65"/>
      <c r="E30" s="66">
        <f>SUM(F31)</f>
        <v>8.2770915600000006</v>
      </c>
      <c r="F30" s="67">
        <f>C30*E30</f>
        <v>378180.31337640004</v>
      </c>
      <c r="G30" s="68">
        <f>100*(1-(H30/F30))</f>
        <v>77.63</v>
      </c>
      <c r="H30" s="69">
        <f>C30*SUM(H31)</f>
        <v>84598.936102300679</v>
      </c>
      <c r="I30" s="70"/>
    </row>
    <row r="31" spans="1:9" outlineLevel="2" x14ac:dyDescent="0.2">
      <c r="A31" s="64" t="s">
        <v>1767</v>
      </c>
      <c r="B31" s="64" t="s">
        <v>1768</v>
      </c>
      <c r="C31" s="65">
        <v>1</v>
      </c>
      <c r="D31" s="65"/>
      <c r="E31" s="66">
        <v>8.2770915600000006</v>
      </c>
      <c r="F31" s="67">
        <v>8.2770915600000006</v>
      </c>
      <c r="G31" s="68">
        <v>77.63</v>
      </c>
      <c r="H31" s="69">
        <v>1.8515853819720001</v>
      </c>
      <c r="I31" s="70"/>
    </row>
    <row r="32" spans="1:9" outlineLevel="1" x14ac:dyDescent="0.2">
      <c r="A32" s="64" t="s">
        <v>1769</v>
      </c>
      <c r="B32" s="64" t="s">
        <v>1770</v>
      </c>
      <c r="C32" s="65">
        <v>1</v>
      </c>
      <c r="D32" s="65"/>
      <c r="E32" s="66">
        <f>SUM(F33)</f>
        <v>171174.926454</v>
      </c>
      <c r="F32" s="67">
        <f>C32*E32</f>
        <v>171174.926454</v>
      </c>
      <c r="G32" s="68">
        <f>100*(1-(H32/F32))</f>
        <v>27.830000000000009</v>
      </c>
      <c r="H32" s="69">
        <f>C32*SUM(H33)</f>
        <v>123536.94442185179</v>
      </c>
      <c r="I32" s="70"/>
    </row>
    <row r="33" spans="1:9" outlineLevel="1" x14ac:dyDescent="0.2">
      <c r="A33" s="64" t="s">
        <v>1771</v>
      </c>
      <c r="B33" s="64" t="s">
        <v>1772</v>
      </c>
      <c r="C33" s="65">
        <v>67800</v>
      </c>
      <c r="D33" s="65"/>
      <c r="E33" s="66">
        <f>SUM(F34,F35)</f>
        <v>2.5247039299999998</v>
      </c>
      <c r="F33" s="67">
        <f>C33*E33</f>
        <v>171174.926454</v>
      </c>
      <c r="G33" s="68">
        <f>100*(1-(H33/F33))</f>
        <v>27.830000000000009</v>
      </c>
      <c r="H33" s="69">
        <f>C33*SUM(H34,H35)</f>
        <v>123536.94442185179</v>
      </c>
      <c r="I33" s="70"/>
    </row>
    <row r="34" spans="1:9" outlineLevel="2" x14ac:dyDescent="0.2">
      <c r="A34" s="64" t="s">
        <v>1773</v>
      </c>
      <c r="B34" s="64" t="s">
        <v>1738</v>
      </c>
      <c r="C34" s="65">
        <v>1</v>
      </c>
      <c r="D34" s="65"/>
      <c r="E34" s="66">
        <v>0.5</v>
      </c>
      <c r="F34" s="67">
        <v>0.5</v>
      </c>
      <c r="G34" s="68">
        <v>27.83</v>
      </c>
      <c r="H34" s="69">
        <v>0.36085</v>
      </c>
      <c r="I34" s="70"/>
    </row>
    <row r="35" spans="1:9" outlineLevel="2" x14ac:dyDescent="0.2">
      <c r="A35" s="64" t="s">
        <v>1774</v>
      </c>
      <c r="B35" s="64" t="s">
        <v>1775</v>
      </c>
      <c r="C35" s="65">
        <v>1</v>
      </c>
      <c r="D35" s="65"/>
      <c r="E35" s="66">
        <v>2.0247039299999998</v>
      </c>
      <c r="F35" s="67">
        <v>2.0247039299999998</v>
      </c>
      <c r="G35" s="68">
        <v>27.83</v>
      </c>
      <c r="H35" s="69">
        <v>1.461228826281</v>
      </c>
      <c r="I35" s="70"/>
    </row>
    <row r="36" spans="1:9" outlineLevel="1" x14ac:dyDescent="0.2">
      <c r="A36" s="64" t="s">
        <v>1776</v>
      </c>
      <c r="B36" s="64" t="s">
        <v>1777</v>
      </c>
      <c r="C36" s="65">
        <v>1</v>
      </c>
      <c r="D36" s="65"/>
      <c r="E36" s="66">
        <f>SUM(F37)</f>
        <v>8874.7930727000003</v>
      </c>
      <c r="F36" s="67">
        <f>C36*E36</f>
        <v>8874.7930727000003</v>
      </c>
      <c r="G36" s="68">
        <f>100*(1-(H36/F36))</f>
        <v>6.9999999999999947</v>
      </c>
      <c r="H36" s="69">
        <f>C36*SUM(H37)</f>
        <v>8253.5575576110004</v>
      </c>
      <c r="I36" s="70"/>
    </row>
    <row r="37" spans="1:9" outlineLevel="1" x14ac:dyDescent="0.2">
      <c r="A37" s="64" t="s">
        <v>1778</v>
      </c>
      <c r="B37" s="64" t="s">
        <v>1779</v>
      </c>
      <c r="C37" s="65">
        <v>10</v>
      </c>
      <c r="D37" s="65"/>
      <c r="E37" s="66">
        <f>SUM(F38)</f>
        <v>887.47930727000005</v>
      </c>
      <c r="F37" s="67">
        <f>C37*E37</f>
        <v>8874.7930727000003</v>
      </c>
      <c r="G37" s="68">
        <f>100*(1-(H37/F37))</f>
        <v>6.9999999999999947</v>
      </c>
      <c r="H37" s="69">
        <f>C37*SUM(H38)</f>
        <v>8253.5575576110004</v>
      </c>
      <c r="I37" s="70"/>
    </row>
    <row r="38" spans="1:9" outlineLevel="1" x14ac:dyDescent="0.2">
      <c r="A38" s="64" t="s">
        <v>1780</v>
      </c>
      <c r="B38" s="64" t="s">
        <v>1781</v>
      </c>
      <c r="C38" s="65">
        <v>1</v>
      </c>
      <c r="D38" s="65"/>
      <c r="E38" s="66">
        <v>887.47930727000005</v>
      </c>
      <c r="F38" s="67">
        <v>887.47930727000005</v>
      </c>
      <c r="G38" s="68">
        <v>7</v>
      </c>
      <c r="H38" s="69">
        <v>825.3557557611</v>
      </c>
      <c r="I38" s="70"/>
    </row>
    <row r="39" spans="1:9" outlineLevel="1" x14ac:dyDescent="0.2">
      <c r="A39" s="64" t="s">
        <v>1782</v>
      </c>
      <c r="B39" s="64" t="s">
        <v>1783</v>
      </c>
      <c r="C39" s="65">
        <v>1</v>
      </c>
      <c r="D39" s="65"/>
      <c r="E39" s="66">
        <f>SUM(F40)</f>
        <v>3947.5359735100001</v>
      </c>
      <c r="F39" s="67">
        <f>C39*E39</f>
        <v>3947.5359735100001</v>
      </c>
      <c r="G39" s="68">
        <f>100*(1-(H39/F39))</f>
        <v>7.0000000000000062</v>
      </c>
      <c r="H39" s="69">
        <f>C39*SUM(H40)</f>
        <v>3671.2084553642999</v>
      </c>
      <c r="I39" s="70"/>
    </row>
    <row r="40" spans="1:9" outlineLevel="1" x14ac:dyDescent="0.2">
      <c r="A40" s="64" t="s">
        <v>1784</v>
      </c>
      <c r="B40" s="64" t="s">
        <v>1785</v>
      </c>
      <c r="C40" s="65">
        <v>1</v>
      </c>
      <c r="D40" s="65"/>
      <c r="E40" s="66">
        <f>SUM(F41)</f>
        <v>3947.5359735100001</v>
      </c>
      <c r="F40" s="67">
        <f>C40*E40</f>
        <v>3947.5359735100001</v>
      </c>
      <c r="G40" s="68">
        <f>100*(1-(H40/F40))</f>
        <v>7.0000000000000062</v>
      </c>
      <c r="H40" s="69">
        <f>C40*SUM(H41)</f>
        <v>3671.2084553642999</v>
      </c>
      <c r="I40" s="70"/>
    </row>
    <row r="41" spans="1:9" outlineLevel="1" x14ac:dyDescent="0.2">
      <c r="A41" s="64" t="s">
        <v>1786</v>
      </c>
      <c r="B41" s="64" t="s">
        <v>1787</v>
      </c>
      <c r="C41" s="65">
        <v>1</v>
      </c>
      <c r="D41" s="65"/>
      <c r="E41" s="66">
        <v>3947.5359735100001</v>
      </c>
      <c r="F41" s="67">
        <v>3947.5359735100001</v>
      </c>
      <c r="G41" s="68">
        <v>7</v>
      </c>
      <c r="H41" s="69">
        <v>3671.2084553642999</v>
      </c>
      <c r="I41" s="70"/>
    </row>
    <row r="42" spans="1:9" outlineLevel="1" x14ac:dyDescent="0.2">
      <c r="A42" s="64" t="s">
        <v>1788</v>
      </c>
      <c r="B42" s="64" t="s">
        <v>1789</v>
      </c>
      <c r="C42" s="65">
        <v>1</v>
      </c>
      <c r="D42" s="65"/>
      <c r="E42" s="66">
        <f>SUM(F43)</f>
        <v>44907.199999999997</v>
      </c>
      <c r="F42" s="67">
        <f>C42*E42</f>
        <v>44907.199999999997</v>
      </c>
      <c r="G42" s="68">
        <f>100*(1-(H42/F42))</f>
        <v>7.0000000000000062</v>
      </c>
      <c r="H42" s="69">
        <f>C42*SUM(H43)</f>
        <v>41763.695999999996</v>
      </c>
      <c r="I42" s="70"/>
    </row>
    <row r="43" spans="1:9" outlineLevel="1" x14ac:dyDescent="0.2">
      <c r="A43" s="64" t="s">
        <v>1790</v>
      </c>
      <c r="B43" s="64" t="s">
        <v>1791</v>
      </c>
      <c r="C43" s="65">
        <v>1</v>
      </c>
      <c r="D43" s="65"/>
      <c r="E43" s="66">
        <f>SUM(F44,F45,F46,F47,F48)</f>
        <v>44907.199999999997</v>
      </c>
      <c r="F43" s="67">
        <f>C43*E43</f>
        <v>44907.199999999997</v>
      </c>
      <c r="G43" s="68">
        <f>100*(1-(H43/F43))</f>
        <v>7.0000000000000062</v>
      </c>
      <c r="H43" s="69">
        <f>C43*SUM(H44,H45,H46,H47,H48)</f>
        <v>41763.695999999996</v>
      </c>
      <c r="I43" s="70"/>
    </row>
    <row r="44" spans="1:9" outlineLevel="2" x14ac:dyDescent="0.2">
      <c r="A44" s="64" t="s">
        <v>1792</v>
      </c>
      <c r="B44" s="64" t="s">
        <v>1793</v>
      </c>
      <c r="C44" s="65">
        <v>40</v>
      </c>
      <c r="D44" s="65"/>
      <c r="E44" s="66">
        <v>169.33</v>
      </c>
      <c r="F44" s="67">
        <v>6773.2</v>
      </c>
      <c r="G44" s="68">
        <v>7</v>
      </c>
      <c r="H44" s="69">
        <v>6299.076</v>
      </c>
      <c r="I44" s="70"/>
    </row>
    <row r="45" spans="1:9" outlineLevel="2" x14ac:dyDescent="0.2">
      <c r="A45" s="64" t="s">
        <v>1794</v>
      </c>
      <c r="B45" s="64" t="s">
        <v>1795</v>
      </c>
      <c r="C45" s="65">
        <v>80</v>
      </c>
      <c r="D45" s="65"/>
      <c r="E45" s="66">
        <v>160</v>
      </c>
      <c r="F45" s="67">
        <v>12800</v>
      </c>
      <c r="G45" s="68">
        <v>7</v>
      </c>
      <c r="H45" s="69">
        <v>11904</v>
      </c>
      <c r="I45" s="70"/>
    </row>
    <row r="46" spans="1:9" outlineLevel="2" x14ac:dyDescent="0.2">
      <c r="A46" s="64" t="s">
        <v>1796</v>
      </c>
      <c r="B46" s="64" t="s">
        <v>1797</v>
      </c>
      <c r="C46" s="65">
        <v>40</v>
      </c>
      <c r="D46" s="65"/>
      <c r="E46" s="66">
        <v>126.67</v>
      </c>
      <c r="F46" s="67">
        <v>5066.8</v>
      </c>
      <c r="G46" s="68">
        <v>7</v>
      </c>
      <c r="H46" s="69">
        <v>4712.1239999999998</v>
      </c>
      <c r="I46" s="70"/>
    </row>
    <row r="47" spans="1:9" outlineLevel="2" x14ac:dyDescent="0.2">
      <c r="A47" s="64" t="s">
        <v>1798</v>
      </c>
      <c r="B47" s="64" t="s">
        <v>1799</v>
      </c>
      <c r="C47" s="65">
        <v>80</v>
      </c>
      <c r="D47" s="65"/>
      <c r="E47" s="66">
        <v>126.67</v>
      </c>
      <c r="F47" s="67">
        <v>10133.6</v>
      </c>
      <c r="G47" s="68">
        <v>7</v>
      </c>
      <c r="H47" s="69">
        <v>9424.2479999999996</v>
      </c>
      <c r="I47" s="70"/>
    </row>
    <row r="48" spans="1:9" outlineLevel="2" x14ac:dyDescent="0.2">
      <c r="A48" s="64" t="s">
        <v>1800</v>
      </c>
      <c r="B48" s="64" t="s">
        <v>1801</v>
      </c>
      <c r="C48" s="65">
        <v>80</v>
      </c>
      <c r="D48" s="65"/>
      <c r="E48" s="66">
        <v>126.67</v>
      </c>
      <c r="F48" s="67">
        <v>10133.6</v>
      </c>
      <c r="G48" s="68">
        <v>7</v>
      </c>
      <c r="H48" s="69">
        <v>9424.2479999999996</v>
      </c>
      <c r="I48" s="70"/>
    </row>
    <row r="49" spans="1:9" outlineLevel="1" x14ac:dyDescent="0.2">
      <c r="A49" s="64" t="s">
        <v>1802</v>
      </c>
      <c r="B49" s="64" t="s">
        <v>1803</v>
      </c>
      <c r="C49" s="65">
        <v>1</v>
      </c>
      <c r="D49" s="65"/>
      <c r="E49" s="66">
        <f>SUM(F50)</f>
        <v>104275.38</v>
      </c>
      <c r="F49" s="67">
        <f>C49*E49</f>
        <v>104275.38</v>
      </c>
      <c r="G49" s="68">
        <f>100*(1-(H49/F49))</f>
        <v>6.999999999999984</v>
      </c>
      <c r="H49" s="69">
        <f>C49*SUM(H50)</f>
        <v>96976.103400000022</v>
      </c>
      <c r="I49" s="70"/>
    </row>
    <row r="50" spans="1:9" outlineLevel="1" x14ac:dyDescent="0.2">
      <c r="A50" s="64" t="s">
        <v>1804</v>
      </c>
      <c r="B50" s="64" t="s">
        <v>1805</v>
      </c>
      <c r="C50" s="65">
        <v>1</v>
      </c>
      <c r="D50" s="65"/>
      <c r="E50" s="66">
        <f>SUM(F51,F52,F53,F54,F55,F56)</f>
        <v>104275.38</v>
      </c>
      <c r="F50" s="67">
        <f>C50*E50</f>
        <v>104275.38</v>
      </c>
      <c r="G50" s="68">
        <f>100*(1-(H50/F50))</f>
        <v>6.999999999999984</v>
      </c>
      <c r="H50" s="69">
        <f>C50*SUM(H51,H52,H53,H54,H55,H56)</f>
        <v>96976.103400000022</v>
      </c>
      <c r="I50" s="70"/>
    </row>
    <row r="51" spans="1:9" outlineLevel="2" x14ac:dyDescent="0.2">
      <c r="A51" s="64" t="s">
        <v>1806</v>
      </c>
      <c r="B51" s="64" t="s">
        <v>1803</v>
      </c>
      <c r="C51" s="65">
        <v>440</v>
      </c>
      <c r="D51" s="65"/>
      <c r="E51" s="66">
        <v>152</v>
      </c>
      <c r="F51" s="67">
        <v>66880</v>
      </c>
      <c r="G51" s="68">
        <v>7</v>
      </c>
      <c r="H51" s="69">
        <v>62198.400000000001</v>
      </c>
      <c r="I51" s="70"/>
    </row>
    <row r="52" spans="1:9" outlineLevel="2" x14ac:dyDescent="0.2">
      <c r="A52" s="64" t="s">
        <v>1807</v>
      </c>
      <c r="B52" s="64" t="s">
        <v>1808</v>
      </c>
      <c r="C52" s="65">
        <v>2</v>
      </c>
      <c r="D52" s="65"/>
      <c r="E52" s="66">
        <v>2777.78</v>
      </c>
      <c r="F52" s="67">
        <v>5555.56</v>
      </c>
      <c r="G52" s="68">
        <v>7</v>
      </c>
      <c r="H52" s="69">
        <v>5166.6707999999999</v>
      </c>
      <c r="I52" s="70"/>
    </row>
    <row r="53" spans="1:9" outlineLevel="2" x14ac:dyDescent="0.2">
      <c r="A53" s="64" t="s">
        <v>1809</v>
      </c>
      <c r="B53" s="64" t="s">
        <v>1810</v>
      </c>
      <c r="C53" s="65">
        <v>52</v>
      </c>
      <c r="D53" s="65"/>
      <c r="E53" s="66">
        <v>188.89</v>
      </c>
      <c r="F53" s="67">
        <v>9822.2800000000007</v>
      </c>
      <c r="G53" s="68">
        <v>7</v>
      </c>
      <c r="H53" s="69">
        <v>9134.7204000000002</v>
      </c>
      <c r="I53" s="70"/>
    </row>
    <row r="54" spans="1:9" outlineLevel="2" x14ac:dyDescent="0.2">
      <c r="A54" s="64" t="s">
        <v>1811</v>
      </c>
      <c r="B54" s="64" t="s">
        <v>1812</v>
      </c>
      <c r="C54" s="65">
        <v>52</v>
      </c>
      <c r="D54" s="65"/>
      <c r="E54" s="66">
        <v>144.44</v>
      </c>
      <c r="F54" s="67">
        <v>7510.88</v>
      </c>
      <c r="G54" s="68">
        <v>7</v>
      </c>
      <c r="H54" s="69">
        <v>6985.1184000000003</v>
      </c>
      <c r="I54" s="70"/>
    </row>
    <row r="55" spans="1:9" outlineLevel="2" x14ac:dyDescent="0.2">
      <c r="A55" s="64" t="s">
        <v>1813</v>
      </c>
      <c r="B55" s="64" t="s">
        <v>1814</v>
      </c>
      <c r="C55" s="65">
        <v>2</v>
      </c>
      <c r="D55" s="65"/>
      <c r="E55" s="66">
        <v>1111.1099999999999</v>
      </c>
      <c r="F55" s="67">
        <v>2222.2199999999998</v>
      </c>
      <c r="G55" s="68">
        <v>7</v>
      </c>
      <c r="H55" s="69">
        <v>2066.6646000000001</v>
      </c>
      <c r="I55" s="70"/>
    </row>
    <row r="56" spans="1:9" outlineLevel="2" x14ac:dyDescent="0.2">
      <c r="A56" s="64" t="s">
        <v>1815</v>
      </c>
      <c r="B56" s="64" t="s">
        <v>1816</v>
      </c>
      <c r="C56" s="65">
        <v>1</v>
      </c>
      <c r="D56" s="65"/>
      <c r="E56" s="66">
        <v>12284.44</v>
      </c>
      <c r="F56" s="67">
        <v>12284.44</v>
      </c>
      <c r="G56" s="68">
        <v>7</v>
      </c>
      <c r="H56" s="69">
        <v>11424.529200000001</v>
      </c>
      <c r="I56" s="70"/>
    </row>
    <row r="57" spans="1:9" outlineLevel="1" x14ac:dyDescent="0.2">
      <c r="A57" s="64" t="s">
        <v>1817</v>
      </c>
      <c r="B57" s="64" t="s">
        <v>1818</v>
      </c>
      <c r="C57" s="65">
        <v>1</v>
      </c>
      <c r="D57" s="65"/>
      <c r="E57" s="66">
        <f>SUM(F58,F66)</f>
        <v>91788.400000000009</v>
      </c>
      <c r="F57" s="67">
        <f>C57*E57</f>
        <v>91788.400000000009</v>
      </c>
      <c r="G57" s="68">
        <f>100*(1-(H57/F57))</f>
        <v>7.0000000000000062</v>
      </c>
      <c r="H57" s="69">
        <f>C57*SUM(H58,H66)</f>
        <v>85363.212</v>
      </c>
      <c r="I57" s="70"/>
    </row>
    <row r="58" spans="1:9" outlineLevel="2" x14ac:dyDescent="0.2">
      <c r="A58" s="64" t="s">
        <v>1819</v>
      </c>
      <c r="B58" s="64" t="s">
        <v>1820</v>
      </c>
      <c r="C58" s="65">
        <v>1</v>
      </c>
      <c r="D58" s="65"/>
      <c r="E58" s="66">
        <f>SUM(F59,F60,F61,F62,F63,F64,F65)</f>
        <v>81654.8</v>
      </c>
      <c r="F58" s="67">
        <f>C58*E58</f>
        <v>81654.8</v>
      </c>
      <c r="G58" s="68">
        <f>100*(1-(H58/F58))</f>
        <v>6.9999999999999947</v>
      </c>
      <c r="H58" s="69">
        <f>C58*SUM(H59,H60,H61,H62,H63,H64,H65)</f>
        <v>75938.964000000007</v>
      </c>
      <c r="I58" s="70"/>
    </row>
    <row r="59" spans="1:9" outlineLevel="3" x14ac:dyDescent="0.2">
      <c r="A59" s="64" t="s">
        <v>1821</v>
      </c>
      <c r="B59" s="64" t="s">
        <v>1822</v>
      </c>
      <c r="C59" s="65">
        <v>40</v>
      </c>
      <c r="D59" s="65"/>
      <c r="E59" s="66">
        <v>169.33</v>
      </c>
      <c r="F59" s="67">
        <v>6773.2</v>
      </c>
      <c r="G59" s="68">
        <v>7</v>
      </c>
      <c r="H59" s="69">
        <v>6299.076</v>
      </c>
      <c r="I59" s="70"/>
    </row>
    <row r="60" spans="1:9" outlineLevel="3" x14ac:dyDescent="0.2">
      <c r="A60" s="64" t="s">
        <v>1823</v>
      </c>
      <c r="B60" s="64" t="s">
        <v>1824</v>
      </c>
      <c r="C60" s="65">
        <v>80</v>
      </c>
      <c r="D60" s="65"/>
      <c r="E60" s="66">
        <v>160</v>
      </c>
      <c r="F60" s="67">
        <v>12800</v>
      </c>
      <c r="G60" s="68">
        <v>7</v>
      </c>
      <c r="H60" s="69">
        <v>11904</v>
      </c>
      <c r="I60" s="70"/>
    </row>
    <row r="61" spans="1:9" outlineLevel="3" x14ac:dyDescent="0.2">
      <c r="A61" s="64" t="s">
        <v>1825</v>
      </c>
      <c r="B61" s="64" t="s">
        <v>1826</v>
      </c>
      <c r="C61" s="65">
        <v>80</v>
      </c>
      <c r="D61" s="65"/>
      <c r="E61" s="66">
        <v>126.67</v>
      </c>
      <c r="F61" s="67">
        <v>10133.6</v>
      </c>
      <c r="G61" s="68">
        <v>7</v>
      </c>
      <c r="H61" s="69">
        <v>9424.2479999999996</v>
      </c>
      <c r="I61" s="70"/>
    </row>
    <row r="62" spans="1:9" outlineLevel="3" x14ac:dyDescent="0.2">
      <c r="A62" s="64" t="s">
        <v>1827</v>
      </c>
      <c r="B62" s="64" t="s">
        <v>1828</v>
      </c>
      <c r="C62" s="65">
        <v>160</v>
      </c>
      <c r="D62" s="65"/>
      <c r="E62" s="66">
        <v>126.67</v>
      </c>
      <c r="F62" s="67">
        <v>20267.2</v>
      </c>
      <c r="G62" s="68">
        <v>7</v>
      </c>
      <c r="H62" s="69">
        <v>18848.495999999999</v>
      </c>
      <c r="I62" s="70"/>
    </row>
    <row r="63" spans="1:9" outlineLevel="3" x14ac:dyDescent="0.2">
      <c r="A63" s="64" t="s">
        <v>1829</v>
      </c>
      <c r="B63" s="64" t="s">
        <v>1830</v>
      </c>
      <c r="C63" s="65">
        <v>160</v>
      </c>
      <c r="D63" s="65"/>
      <c r="E63" s="66">
        <v>126.67</v>
      </c>
      <c r="F63" s="67">
        <v>20267.2</v>
      </c>
      <c r="G63" s="68">
        <v>7</v>
      </c>
      <c r="H63" s="69">
        <v>18848.495999999999</v>
      </c>
      <c r="I63" s="70"/>
    </row>
    <row r="64" spans="1:9" outlineLevel="3" x14ac:dyDescent="0.2">
      <c r="A64" s="64" t="s">
        <v>1831</v>
      </c>
      <c r="B64" s="64" t="s">
        <v>1832</v>
      </c>
      <c r="C64" s="65">
        <v>40</v>
      </c>
      <c r="D64" s="65"/>
      <c r="E64" s="66">
        <v>126.67</v>
      </c>
      <c r="F64" s="67">
        <v>5066.8</v>
      </c>
      <c r="G64" s="68">
        <v>7</v>
      </c>
      <c r="H64" s="69">
        <v>4712.1239999999998</v>
      </c>
      <c r="I64" s="70"/>
    </row>
    <row r="65" spans="1:9" outlineLevel="3" x14ac:dyDescent="0.2">
      <c r="A65" s="64" t="s">
        <v>1833</v>
      </c>
      <c r="B65" s="64" t="s">
        <v>1834</v>
      </c>
      <c r="C65" s="65">
        <v>40</v>
      </c>
      <c r="D65" s="65"/>
      <c r="E65" s="66">
        <v>158.66999999999999</v>
      </c>
      <c r="F65" s="67">
        <v>6346.8</v>
      </c>
      <c r="G65" s="68">
        <v>7</v>
      </c>
      <c r="H65" s="69">
        <v>5902.5240000000003</v>
      </c>
      <c r="I65" s="70"/>
    </row>
    <row r="66" spans="1:9" outlineLevel="2" x14ac:dyDescent="0.2">
      <c r="A66" s="64" t="s">
        <v>1835</v>
      </c>
      <c r="B66" s="64" t="s">
        <v>1836</v>
      </c>
      <c r="C66" s="65">
        <v>1</v>
      </c>
      <c r="D66" s="65"/>
      <c r="E66" s="66">
        <f>SUM(F67,F68)</f>
        <v>10133.6</v>
      </c>
      <c r="F66" s="67">
        <f>C66*E66</f>
        <v>10133.6</v>
      </c>
      <c r="G66" s="68">
        <f>100*(1-(H66/F66))</f>
        <v>7.0000000000000062</v>
      </c>
      <c r="H66" s="69">
        <f>C66*SUM(H67,H68)</f>
        <v>9424.2479999999996</v>
      </c>
      <c r="I66" s="70"/>
    </row>
    <row r="67" spans="1:9" outlineLevel="3" x14ac:dyDescent="0.2">
      <c r="A67" s="64" t="s">
        <v>1837</v>
      </c>
      <c r="B67" s="64" t="s">
        <v>1838</v>
      </c>
      <c r="C67" s="65">
        <v>40</v>
      </c>
      <c r="D67" s="65"/>
      <c r="E67" s="66">
        <v>126.67</v>
      </c>
      <c r="F67" s="67">
        <v>5066.8</v>
      </c>
      <c r="G67" s="68">
        <v>7</v>
      </c>
      <c r="H67" s="69">
        <v>4712.1239999999998</v>
      </c>
      <c r="I67" s="70"/>
    </row>
    <row r="68" spans="1:9" outlineLevel="3" x14ac:dyDescent="0.2">
      <c r="A68" s="64" t="s">
        <v>1839</v>
      </c>
      <c r="B68" s="64" t="s">
        <v>1840</v>
      </c>
      <c r="C68" s="65">
        <v>40</v>
      </c>
      <c r="D68" s="65"/>
      <c r="E68" s="66">
        <v>126.67</v>
      </c>
      <c r="F68" s="67">
        <v>5066.8</v>
      </c>
      <c r="G68" s="68">
        <v>7</v>
      </c>
      <c r="H68" s="69">
        <v>4712.1239999999998</v>
      </c>
      <c r="I68" s="70"/>
    </row>
    <row r="69" spans="1:9" outlineLevel="1" x14ac:dyDescent="0.2">
      <c r="A69" s="64" t="s">
        <v>1841</v>
      </c>
      <c r="B69" s="64" t="s">
        <v>1842</v>
      </c>
      <c r="C69" s="65">
        <v>1</v>
      </c>
      <c r="D69" s="65"/>
      <c r="E69" s="66">
        <f>SUM(F70)</f>
        <v>52640.66</v>
      </c>
      <c r="F69" s="67">
        <f>C69*E69</f>
        <v>52640.66</v>
      </c>
      <c r="G69" s="68">
        <f>100*(1-(H69/F69))</f>
        <v>6.9999999999999947</v>
      </c>
      <c r="H69" s="69">
        <f>C69*SUM(H70)</f>
        <v>48955.813800000004</v>
      </c>
      <c r="I69" s="70"/>
    </row>
    <row r="70" spans="1:9" outlineLevel="1" x14ac:dyDescent="0.2">
      <c r="A70" s="64" t="s">
        <v>1843</v>
      </c>
      <c r="B70" s="64" t="s">
        <v>1844</v>
      </c>
      <c r="C70" s="65">
        <v>1</v>
      </c>
      <c r="D70" s="65"/>
      <c r="E70" s="66">
        <f>SUM(F71,F72,F73,F74,F75,F76)</f>
        <v>52640.66</v>
      </c>
      <c r="F70" s="67">
        <f>C70*E70</f>
        <v>52640.66</v>
      </c>
      <c r="G70" s="68">
        <f>100*(1-(H70/F70))</f>
        <v>6.9999999999999947</v>
      </c>
      <c r="H70" s="69">
        <f>C70*SUM(H71,H72,H73,H74,H75,H76)</f>
        <v>48955.813800000004</v>
      </c>
      <c r="I70" s="70"/>
    </row>
    <row r="71" spans="1:9" outlineLevel="2" x14ac:dyDescent="0.2">
      <c r="A71" s="64" t="s">
        <v>1845</v>
      </c>
      <c r="B71" s="64" t="s">
        <v>1846</v>
      </c>
      <c r="C71" s="65">
        <v>40</v>
      </c>
      <c r="D71" s="65"/>
      <c r="E71" s="66">
        <v>169.33</v>
      </c>
      <c r="F71" s="67">
        <v>6773.2</v>
      </c>
      <c r="G71" s="68">
        <v>7</v>
      </c>
      <c r="H71" s="69">
        <v>6299.076</v>
      </c>
      <c r="I71" s="70"/>
    </row>
    <row r="72" spans="1:9" outlineLevel="2" x14ac:dyDescent="0.2">
      <c r="A72" s="64" t="s">
        <v>1847</v>
      </c>
      <c r="B72" s="64" t="s">
        <v>1848</v>
      </c>
      <c r="C72" s="65">
        <v>80</v>
      </c>
      <c r="D72" s="65"/>
      <c r="E72" s="66">
        <v>160</v>
      </c>
      <c r="F72" s="67">
        <v>12800</v>
      </c>
      <c r="G72" s="68">
        <v>7</v>
      </c>
      <c r="H72" s="69">
        <v>11904</v>
      </c>
      <c r="I72" s="70"/>
    </row>
    <row r="73" spans="1:9" outlineLevel="2" x14ac:dyDescent="0.2">
      <c r="A73" s="64" t="s">
        <v>1849</v>
      </c>
      <c r="B73" s="64" t="s">
        <v>1850</v>
      </c>
      <c r="C73" s="65">
        <v>40</v>
      </c>
      <c r="D73" s="65"/>
      <c r="E73" s="66">
        <v>126.67</v>
      </c>
      <c r="F73" s="67">
        <v>5066.8</v>
      </c>
      <c r="G73" s="68">
        <v>7</v>
      </c>
      <c r="H73" s="69">
        <v>4712.1239999999998</v>
      </c>
      <c r="I73" s="70"/>
    </row>
    <row r="74" spans="1:9" outlineLevel="2" x14ac:dyDescent="0.2">
      <c r="A74" s="64" t="s">
        <v>1851</v>
      </c>
      <c r="B74" s="64" t="s">
        <v>1852</v>
      </c>
      <c r="C74" s="65">
        <v>100</v>
      </c>
      <c r="D74" s="65"/>
      <c r="E74" s="66">
        <v>126.67</v>
      </c>
      <c r="F74" s="67">
        <v>12667</v>
      </c>
      <c r="G74" s="68">
        <v>7</v>
      </c>
      <c r="H74" s="69">
        <v>11780.31</v>
      </c>
      <c r="I74" s="70"/>
    </row>
    <row r="75" spans="1:9" outlineLevel="2" x14ac:dyDescent="0.2">
      <c r="A75" s="64" t="s">
        <v>1853</v>
      </c>
      <c r="B75" s="64" t="s">
        <v>1854</v>
      </c>
      <c r="C75" s="65">
        <v>100</v>
      </c>
      <c r="D75" s="65"/>
      <c r="E75" s="66">
        <v>126.67</v>
      </c>
      <c r="F75" s="67">
        <v>12667</v>
      </c>
      <c r="G75" s="68">
        <v>7</v>
      </c>
      <c r="H75" s="69">
        <v>11780.31</v>
      </c>
      <c r="I75" s="70"/>
    </row>
    <row r="76" spans="1:9" outlineLevel="2" x14ac:dyDescent="0.2">
      <c r="A76" s="64" t="s">
        <v>1855</v>
      </c>
      <c r="B76" s="64" t="s">
        <v>1856</v>
      </c>
      <c r="C76" s="65">
        <v>2</v>
      </c>
      <c r="D76" s="65"/>
      <c r="E76" s="66">
        <v>1333.33</v>
      </c>
      <c r="F76" s="67">
        <v>2666.66</v>
      </c>
      <c r="G76" s="68">
        <v>7</v>
      </c>
      <c r="H76" s="69">
        <v>2479.9938000000002</v>
      </c>
      <c r="I76" s="70"/>
    </row>
    <row r="77" spans="1:9" x14ac:dyDescent="0.2">
      <c r="A77" s="64"/>
      <c r="B77" s="64"/>
      <c r="C77" s="65"/>
      <c r="D77" s="65"/>
      <c r="E77" s="66"/>
      <c r="F77" s="67"/>
      <c r="G77" s="68"/>
      <c r="H77" s="69"/>
      <c r="I77" s="70"/>
    </row>
    <row r="78" spans="1:9" ht="13.5" thickBot="1" x14ac:dyDescent="0.25">
      <c r="A78" s="71"/>
      <c r="B78" s="72"/>
      <c r="C78" s="73"/>
      <c r="D78" s="73"/>
      <c r="E78" s="74"/>
      <c r="F78" s="75"/>
      <c r="G78" s="76"/>
      <c r="H78" s="77"/>
      <c r="I78" s="73"/>
    </row>
    <row r="79" spans="1:9" s="81" customFormat="1" x14ac:dyDescent="0.2">
      <c r="A79" s="19"/>
      <c r="B79" s="78" t="s">
        <v>50</v>
      </c>
      <c r="C79" s="19"/>
      <c r="D79" s="19"/>
      <c r="E79" s="79"/>
      <c r="F79" s="67"/>
      <c r="G79" s="80"/>
      <c r="H79" s="79">
        <f>F11</f>
        <v>11287073.640131911</v>
      </c>
      <c r="I79" s="19"/>
    </row>
    <row r="80" spans="1:9" x14ac:dyDescent="0.2">
      <c r="A80" s="3"/>
      <c r="B80" s="78" t="s">
        <v>51</v>
      </c>
      <c r="C80" s="3"/>
      <c r="D80" s="3"/>
      <c r="E80" s="51"/>
      <c r="F80" s="67"/>
      <c r="G80" s="52"/>
      <c r="H80" s="51">
        <f>H11</f>
        <v>2894379.4126550904</v>
      </c>
      <c r="I80" s="3"/>
    </row>
    <row r="81" spans="1:9" x14ac:dyDescent="0.2">
      <c r="A81" s="3"/>
      <c r="B81" s="78" t="s">
        <v>52</v>
      </c>
      <c r="C81" s="3"/>
      <c r="D81" s="3"/>
      <c r="E81" s="51"/>
      <c r="F81" s="67"/>
      <c r="G81" s="52"/>
      <c r="H81" s="51">
        <f>I11</f>
        <v>0</v>
      </c>
      <c r="I81" s="3"/>
    </row>
    <row r="82" spans="1:9" x14ac:dyDescent="0.2">
      <c r="A82" s="3"/>
      <c r="B82" s="78"/>
      <c r="C82" s="3"/>
      <c r="D82" s="3"/>
      <c r="E82" s="51"/>
      <c r="F82" s="67"/>
      <c r="G82" s="52"/>
      <c r="H82" s="51"/>
      <c r="I82" s="3"/>
    </row>
    <row r="83" spans="1:9" x14ac:dyDescent="0.2">
      <c r="A83" s="3"/>
      <c r="B83" s="3" t="s">
        <v>53</v>
      </c>
      <c r="C83" s="3"/>
      <c r="D83" s="3"/>
      <c r="E83" s="51"/>
      <c r="F83" s="67"/>
      <c r="G83" s="52"/>
      <c r="H83" s="51">
        <f>SUM(H80,H81)</f>
        <v>2894379.4126550904</v>
      </c>
    </row>
    <row r="84" spans="1:9" x14ac:dyDescent="0.2">
      <c r="A84" s="3"/>
      <c r="B84" s="3"/>
      <c r="C84" s="3"/>
      <c r="D84" s="3"/>
      <c r="E84" s="51"/>
      <c r="F84" s="51"/>
      <c r="G84" s="52"/>
      <c r="H84" s="51"/>
      <c r="I84" s="3"/>
    </row>
  </sheetData>
  <printOptions horizontalCentered="1"/>
  <pageMargins left="0.75" right="0.75" top="1.1499999999999999" bottom="0.65" header="0.35" footer="0.35"/>
  <pageSetup paperSize="9" scale="67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outlinePr summaryBelow="0"/>
    <pageSetUpPr fitToPage="1"/>
  </sheetPr>
  <dimension ref="A1:I30"/>
  <sheetViews>
    <sheetView view="pageBreakPreview" zoomScaleNormal="100" workbookViewId="0">
      <selection activeCell="C28" sqref="C28"/>
    </sheetView>
  </sheetViews>
  <sheetFormatPr defaultRowHeight="12.75" outlineLevelRow="2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1857</v>
      </c>
      <c r="B11" s="64" t="s">
        <v>1858</v>
      </c>
      <c r="C11" s="65">
        <v>1</v>
      </c>
      <c r="D11" s="65"/>
      <c r="E11" s="66">
        <f>SUM(F12)</f>
        <v>3118402.5062279999</v>
      </c>
      <c r="F11" s="67">
        <f>C11*E11</f>
        <v>3118402.5062279999</v>
      </c>
      <c r="G11" s="68">
        <f>100*(1-(H11/F11))</f>
        <v>43.125792940371809</v>
      </c>
      <c r="H11" s="69">
        <f>C11*SUM(H12)</f>
        <v>1773566.6983447475</v>
      </c>
      <c r="I11" s="70"/>
    </row>
    <row r="12" spans="1:9" x14ac:dyDescent="0.2">
      <c r="A12" s="64" t="s">
        <v>1859</v>
      </c>
      <c r="B12" s="64" t="s">
        <v>1860</v>
      </c>
      <c r="C12" s="65">
        <v>1</v>
      </c>
      <c r="D12" s="65"/>
      <c r="E12" s="66">
        <f>SUM(F13,F17,F20)</f>
        <v>3118402.5062279999</v>
      </c>
      <c r="F12" s="67">
        <f>C12*E12</f>
        <v>3118402.5062279999</v>
      </c>
      <c r="G12" s="68">
        <f>100*(1-(H12/F12))</f>
        <v>43.125792940371809</v>
      </c>
      <c r="H12" s="69">
        <f>C12*SUM(H13,H17,H20)</f>
        <v>1773566.6983447475</v>
      </c>
      <c r="I12" s="70"/>
    </row>
    <row r="13" spans="1:9" outlineLevel="1" x14ac:dyDescent="0.2">
      <c r="A13" s="64" t="s">
        <v>1861</v>
      </c>
      <c r="B13" s="64" t="s">
        <v>1862</v>
      </c>
      <c r="C13" s="65">
        <v>1</v>
      </c>
      <c r="D13" s="65"/>
      <c r="E13" s="66">
        <f>SUM(F14)</f>
        <v>136411.56193200001</v>
      </c>
      <c r="F13" s="67">
        <f>C13*E13</f>
        <v>136411.56193200001</v>
      </c>
      <c r="G13" s="68">
        <f>100*(1-(H13/F13))</f>
        <v>27.83</v>
      </c>
      <c r="H13" s="69">
        <f>C13*SUM(H14)</f>
        <v>98448.224246324404</v>
      </c>
      <c r="I13" s="70"/>
    </row>
    <row r="14" spans="1:9" outlineLevel="1" x14ac:dyDescent="0.2">
      <c r="A14" s="64" t="s">
        <v>1863</v>
      </c>
      <c r="B14" s="64" t="s">
        <v>1864</v>
      </c>
      <c r="C14" s="65">
        <v>67800</v>
      </c>
      <c r="D14" s="65"/>
      <c r="E14" s="66">
        <f>SUM(F15,F16)</f>
        <v>2.0119699400000002</v>
      </c>
      <c r="F14" s="67">
        <f>C14*E14</f>
        <v>136411.56193200001</v>
      </c>
      <c r="G14" s="68">
        <f>100*(1-(H14/F14))</f>
        <v>27.83</v>
      </c>
      <c r="H14" s="69">
        <f>C14*SUM(H15,H16)</f>
        <v>98448.224246324404</v>
      </c>
      <c r="I14" s="70"/>
    </row>
    <row r="15" spans="1:9" outlineLevel="2" x14ac:dyDescent="0.2">
      <c r="A15" s="64" t="s">
        <v>1865</v>
      </c>
      <c r="B15" s="64" t="s">
        <v>1866</v>
      </c>
      <c r="C15" s="65">
        <v>1</v>
      </c>
      <c r="D15" s="65"/>
      <c r="E15" s="66">
        <v>0.40748758000000002</v>
      </c>
      <c r="F15" s="67">
        <v>0.40748758000000002</v>
      </c>
      <c r="G15" s="68">
        <v>27.83</v>
      </c>
      <c r="H15" s="69">
        <v>0.29408378648599998</v>
      </c>
      <c r="I15" s="70"/>
    </row>
    <row r="16" spans="1:9" outlineLevel="2" x14ac:dyDescent="0.2">
      <c r="A16" s="64" t="s">
        <v>1867</v>
      </c>
      <c r="B16" s="64" t="s">
        <v>1868</v>
      </c>
      <c r="C16" s="65">
        <v>1</v>
      </c>
      <c r="D16" s="65"/>
      <c r="E16" s="66">
        <v>1.60448236</v>
      </c>
      <c r="F16" s="67">
        <v>1.60448236</v>
      </c>
      <c r="G16" s="68">
        <v>27.83</v>
      </c>
      <c r="H16" s="69">
        <v>1.157954919212</v>
      </c>
      <c r="I16" s="70"/>
    </row>
    <row r="17" spans="1:9" outlineLevel="1" x14ac:dyDescent="0.2">
      <c r="A17" s="64" t="s">
        <v>1869</v>
      </c>
      <c r="B17" s="64" t="s">
        <v>1870</v>
      </c>
      <c r="C17" s="65">
        <v>1</v>
      </c>
      <c r="D17" s="65"/>
      <c r="E17" s="66">
        <f>SUM(F18)</f>
        <v>2937096</v>
      </c>
      <c r="F17" s="67">
        <f>C17*E17</f>
        <v>2937096</v>
      </c>
      <c r="G17" s="68">
        <f>100*(1-(H17/F17))</f>
        <v>44.07</v>
      </c>
      <c r="H17" s="69">
        <f>C17*SUM(H18)</f>
        <v>1642717.7927999999</v>
      </c>
      <c r="I17" s="70"/>
    </row>
    <row r="18" spans="1:9" outlineLevel="1" x14ac:dyDescent="0.2">
      <c r="A18" s="64" t="s">
        <v>1871</v>
      </c>
      <c r="B18" s="64" t="s">
        <v>1872</v>
      </c>
      <c r="C18" s="65">
        <v>67800</v>
      </c>
      <c r="D18" s="65"/>
      <c r="E18" s="66">
        <f>SUM(F19)</f>
        <v>43.32</v>
      </c>
      <c r="F18" s="67">
        <f>C18*E18</f>
        <v>2937096</v>
      </c>
      <c r="G18" s="68">
        <f>100*(1-(H18/F18))</f>
        <v>44.07</v>
      </c>
      <c r="H18" s="69">
        <f>C18*SUM(H19)</f>
        <v>1642717.7927999999</v>
      </c>
      <c r="I18" s="70"/>
    </row>
    <row r="19" spans="1:9" outlineLevel="1" x14ac:dyDescent="0.2">
      <c r="A19" s="64" t="s">
        <v>1873</v>
      </c>
      <c r="B19" s="64" t="s">
        <v>1874</v>
      </c>
      <c r="C19" s="65">
        <v>1</v>
      </c>
      <c r="D19" s="65"/>
      <c r="E19" s="66">
        <v>43.32</v>
      </c>
      <c r="F19" s="67">
        <v>43.32</v>
      </c>
      <c r="G19" s="68">
        <v>44.07</v>
      </c>
      <c r="H19" s="69">
        <v>24.228876</v>
      </c>
      <c r="I19" s="70"/>
    </row>
    <row r="20" spans="1:9" outlineLevel="1" x14ac:dyDescent="0.2">
      <c r="A20" s="64" t="s">
        <v>1875</v>
      </c>
      <c r="B20" s="64" t="s">
        <v>1876</v>
      </c>
      <c r="C20" s="65">
        <v>1</v>
      </c>
      <c r="D20" s="65"/>
      <c r="E20" s="66">
        <f>SUM(F21)</f>
        <v>44894.944296000001</v>
      </c>
      <c r="F20" s="67">
        <f>C20*E20</f>
        <v>44894.944296000001</v>
      </c>
      <c r="G20" s="68">
        <f>100*(1-(H20/F20))</f>
        <v>27.830000000000009</v>
      </c>
      <c r="H20" s="69">
        <f>C20*SUM(H21)</f>
        <v>32400.681298423198</v>
      </c>
      <c r="I20" s="70"/>
    </row>
    <row r="21" spans="1:9" outlineLevel="1" x14ac:dyDescent="0.2">
      <c r="A21" s="64" t="s">
        <v>1877</v>
      </c>
      <c r="B21" s="64" t="s">
        <v>1878</v>
      </c>
      <c r="C21" s="65">
        <v>67800</v>
      </c>
      <c r="D21" s="65"/>
      <c r="E21" s="66">
        <f>SUM(F22)</f>
        <v>0.66216732</v>
      </c>
      <c r="F21" s="67">
        <f>C21*E21</f>
        <v>44894.944296000001</v>
      </c>
      <c r="G21" s="68">
        <f>100*(1-(H21/F21))</f>
        <v>27.830000000000009</v>
      </c>
      <c r="H21" s="69">
        <f>C21*SUM(H22)</f>
        <v>32400.681298423198</v>
      </c>
      <c r="I21" s="70"/>
    </row>
    <row r="22" spans="1:9" outlineLevel="1" x14ac:dyDescent="0.2">
      <c r="A22" s="64" t="s">
        <v>1879</v>
      </c>
      <c r="B22" s="64" t="s">
        <v>1880</v>
      </c>
      <c r="C22" s="65">
        <v>1</v>
      </c>
      <c r="D22" s="65"/>
      <c r="E22" s="66">
        <v>0.66216732</v>
      </c>
      <c r="F22" s="67">
        <v>0.66216732</v>
      </c>
      <c r="G22" s="68">
        <v>27.83</v>
      </c>
      <c r="H22" s="69">
        <v>0.47788615484399999</v>
      </c>
      <c r="I22" s="70"/>
    </row>
    <row r="23" spans="1:9" x14ac:dyDescent="0.2">
      <c r="A23" s="64"/>
      <c r="B23" s="64"/>
      <c r="C23" s="65"/>
      <c r="D23" s="65"/>
      <c r="E23" s="66"/>
      <c r="F23" s="67"/>
      <c r="G23" s="68"/>
      <c r="H23" s="69"/>
      <c r="I23" s="70"/>
    </row>
    <row r="24" spans="1:9" ht="13.5" thickBot="1" x14ac:dyDescent="0.25">
      <c r="A24" s="71"/>
      <c r="B24" s="72"/>
      <c r="C24" s="73"/>
      <c r="D24" s="73"/>
      <c r="E24" s="74"/>
      <c r="F24" s="75"/>
      <c r="G24" s="76"/>
      <c r="H24" s="77"/>
      <c r="I24" s="73"/>
    </row>
    <row r="25" spans="1:9" s="81" customFormat="1" x14ac:dyDescent="0.2">
      <c r="A25" s="19"/>
      <c r="B25" s="78" t="s">
        <v>50</v>
      </c>
      <c r="C25" s="19"/>
      <c r="D25" s="19"/>
      <c r="E25" s="79"/>
      <c r="F25" s="67"/>
      <c r="G25" s="80"/>
      <c r="H25" s="79">
        <f>F11</f>
        <v>3118402.5062279999</v>
      </c>
      <c r="I25" s="19"/>
    </row>
    <row r="26" spans="1:9" x14ac:dyDescent="0.2">
      <c r="A26" s="3"/>
      <c r="B26" s="78" t="s">
        <v>51</v>
      </c>
      <c r="C26" s="3"/>
      <c r="D26" s="3"/>
      <c r="E26" s="51"/>
      <c r="F26" s="67"/>
      <c r="G26" s="52"/>
      <c r="H26" s="51">
        <f>H11</f>
        <v>1773566.6983447475</v>
      </c>
      <c r="I26" s="3"/>
    </row>
    <row r="27" spans="1:9" x14ac:dyDescent="0.2">
      <c r="A27" s="3"/>
      <c r="B27" s="78" t="s">
        <v>52</v>
      </c>
      <c r="C27" s="3"/>
      <c r="D27" s="3"/>
      <c r="E27" s="51"/>
      <c r="F27" s="67"/>
      <c r="G27" s="52"/>
      <c r="H27" s="51">
        <f>I11</f>
        <v>0</v>
      </c>
      <c r="I27" s="3"/>
    </row>
    <row r="28" spans="1:9" x14ac:dyDescent="0.2">
      <c r="A28" s="3"/>
      <c r="B28" s="78"/>
      <c r="C28" s="3"/>
      <c r="D28" s="3"/>
      <c r="E28" s="51"/>
      <c r="F28" s="67"/>
      <c r="G28" s="52"/>
      <c r="H28" s="51"/>
      <c r="I28" s="3"/>
    </row>
    <row r="29" spans="1:9" x14ac:dyDescent="0.2">
      <c r="A29" s="3"/>
      <c r="B29" s="3" t="s">
        <v>53</v>
      </c>
      <c r="C29" s="3"/>
      <c r="D29" s="3"/>
      <c r="E29" s="51"/>
      <c r="F29" s="67"/>
      <c r="G29" s="52"/>
      <c r="H29" s="51">
        <f>SUM(H26,H27)</f>
        <v>1773566.6983447475</v>
      </c>
    </row>
    <row r="30" spans="1:9" x14ac:dyDescent="0.2">
      <c r="A30" s="3"/>
      <c r="B30" s="3"/>
      <c r="C30" s="3"/>
      <c r="D30" s="3"/>
      <c r="E30" s="51"/>
      <c r="F30" s="51"/>
      <c r="G30" s="52"/>
      <c r="H30" s="51"/>
      <c r="I30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outlinePr summaryBelow="0"/>
    <pageSetUpPr fitToPage="1"/>
  </sheetPr>
  <dimension ref="A1:I510"/>
  <sheetViews>
    <sheetView view="pageBreakPreview" zoomScaleNormal="100" workbookViewId="0">
      <selection activeCell="C28" sqref="C28"/>
    </sheetView>
  </sheetViews>
  <sheetFormatPr defaultRowHeight="12.75" outlineLevelRow="5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1881</v>
      </c>
      <c r="B11" s="64" t="s">
        <v>1882</v>
      </c>
      <c r="C11" s="65">
        <v>1</v>
      </c>
      <c r="D11" s="65"/>
      <c r="E11" s="66">
        <f>SUM(F12,F31,F35,F158,F269,F380,F410,F445,F480)</f>
        <v>54309383.008348078</v>
      </c>
      <c r="F11" s="67">
        <f>C11*E11</f>
        <v>54309383.008348078</v>
      </c>
      <c r="G11" s="68">
        <f>100*(1-(H11/F11))</f>
        <v>69.696970764801833</v>
      </c>
      <c r="H11" s="69">
        <f>C11*SUM(H12,H31,H35,H158,H269,H380,H410,H445,H480)</f>
        <v>16457388.210475463</v>
      </c>
      <c r="I11" s="70"/>
    </row>
    <row r="12" spans="1:9" outlineLevel="1" x14ac:dyDescent="0.2">
      <c r="A12" s="64" t="s">
        <v>1883</v>
      </c>
      <c r="B12" s="64" t="s">
        <v>1884</v>
      </c>
      <c r="C12" s="65">
        <v>1</v>
      </c>
      <c r="D12" s="65"/>
      <c r="E12" s="66">
        <f>SUM(F13,F18)</f>
        <v>15449622</v>
      </c>
      <c r="F12" s="67">
        <f>C12*E12</f>
        <v>15449622</v>
      </c>
      <c r="G12" s="68">
        <f>100*(1-(H12/F12))</f>
        <v>74.11608428089697</v>
      </c>
      <c r="H12" s="69">
        <f>C12*SUM(H13,H18)</f>
        <v>3998967.1373999999</v>
      </c>
      <c r="I12" s="70"/>
    </row>
    <row r="13" spans="1:9" outlineLevel="2" x14ac:dyDescent="0.2">
      <c r="A13" s="64" t="s">
        <v>1885</v>
      </c>
      <c r="B13" s="64" t="s">
        <v>1886</v>
      </c>
      <c r="C13" s="65">
        <v>1</v>
      </c>
      <c r="D13" s="65"/>
      <c r="E13" s="66">
        <f>SUM(F14,F16)</f>
        <v>1617660</v>
      </c>
      <c r="F13" s="67">
        <f>C13*E13</f>
        <v>1617660</v>
      </c>
      <c r="G13" s="68">
        <f>100*(1-(H13/F13))</f>
        <v>44.070000000000007</v>
      </c>
      <c r="H13" s="69">
        <f>C13*SUM(H14,H16)</f>
        <v>904757.2379999999</v>
      </c>
      <c r="I13" s="70"/>
    </row>
    <row r="14" spans="1:9" outlineLevel="3" x14ac:dyDescent="0.2">
      <c r="A14" s="64" t="s">
        <v>1887</v>
      </c>
      <c r="B14" s="64" t="s">
        <v>1888</v>
      </c>
      <c r="C14" s="65">
        <v>6019</v>
      </c>
      <c r="D14" s="65"/>
      <c r="E14" s="66">
        <f>SUM(F15)</f>
        <v>215</v>
      </c>
      <c r="F14" s="67">
        <f>C14*E14</f>
        <v>1294085</v>
      </c>
      <c r="G14" s="68">
        <f>100*(1-(H14/F14))</f>
        <v>44.07</v>
      </c>
      <c r="H14" s="69">
        <f>C14*SUM(H15)</f>
        <v>723781.74049999996</v>
      </c>
      <c r="I14" s="70"/>
    </row>
    <row r="15" spans="1:9" outlineLevel="3" x14ac:dyDescent="0.2">
      <c r="A15" s="64" t="s">
        <v>1889</v>
      </c>
      <c r="B15" s="64" t="s">
        <v>1890</v>
      </c>
      <c r="C15" s="65">
        <v>1</v>
      </c>
      <c r="D15" s="65"/>
      <c r="E15" s="66">
        <v>215</v>
      </c>
      <c r="F15" s="67">
        <v>215</v>
      </c>
      <c r="G15" s="68">
        <v>44.07</v>
      </c>
      <c r="H15" s="69">
        <v>120.2495</v>
      </c>
      <c r="I15" s="70"/>
    </row>
    <row r="16" spans="1:9" outlineLevel="3" x14ac:dyDescent="0.2">
      <c r="A16" s="64" t="s">
        <v>1891</v>
      </c>
      <c r="B16" s="64" t="s">
        <v>1892</v>
      </c>
      <c r="C16" s="65">
        <v>1505</v>
      </c>
      <c r="D16" s="65"/>
      <c r="E16" s="66">
        <f>SUM(F17)</f>
        <v>215</v>
      </c>
      <c r="F16" s="67">
        <f>C16*E16</f>
        <v>323575</v>
      </c>
      <c r="G16" s="68">
        <f>100*(1-(H16/F16))</f>
        <v>44.07</v>
      </c>
      <c r="H16" s="69">
        <f>C16*SUM(H17)</f>
        <v>180975.4975</v>
      </c>
      <c r="I16" s="70"/>
    </row>
    <row r="17" spans="1:9" outlineLevel="3" x14ac:dyDescent="0.2">
      <c r="A17" s="64" t="s">
        <v>1893</v>
      </c>
      <c r="B17" s="64" t="s">
        <v>1894</v>
      </c>
      <c r="C17" s="65">
        <v>1</v>
      </c>
      <c r="D17" s="65"/>
      <c r="E17" s="66">
        <v>215</v>
      </c>
      <c r="F17" s="67">
        <v>215</v>
      </c>
      <c r="G17" s="68">
        <v>44.07</v>
      </c>
      <c r="H17" s="69">
        <v>120.2495</v>
      </c>
      <c r="I17" s="70"/>
    </row>
    <row r="18" spans="1:9" outlineLevel="2" x14ac:dyDescent="0.2">
      <c r="A18" s="64" t="s">
        <v>1895</v>
      </c>
      <c r="B18" s="64" t="s">
        <v>1896</v>
      </c>
      <c r="C18" s="65">
        <v>1</v>
      </c>
      <c r="D18" s="65"/>
      <c r="E18" s="66">
        <f>SUM(F19,F21,F23,F25,F27,F29)</f>
        <v>13831962</v>
      </c>
      <c r="F18" s="67">
        <f>C18*E18</f>
        <v>13831962</v>
      </c>
      <c r="G18" s="68">
        <f>100*(1-(H18/F18))</f>
        <v>77.63</v>
      </c>
      <c r="H18" s="69">
        <f>C18*SUM(H19,H21,H23,H25,H27,H29)</f>
        <v>3094209.8994</v>
      </c>
      <c r="I18" s="70"/>
    </row>
    <row r="19" spans="1:9" outlineLevel="3" x14ac:dyDescent="0.2">
      <c r="A19" s="64" t="s">
        <v>1897</v>
      </c>
      <c r="B19" s="64" t="s">
        <v>1898</v>
      </c>
      <c r="C19" s="65">
        <v>11400</v>
      </c>
      <c r="D19" s="65"/>
      <c r="E19" s="66">
        <f>SUM(F20)</f>
        <v>1113.17</v>
      </c>
      <c r="F19" s="67">
        <f>C19*E19</f>
        <v>12690138</v>
      </c>
      <c r="G19" s="68">
        <f>100*(1-(H19/F19))</f>
        <v>77.63</v>
      </c>
      <c r="H19" s="69">
        <f>C19*SUM(H20)</f>
        <v>2838783.8706</v>
      </c>
      <c r="I19" s="70"/>
    </row>
    <row r="20" spans="1:9" outlineLevel="3" x14ac:dyDescent="0.2">
      <c r="A20" s="64" t="s">
        <v>1899</v>
      </c>
      <c r="B20" s="64"/>
      <c r="C20" s="65">
        <v>1</v>
      </c>
      <c r="D20" s="65"/>
      <c r="E20" s="66">
        <v>1113.17</v>
      </c>
      <c r="F20" s="67">
        <v>1113.17</v>
      </c>
      <c r="G20" s="68">
        <v>77.63</v>
      </c>
      <c r="H20" s="69">
        <v>249.01612900000001</v>
      </c>
      <c r="I20" s="70"/>
    </row>
    <row r="21" spans="1:9" outlineLevel="3" x14ac:dyDescent="0.2">
      <c r="A21" s="64" t="s">
        <v>1900</v>
      </c>
      <c r="B21" s="64" t="s">
        <v>1901</v>
      </c>
      <c r="C21" s="65">
        <v>11400</v>
      </c>
      <c r="D21" s="65"/>
      <c r="E21" s="66">
        <f>SUM(F22)</f>
        <v>33.450000000000003</v>
      </c>
      <c r="F21" s="67">
        <f>C21*E21</f>
        <v>381330.00000000006</v>
      </c>
      <c r="G21" s="68">
        <f>100*(1-(H21/F21))</f>
        <v>77.63</v>
      </c>
      <c r="H21" s="69">
        <f>C21*SUM(H22)</f>
        <v>85303.520999999993</v>
      </c>
      <c r="I21" s="70"/>
    </row>
    <row r="22" spans="1:9" outlineLevel="3" x14ac:dyDescent="0.2">
      <c r="A22" s="64" t="s">
        <v>1902</v>
      </c>
      <c r="B22" s="64" t="s">
        <v>1903</v>
      </c>
      <c r="C22" s="65">
        <v>1</v>
      </c>
      <c r="D22" s="65"/>
      <c r="E22" s="66">
        <v>33.450000000000003</v>
      </c>
      <c r="F22" s="67">
        <v>33.450000000000003</v>
      </c>
      <c r="G22" s="68">
        <v>77.63</v>
      </c>
      <c r="H22" s="69">
        <v>7.4827649999999997</v>
      </c>
      <c r="I22" s="70"/>
    </row>
    <row r="23" spans="1:9" outlineLevel="3" x14ac:dyDescent="0.2">
      <c r="A23" s="64" t="s">
        <v>1904</v>
      </c>
      <c r="B23" s="64" t="s">
        <v>1905</v>
      </c>
      <c r="C23" s="65">
        <v>11400</v>
      </c>
      <c r="D23" s="65"/>
      <c r="E23" s="66">
        <f>SUM(F24)</f>
        <v>11.23</v>
      </c>
      <c r="F23" s="67">
        <f>C23*E23</f>
        <v>128022</v>
      </c>
      <c r="G23" s="68">
        <f>100*(1-(H23/F23))</f>
        <v>77.63</v>
      </c>
      <c r="H23" s="69">
        <f>C23*SUM(H24)</f>
        <v>28638.521399999998</v>
      </c>
      <c r="I23" s="70"/>
    </row>
    <row r="24" spans="1:9" outlineLevel="3" x14ac:dyDescent="0.2">
      <c r="A24" s="64" t="s">
        <v>1906</v>
      </c>
      <c r="B24" s="64" t="s">
        <v>1907</v>
      </c>
      <c r="C24" s="65">
        <v>1</v>
      </c>
      <c r="D24" s="65"/>
      <c r="E24" s="66">
        <v>11.23</v>
      </c>
      <c r="F24" s="67">
        <v>11.23</v>
      </c>
      <c r="G24" s="68">
        <v>77.63</v>
      </c>
      <c r="H24" s="69">
        <v>2.5121509999999998</v>
      </c>
      <c r="I24" s="70"/>
    </row>
    <row r="25" spans="1:9" outlineLevel="3" x14ac:dyDescent="0.2">
      <c r="A25" s="64" t="s">
        <v>1908</v>
      </c>
      <c r="B25" s="64" t="s">
        <v>1909</v>
      </c>
      <c r="C25" s="65">
        <v>11400</v>
      </c>
      <c r="D25" s="65"/>
      <c r="E25" s="66">
        <f>SUM(F26)</f>
        <v>11.23</v>
      </c>
      <c r="F25" s="67">
        <f>C25*E25</f>
        <v>128022</v>
      </c>
      <c r="G25" s="68">
        <f>100*(1-(H25/F25))</f>
        <v>77.63</v>
      </c>
      <c r="H25" s="69">
        <f>C25*SUM(H26)</f>
        <v>28638.521399999998</v>
      </c>
      <c r="I25" s="70"/>
    </row>
    <row r="26" spans="1:9" outlineLevel="3" x14ac:dyDescent="0.2">
      <c r="A26" s="64" t="s">
        <v>1910</v>
      </c>
      <c r="B26" s="64" t="s">
        <v>1911</v>
      </c>
      <c r="C26" s="65">
        <v>1</v>
      </c>
      <c r="D26" s="65"/>
      <c r="E26" s="66">
        <v>11.23</v>
      </c>
      <c r="F26" s="67">
        <v>11.23</v>
      </c>
      <c r="G26" s="68">
        <v>77.63</v>
      </c>
      <c r="H26" s="69">
        <v>2.5121509999999998</v>
      </c>
      <c r="I26" s="70"/>
    </row>
    <row r="27" spans="1:9" outlineLevel="3" x14ac:dyDescent="0.2">
      <c r="A27" s="64" t="s">
        <v>1912</v>
      </c>
      <c r="B27" s="64" t="s">
        <v>1913</v>
      </c>
      <c r="C27" s="65">
        <v>11400</v>
      </c>
      <c r="D27" s="65"/>
      <c r="E27" s="66">
        <f>SUM(F28)</f>
        <v>25.5</v>
      </c>
      <c r="F27" s="67">
        <f>C27*E27</f>
        <v>290700</v>
      </c>
      <c r="G27" s="68">
        <f>100*(1-(H27/F27))</f>
        <v>77.63</v>
      </c>
      <c r="H27" s="69">
        <f>C27*SUM(H28)</f>
        <v>65029.59</v>
      </c>
      <c r="I27" s="70"/>
    </row>
    <row r="28" spans="1:9" outlineLevel="3" x14ac:dyDescent="0.2">
      <c r="A28" s="64" t="s">
        <v>1914</v>
      </c>
      <c r="B28" s="64" t="s">
        <v>1913</v>
      </c>
      <c r="C28" s="65">
        <v>1</v>
      </c>
      <c r="D28" s="65"/>
      <c r="E28" s="66">
        <v>25.5</v>
      </c>
      <c r="F28" s="67">
        <v>25.5</v>
      </c>
      <c r="G28" s="68">
        <v>77.63</v>
      </c>
      <c r="H28" s="69">
        <v>5.7043499999999998</v>
      </c>
      <c r="I28" s="70"/>
    </row>
    <row r="29" spans="1:9" outlineLevel="3" x14ac:dyDescent="0.2">
      <c r="A29" s="64" t="s">
        <v>1915</v>
      </c>
      <c r="B29" s="64" t="s">
        <v>1916</v>
      </c>
      <c r="C29" s="65">
        <v>11400</v>
      </c>
      <c r="D29" s="65"/>
      <c r="E29" s="66">
        <f>SUM(F30)</f>
        <v>18.75</v>
      </c>
      <c r="F29" s="67">
        <f>C29*E29</f>
        <v>213750</v>
      </c>
      <c r="G29" s="68">
        <f>100*(1-(H29/F29))</f>
        <v>77.63</v>
      </c>
      <c r="H29" s="69">
        <f>C29*SUM(H30)</f>
        <v>47815.875</v>
      </c>
      <c r="I29" s="70"/>
    </row>
    <row r="30" spans="1:9" outlineLevel="3" x14ac:dyDescent="0.2">
      <c r="A30" s="64" t="s">
        <v>1917</v>
      </c>
      <c r="B30" s="64" t="s">
        <v>1918</v>
      </c>
      <c r="C30" s="65">
        <v>1</v>
      </c>
      <c r="D30" s="65"/>
      <c r="E30" s="66">
        <v>18.75</v>
      </c>
      <c r="F30" s="67">
        <v>18.75</v>
      </c>
      <c r="G30" s="68">
        <v>77.63</v>
      </c>
      <c r="H30" s="69">
        <v>4.194375</v>
      </c>
      <c r="I30" s="70"/>
    </row>
    <row r="31" spans="1:9" outlineLevel="1" x14ac:dyDescent="0.2">
      <c r="A31" s="64" t="s">
        <v>1919</v>
      </c>
      <c r="B31" s="64" t="s">
        <v>1920</v>
      </c>
      <c r="C31" s="65">
        <v>1</v>
      </c>
      <c r="D31" s="65"/>
      <c r="E31" s="66">
        <f>SUM(F32)</f>
        <v>6624992</v>
      </c>
      <c r="F31" s="67">
        <f>C31*E31</f>
        <v>6624992</v>
      </c>
      <c r="G31" s="68">
        <f>100*(1-(H31/F31))</f>
        <v>77.63</v>
      </c>
      <c r="H31" s="69">
        <f>C31*SUM(H32)</f>
        <v>1482010.7104</v>
      </c>
      <c r="I31" s="70"/>
    </row>
    <row r="32" spans="1:9" outlineLevel="1" x14ac:dyDescent="0.2">
      <c r="A32" s="64" t="s">
        <v>1921</v>
      </c>
      <c r="B32" s="64" t="s">
        <v>1922</v>
      </c>
      <c r="C32" s="65">
        <v>1</v>
      </c>
      <c r="D32" s="65"/>
      <c r="E32" s="66">
        <f>SUM(F33)</f>
        <v>6624992</v>
      </c>
      <c r="F32" s="67">
        <f>C32*E32</f>
        <v>6624992</v>
      </c>
      <c r="G32" s="68">
        <f>100*(1-(H32/F32))</f>
        <v>77.63</v>
      </c>
      <c r="H32" s="69">
        <f>C32*SUM(H33)</f>
        <v>1482010.7104</v>
      </c>
      <c r="I32" s="70"/>
    </row>
    <row r="33" spans="1:9" outlineLevel="1" x14ac:dyDescent="0.2">
      <c r="A33" s="64" t="s">
        <v>1923</v>
      </c>
      <c r="B33" s="64" t="s">
        <v>1924</v>
      </c>
      <c r="C33" s="65">
        <v>1</v>
      </c>
      <c r="D33" s="65"/>
      <c r="E33" s="66">
        <f>SUM(F34)</f>
        <v>6624992</v>
      </c>
      <c r="F33" s="67">
        <f>C33*E33</f>
        <v>6624992</v>
      </c>
      <c r="G33" s="68">
        <f>100*(1-(H33/F33))</f>
        <v>77.63</v>
      </c>
      <c r="H33" s="69">
        <f>C33*SUM(H34)</f>
        <v>1482010.7104</v>
      </c>
      <c r="I33" s="70"/>
    </row>
    <row r="34" spans="1:9" outlineLevel="1" x14ac:dyDescent="0.2">
      <c r="A34" s="64" t="s">
        <v>1925</v>
      </c>
      <c r="B34" s="64" t="s">
        <v>1926</v>
      </c>
      <c r="C34" s="65">
        <v>1</v>
      </c>
      <c r="D34" s="65"/>
      <c r="E34" s="66">
        <v>6624992</v>
      </c>
      <c r="F34" s="67">
        <v>6624992</v>
      </c>
      <c r="G34" s="68">
        <v>77.63</v>
      </c>
      <c r="H34" s="69">
        <v>1482010.7104</v>
      </c>
      <c r="I34" s="70"/>
    </row>
    <row r="35" spans="1:9" outlineLevel="1" x14ac:dyDescent="0.2">
      <c r="A35" s="64" t="s">
        <v>1927</v>
      </c>
      <c r="B35" s="64" t="s">
        <v>1928</v>
      </c>
      <c r="C35" s="65">
        <v>1</v>
      </c>
      <c r="D35" s="65"/>
      <c r="E35" s="66">
        <f>SUM(F36,F74,F77,F82,F85,F125,F128,F140,F152,F155)</f>
        <v>8300588</v>
      </c>
      <c r="F35" s="67">
        <f>C35*E35</f>
        <v>8300588</v>
      </c>
      <c r="G35" s="68">
        <f>100*(1-(H35/F35))</f>
        <v>61.081017584537378</v>
      </c>
      <c r="H35" s="69">
        <f>C35*SUM(H36,H74,H77,H82,H85,H125,H128,H140,H152,H155)</f>
        <v>3230504.3841000004</v>
      </c>
      <c r="I35" s="70"/>
    </row>
    <row r="36" spans="1:9" outlineLevel="2" x14ac:dyDescent="0.2">
      <c r="A36" s="64" t="s">
        <v>1929</v>
      </c>
      <c r="B36" s="64" t="s">
        <v>1930</v>
      </c>
      <c r="C36" s="65">
        <v>1</v>
      </c>
      <c r="D36" s="65"/>
      <c r="E36" s="66">
        <f>SUM(F37,F67)</f>
        <v>4041364</v>
      </c>
      <c r="F36" s="67">
        <f>C36*E36</f>
        <v>4041364</v>
      </c>
      <c r="G36" s="68">
        <f>100*(1-(H36/F36))</f>
        <v>44.069999999999986</v>
      </c>
      <c r="H36" s="69">
        <f>C36*SUM(H37,H67)</f>
        <v>2260334.8852000004</v>
      </c>
      <c r="I36" s="70"/>
    </row>
    <row r="37" spans="1:9" outlineLevel="3" x14ac:dyDescent="0.2">
      <c r="A37" s="64" t="s">
        <v>1931</v>
      </c>
      <c r="B37" s="64" t="s">
        <v>1932</v>
      </c>
      <c r="C37" s="65">
        <v>50</v>
      </c>
      <c r="D37" s="65"/>
      <c r="E37" s="66">
        <f>SUM(F38,F64,F65,F66)</f>
        <v>56981.279999999999</v>
      </c>
      <c r="F37" s="67">
        <f>C37*E37</f>
        <v>2849064</v>
      </c>
      <c r="G37" s="68">
        <f>100*(1-(H37/F37))</f>
        <v>44.069999999999986</v>
      </c>
      <c r="H37" s="69">
        <f>C37*SUM(H38,H64,H65,H66)</f>
        <v>1593481.4952000005</v>
      </c>
      <c r="I37" s="70"/>
    </row>
    <row r="38" spans="1:9" outlineLevel="4" x14ac:dyDescent="0.2">
      <c r="A38" s="64" t="s">
        <v>1933</v>
      </c>
      <c r="B38" s="64" t="s">
        <v>1934</v>
      </c>
      <c r="C38" s="65">
        <v>1</v>
      </c>
      <c r="D38" s="65"/>
      <c r="E38" s="66">
        <f>SUM(F39,F40,F41,F42,F43,F44,F45,F46,F47,F48,F49,F50,F51,F52,F53,F54,F55,F56,F57,F58,F59,F60,F61,F62,F63)</f>
        <v>53734.28</v>
      </c>
      <c r="F38" s="67">
        <f>C38*E38</f>
        <v>53734.28</v>
      </c>
      <c r="G38" s="68">
        <f>100*(1-(H38/F38))</f>
        <v>44.069999999999986</v>
      </c>
      <c r="H38" s="69">
        <f>C38*SUM(H39,H40,H41,H42,H43,H44,H45,H46,H47,H48,H49,H50,H51,H52,H53,H54,H55,H56,H57,H58,H59,H60,H61,H62,H63)</f>
        <v>30053.582804000005</v>
      </c>
      <c r="I38" s="70"/>
    </row>
    <row r="39" spans="1:9" outlineLevel="5" x14ac:dyDescent="0.2">
      <c r="A39" s="64" t="s">
        <v>1935</v>
      </c>
      <c r="B39" s="64" t="s">
        <v>1936</v>
      </c>
      <c r="C39" s="65">
        <v>1</v>
      </c>
      <c r="D39" s="65"/>
      <c r="E39" s="66">
        <v>5160</v>
      </c>
      <c r="F39" s="67">
        <v>5160</v>
      </c>
      <c r="G39" s="68">
        <v>44.07</v>
      </c>
      <c r="H39" s="69">
        <v>2885.9879999999998</v>
      </c>
      <c r="I39" s="70"/>
    </row>
    <row r="40" spans="1:9" outlineLevel="5" x14ac:dyDescent="0.2">
      <c r="A40" s="64" t="s">
        <v>1937</v>
      </c>
      <c r="B40" s="64" t="s">
        <v>1938</v>
      </c>
      <c r="C40" s="65">
        <v>1</v>
      </c>
      <c r="D40" s="65"/>
      <c r="E40" s="66">
        <v>1528</v>
      </c>
      <c r="F40" s="67">
        <v>1528</v>
      </c>
      <c r="G40" s="68">
        <v>44.07</v>
      </c>
      <c r="H40" s="69">
        <v>854.61040000000003</v>
      </c>
      <c r="I40" s="70"/>
    </row>
    <row r="41" spans="1:9" outlineLevel="5" x14ac:dyDescent="0.2">
      <c r="A41" s="64" t="s">
        <v>1939</v>
      </c>
      <c r="B41" s="64" t="s">
        <v>1940</v>
      </c>
      <c r="C41" s="65">
        <v>1</v>
      </c>
      <c r="D41" s="65"/>
      <c r="E41" s="66">
        <v>595</v>
      </c>
      <c r="F41" s="67">
        <v>595</v>
      </c>
      <c r="G41" s="68">
        <v>44.07</v>
      </c>
      <c r="H41" s="69">
        <v>332.7835</v>
      </c>
      <c r="I41" s="70"/>
    </row>
    <row r="42" spans="1:9" outlineLevel="5" x14ac:dyDescent="0.2">
      <c r="A42" s="64" t="s">
        <v>1941</v>
      </c>
      <c r="B42" s="64" t="s">
        <v>1942</v>
      </c>
      <c r="C42" s="65">
        <v>2</v>
      </c>
      <c r="D42" s="65"/>
      <c r="E42" s="66">
        <v>5644.14</v>
      </c>
      <c r="F42" s="67">
        <v>11288.28</v>
      </c>
      <c r="G42" s="68">
        <v>44.07</v>
      </c>
      <c r="H42" s="69">
        <v>6313.5350040000003</v>
      </c>
      <c r="I42" s="70"/>
    </row>
    <row r="43" spans="1:9" outlineLevel="5" x14ac:dyDescent="0.2">
      <c r="A43" s="64" t="s">
        <v>1943</v>
      </c>
      <c r="B43" s="64" t="s">
        <v>1944</v>
      </c>
      <c r="C43" s="65">
        <v>1</v>
      </c>
      <c r="D43" s="65"/>
      <c r="E43" s="66">
        <v>10880</v>
      </c>
      <c r="F43" s="67">
        <v>10880</v>
      </c>
      <c r="G43" s="68">
        <v>44.07</v>
      </c>
      <c r="H43" s="69">
        <v>6085.1840000000002</v>
      </c>
      <c r="I43" s="70"/>
    </row>
    <row r="44" spans="1:9" outlineLevel="5" x14ac:dyDescent="0.2">
      <c r="A44" s="64" t="s">
        <v>1945</v>
      </c>
      <c r="B44" s="64" t="s">
        <v>1946</v>
      </c>
      <c r="C44" s="65">
        <v>1</v>
      </c>
      <c r="D44" s="65"/>
      <c r="E44" s="66">
        <v>492</v>
      </c>
      <c r="F44" s="67">
        <v>492</v>
      </c>
      <c r="G44" s="68">
        <v>44.07</v>
      </c>
      <c r="H44" s="69">
        <v>275.17559999999997</v>
      </c>
      <c r="I44" s="70"/>
    </row>
    <row r="45" spans="1:9" outlineLevel="5" x14ac:dyDescent="0.2">
      <c r="A45" s="64" t="s">
        <v>1947</v>
      </c>
      <c r="B45" s="64" t="s">
        <v>1948</v>
      </c>
      <c r="C45" s="65">
        <v>3</v>
      </c>
      <c r="D45" s="65"/>
      <c r="E45" s="66">
        <v>968</v>
      </c>
      <c r="F45" s="67">
        <v>2904</v>
      </c>
      <c r="G45" s="68">
        <v>44.07</v>
      </c>
      <c r="H45" s="69">
        <v>1624.2072000000001</v>
      </c>
      <c r="I45" s="70"/>
    </row>
    <row r="46" spans="1:9" outlineLevel="5" x14ac:dyDescent="0.2">
      <c r="A46" s="64" t="s">
        <v>1949</v>
      </c>
      <c r="B46" s="64" t="s">
        <v>1950</v>
      </c>
      <c r="C46" s="65">
        <v>3</v>
      </c>
      <c r="D46" s="65"/>
      <c r="E46" s="66">
        <v>968</v>
      </c>
      <c r="F46" s="67">
        <v>2904</v>
      </c>
      <c r="G46" s="68">
        <v>44.07</v>
      </c>
      <c r="H46" s="69">
        <v>1624.2072000000001</v>
      </c>
      <c r="I46" s="70"/>
    </row>
    <row r="47" spans="1:9" outlineLevel="5" x14ac:dyDescent="0.2">
      <c r="A47" s="64" t="s">
        <v>1951</v>
      </c>
      <c r="B47" s="64" t="s">
        <v>1894</v>
      </c>
      <c r="C47" s="65">
        <v>1</v>
      </c>
      <c r="D47" s="65"/>
      <c r="E47" s="66">
        <v>215</v>
      </c>
      <c r="F47" s="67">
        <v>215</v>
      </c>
      <c r="G47" s="68">
        <v>44.07</v>
      </c>
      <c r="H47" s="69">
        <v>120.2495</v>
      </c>
      <c r="I47" s="70"/>
    </row>
    <row r="48" spans="1:9" outlineLevel="5" x14ac:dyDescent="0.2">
      <c r="A48" s="64" t="s">
        <v>1952</v>
      </c>
      <c r="B48" s="64" t="s">
        <v>1890</v>
      </c>
      <c r="C48" s="65">
        <v>1</v>
      </c>
      <c r="D48" s="65"/>
      <c r="E48" s="66">
        <v>215</v>
      </c>
      <c r="F48" s="67">
        <v>215</v>
      </c>
      <c r="G48" s="68">
        <v>44.07</v>
      </c>
      <c r="H48" s="69">
        <v>120.2495</v>
      </c>
      <c r="I48" s="70"/>
    </row>
    <row r="49" spans="1:9" outlineLevel="5" x14ac:dyDescent="0.2">
      <c r="A49" s="64" t="s">
        <v>1953</v>
      </c>
      <c r="B49" s="64" t="s">
        <v>1954</v>
      </c>
      <c r="C49" s="65">
        <v>3</v>
      </c>
      <c r="D49" s="65"/>
      <c r="E49" s="66">
        <v>257</v>
      </c>
      <c r="F49" s="67">
        <v>771</v>
      </c>
      <c r="G49" s="68">
        <v>44.07</v>
      </c>
      <c r="H49" s="69">
        <v>431.22030000000001</v>
      </c>
      <c r="I49" s="70"/>
    </row>
    <row r="50" spans="1:9" outlineLevel="5" x14ac:dyDescent="0.2">
      <c r="A50" s="64" t="s">
        <v>1955</v>
      </c>
      <c r="B50" s="64" t="s">
        <v>1956</v>
      </c>
      <c r="C50" s="65">
        <v>1</v>
      </c>
      <c r="D50" s="65"/>
      <c r="E50" s="66">
        <v>997</v>
      </c>
      <c r="F50" s="67">
        <v>997</v>
      </c>
      <c r="G50" s="68">
        <v>44.07</v>
      </c>
      <c r="H50" s="69">
        <v>557.62210000000005</v>
      </c>
      <c r="I50" s="70"/>
    </row>
    <row r="51" spans="1:9" outlineLevel="5" x14ac:dyDescent="0.2">
      <c r="A51" s="64" t="s">
        <v>1957</v>
      </c>
      <c r="B51" s="64" t="s">
        <v>1958</v>
      </c>
      <c r="C51" s="65">
        <v>6</v>
      </c>
      <c r="D51" s="65"/>
      <c r="E51" s="66">
        <v>863</v>
      </c>
      <c r="F51" s="67">
        <v>5178</v>
      </c>
      <c r="G51" s="68">
        <v>44.07</v>
      </c>
      <c r="H51" s="69">
        <v>2896.0554000000002</v>
      </c>
      <c r="I51" s="70"/>
    </row>
    <row r="52" spans="1:9" outlineLevel="5" x14ac:dyDescent="0.2">
      <c r="A52" s="64" t="s">
        <v>1959</v>
      </c>
      <c r="B52" s="64" t="s">
        <v>1960</v>
      </c>
      <c r="C52" s="65">
        <v>3</v>
      </c>
      <c r="D52" s="65"/>
      <c r="E52" s="66">
        <v>314</v>
      </c>
      <c r="F52" s="67">
        <v>942</v>
      </c>
      <c r="G52" s="68">
        <v>44.07</v>
      </c>
      <c r="H52" s="69">
        <v>526.86059999999998</v>
      </c>
      <c r="I52" s="70"/>
    </row>
    <row r="53" spans="1:9" outlineLevel="5" x14ac:dyDescent="0.2">
      <c r="A53" s="64" t="s">
        <v>1961</v>
      </c>
      <c r="B53" s="64" t="s">
        <v>1962</v>
      </c>
      <c r="C53" s="65">
        <v>1</v>
      </c>
      <c r="D53" s="65"/>
      <c r="E53" s="66">
        <v>275</v>
      </c>
      <c r="F53" s="67">
        <v>275</v>
      </c>
      <c r="G53" s="68">
        <v>44.07</v>
      </c>
      <c r="H53" s="69">
        <v>153.8075</v>
      </c>
      <c r="I53" s="70"/>
    </row>
    <row r="54" spans="1:9" outlineLevel="5" x14ac:dyDescent="0.2">
      <c r="A54" s="64" t="s">
        <v>1963</v>
      </c>
      <c r="B54" s="64" t="s">
        <v>1964</v>
      </c>
      <c r="C54" s="65">
        <v>1</v>
      </c>
      <c r="D54" s="65"/>
      <c r="E54" s="66">
        <v>78</v>
      </c>
      <c r="F54" s="67">
        <v>78</v>
      </c>
      <c r="G54" s="68">
        <v>44.07</v>
      </c>
      <c r="H54" s="69">
        <v>43.625399999999999</v>
      </c>
      <c r="I54" s="70"/>
    </row>
    <row r="55" spans="1:9" outlineLevel="5" x14ac:dyDescent="0.2">
      <c r="A55" s="64" t="s">
        <v>1965</v>
      </c>
      <c r="B55" s="64" t="s">
        <v>1966</v>
      </c>
      <c r="C55" s="65">
        <v>1</v>
      </c>
      <c r="D55" s="65"/>
      <c r="E55" s="66">
        <v>1143</v>
      </c>
      <c r="F55" s="67">
        <v>1143</v>
      </c>
      <c r="G55" s="68">
        <v>44.07</v>
      </c>
      <c r="H55" s="69">
        <v>639.2799</v>
      </c>
      <c r="I55" s="70"/>
    </row>
    <row r="56" spans="1:9" outlineLevel="5" x14ac:dyDescent="0.2">
      <c r="A56" s="64" t="s">
        <v>1967</v>
      </c>
      <c r="B56" s="64" t="s">
        <v>1968</v>
      </c>
      <c r="C56" s="65">
        <v>1</v>
      </c>
      <c r="D56" s="65"/>
      <c r="E56" s="66">
        <v>824</v>
      </c>
      <c r="F56" s="67">
        <v>824</v>
      </c>
      <c r="G56" s="68">
        <v>44.07</v>
      </c>
      <c r="H56" s="69">
        <v>460.86320000000001</v>
      </c>
      <c r="I56" s="70"/>
    </row>
    <row r="57" spans="1:9" outlineLevel="5" x14ac:dyDescent="0.2">
      <c r="A57" s="64" t="s">
        <v>1969</v>
      </c>
      <c r="B57" s="64" t="s">
        <v>1970</v>
      </c>
      <c r="C57" s="65">
        <v>1</v>
      </c>
      <c r="D57" s="65"/>
      <c r="E57" s="66">
        <v>271</v>
      </c>
      <c r="F57" s="67">
        <v>271</v>
      </c>
      <c r="G57" s="68">
        <v>44.07</v>
      </c>
      <c r="H57" s="69">
        <v>151.5703</v>
      </c>
      <c r="I57" s="70"/>
    </row>
    <row r="58" spans="1:9" outlineLevel="5" x14ac:dyDescent="0.2">
      <c r="A58" s="64" t="s">
        <v>1971</v>
      </c>
      <c r="B58" s="64" t="s">
        <v>1972</v>
      </c>
      <c r="C58" s="65">
        <v>1</v>
      </c>
      <c r="D58" s="65"/>
      <c r="E58" s="66">
        <v>119</v>
      </c>
      <c r="F58" s="67">
        <v>119</v>
      </c>
      <c r="G58" s="68">
        <v>44.07</v>
      </c>
      <c r="H58" s="69">
        <v>66.556700000000006</v>
      </c>
      <c r="I58" s="70"/>
    </row>
    <row r="59" spans="1:9" outlineLevel="5" x14ac:dyDescent="0.2">
      <c r="A59" s="64" t="s">
        <v>1973</v>
      </c>
      <c r="B59" s="64" t="s">
        <v>1974</v>
      </c>
      <c r="C59" s="65">
        <v>1</v>
      </c>
      <c r="D59" s="65"/>
      <c r="E59" s="66">
        <v>538</v>
      </c>
      <c r="F59" s="67">
        <v>538</v>
      </c>
      <c r="G59" s="68">
        <v>44.07</v>
      </c>
      <c r="H59" s="69">
        <v>300.90339999999998</v>
      </c>
      <c r="I59" s="70"/>
    </row>
    <row r="60" spans="1:9" outlineLevel="5" x14ac:dyDescent="0.2">
      <c r="A60" s="64" t="s">
        <v>1975</v>
      </c>
      <c r="B60" s="64" t="s">
        <v>1976</v>
      </c>
      <c r="C60" s="65">
        <v>1</v>
      </c>
      <c r="D60" s="65"/>
      <c r="E60" s="66">
        <v>57</v>
      </c>
      <c r="F60" s="67">
        <v>57</v>
      </c>
      <c r="G60" s="68">
        <v>44.07</v>
      </c>
      <c r="H60" s="69">
        <v>31.880099999999999</v>
      </c>
      <c r="I60" s="70"/>
    </row>
    <row r="61" spans="1:9" outlineLevel="5" x14ac:dyDescent="0.2">
      <c r="A61" s="64" t="s">
        <v>1977</v>
      </c>
      <c r="B61" s="64" t="s">
        <v>1978</v>
      </c>
      <c r="C61" s="65">
        <v>1</v>
      </c>
      <c r="D61" s="65"/>
      <c r="E61" s="66">
        <v>213</v>
      </c>
      <c r="F61" s="67">
        <v>213</v>
      </c>
      <c r="G61" s="68">
        <v>44.07</v>
      </c>
      <c r="H61" s="69">
        <v>119.1309</v>
      </c>
      <c r="I61" s="70"/>
    </row>
    <row r="62" spans="1:9" outlineLevel="5" x14ac:dyDescent="0.2">
      <c r="A62" s="64" t="s">
        <v>1979</v>
      </c>
      <c r="B62" s="64" t="s">
        <v>1980</v>
      </c>
      <c r="C62" s="65">
        <v>1</v>
      </c>
      <c r="D62" s="65"/>
      <c r="E62" s="66">
        <v>207</v>
      </c>
      <c r="F62" s="67">
        <v>207</v>
      </c>
      <c r="G62" s="68">
        <v>44.07</v>
      </c>
      <c r="H62" s="69">
        <v>115.77509999999999</v>
      </c>
      <c r="I62" s="70"/>
    </row>
    <row r="63" spans="1:9" outlineLevel="5" x14ac:dyDescent="0.2">
      <c r="A63" s="64" t="s">
        <v>1981</v>
      </c>
      <c r="B63" s="64" t="s">
        <v>1982</v>
      </c>
      <c r="C63" s="65">
        <v>1</v>
      </c>
      <c r="D63" s="65"/>
      <c r="E63" s="66">
        <v>5940</v>
      </c>
      <c r="F63" s="67">
        <v>5940</v>
      </c>
      <c r="G63" s="68">
        <v>44.07</v>
      </c>
      <c r="H63" s="69">
        <v>3322.2420000000002</v>
      </c>
      <c r="I63" s="70"/>
    </row>
    <row r="64" spans="1:9" outlineLevel="4" x14ac:dyDescent="0.2">
      <c r="A64" s="64" t="s">
        <v>1983</v>
      </c>
      <c r="B64" s="64" t="s">
        <v>1984</v>
      </c>
      <c r="C64" s="65">
        <v>1</v>
      </c>
      <c r="D64" s="65"/>
      <c r="E64" s="66">
        <v>666</v>
      </c>
      <c r="F64" s="67">
        <v>666</v>
      </c>
      <c r="G64" s="68">
        <v>44.07</v>
      </c>
      <c r="H64" s="69">
        <v>372.49380000000002</v>
      </c>
      <c r="I64" s="70"/>
    </row>
    <row r="65" spans="1:9" outlineLevel="4" x14ac:dyDescent="0.2">
      <c r="A65" s="64" t="s">
        <v>1985</v>
      </c>
      <c r="B65" s="64" t="s">
        <v>1986</v>
      </c>
      <c r="C65" s="65">
        <v>1</v>
      </c>
      <c r="D65" s="65"/>
      <c r="E65" s="66">
        <v>926</v>
      </c>
      <c r="F65" s="67">
        <v>926</v>
      </c>
      <c r="G65" s="68">
        <v>44.07</v>
      </c>
      <c r="H65" s="69">
        <v>517.91179999999997</v>
      </c>
      <c r="I65" s="70"/>
    </row>
    <row r="66" spans="1:9" outlineLevel="4" x14ac:dyDescent="0.2">
      <c r="A66" s="64" t="s">
        <v>1987</v>
      </c>
      <c r="B66" s="64" t="s">
        <v>1988</v>
      </c>
      <c r="C66" s="65">
        <v>1</v>
      </c>
      <c r="D66" s="65"/>
      <c r="E66" s="66">
        <v>1655</v>
      </c>
      <c r="F66" s="67">
        <v>1655</v>
      </c>
      <c r="G66" s="68">
        <v>44.07</v>
      </c>
      <c r="H66" s="69">
        <v>925.64149999999995</v>
      </c>
      <c r="I66" s="70"/>
    </row>
    <row r="67" spans="1:9" outlineLevel="3" x14ac:dyDescent="0.2">
      <c r="A67" s="64" t="s">
        <v>1989</v>
      </c>
      <c r="B67" s="64" t="s">
        <v>1990</v>
      </c>
      <c r="C67" s="65">
        <v>50</v>
      </c>
      <c r="D67" s="65"/>
      <c r="E67" s="66">
        <f>SUM(F68,F69,F70,F71,F72,F73)</f>
        <v>23846</v>
      </c>
      <c r="F67" s="67">
        <f>C67*E67</f>
        <v>1192300</v>
      </c>
      <c r="G67" s="68">
        <f>100*(1-(H67/F67))</f>
        <v>44.07</v>
      </c>
      <c r="H67" s="69">
        <f>C67*SUM(H68,H69,H70,H71,H72,H73)</f>
        <v>666853.39</v>
      </c>
      <c r="I67" s="70"/>
    </row>
    <row r="68" spans="1:9" outlineLevel="4" x14ac:dyDescent="0.2">
      <c r="A68" s="64" t="s">
        <v>1991</v>
      </c>
      <c r="B68" s="64" t="s">
        <v>1948</v>
      </c>
      <c r="C68" s="65">
        <v>3</v>
      </c>
      <c r="D68" s="65"/>
      <c r="E68" s="66">
        <v>968</v>
      </c>
      <c r="F68" s="67">
        <v>2904</v>
      </c>
      <c r="G68" s="68">
        <v>44.07</v>
      </c>
      <c r="H68" s="69">
        <v>1624.2072000000001</v>
      </c>
      <c r="I68" s="70"/>
    </row>
    <row r="69" spans="1:9" outlineLevel="4" x14ac:dyDescent="0.2">
      <c r="A69" s="64" t="s">
        <v>1992</v>
      </c>
      <c r="B69" s="64" t="s">
        <v>1958</v>
      </c>
      <c r="C69" s="65">
        <v>3</v>
      </c>
      <c r="D69" s="65"/>
      <c r="E69" s="66">
        <v>863</v>
      </c>
      <c r="F69" s="67">
        <v>2589</v>
      </c>
      <c r="G69" s="68">
        <v>44.07</v>
      </c>
      <c r="H69" s="69">
        <v>1448.0277000000001</v>
      </c>
      <c r="I69" s="70"/>
    </row>
    <row r="70" spans="1:9" outlineLevel="4" x14ac:dyDescent="0.2">
      <c r="A70" s="64" t="s">
        <v>1993</v>
      </c>
      <c r="B70" s="64" t="s">
        <v>1890</v>
      </c>
      <c r="C70" s="65">
        <v>0</v>
      </c>
      <c r="D70" s="65"/>
      <c r="E70" s="66">
        <v>215</v>
      </c>
      <c r="F70" s="67">
        <v>0</v>
      </c>
      <c r="G70" s="68">
        <v>44.07</v>
      </c>
      <c r="H70" s="69">
        <v>0</v>
      </c>
      <c r="I70" s="70"/>
    </row>
    <row r="71" spans="1:9" outlineLevel="4" x14ac:dyDescent="0.2">
      <c r="A71" s="64" t="s">
        <v>1994</v>
      </c>
      <c r="B71" s="64" t="s">
        <v>1954</v>
      </c>
      <c r="C71" s="65">
        <v>9</v>
      </c>
      <c r="D71" s="65"/>
      <c r="E71" s="66">
        <v>257</v>
      </c>
      <c r="F71" s="67">
        <v>2313</v>
      </c>
      <c r="G71" s="68">
        <v>44.07</v>
      </c>
      <c r="H71" s="69">
        <v>1293.6609000000001</v>
      </c>
      <c r="I71" s="70"/>
    </row>
    <row r="72" spans="1:9" outlineLevel="4" x14ac:dyDescent="0.2">
      <c r="A72" s="64" t="s">
        <v>1995</v>
      </c>
      <c r="B72" s="64" t="s">
        <v>1936</v>
      </c>
      <c r="C72" s="65">
        <v>1</v>
      </c>
      <c r="D72" s="65"/>
      <c r="E72" s="66">
        <v>5160</v>
      </c>
      <c r="F72" s="67">
        <v>5160</v>
      </c>
      <c r="G72" s="68">
        <v>44.07</v>
      </c>
      <c r="H72" s="69">
        <v>2885.9879999999998</v>
      </c>
      <c r="I72" s="70"/>
    </row>
    <row r="73" spans="1:9" outlineLevel="4" x14ac:dyDescent="0.2">
      <c r="A73" s="64" t="s">
        <v>1996</v>
      </c>
      <c r="B73" s="64" t="s">
        <v>1944</v>
      </c>
      <c r="C73" s="65">
        <v>1</v>
      </c>
      <c r="D73" s="65"/>
      <c r="E73" s="66">
        <v>10880</v>
      </c>
      <c r="F73" s="67">
        <v>10880</v>
      </c>
      <c r="G73" s="68">
        <v>44.07</v>
      </c>
      <c r="H73" s="69">
        <v>6085.1840000000002</v>
      </c>
      <c r="I73" s="70"/>
    </row>
    <row r="74" spans="1:9" outlineLevel="2" x14ac:dyDescent="0.2">
      <c r="A74" s="64" t="s">
        <v>1997</v>
      </c>
      <c r="B74" s="64" t="s">
        <v>1998</v>
      </c>
      <c r="C74" s="65">
        <v>1</v>
      </c>
      <c r="D74" s="65"/>
      <c r="E74" s="66">
        <f>SUM(F75)</f>
        <v>282207</v>
      </c>
      <c r="F74" s="67">
        <f>C74*E74</f>
        <v>282207</v>
      </c>
      <c r="G74" s="68">
        <f>100*(1-(H74/F74))</f>
        <v>44.07</v>
      </c>
      <c r="H74" s="69">
        <f>C74*SUM(H75)</f>
        <v>157838.3751</v>
      </c>
      <c r="I74" s="70"/>
    </row>
    <row r="75" spans="1:9" outlineLevel="2" x14ac:dyDescent="0.2">
      <c r="A75" s="64" t="s">
        <v>1999</v>
      </c>
      <c r="B75" s="64" t="s">
        <v>2000</v>
      </c>
      <c r="C75" s="65">
        <v>50</v>
      </c>
      <c r="D75" s="65"/>
      <c r="E75" s="66">
        <f>SUM(F76)</f>
        <v>5644.14</v>
      </c>
      <c r="F75" s="67">
        <f>C75*E75</f>
        <v>282207</v>
      </c>
      <c r="G75" s="68">
        <f>100*(1-(H75/F75))</f>
        <v>44.07</v>
      </c>
      <c r="H75" s="69">
        <f>C75*SUM(H76)</f>
        <v>157838.3751</v>
      </c>
      <c r="I75" s="70"/>
    </row>
    <row r="76" spans="1:9" outlineLevel="2" x14ac:dyDescent="0.2">
      <c r="A76" s="64" t="s">
        <v>2001</v>
      </c>
      <c r="B76" s="64" t="s">
        <v>1942</v>
      </c>
      <c r="C76" s="65">
        <v>1</v>
      </c>
      <c r="D76" s="65"/>
      <c r="E76" s="66">
        <v>5644.14</v>
      </c>
      <c r="F76" s="67">
        <v>5644.14</v>
      </c>
      <c r="G76" s="68">
        <v>44.07</v>
      </c>
      <c r="H76" s="69">
        <v>3156.7675020000001</v>
      </c>
      <c r="I76" s="70"/>
    </row>
    <row r="77" spans="1:9" outlineLevel="2" x14ac:dyDescent="0.2">
      <c r="A77" s="64" t="s">
        <v>2002</v>
      </c>
      <c r="B77" s="64" t="s">
        <v>2003</v>
      </c>
      <c r="C77" s="65">
        <v>1</v>
      </c>
      <c r="D77" s="65"/>
      <c r="E77" s="66">
        <f>SUM(F78,F80)</f>
        <v>150500</v>
      </c>
      <c r="F77" s="67">
        <f>C77*E77</f>
        <v>150500</v>
      </c>
      <c r="G77" s="68">
        <f>100*(1-(H77/F77))</f>
        <v>44.070000000000007</v>
      </c>
      <c r="H77" s="69">
        <f>C77*SUM(H78,H80)</f>
        <v>84174.65</v>
      </c>
      <c r="I77" s="70"/>
    </row>
    <row r="78" spans="1:9" outlineLevel="3" x14ac:dyDescent="0.2">
      <c r="A78" s="64" t="s">
        <v>2004</v>
      </c>
      <c r="B78" s="64" t="s">
        <v>1888</v>
      </c>
      <c r="C78" s="65">
        <v>500</v>
      </c>
      <c r="D78" s="65"/>
      <c r="E78" s="66">
        <f>SUM(F79)</f>
        <v>215</v>
      </c>
      <c r="F78" s="67">
        <f>C78*E78</f>
        <v>107500</v>
      </c>
      <c r="G78" s="68">
        <f>100*(1-(H78/F78))</f>
        <v>44.07</v>
      </c>
      <c r="H78" s="69">
        <f>C78*SUM(H79)</f>
        <v>60124.75</v>
      </c>
      <c r="I78" s="70"/>
    </row>
    <row r="79" spans="1:9" outlineLevel="3" x14ac:dyDescent="0.2">
      <c r="A79" s="64" t="s">
        <v>2005</v>
      </c>
      <c r="B79" s="64" t="s">
        <v>1890</v>
      </c>
      <c r="C79" s="65">
        <v>1</v>
      </c>
      <c r="D79" s="65"/>
      <c r="E79" s="66">
        <v>215</v>
      </c>
      <c r="F79" s="67">
        <v>215</v>
      </c>
      <c r="G79" s="68">
        <v>44.07</v>
      </c>
      <c r="H79" s="69">
        <v>120.2495</v>
      </c>
      <c r="I79" s="70"/>
    </row>
    <row r="80" spans="1:9" outlineLevel="3" x14ac:dyDescent="0.2">
      <c r="A80" s="64" t="s">
        <v>2006</v>
      </c>
      <c r="B80" s="64" t="s">
        <v>1892</v>
      </c>
      <c r="C80" s="65">
        <v>200</v>
      </c>
      <c r="D80" s="65"/>
      <c r="E80" s="66">
        <f>SUM(F81)</f>
        <v>215</v>
      </c>
      <c r="F80" s="67">
        <f>C80*E80</f>
        <v>43000</v>
      </c>
      <c r="G80" s="68">
        <f>100*(1-(H80/F80))</f>
        <v>44.070000000000007</v>
      </c>
      <c r="H80" s="69">
        <f>C80*SUM(H81)</f>
        <v>24049.899999999998</v>
      </c>
      <c r="I80" s="70"/>
    </row>
    <row r="81" spans="1:9" outlineLevel="3" x14ac:dyDescent="0.2">
      <c r="A81" s="64" t="s">
        <v>2007</v>
      </c>
      <c r="B81" s="64" t="s">
        <v>1894</v>
      </c>
      <c r="C81" s="65">
        <v>1</v>
      </c>
      <c r="D81" s="65"/>
      <c r="E81" s="66">
        <v>215</v>
      </c>
      <c r="F81" s="67">
        <v>215</v>
      </c>
      <c r="G81" s="68">
        <v>44.07</v>
      </c>
      <c r="H81" s="69">
        <v>120.2495</v>
      </c>
      <c r="I81" s="70"/>
    </row>
    <row r="82" spans="1:9" outlineLevel="2" x14ac:dyDescent="0.2">
      <c r="A82" s="64" t="s">
        <v>2008</v>
      </c>
      <c r="B82" s="64" t="s">
        <v>2009</v>
      </c>
      <c r="C82" s="65">
        <v>1</v>
      </c>
      <c r="D82" s="65"/>
      <c r="E82" s="66">
        <f>SUM(F83)</f>
        <v>115650</v>
      </c>
      <c r="F82" s="67">
        <f>C82*E82</f>
        <v>115650</v>
      </c>
      <c r="G82" s="68">
        <f>100*(1-(H82/F82))</f>
        <v>44.07</v>
      </c>
      <c r="H82" s="69">
        <f>C82*SUM(H83)</f>
        <v>64683.045000000006</v>
      </c>
      <c r="I82" s="70"/>
    </row>
    <row r="83" spans="1:9" outlineLevel="2" x14ac:dyDescent="0.2">
      <c r="A83" s="64" t="s">
        <v>2010</v>
      </c>
      <c r="B83" s="64" t="s">
        <v>2011</v>
      </c>
      <c r="C83" s="65">
        <v>450</v>
      </c>
      <c r="D83" s="65"/>
      <c r="E83" s="66">
        <f>SUM(F84)</f>
        <v>257</v>
      </c>
      <c r="F83" s="67">
        <f>C83*E83</f>
        <v>115650</v>
      </c>
      <c r="G83" s="68">
        <f>100*(1-(H83/F83))</f>
        <v>44.07</v>
      </c>
      <c r="H83" s="69">
        <f>C83*SUM(H84)</f>
        <v>64683.045000000006</v>
      </c>
      <c r="I83" s="70"/>
    </row>
    <row r="84" spans="1:9" outlineLevel="2" x14ac:dyDescent="0.2">
      <c r="A84" s="64" t="s">
        <v>2012</v>
      </c>
      <c r="B84" s="64" t="s">
        <v>1954</v>
      </c>
      <c r="C84" s="65">
        <v>1</v>
      </c>
      <c r="D84" s="65"/>
      <c r="E84" s="66">
        <v>257</v>
      </c>
      <c r="F84" s="67">
        <v>257</v>
      </c>
      <c r="G84" s="68">
        <v>44.07</v>
      </c>
      <c r="H84" s="69">
        <v>143.74010000000001</v>
      </c>
      <c r="I84" s="70"/>
    </row>
    <row r="85" spans="1:9" outlineLevel="2" x14ac:dyDescent="0.2">
      <c r="A85" s="64" t="s">
        <v>2013</v>
      </c>
      <c r="B85" s="64" t="s">
        <v>2014</v>
      </c>
      <c r="C85" s="65">
        <v>1</v>
      </c>
      <c r="D85" s="65"/>
      <c r="E85" s="66">
        <f>SUM(F86,F88,F90,F92,F95,F97,F99,F101,F103,F105,F107,F109,F111,F113,F115,F117,F119,F121,F123)</f>
        <v>2039463</v>
      </c>
      <c r="F85" s="67">
        <f>C85*E85</f>
        <v>2039463</v>
      </c>
      <c r="G85" s="68">
        <f>100*(1-(H85/F85))</f>
        <v>77.63</v>
      </c>
      <c r="H85" s="69">
        <f>C85*SUM(H86,H88,H90,H92,H95,H97,H99,H101,H103,H105,H107,H109,H111,H113,H115,H117,H119,H121,H123)</f>
        <v>456227.87309999997</v>
      </c>
      <c r="I85" s="70"/>
    </row>
    <row r="86" spans="1:9" outlineLevel="3" x14ac:dyDescent="0.2">
      <c r="A86" s="64" t="s">
        <v>2015</v>
      </c>
      <c r="B86" s="64" t="s">
        <v>2016</v>
      </c>
      <c r="C86" s="65">
        <v>50</v>
      </c>
      <c r="D86" s="65"/>
      <c r="E86" s="66">
        <f>SUM(F87)</f>
        <v>1481.94</v>
      </c>
      <c r="F86" s="67">
        <f>C86*E86</f>
        <v>74097</v>
      </c>
      <c r="G86" s="68">
        <f>100*(1-(H86/F86))</f>
        <v>77.63</v>
      </c>
      <c r="H86" s="69">
        <f>C86*SUM(H87)</f>
        <v>16575.498899999999</v>
      </c>
      <c r="I86" s="70"/>
    </row>
    <row r="87" spans="1:9" outlineLevel="3" x14ac:dyDescent="0.2">
      <c r="A87" s="64" t="s">
        <v>2017</v>
      </c>
      <c r="B87" s="64"/>
      <c r="C87" s="65">
        <v>1</v>
      </c>
      <c r="D87" s="65"/>
      <c r="E87" s="66">
        <v>1481.94</v>
      </c>
      <c r="F87" s="67">
        <v>1481.94</v>
      </c>
      <c r="G87" s="68">
        <v>77.63</v>
      </c>
      <c r="H87" s="69">
        <v>331.50997799999999</v>
      </c>
      <c r="I87" s="70"/>
    </row>
    <row r="88" spans="1:9" outlineLevel="3" x14ac:dyDescent="0.2">
      <c r="A88" s="64" t="s">
        <v>2018</v>
      </c>
      <c r="B88" s="64" t="s">
        <v>1898</v>
      </c>
      <c r="C88" s="65">
        <v>700</v>
      </c>
      <c r="D88" s="65"/>
      <c r="E88" s="66">
        <f>SUM(F89)</f>
        <v>1113.17</v>
      </c>
      <c r="F88" s="67">
        <f>C88*E88</f>
        <v>779219</v>
      </c>
      <c r="G88" s="68">
        <f>100*(1-(H88/F88))</f>
        <v>77.63</v>
      </c>
      <c r="H88" s="69">
        <f>C88*SUM(H89)</f>
        <v>174311.29029999999</v>
      </c>
      <c r="I88" s="70"/>
    </row>
    <row r="89" spans="1:9" outlineLevel="3" x14ac:dyDescent="0.2">
      <c r="A89" s="64" t="s">
        <v>2019</v>
      </c>
      <c r="B89" s="64"/>
      <c r="C89" s="65">
        <v>1</v>
      </c>
      <c r="D89" s="65"/>
      <c r="E89" s="66">
        <v>1113.17</v>
      </c>
      <c r="F89" s="67">
        <v>1113.17</v>
      </c>
      <c r="G89" s="68">
        <v>77.63</v>
      </c>
      <c r="H89" s="69">
        <v>249.01612900000001</v>
      </c>
      <c r="I89" s="70"/>
    </row>
    <row r="90" spans="1:9" outlineLevel="3" x14ac:dyDescent="0.2">
      <c r="A90" s="64" t="s">
        <v>2020</v>
      </c>
      <c r="B90" s="64" t="s">
        <v>2021</v>
      </c>
      <c r="C90" s="65">
        <v>50</v>
      </c>
      <c r="D90" s="65"/>
      <c r="E90" s="66">
        <f>SUM(F91)</f>
        <v>9012.9</v>
      </c>
      <c r="F90" s="67">
        <f>C90*E90</f>
        <v>450645</v>
      </c>
      <c r="G90" s="68">
        <f>100*(1-(H90/F90))</f>
        <v>77.63</v>
      </c>
      <c r="H90" s="69">
        <f>C90*SUM(H91)</f>
        <v>100809.2865</v>
      </c>
      <c r="I90" s="70"/>
    </row>
    <row r="91" spans="1:9" outlineLevel="3" x14ac:dyDescent="0.2">
      <c r="A91" s="64" t="s">
        <v>2022</v>
      </c>
      <c r="B91" s="64"/>
      <c r="C91" s="65">
        <v>1</v>
      </c>
      <c r="D91" s="65"/>
      <c r="E91" s="66">
        <v>9012.9</v>
      </c>
      <c r="F91" s="67">
        <v>9012.9</v>
      </c>
      <c r="G91" s="68">
        <v>77.63</v>
      </c>
      <c r="H91" s="69">
        <v>2016.1857299999999</v>
      </c>
      <c r="I91" s="70"/>
    </row>
    <row r="92" spans="1:9" outlineLevel="3" x14ac:dyDescent="0.2">
      <c r="A92" s="64" t="s">
        <v>2023</v>
      </c>
      <c r="B92" s="64" t="s">
        <v>2024</v>
      </c>
      <c r="C92" s="65">
        <v>50</v>
      </c>
      <c r="D92" s="65"/>
      <c r="E92" s="66">
        <f>SUM(F93,F94)</f>
        <v>3720</v>
      </c>
      <c r="F92" s="67">
        <f>C92*E92</f>
        <v>186000</v>
      </c>
      <c r="G92" s="68">
        <f>100*(1-(H92/F92))</f>
        <v>77.63</v>
      </c>
      <c r="H92" s="69">
        <f>C92*SUM(H93,H94)</f>
        <v>41608.199999999997</v>
      </c>
      <c r="I92" s="70"/>
    </row>
    <row r="93" spans="1:9" outlineLevel="4" x14ac:dyDescent="0.2">
      <c r="A93" s="64" t="s">
        <v>2025</v>
      </c>
      <c r="B93" s="64"/>
      <c r="C93" s="65">
        <v>1</v>
      </c>
      <c r="D93" s="65"/>
      <c r="E93" s="66">
        <v>3210</v>
      </c>
      <c r="F93" s="67">
        <v>3210</v>
      </c>
      <c r="G93" s="68">
        <v>77.63</v>
      </c>
      <c r="H93" s="69">
        <v>718.077</v>
      </c>
      <c r="I93" s="70"/>
    </row>
    <row r="94" spans="1:9" outlineLevel="4" x14ac:dyDescent="0.2">
      <c r="A94" s="64" t="s">
        <v>2026</v>
      </c>
      <c r="B94" s="64"/>
      <c r="C94" s="65">
        <v>1</v>
      </c>
      <c r="D94" s="65"/>
      <c r="E94" s="66">
        <v>510</v>
      </c>
      <c r="F94" s="67">
        <v>510</v>
      </c>
      <c r="G94" s="68">
        <v>77.63</v>
      </c>
      <c r="H94" s="69">
        <v>114.087</v>
      </c>
      <c r="I94" s="70"/>
    </row>
    <row r="95" spans="1:9" outlineLevel="3" x14ac:dyDescent="0.2">
      <c r="A95" s="64" t="s">
        <v>2027</v>
      </c>
      <c r="B95" s="64" t="s">
        <v>2028</v>
      </c>
      <c r="C95" s="65">
        <v>50</v>
      </c>
      <c r="D95" s="65"/>
      <c r="E95" s="66">
        <f>SUM(F96)</f>
        <v>1070</v>
      </c>
      <c r="F95" s="67">
        <f>C95*E95</f>
        <v>53500</v>
      </c>
      <c r="G95" s="68">
        <f>100*(1-(H95/F95))</f>
        <v>77.63</v>
      </c>
      <c r="H95" s="69">
        <f>C95*SUM(H96)</f>
        <v>11967.95</v>
      </c>
      <c r="I95" s="70"/>
    </row>
    <row r="96" spans="1:9" outlineLevel="3" x14ac:dyDescent="0.2">
      <c r="A96" s="64" t="s">
        <v>2029</v>
      </c>
      <c r="B96" s="64"/>
      <c r="C96" s="65">
        <v>1</v>
      </c>
      <c r="D96" s="65"/>
      <c r="E96" s="66">
        <v>1070</v>
      </c>
      <c r="F96" s="67">
        <v>1070</v>
      </c>
      <c r="G96" s="68">
        <v>77.63</v>
      </c>
      <c r="H96" s="69">
        <v>239.35900000000001</v>
      </c>
      <c r="I96" s="70"/>
    </row>
    <row r="97" spans="1:9" outlineLevel="3" x14ac:dyDescent="0.2">
      <c r="A97" s="64" t="s">
        <v>2030</v>
      </c>
      <c r="B97" s="64" t="s">
        <v>2031</v>
      </c>
      <c r="C97" s="65">
        <v>50</v>
      </c>
      <c r="D97" s="65"/>
      <c r="E97" s="66">
        <f>SUM(F98)</f>
        <v>357.5</v>
      </c>
      <c r="F97" s="67">
        <f>C97*E97</f>
        <v>17875</v>
      </c>
      <c r="G97" s="68">
        <f>100*(1-(H97/F97))</f>
        <v>77.63</v>
      </c>
      <c r="H97" s="69">
        <f>C97*SUM(H98)</f>
        <v>3998.6375000000003</v>
      </c>
      <c r="I97" s="70"/>
    </row>
    <row r="98" spans="1:9" outlineLevel="3" x14ac:dyDescent="0.2">
      <c r="A98" s="64" t="s">
        <v>2032</v>
      </c>
      <c r="B98" s="64" t="s">
        <v>2033</v>
      </c>
      <c r="C98" s="65">
        <v>1</v>
      </c>
      <c r="D98" s="65"/>
      <c r="E98" s="66">
        <v>357.5</v>
      </c>
      <c r="F98" s="67">
        <v>357.5</v>
      </c>
      <c r="G98" s="68">
        <v>77.63</v>
      </c>
      <c r="H98" s="69">
        <v>79.972750000000005</v>
      </c>
      <c r="I98" s="70"/>
    </row>
    <row r="99" spans="1:9" outlineLevel="3" x14ac:dyDescent="0.2">
      <c r="A99" s="64" t="s">
        <v>2034</v>
      </c>
      <c r="B99" s="64" t="s">
        <v>2035</v>
      </c>
      <c r="C99" s="65">
        <v>50</v>
      </c>
      <c r="D99" s="65"/>
      <c r="E99" s="66">
        <f>SUM(F100)</f>
        <v>2145</v>
      </c>
      <c r="F99" s="67">
        <f>C99*E99</f>
        <v>107250</v>
      </c>
      <c r="G99" s="68">
        <f>100*(1-(H99/F99))</f>
        <v>77.63</v>
      </c>
      <c r="H99" s="69">
        <f>C99*SUM(H100)</f>
        <v>23991.825000000001</v>
      </c>
      <c r="I99" s="70"/>
    </row>
    <row r="100" spans="1:9" outlineLevel="3" x14ac:dyDescent="0.2">
      <c r="A100" s="64" t="s">
        <v>2036</v>
      </c>
      <c r="B100" s="64" t="s">
        <v>2037</v>
      </c>
      <c r="C100" s="65">
        <v>1</v>
      </c>
      <c r="D100" s="65"/>
      <c r="E100" s="66">
        <v>2145</v>
      </c>
      <c r="F100" s="67">
        <v>2145</v>
      </c>
      <c r="G100" s="68">
        <v>77.63</v>
      </c>
      <c r="H100" s="69">
        <v>479.8365</v>
      </c>
      <c r="I100" s="70"/>
    </row>
    <row r="101" spans="1:9" outlineLevel="3" x14ac:dyDescent="0.2">
      <c r="A101" s="64" t="s">
        <v>2038</v>
      </c>
      <c r="B101" s="64" t="s">
        <v>2039</v>
      </c>
      <c r="C101" s="65">
        <v>50</v>
      </c>
      <c r="D101" s="65"/>
      <c r="E101" s="66">
        <f>SUM(F102)</f>
        <v>619.38</v>
      </c>
      <c r="F101" s="67">
        <f>C101*E101</f>
        <v>30969</v>
      </c>
      <c r="G101" s="68">
        <f>100*(1-(H101/F101))</f>
        <v>77.63</v>
      </c>
      <c r="H101" s="69">
        <f>C101*SUM(H102)</f>
        <v>6927.7653</v>
      </c>
      <c r="I101" s="70"/>
    </row>
    <row r="102" spans="1:9" outlineLevel="3" x14ac:dyDescent="0.2">
      <c r="A102" s="64" t="s">
        <v>2040</v>
      </c>
      <c r="B102" s="64" t="s">
        <v>2041</v>
      </c>
      <c r="C102" s="65">
        <v>1</v>
      </c>
      <c r="D102" s="65"/>
      <c r="E102" s="66">
        <v>619.38</v>
      </c>
      <c r="F102" s="67">
        <v>619.38</v>
      </c>
      <c r="G102" s="68">
        <v>77.63</v>
      </c>
      <c r="H102" s="69">
        <v>138.555306</v>
      </c>
      <c r="I102" s="70"/>
    </row>
    <row r="103" spans="1:9" outlineLevel="3" x14ac:dyDescent="0.2">
      <c r="A103" s="64" t="s">
        <v>2042</v>
      </c>
      <c r="B103" s="64" t="s">
        <v>2043</v>
      </c>
      <c r="C103" s="65">
        <v>50</v>
      </c>
      <c r="D103" s="65"/>
      <c r="E103" s="66">
        <f>SUM(F104)</f>
        <v>181.68</v>
      </c>
      <c r="F103" s="67">
        <f>C103*E103</f>
        <v>9084</v>
      </c>
      <c r="G103" s="68">
        <f>100*(1-(H103/F103))</f>
        <v>77.63</v>
      </c>
      <c r="H103" s="69">
        <f>C103*SUM(H104)</f>
        <v>2032.0907999999999</v>
      </c>
      <c r="I103" s="70"/>
    </row>
    <row r="104" spans="1:9" outlineLevel="3" x14ac:dyDescent="0.2">
      <c r="A104" s="64" t="s">
        <v>2044</v>
      </c>
      <c r="B104" s="64" t="s">
        <v>2045</v>
      </c>
      <c r="C104" s="65">
        <v>1</v>
      </c>
      <c r="D104" s="65"/>
      <c r="E104" s="66">
        <v>181.68</v>
      </c>
      <c r="F104" s="67">
        <v>181.68</v>
      </c>
      <c r="G104" s="68">
        <v>77.63</v>
      </c>
      <c r="H104" s="69">
        <v>40.641815999999999</v>
      </c>
      <c r="I104" s="70"/>
    </row>
    <row r="105" spans="1:9" outlineLevel="3" x14ac:dyDescent="0.2">
      <c r="A105" s="64" t="s">
        <v>2046</v>
      </c>
      <c r="B105" s="64" t="s">
        <v>1901</v>
      </c>
      <c r="C105" s="65">
        <v>700</v>
      </c>
      <c r="D105" s="65"/>
      <c r="E105" s="66">
        <f>SUM(F106)</f>
        <v>33.450000000000003</v>
      </c>
      <c r="F105" s="67">
        <f>C105*E105</f>
        <v>23415.000000000004</v>
      </c>
      <c r="G105" s="68">
        <f>100*(1-(H105/F105))</f>
        <v>77.63</v>
      </c>
      <c r="H105" s="69">
        <f>C105*SUM(H106)</f>
        <v>5237.9354999999996</v>
      </c>
      <c r="I105" s="70"/>
    </row>
    <row r="106" spans="1:9" outlineLevel="3" x14ac:dyDescent="0.2">
      <c r="A106" s="64" t="s">
        <v>2047</v>
      </c>
      <c r="B106" s="64" t="s">
        <v>1903</v>
      </c>
      <c r="C106" s="65">
        <v>1</v>
      </c>
      <c r="D106" s="65"/>
      <c r="E106" s="66">
        <v>33.450000000000003</v>
      </c>
      <c r="F106" s="67">
        <v>33.450000000000003</v>
      </c>
      <c r="G106" s="68">
        <v>77.63</v>
      </c>
      <c r="H106" s="69">
        <v>7.4827649999999997</v>
      </c>
      <c r="I106" s="70"/>
    </row>
    <row r="107" spans="1:9" outlineLevel="3" x14ac:dyDescent="0.2">
      <c r="A107" s="64" t="s">
        <v>2048</v>
      </c>
      <c r="B107" s="64" t="s">
        <v>2049</v>
      </c>
      <c r="C107" s="65">
        <v>50</v>
      </c>
      <c r="D107" s="65"/>
      <c r="E107" s="66">
        <f>SUM(F108)</f>
        <v>449.24</v>
      </c>
      <c r="F107" s="67">
        <f>C107*E107</f>
        <v>22462</v>
      </c>
      <c r="G107" s="68">
        <f>100*(1-(H107/F107))</f>
        <v>77.63</v>
      </c>
      <c r="H107" s="69">
        <f>C107*SUM(H108)</f>
        <v>5024.7494000000006</v>
      </c>
      <c r="I107" s="70"/>
    </row>
    <row r="108" spans="1:9" outlineLevel="3" x14ac:dyDescent="0.2">
      <c r="A108" s="64" t="s">
        <v>2050</v>
      </c>
      <c r="B108" s="64" t="s">
        <v>2051</v>
      </c>
      <c r="C108" s="65">
        <v>1</v>
      </c>
      <c r="D108" s="65"/>
      <c r="E108" s="66">
        <v>449.24</v>
      </c>
      <c r="F108" s="67">
        <v>449.24</v>
      </c>
      <c r="G108" s="68">
        <v>77.63</v>
      </c>
      <c r="H108" s="69">
        <v>100.49498800000001</v>
      </c>
      <c r="I108" s="70"/>
    </row>
    <row r="109" spans="1:9" outlineLevel="3" x14ac:dyDescent="0.2">
      <c r="A109" s="64" t="s">
        <v>2052</v>
      </c>
      <c r="B109" s="64" t="s">
        <v>1905</v>
      </c>
      <c r="C109" s="65">
        <v>700</v>
      </c>
      <c r="D109" s="65"/>
      <c r="E109" s="66">
        <f>SUM(F110)</f>
        <v>11.23</v>
      </c>
      <c r="F109" s="67">
        <f>C109*E109</f>
        <v>7861</v>
      </c>
      <c r="G109" s="68">
        <f>100*(1-(H109/F109))</f>
        <v>77.63</v>
      </c>
      <c r="H109" s="69">
        <f>C109*SUM(H110)</f>
        <v>1758.5056999999999</v>
      </c>
      <c r="I109" s="70"/>
    </row>
    <row r="110" spans="1:9" outlineLevel="3" x14ac:dyDescent="0.2">
      <c r="A110" s="64" t="s">
        <v>2053</v>
      </c>
      <c r="B110" s="64" t="s">
        <v>1907</v>
      </c>
      <c r="C110" s="65">
        <v>1</v>
      </c>
      <c r="D110" s="65"/>
      <c r="E110" s="66">
        <v>11.23</v>
      </c>
      <c r="F110" s="67">
        <v>11.23</v>
      </c>
      <c r="G110" s="68">
        <v>77.63</v>
      </c>
      <c r="H110" s="69">
        <v>2.5121509999999998</v>
      </c>
      <c r="I110" s="70"/>
    </row>
    <row r="111" spans="1:9" outlineLevel="3" x14ac:dyDescent="0.2">
      <c r="A111" s="64" t="s">
        <v>2054</v>
      </c>
      <c r="B111" s="64" t="s">
        <v>1909</v>
      </c>
      <c r="C111" s="65">
        <v>700</v>
      </c>
      <c r="D111" s="65"/>
      <c r="E111" s="66">
        <f>SUM(F112)</f>
        <v>11.23</v>
      </c>
      <c r="F111" s="67">
        <f>C111*E111</f>
        <v>7861</v>
      </c>
      <c r="G111" s="68">
        <f>100*(1-(H111/F111))</f>
        <v>77.63</v>
      </c>
      <c r="H111" s="69">
        <f>C111*SUM(H112)</f>
        <v>1758.5056999999999</v>
      </c>
      <c r="I111" s="70"/>
    </row>
    <row r="112" spans="1:9" outlineLevel="3" x14ac:dyDescent="0.2">
      <c r="A112" s="64" t="s">
        <v>2055</v>
      </c>
      <c r="B112" s="64" t="s">
        <v>1911</v>
      </c>
      <c r="C112" s="65">
        <v>1</v>
      </c>
      <c r="D112" s="65"/>
      <c r="E112" s="66">
        <v>11.23</v>
      </c>
      <c r="F112" s="67">
        <v>11.23</v>
      </c>
      <c r="G112" s="68">
        <v>77.63</v>
      </c>
      <c r="H112" s="69">
        <v>2.5121509999999998</v>
      </c>
      <c r="I112" s="70"/>
    </row>
    <row r="113" spans="1:9" outlineLevel="3" x14ac:dyDescent="0.2">
      <c r="A113" s="64" t="s">
        <v>2056</v>
      </c>
      <c r="B113" s="64" t="s">
        <v>2057</v>
      </c>
      <c r="C113" s="65">
        <v>50</v>
      </c>
      <c r="D113" s="65"/>
      <c r="E113" s="66">
        <f>SUM(F114)</f>
        <v>2082</v>
      </c>
      <c r="F113" s="67">
        <f>C113*E113</f>
        <v>104100</v>
      </c>
      <c r="G113" s="68">
        <f>100*(1-(H113/F113))</f>
        <v>77.63</v>
      </c>
      <c r="H113" s="69">
        <f>C113*SUM(H114)</f>
        <v>23287.170000000002</v>
      </c>
      <c r="I113" s="70"/>
    </row>
    <row r="114" spans="1:9" outlineLevel="3" x14ac:dyDescent="0.2">
      <c r="A114" s="64" t="s">
        <v>2058</v>
      </c>
      <c r="B114" s="64" t="s">
        <v>2059</v>
      </c>
      <c r="C114" s="65">
        <v>1</v>
      </c>
      <c r="D114" s="65"/>
      <c r="E114" s="66">
        <v>2082</v>
      </c>
      <c r="F114" s="67">
        <v>2082</v>
      </c>
      <c r="G114" s="68">
        <v>77.63</v>
      </c>
      <c r="H114" s="69">
        <v>465.74340000000001</v>
      </c>
      <c r="I114" s="70"/>
    </row>
    <row r="115" spans="1:9" outlineLevel="3" x14ac:dyDescent="0.2">
      <c r="A115" s="64" t="s">
        <v>2060</v>
      </c>
      <c r="B115" s="64" t="s">
        <v>2061</v>
      </c>
      <c r="C115" s="65">
        <v>50</v>
      </c>
      <c r="D115" s="65"/>
      <c r="E115" s="66">
        <f>SUM(F116)</f>
        <v>1401</v>
      </c>
      <c r="F115" s="67">
        <f>C115*E115</f>
        <v>70050</v>
      </c>
      <c r="G115" s="68">
        <f>100*(1-(H115/F115))</f>
        <v>77.63</v>
      </c>
      <c r="H115" s="69">
        <f>C115*SUM(H116)</f>
        <v>15670.185000000001</v>
      </c>
      <c r="I115" s="70"/>
    </row>
    <row r="116" spans="1:9" outlineLevel="3" x14ac:dyDescent="0.2">
      <c r="A116" s="64" t="s">
        <v>2062</v>
      </c>
      <c r="B116" s="64" t="s">
        <v>2061</v>
      </c>
      <c r="C116" s="65">
        <v>1</v>
      </c>
      <c r="D116" s="65"/>
      <c r="E116" s="66">
        <v>1401</v>
      </c>
      <c r="F116" s="67">
        <v>1401</v>
      </c>
      <c r="G116" s="68">
        <v>77.63</v>
      </c>
      <c r="H116" s="69">
        <v>313.40370000000001</v>
      </c>
      <c r="I116" s="70"/>
    </row>
    <row r="117" spans="1:9" outlineLevel="3" x14ac:dyDescent="0.2">
      <c r="A117" s="64" t="s">
        <v>2063</v>
      </c>
      <c r="B117" s="64" t="s">
        <v>1913</v>
      </c>
      <c r="C117" s="65">
        <v>700</v>
      </c>
      <c r="D117" s="65"/>
      <c r="E117" s="66">
        <f>SUM(F118)</f>
        <v>25.5</v>
      </c>
      <c r="F117" s="67">
        <f>C117*E117</f>
        <v>17850</v>
      </c>
      <c r="G117" s="68">
        <f>100*(1-(H117/F117))</f>
        <v>77.63</v>
      </c>
      <c r="H117" s="69">
        <f>C117*SUM(H118)</f>
        <v>3993.0450000000001</v>
      </c>
      <c r="I117" s="70"/>
    </row>
    <row r="118" spans="1:9" outlineLevel="3" x14ac:dyDescent="0.2">
      <c r="A118" s="64" t="s">
        <v>2064</v>
      </c>
      <c r="B118" s="64" t="s">
        <v>1913</v>
      </c>
      <c r="C118" s="65">
        <v>1</v>
      </c>
      <c r="D118" s="65"/>
      <c r="E118" s="66">
        <v>25.5</v>
      </c>
      <c r="F118" s="67">
        <v>25.5</v>
      </c>
      <c r="G118" s="68">
        <v>77.63</v>
      </c>
      <c r="H118" s="69">
        <v>5.7043499999999998</v>
      </c>
      <c r="I118" s="70"/>
    </row>
    <row r="119" spans="1:9" outlineLevel="3" x14ac:dyDescent="0.2">
      <c r="A119" s="64" t="s">
        <v>2065</v>
      </c>
      <c r="B119" s="64" t="s">
        <v>2066</v>
      </c>
      <c r="C119" s="65">
        <v>50</v>
      </c>
      <c r="D119" s="65"/>
      <c r="E119" s="66">
        <f>SUM(F120)</f>
        <v>761</v>
      </c>
      <c r="F119" s="67">
        <f>C119*E119</f>
        <v>38050</v>
      </c>
      <c r="G119" s="68">
        <f>100*(1-(H119/F119))</f>
        <v>77.63</v>
      </c>
      <c r="H119" s="69">
        <f>C119*SUM(H120)</f>
        <v>8511.7849999999999</v>
      </c>
      <c r="I119" s="70"/>
    </row>
    <row r="120" spans="1:9" outlineLevel="3" x14ac:dyDescent="0.2">
      <c r="A120" s="64" t="s">
        <v>2067</v>
      </c>
      <c r="B120" s="64" t="s">
        <v>2068</v>
      </c>
      <c r="C120" s="65">
        <v>1</v>
      </c>
      <c r="D120" s="65"/>
      <c r="E120" s="66">
        <v>761</v>
      </c>
      <c r="F120" s="67">
        <v>761</v>
      </c>
      <c r="G120" s="68">
        <v>77.63</v>
      </c>
      <c r="H120" s="69">
        <v>170.23570000000001</v>
      </c>
      <c r="I120" s="70"/>
    </row>
    <row r="121" spans="1:9" outlineLevel="3" x14ac:dyDescent="0.2">
      <c r="A121" s="64" t="s">
        <v>2069</v>
      </c>
      <c r="B121" s="64" t="s">
        <v>2070</v>
      </c>
      <c r="C121" s="65">
        <v>50</v>
      </c>
      <c r="D121" s="65"/>
      <c r="E121" s="66">
        <f>SUM(F122)</f>
        <v>521</v>
      </c>
      <c r="F121" s="67">
        <f>C121*E121</f>
        <v>26050</v>
      </c>
      <c r="G121" s="68">
        <f>100*(1-(H121/F121))</f>
        <v>77.63</v>
      </c>
      <c r="H121" s="69">
        <f>C121*SUM(H122)</f>
        <v>5827.3850000000002</v>
      </c>
      <c r="I121" s="70"/>
    </row>
    <row r="122" spans="1:9" outlineLevel="3" x14ac:dyDescent="0.2">
      <c r="A122" s="64" t="s">
        <v>2071</v>
      </c>
      <c r="B122" s="64" t="s">
        <v>2072</v>
      </c>
      <c r="C122" s="65">
        <v>1</v>
      </c>
      <c r="D122" s="65"/>
      <c r="E122" s="66">
        <v>521</v>
      </c>
      <c r="F122" s="67">
        <v>521</v>
      </c>
      <c r="G122" s="68">
        <v>77.63</v>
      </c>
      <c r="H122" s="69">
        <v>116.54770000000001</v>
      </c>
      <c r="I122" s="70"/>
    </row>
    <row r="123" spans="1:9" outlineLevel="3" x14ac:dyDescent="0.2">
      <c r="A123" s="64" t="s">
        <v>2073</v>
      </c>
      <c r="B123" s="64" t="s">
        <v>1916</v>
      </c>
      <c r="C123" s="65">
        <v>700</v>
      </c>
      <c r="D123" s="65"/>
      <c r="E123" s="66">
        <f>SUM(F124)</f>
        <v>18.75</v>
      </c>
      <c r="F123" s="67">
        <f>C123*E123</f>
        <v>13125</v>
      </c>
      <c r="G123" s="68">
        <f>100*(1-(H123/F123))</f>
        <v>77.63</v>
      </c>
      <c r="H123" s="69">
        <f>C123*SUM(H124)</f>
        <v>2936.0625</v>
      </c>
      <c r="I123" s="70"/>
    </row>
    <row r="124" spans="1:9" outlineLevel="3" x14ac:dyDescent="0.2">
      <c r="A124" s="64" t="s">
        <v>2074</v>
      </c>
      <c r="B124" s="64" t="s">
        <v>1918</v>
      </c>
      <c r="C124" s="65">
        <v>1</v>
      </c>
      <c r="D124" s="65"/>
      <c r="E124" s="66">
        <v>18.75</v>
      </c>
      <c r="F124" s="67">
        <v>18.75</v>
      </c>
      <c r="G124" s="68">
        <v>77.63</v>
      </c>
      <c r="H124" s="69">
        <v>4.194375</v>
      </c>
      <c r="I124" s="70"/>
    </row>
    <row r="125" spans="1:9" outlineLevel="2" x14ac:dyDescent="0.2">
      <c r="A125" s="64" t="s">
        <v>2075</v>
      </c>
      <c r="B125" s="64" t="s">
        <v>2076</v>
      </c>
      <c r="C125" s="65">
        <v>1</v>
      </c>
      <c r="D125" s="65"/>
      <c r="E125" s="66">
        <f>SUM(F126)</f>
        <v>16750</v>
      </c>
      <c r="F125" s="67">
        <f>C125*E125</f>
        <v>16750</v>
      </c>
      <c r="G125" s="68">
        <f>100*(1-(H125/F125))</f>
        <v>77.63</v>
      </c>
      <c r="H125" s="69">
        <f>C125*SUM(H126)</f>
        <v>3746.9749999999999</v>
      </c>
      <c r="I125" s="70"/>
    </row>
    <row r="126" spans="1:9" outlineLevel="2" x14ac:dyDescent="0.2">
      <c r="A126" s="64" t="s">
        <v>2077</v>
      </c>
      <c r="B126" s="64" t="s">
        <v>2078</v>
      </c>
      <c r="C126" s="65">
        <v>50</v>
      </c>
      <c r="D126" s="65"/>
      <c r="E126" s="66">
        <f>SUM(F127)</f>
        <v>335</v>
      </c>
      <c r="F126" s="67">
        <f>C126*E126</f>
        <v>16750</v>
      </c>
      <c r="G126" s="68">
        <f>100*(1-(H126/F126))</f>
        <v>77.63</v>
      </c>
      <c r="H126" s="69">
        <f>C126*SUM(H127)</f>
        <v>3746.9749999999999</v>
      </c>
      <c r="I126" s="70"/>
    </row>
    <row r="127" spans="1:9" outlineLevel="2" x14ac:dyDescent="0.2">
      <c r="A127" s="64" t="s">
        <v>2079</v>
      </c>
      <c r="B127" s="64" t="s">
        <v>2080</v>
      </c>
      <c r="C127" s="65">
        <v>1</v>
      </c>
      <c r="D127" s="65"/>
      <c r="E127" s="66">
        <v>335</v>
      </c>
      <c r="F127" s="67">
        <v>335</v>
      </c>
      <c r="G127" s="68">
        <v>77.63</v>
      </c>
      <c r="H127" s="69">
        <v>74.939499999999995</v>
      </c>
      <c r="I127" s="70"/>
    </row>
    <row r="128" spans="1:9" outlineLevel="2" x14ac:dyDescent="0.2">
      <c r="A128" s="64" t="s">
        <v>2081</v>
      </c>
      <c r="B128" s="64" t="s">
        <v>2082</v>
      </c>
      <c r="C128" s="65">
        <v>1</v>
      </c>
      <c r="D128" s="65"/>
      <c r="E128" s="66">
        <f>SUM(F129,F131,F134,F136,F138)</f>
        <v>729357</v>
      </c>
      <c r="F128" s="67">
        <f>C128*E128</f>
        <v>729357</v>
      </c>
      <c r="G128" s="68">
        <f>100*(1-(H128/F128))</f>
        <v>86.58</v>
      </c>
      <c r="H128" s="69">
        <f>C128*SUM(H129,H131,H134,H136,H138)</f>
        <v>97879.709399999992</v>
      </c>
      <c r="I128" s="70"/>
    </row>
    <row r="129" spans="1:9" outlineLevel="3" x14ac:dyDescent="0.2">
      <c r="A129" s="64" t="s">
        <v>2083</v>
      </c>
      <c r="B129" s="64" t="s">
        <v>2021</v>
      </c>
      <c r="C129" s="65">
        <v>50</v>
      </c>
      <c r="D129" s="65"/>
      <c r="E129" s="66">
        <f>SUM(F130)</f>
        <v>9012.9</v>
      </c>
      <c r="F129" s="67">
        <f>C129*E129</f>
        <v>450645</v>
      </c>
      <c r="G129" s="68">
        <f>100*(1-(H129/F129))</f>
        <v>86.58</v>
      </c>
      <c r="H129" s="69">
        <f>C129*SUM(H130)</f>
        <v>60476.558999999994</v>
      </c>
      <c r="I129" s="70"/>
    </row>
    <row r="130" spans="1:9" outlineLevel="3" x14ac:dyDescent="0.2">
      <c r="A130" s="64" t="s">
        <v>2084</v>
      </c>
      <c r="B130" s="64"/>
      <c r="C130" s="65">
        <v>1</v>
      </c>
      <c r="D130" s="65"/>
      <c r="E130" s="66">
        <v>9012.9</v>
      </c>
      <c r="F130" s="67">
        <v>9012.9</v>
      </c>
      <c r="G130" s="68">
        <v>86.58</v>
      </c>
      <c r="H130" s="69">
        <v>1209.5311799999999</v>
      </c>
      <c r="I130" s="70"/>
    </row>
    <row r="131" spans="1:9" outlineLevel="3" x14ac:dyDescent="0.2">
      <c r="A131" s="64" t="s">
        <v>2085</v>
      </c>
      <c r="B131" s="64" t="s">
        <v>2024</v>
      </c>
      <c r="C131" s="65">
        <v>50</v>
      </c>
      <c r="D131" s="65"/>
      <c r="E131" s="66">
        <f>SUM(F132,F133)</f>
        <v>3720</v>
      </c>
      <c r="F131" s="67">
        <f>C131*E131</f>
        <v>186000</v>
      </c>
      <c r="G131" s="68">
        <f>100*(1-(H131/F131))</f>
        <v>86.58</v>
      </c>
      <c r="H131" s="69">
        <f>C131*SUM(H132,H133)</f>
        <v>24961.200000000001</v>
      </c>
      <c r="I131" s="70"/>
    </row>
    <row r="132" spans="1:9" outlineLevel="4" x14ac:dyDescent="0.2">
      <c r="A132" s="64" t="s">
        <v>2086</v>
      </c>
      <c r="B132" s="64"/>
      <c r="C132" s="65">
        <v>1</v>
      </c>
      <c r="D132" s="65"/>
      <c r="E132" s="66">
        <v>3210</v>
      </c>
      <c r="F132" s="67">
        <v>3210</v>
      </c>
      <c r="G132" s="68">
        <v>86.58</v>
      </c>
      <c r="H132" s="69">
        <v>430.78199999999998</v>
      </c>
      <c r="I132" s="70"/>
    </row>
    <row r="133" spans="1:9" outlineLevel="4" x14ac:dyDescent="0.2">
      <c r="A133" s="64" t="s">
        <v>2087</v>
      </c>
      <c r="B133" s="64"/>
      <c r="C133" s="65">
        <v>1</v>
      </c>
      <c r="D133" s="65"/>
      <c r="E133" s="66">
        <v>510</v>
      </c>
      <c r="F133" s="67">
        <v>510</v>
      </c>
      <c r="G133" s="68">
        <v>86.58</v>
      </c>
      <c r="H133" s="69">
        <v>68.441999999999993</v>
      </c>
      <c r="I133" s="70"/>
    </row>
    <row r="134" spans="1:9" outlineLevel="3" x14ac:dyDescent="0.2">
      <c r="A134" s="64" t="s">
        <v>2088</v>
      </c>
      <c r="B134" s="64" t="s">
        <v>2028</v>
      </c>
      <c r="C134" s="65">
        <v>50</v>
      </c>
      <c r="D134" s="65"/>
      <c r="E134" s="66">
        <f>SUM(F135)</f>
        <v>1070</v>
      </c>
      <c r="F134" s="67">
        <f>C134*E134</f>
        <v>53500</v>
      </c>
      <c r="G134" s="68">
        <f>100*(1-(H134/F134))</f>
        <v>86.58</v>
      </c>
      <c r="H134" s="69">
        <f>C134*SUM(H135)</f>
        <v>7179.7</v>
      </c>
      <c r="I134" s="70"/>
    </row>
    <row r="135" spans="1:9" outlineLevel="3" x14ac:dyDescent="0.2">
      <c r="A135" s="64" t="s">
        <v>2089</v>
      </c>
      <c r="B135" s="64"/>
      <c r="C135" s="65">
        <v>1</v>
      </c>
      <c r="D135" s="65"/>
      <c r="E135" s="66">
        <v>1070</v>
      </c>
      <c r="F135" s="67">
        <v>1070</v>
      </c>
      <c r="G135" s="68">
        <v>86.58</v>
      </c>
      <c r="H135" s="69">
        <v>143.59399999999999</v>
      </c>
      <c r="I135" s="70"/>
    </row>
    <row r="136" spans="1:9" outlineLevel="3" x14ac:dyDescent="0.2">
      <c r="A136" s="64" t="s">
        <v>2090</v>
      </c>
      <c r="B136" s="64" t="s">
        <v>2049</v>
      </c>
      <c r="C136" s="65">
        <v>50</v>
      </c>
      <c r="D136" s="65"/>
      <c r="E136" s="66">
        <f>SUM(F137)</f>
        <v>449.24</v>
      </c>
      <c r="F136" s="67">
        <f>C136*E136</f>
        <v>22462</v>
      </c>
      <c r="G136" s="68">
        <f>100*(1-(H136/F136))</f>
        <v>86.58</v>
      </c>
      <c r="H136" s="69">
        <f>C136*SUM(H137)</f>
        <v>3014.4004</v>
      </c>
      <c r="I136" s="70"/>
    </row>
    <row r="137" spans="1:9" outlineLevel="3" x14ac:dyDescent="0.2">
      <c r="A137" s="64" t="s">
        <v>2091</v>
      </c>
      <c r="B137" s="64" t="s">
        <v>2051</v>
      </c>
      <c r="C137" s="65">
        <v>1</v>
      </c>
      <c r="D137" s="65"/>
      <c r="E137" s="66">
        <v>449.24</v>
      </c>
      <c r="F137" s="67">
        <v>449.24</v>
      </c>
      <c r="G137" s="68">
        <v>86.58</v>
      </c>
      <c r="H137" s="69">
        <v>60.288007999999998</v>
      </c>
      <c r="I137" s="70"/>
    </row>
    <row r="138" spans="1:9" outlineLevel="3" x14ac:dyDescent="0.2">
      <c r="A138" s="64" t="s">
        <v>2092</v>
      </c>
      <c r="B138" s="64" t="s">
        <v>2078</v>
      </c>
      <c r="C138" s="65">
        <v>50</v>
      </c>
      <c r="D138" s="65"/>
      <c r="E138" s="66">
        <f>SUM(F139)</f>
        <v>335</v>
      </c>
      <c r="F138" s="67">
        <f>C138*E138</f>
        <v>16750</v>
      </c>
      <c r="G138" s="68">
        <f>100*(1-(H138/F138))</f>
        <v>86.58</v>
      </c>
      <c r="H138" s="69">
        <f>C138*SUM(H139)</f>
        <v>2247.85</v>
      </c>
      <c r="I138" s="70"/>
    </row>
    <row r="139" spans="1:9" outlineLevel="3" x14ac:dyDescent="0.2">
      <c r="A139" s="64" t="s">
        <v>2093</v>
      </c>
      <c r="B139" s="64" t="s">
        <v>2080</v>
      </c>
      <c r="C139" s="65">
        <v>1</v>
      </c>
      <c r="D139" s="65"/>
      <c r="E139" s="66">
        <v>335</v>
      </c>
      <c r="F139" s="67">
        <v>335</v>
      </c>
      <c r="G139" s="68">
        <v>86.58</v>
      </c>
      <c r="H139" s="69">
        <v>44.957000000000001</v>
      </c>
      <c r="I139" s="70"/>
    </row>
    <row r="140" spans="1:9" outlineLevel="2" x14ac:dyDescent="0.2">
      <c r="A140" s="64" t="s">
        <v>2094</v>
      </c>
      <c r="B140" s="64" t="s">
        <v>2095</v>
      </c>
      <c r="C140" s="65">
        <v>1</v>
      </c>
      <c r="D140" s="65"/>
      <c r="E140" s="66">
        <f>SUM(F141,F143,F146,F148,F150)</f>
        <v>729357</v>
      </c>
      <c r="F140" s="67">
        <f>C140*E140</f>
        <v>729357</v>
      </c>
      <c r="G140" s="68">
        <f>100*(1-(H140/F140))</f>
        <v>88.81</v>
      </c>
      <c r="H140" s="69">
        <f>C140*SUM(H141,H143,H146,H148,H150)</f>
        <v>81615.048299999995</v>
      </c>
      <c r="I140" s="70"/>
    </row>
    <row r="141" spans="1:9" outlineLevel="3" x14ac:dyDescent="0.2">
      <c r="A141" s="64" t="s">
        <v>2096</v>
      </c>
      <c r="B141" s="64" t="s">
        <v>2021</v>
      </c>
      <c r="C141" s="65">
        <v>50</v>
      </c>
      <c r="D141" s="65"/>
      <c r="E141" s="66">
        <f>SUM(F142)</f>
        <v>9012.9</v>
      </c>
      <c r="F141" s="67">
        <f>C141*E141</f>
        <v>450645</v>
      </c>
      <c r="G141" s="68">
        <f>100*(1-(H141/F141))</f>
        <v>88.81</v>
      </c>
      <c r="H141" s="69">
        <f>C141*SUM(H142)</f>
        <v>50427.175499999998</v>
      </c>
      <c r="I141" s="70"/>
    </row>
    <row r="142" spans="1:9" outlineLevel="3" x14ac:dyDescent="0.2">
      <c r="A142" s="64" t="s">
        <v>2097</v>
      </c>
      <c r="B142" s="64"/>
      <c r="C142" s="65">
        <v>1</v>
      </c>
      <c r="D142" s="65"/>
      <c r="E142" s="66">
        <v>9012.9</v>
      </c>
      <c r="F142" s="67">
        <v>9012.9</v>
      </c>
      <c r="G142" s="68">
        <v>88.81</v>
      </c>
      <c r="H142" s="69">
        <v>1008.54351</v>
      </c>
      <c r="I142" s="70"/>
    </row>
    <row r="143" spans="1:9" outlineLevel="3" x14ac:dyDescent="0.2">
      <c r="A143" s="64" t="s">
        <v>2098</v>
      </c>
      <c r="B143" s="64" t="s">
        <v>2024</v>
      </c>
      <c r="C143" s="65">
        <v>50</v>
      </c>
      <c r="D143" s="65"/>
      <c r="E143" s="66">
        <f>SUM(F144,F145)</f>
        <v>3720</v>
      </c>
      <c r="F143" s="67">
        <f>C143*E143</f>
        <v>186000</v>
      </c>
      <c r="G143" s="68">
        <f>100*(1-(H143/F143))</f>
        <v>88.81</v>
      </c>
      <c r="H143" s="69">
        <f>C143*SUM(H144,H145)</f>
        <v>20813.400000000001</v>
      </c>
      <c r="I143" s="70"/>
    </row>
    <row r="144" spans="1:9" outlineLevel="4" x14ac:dyDescent="0.2">
      <c r="A144" s="64" t="s">
        <v>2099</v>
      </c>
      <c r="B144" s="64"/>
      <c r="C144" s="65">
        <v>1</v>
      </c>
      <c r="D144" s="65"/>
      <c r="E144" s="66">
        <v>3210</v>
      </c>
      <c r="F144" s="67">
        <v>3210</v>
      </c>
      <c r="G144" s="68">
        <v>88.81</v>
      </c>
      <c r="H144" s="69">
        <v>359.19900000000001</v>
      </c>
      <c r="I144" s="70"/>
    </row>
    <row r="145" spans="1:9" outlineLevel="4" x14ac:dyDescent="0.2">
      <c r="A145" s="64" t="s">
        <v>2100</v>
      </c>
      <c r="B145" s="64"/>
      <c r="C145" s="65">
        <v>1</v>
      </c>
      <c r="D145" s="65"/>
      <c r="E145" s="66">
        <v>510</v>
      </c>
      <c r="F145" s="67">
        <v>510</v>
      </c>
      <c r="G145" s="68">
        <v>88.81</v>
      </c>
      <c r="H145" s="69">
        <v>57.069000000000003</v>
      </c>
      <c r="I145" s="70"/>
    </row>
    <row r="146" spans="1:9" outlineLevel="3" x14ac:dyDescent="0.2">
      <c r="A146" s="64" t="s">
        <v>2101</v>
      </c>
      <c r="B146" s="64" t="s">
        <v>2028</v>
      </c>
      <c r="C146" s="65">
        <v>50</v>
      </c>
      <c r="D146" s="65"/>
      <c r="E146" s="66">
        <f>SUM(F147)</f>
        <v>1070</v>
      </c>
      <c r="F146" s="67">
        <f>C146*E146</f>
        <v>53500</v>
      </c>
      <c r="G146" s="68">
        <f>100*(1-(H146/F146))</f>
        <v>88.81</v>
      </c>
      <c r="H146" s="69">
        <f>C146*SUM(H147)</f>
        <v>5986.6500000000005</v>
      </c>
      <c r="I146" s="70"/>
    </row>
    <row r="147" spans="1:9" outlineLevel="3" x14ac:dyDescent="0.2">
      <c r="A147" s="64" t="s">
        <v>2102</v>
      </c>
      <c r="B147" s="64"/>
      <c r="C147" s="65">
        <v>1</v>
      </c>
      <c r="D147" s="65"/>
      <c r="E147" s="66">
        <v>1070</v>
      </c>
      <c r="F147" s="67">
        <v>1070</v>
      </c>
      <c r="G147" s="68">
        <v>88.81</v>
      </c>
      <c r="H147" s="69">
        <v>119.733</v>
      </c>
      <c r="I147" s="70"/>
    </row>
    <row r="148" spans="1:9" outlineLevel="3" x14ac:dyDescent="0.2">
      <c r="A148" s="64" t="s">
        <v>2103</v>
      </c>
      <c r="B148" s="64" t="s">
        <v>2049</v>
      </c>
      <c r="C148" s="65">
        <v>50</v>
      </c>
      <c r="D148" s="65"/>
      <c r="E148" s="66">
        <f>SUM(F149)</f>
        <v>449.24</v>
      </c>
      <c r="F148" s="67">
        <f>C148*E148</f>
        <v>22462</v>
      </c>
      <c r="G148" s="68">
        <f>100*(1-(H148/F148))</f>
        <v>88.81</v>
      </c>
      <c r="H148" s="69">
        <f>C148*SUM(H149)</f>
        <v>2513.4978000000001</v>
      </c>
      <c r="I148" s="70"/>
    </row>
    <row r="149" spans="1:9" outlineLevel="3" x14ac:dyDescent="0.2">
      <c r="A149" s="64" t="s">
        <v>2104</v>
      </c>
      <c r="B149" s="64" t="s">
        <v>2051</v>
      </c>
      <c r="C149" s="65">
        <v>1</v>
      </c>
      <c r="D149" s="65"/>
      <c r="E149" s="66">
        <v>449.24</v>
      </c>
      <c r="F149" s="67">
        <v>449.24</v>
      </c>
      <c r="G149" s="68">
        <v>88.81</v>
      </c>
      <c r="H149" s="69">
        <v>50.269956000000001</v>
      </c>
      <c r="I149" s="70"/>
    </row>
    <row r="150" spans="1:9" outlineLevel="3" x14ac:dyDescent="0.2">
      <c r="A150" s="64" t="s">
        <v>2105</v>
      </c>
      <c r="B150" s="64" t="s">
        <v>2078</v>
      </c>
      <c r="C150" s="65">
        <v>50</v>
      </c>
      <c r="D150" s="65"/>
      <c r="E150" s="66">
        <f>SUM(F151)</f>
        <v>335</v>
      </c>
      <c r="F150" s="67">
        <f>C150*E150</f>
        <v>16750</v>
      </c>
      <c r="G150" s="68">
        <f>100*(1-(H150/F150))</f>
        <v>88.81</v>
      </c>
      <c r="H150" s="69">
        <f>C150*SUM(H151)</f>
        <v>1874.325</v>
      </c>
      <c r="I150" s="70"/>
    </row>
    <row r="151" spans="1:9" outlineLevel="3" x14ac:dyDescent="0.2">
      <c r="A151" s="64" t="s">
        <v>2106</v>
      </c>
      <c r="B151" s="64" t="s">
        <v>2080</v>
      </c>
      <c r="C151" s="65">
        <v>1</v>
      </c>
      <c r="D151" s="65"/>
      <c r="E151" s="66">
        <v>335</v>
      </c>
      <c r="F151" s="67">
        <v>335</v>
      </c>
      <c r="G151" s="68">
        <v>88.81</v>
      </c>
      <c r="H151" s="69">
        <v>37.486499999999999</v>
      </c>
      <c r="I151" s="70"/>
    </row>
    <row r="152" spans="1:9" outlineLevel="2" x14ac:dyDescent="0.2">
      <c r="A152" s="64" t="s">
        <v>2107</v>
      </c>
      <c r="B152" s="64" t="s">
        <v>2108</v>
      </c>
      <c r="C152" s="65">
        <v>1</v>
      </c>
      <c r="D152" s="65"/>
      <c r="E152" s="66">
        <f>SUM(F153)</f>
        <v>93190</v>
      </c>
      <c r="F152" s="67">
        <f>C152*E152</f>
        <v>93190</v>
      </c>
      <c r="G152" s="68">
        <f>100*(1-(H152/F152))</f>
        <v>86.58</v>
      </c>
      <c r="H152" s="69">
        <f>C152*SUM(H153)</f>
        <v>12506.098</v>
      </c>
      <c r="I152" s="70"/>
    </row>
    <row r="153" spans="1:9" outlineLevel="2" x14ac:dyDescent="0.2">
      <c r="A153" s="64" t="s">
        <v>2109</v>
      </c>
      <c r="B153" s="64" t="s">
        <v>2110</v>
      </c>
      <c r="C153" s="65">
        <v>50</v>
      </c>
      <c r="D153" s="65"/>
      <c r="E153" s="66">
        <f>SUM(F154)</f>
        <v>1863.8</v>
      </c>
      <c r="F153" s="67">
        <f>C153*E153</f>
        <v>93190</v>
      </c>
      <c r="G153" s="68">
        <f>100*(1-(H153/F153))</f>
        <v>86.58</v>
      </c>
      <c r="H153" s="69">
        <f>C153*SUM(H154)</f>
        <v>12506.098</v>
      </c>
      <c r="I153" s="70"/>
    </row>
    <row r="154" spans="1:9" outlineLevel="2" x14ac:dyDescent="0.2">
      <c r="A154" s="64" t="s">
        <v>2111</v>
      </c>
      <c r="B154" s="64" t="s">
        <v>2112</v>
      </c>
      <c r="C154" s="65">
        <v>1</v>
      </c>
      <c r="D154" s="65"/>
      <c r="E154" s="66">
        <v>1863.8</v>
      </c>
      <c r="F154" s="67">
        <v>1863.8</v>
      </c>
      <c r="G154" s="68">
        <v>86.58</v>
      </c>
      <c r="H154" s="69">
        <v>250.12196</v>
      </c>
      <c r="I154" s="70"/>
    </row>
    <row r="155" spans="1:9" outlineLevel="2" x14ac:dyDescent="0.2">
      <c r="A155" s="64" t="s">
        <v>2113</v>
      </c>
      <c r="B155" s="64" t="s">
        <v>2114</v>
      </c>
      <c r="C155" s="65">
        <v>1</v>
      </c>
      <c r="D155" s="65"/>
      <c r="E155" s="66">
        <f>SUM(F156)</f>
        <v>102750</v>
      </c>
      <c r="F155" s="67">
        <f>C155*E155</f>
        <v>102750</v>
      </c>
      <c r="G155" s="68">
        <f>100*(1-(H155/F155))</f>
        <v>88.81</v>
      </c>
      <c r="H155" s="69">
        <f>C155*SUM(H156)</f>
        <v>11497.725</v>
      </c>
      <c r="I155" s="70"/>
    </row>
    <row r="156" spans="1:9" outlineLevel="2" x14ac:dyDescent="0.2">
      <c r="A156" s="64" t="s">
        <v>2115</v>
      </c>
      <c r="B156" s="64" t="s">
        <v>2116</v>
      </c>
      <c r="C156" s="65">
        <v>50</v>
      </c>
      <c r="D156" s="65"/>
      <c r="E156" s="66">
        <f>SUM(F157)</f>
        <v>2055</v>
      </c>
      <c r="F156" s="67">
        <f>C156*E156</f>
        <v>102750</v>
      </c>
      <c r="G156" s="68">
        <f>100*(1-(H156/F156))</f>
        <v>88.81</v>
      </c>
      <c r="H156" s="69">
        <f>C156*SUM(H157)</f>
        <v>11497.725</v>
      </c>
      <c r="I156" s="70"/>
    </row>
    <row r="157" spans="1:9" outlineLevel="2" x14ac:dyDescent="0.2">
      <c r="A157" s="64" t="s">
        <v>2117</v>
      </c>
      <c r="B157" s="64" t="s">
        <v>2118</v>
      </c>
      <c r="C157" s="65">
        <v>1</v>
      </c>
      <c r="D157" s="65"/>
      <c r="E157" s="66">
        <v>2055</v>
      </c>
      <c r="F157" s="67">
        <v>2055</v>
      </c>
      <c r="G157" s="68">
        <v>88.81</v>
      </c>
      <c r="H157" s="69">
        <v>229.9545</v>
      </c>
      <c r="I157" s="70"/>
    </row>
    <row r="158" spans="1:9" outlineLevel="1" x14ac:dyDescent="0.2">
      <c r="A158" s="64" t="s">
        <v>2119</v>
      </c>
      <c r="B158" s="64" t="s">
        <v>2120</v>
      </c>
      <c r="C158" s="65">
        <v>1</v>
      </c>
      <c r="D158" s="65"/>
      <c r="E158" s="66">
        <f>SUM(F159,F185,F190,F193,F196,F236,F239,F251,F254,F257)</f>
        <v>4999053</v>
      </c>
      <c r="F158" s="67">
        <f>C158*E158</f>
        <v>4999053</v>
      </c>
      <c r="G158" s="68">
        <f>100*(1-(H158/F158))</f>
        <v>59.585948756694521</v>
      </c>
      <c r="H158" s="69">
        <f>C158*SUM(H159,H185,H190,H193,H196,H236,H239,H251,H254,H257)</f>
        <v>2020319.8411000001</v>
      </c>
      <c r="I158" s="70"/>
    </row>
    <row r="159" spans="1:9" outlineLevel="2" x14ac:dyDescent="0.2">
      <c r="A159" s="64" t="s">
        <v>2121</v>
      </c>
      <c r="B159" s="64" t="s">
        <v>2122</v>
      </c>
      <c r="C159" s="65">
        <v>1</v>
      </c>
      <c r="D159" s="65"/>
      <c r="E159" s="66">
        <f>SUM(F160,F164)</f>
        <v>2557850</v>
      </c>
      <c r="F159" s="67">
        <f>C159*E159</f>
        <v>2557850</v>
      </c>
      <c r="G159" s="68">
        <f>100*(1-(H159/F159))</f>
        <v>44.07</v>
      </c>
      <c r="H159" s="69">
        <f>C159*SUM(H160,H164)</f>
        <v>1430605.5050000001</v>
      </c>
      <c r="I159" s="70"/>
    </row>
    <row r="160" spans="1:9" outlineLevel="3" x14ac:dyDescent="0.2">
      <c r="A160" s="64" t="s">
        <v>2123</v>
      </c>
      <c r="B160" s="64" t="s">
        <v>2124</v>
      </c>
      <c r="C160" s="65">
        <v>50</v>
      </c>
      <c r="D160" s="65"/>
      <c r="E160" s="66">
        <f>SUM(F161,F162,F163)</f>
        <v>12514</v>
      </c>
      <c r="F160" s="67">
        <f>C160*E160</f>
        <v>625700</v>
      </c>
      <c r="G160" s="68">
        <f>100*(1-(H160/F160))</f>
        <v>44.07</v>
      </c>
      <c r="H160" s="69">
        <f>C160*SUM(H161,H162,H163)</f>
        <v>349954.01</v>
      </c>
      <c r="I160" s="70"/>
    </row>
    <row r="161" spans="1:9" outlineLevel="4" x14ac:dyDescent="0.2">
      <c r="A161" s="64" t="s">
        <v>2125</v>
      </c>
      <c r="B161" s="64" t="s">
        <v>1958</v>
      </c>
      <c r="C161" s="65">
        <v>1</v>
      </c>
      <c r="D161" s="65"/>
      <c r="E161" s="66">
        <v>863</v>
      </c>
      <c r="F161" s="67">
        <v>863</v>
      </c>
      <c r="G161" s="68">
        <v>44.07</v>
      </c>
      <c r="H161" s="69">
        <v>482.67590000000001</v>
      </c>
      <c r="I161" s="70"/>
    </row>
    <row r="162" spans="1:9" outlineLevel="4" x14ac:dyDescent="0.2">
      <c r="A162" s="64" t="s">
        <v>2126</v>
      </c>
      <c r="B162" s="64" t="s">
        <v>1954</v>
      </c>
      <c r="C162" s="65">
        <v>3</v>
      </c>
      <c r="D162" s="65"/>
      <c r="E162" s="66">
        <v>257</v>
      </c>
      <c r="F162" s="67">
        <v>771</v>
      </c>
      <c r="G162" s="68">
        <v>44.07</v>
      </c>
      <c r="H162" s="69">
        <v>431.22030000000001</v>
      </c>
      <c r="I162" s="70"/>
    </row>
    <row r="163" spans="1:9" outlineLevel="4" x14ac:dyDescent="0.2">
      <c r="A163" s="64" t="s">
        <v>2127</v>
      </c>
      <c r="B163" s="64" t="s">
        <v>1944</v>
      </c>
      <c r="C163" s="65">
        <v>1</v>
      </c>
      <c r="D163" s="65"/>
      <c r="E163" s="66">
        <v>10880</v>
      </c>
      <c r="F163" s="67">
        <v>10880</v>
      </c>
      <c r="G163" s="68">
        <v>44.07</v>
      </c>
      <c r="H163" s="69">
        <v>6085.1840000000002</v>
      </c>
      <c r="I163" s="70"/>
    </row>
    <row r="164" spans="1:9" outlineLevel="3" x14ac:dyDescent="0.2">
      <c r="A164" s="64" t="s">
        <v>2128</v>
      </c>
      <c r="B164" s="64" t="s">
        <v>2129</v>
      </c>
      <c r="C164" s="65">
        <v>50</v>
      </c>
      <c r="D164" s="65"/>
      <c r="E164" s="66">
        <f>SUM(F165,F182,F183,F184)</f>
        <v>38643</v>
      </c>
      <c r="F164" s="67">
        <f>C164*E164</f>
        <v>1932150</v>
      </c>
      <c r="G164" s="68">
        <f>100*(1-(H164/F164))</f>
        <v>44.07</v>
      </c>
      <c r="H164" s="69">
        <f>C164*SUM(H165,H182,H183,H184)</f>
        <v>1080651.4950000001</v>
      </c>
      <c r="I164" s="70"/>
    </row>
    <row r="165" spans="1:9" outlineLevel="4" x14ac:dyDescent="0.2">
      <c r="A165" s="64" t="s">
        <v>2130</v>
      </c>
      <c r="B165" s="64" t="s">
        <v>2131</v>
      </c>
      <c r="C165" s="65">
        <v>1</v>
      </c>
      <c r="D165" s="65"/>
      <c r="E165" s="66">
        <f>SUM(F166,F167,F168,F169,F170,F171,F172,F173,F174,F175,F176,F177,F178,F179,F180,F181)</f>
        <v>35913</v>
      </c>
      <c r="F165" s="67">
        <f>C165*E165</f>
        <v>35913</v>
      </c>
      <c r="G165" s="68">
        <f>100*(1-(H165/F165))</f>
        <v>44.07</v>
      </c>
      <c r="H165" s="69">
        <f>C165*SUM(H166,H167,H168,H169,H170,H171,H172,H173,H174,H175,H176,H177,H178,H179,H180,H181)</f>
        <v>20086.140900000002</v>
      </c>
      <c r="I165" s="70"/>
    </row>
    <row r="166" spans="1:9" outlineLevel="5" x14ac:dyDescent="0.2">
      <c r="A166" s="64" t="s">
        <v>2132</v>
      </c>
      <c r="B166" s="64" t="s">
        <v>1936</v>
      </c>
      <c r="C166" s="65">
        <v>1</v>
      </c>
      <c r="D166" s="65"/>
      <c r="E166" s="66">
        <v>5160</v>
      </c>
      <c r="F166" s="67">
        <v>5160</v>
      </c>
      <c r="G166" s="68">
        <v>44.07</v>
      </c>
      <c r="H166" s="69">
        <v>2885.9879999999998</v>
      </c>
      <c r="I166" s="70"/>
    </row>
    <row r="167" spans="1:9" outlineLevel="5" x14ac:dyDescent="0.2">
      <c r="A167" s="64" t="s">
        <v>2133</v>
      </c>
      <c r="B167" s="64" t="s">
        <v>1940</v>
      </c>
      <c r="C167" s="65">
        <v>1</v>
      </c>
      <c r="D167" s="65"/>
      <c r="E167" s="66">
        <v>595</v>
      </c>
      <c r="F167" s="67">
        <v>595</v>
      </c>
      <c r="G167" s="68">
        <v>44.07</v>
      </c>
      <c r="H167" s="69">
        <v>332.7835</v>
      </c>
      <c r="I167" s="70"/>
    </row>
    <row r="168" spans="1:9" outlineLevel="5" x14ac:dyDescent="0.2">
      <c r="A168" s="64" t="s">
        <v>2134</v>
      </c>
      <c r="B168" s="64" t="s">
        <v>1944</v>
      </c>
      <c r="C168" s="65">
        <v>1</v>
      </c>
      <c r="D168" s="65"/>
      <c r="E168" s="66">
        <v>10880</v>
      </c>
      <c r="F168" s="67">
        <v>10880</v>
      </c>
      <c r="G168" s="68">
        <v>44.07</v>
      </c>
      <c r="H168" s="69">
        <v>6085.1840000000002</v>
      </c>
      <c r="I168" s="70"/>
    </row>
    <row r="169" spans="1:9" outlineLevel="5" x14ac:dyDescent="0.2">
      <c r="A169" s="64" t="s">
        <v>2135</v>
      </c>
      <c r="B169" s="64" t="s">
        <v>1946</v>
      </c>
      <c r="C169" s="65">
        <v>1</v>
      </c>
      <c r="D169" s="65"/>
      <c r="E169" s="66">
        <v>492</v>
      </c>
      <c r="F169" s="67">
        <v>492</v>
      </c>
      <c r="G169" s="68">
        <v>44.07</v>
      </c>
      <c r="H169" s="69">
        <v>275.17559999999997</v>
      </c>
      <c r="I169" s="70"/>
    </row>
    <row r="170" spans="1:9" outlineLevel="5" x14ac:dyDescent="0.2">
      <c r="A170" s="64" t="s">
        <v>2136</v>
      </c>
      <c r="B170" s="64" t="s">
        <v>1948</v>
      </c>
      <c r="C170" s="65">
        <v>3</v>
      </c>
      <c r="D170" s="65"/>
      <c r="E170" s="66">
        <v>968</v>
      </c>
      <c r="F170" s="67">
        <v>2904</v>
      </c>
      <c r="G170" s="68">
        <v>44.07</v>
      </c>
      <c r="H170" s="69">
        <v>1624.2072000000001</v>
      </c>
      <c r="I170" s="70"/>
    </row>
    <row r="171" spans="1:9" outlineLevel="5" x14ac:dyDescent="0.2">
      <c r="A171" s="64" t="s">
        <v>2137</v>
      </c>
      <c r="B171" s="64" t="s">
        <v>1950</v>
      </c>
      <c r="C171" s="65">
        <v>3</v>
      </c>
      <c r="D171" s="65"/>
      <c r="E171" s="66">
        <v>968</v>
      </c>
      <c r="F171" s="67">
        <v>2904</v>
      </c>
      <c r="G171" s="68">
        <v>44.07</v>
      </c>
      <c r="H171" s="69">
        <v>1624.2072000000001</v>
      </c>
      <c r="I171" s="70"/>
    </row>
    <row r="172" spans="1:9" outlineLevel="5" x14ac:dyDescent="0.2">
      <c r="A172" s="64" t="s">
        <v>2138</v>
      </c>
      <c r="B172" s="64" t="s">
        <v>1894</v>
      </c>
      <c r="C172" s="65">
        <v>1</v>
      </c>
      <c r="D172" s="65"/>
      <c r="E172" s="66">
        <v>215</v>
      </c>
      <c r="F172" s="67">
        <v>215</v>
      </c>
      <c r="G172" s="68">
        <v>44.07</v>
      </c>
      <c r="H172" s="69">
        <v>120.2495</v>
      </c>
      <c r="I172" s="70"/>
    </row>
    <row r="173" spans="1:9" outlineLevel="5" x14ac:dyDescent="0.2">
      <c r="A173" s="64" t="s">
        <v>2139</v>
      </c>
      <c r="B173" s="64" t="s">
        <v>1890</v>
      </c>
      <c r="C173" s="65">
        <v>1</v>
      </c>
      <c r="D173" s="65"/>
      <c r="E173" s="66">
        <v>215</v>
      </c>
      <c r="F173" s="67">
        <v>215</v>
      </c>
      <c r="G173" s="68">
        <v>44.07</v>
      </c>
      <c r="H173" s="69">
        <v>120.2495</v>
      </c>
      <c r="I173" s="70"/>
    </row>
    <row r="174" spans="1:9" outlineLevel="5" x14ac:dyDescent="0.2">
      <c r="A174" s="64" t="s">
        <v>2140</v>
      </c>
      <c r="B174" s="64" t="s">
        <v>1954</v>
      </c>
      <c r="C174" s="65">
        <v>9</v>
      </c>
      <c r="D174" s="65"/>
      <c r="E174" s="66">
        <v>257</v>
      </c>
      <c r="F174" s="67">
        <v>2313</v>
      </c>
      <c r="G174" s="68">
        <v>44.07</v>
      </c>
      <c r="H174" s="69">
        <v>1293.6609000000001</v>
      </c>
      <c r="I174" s="70"/>
    </row>
    <row r="175" spans="1:9" outlineLevel="5" x14ac:dyDescent="0.2">
      <c r="A175" s="64" t="s">
        <v>2141</v>
      </c>
      <c r="B175" s="64" t="s">
        <v>1956</v>
      </c>
      <c r="C175" s="65">
        <v>1</v>
      </c>
      <c r="D175" s="65"/>
      <c r="E175" s="66">
        <v>997</v>
      </c>
      <c r="F175" s="67">
        <v>997</v>
      </c>
      <c r="G175" s="68">
        <v>44.07</v>
      </c>
      <c r="H175" s="69">
        <v>557.62210000000005</v>
      </c>
      <c r="I175" s="70"/>
    </row>
    <row r="176" spans="1:9" outlineLevel="5" x14ac:dyDescent="0.2">
      <c r="A176" s="64" t="s">
        <v>2142</v>
      </c>
      <c r="B176" s="64" t="s">
        <v>1958</v>
      </c>
      <c r="C176" s="65">
        <v>6</v>
      </c>
      <c r="D176" s="65"/>
      <c r="E176" s="66">
        <v>863</v>
      </c>
      <c r="F176" s="67">
        <v>5178</v>
      </c>
      <c r="G176" s="68">
        <v>44.07</v>
      </c>
      <c r="H176" s="69">
        <v>2896.0554000000002</v>
      </c>
      <c r="I176" s="70"/>
    </row>
    <row r="177" spans="1:9" outlineLevel="5" x14ac:dyDescent="0.2">
      <c r="A177" s="64" t="s">
        <v>2143</v>
      </c>
      <c r="B177" s="64" t="s">
        <v>1960</v>
      </c>
      <c r="C177" s="65">
        <v>2</v>
      </c>
      <c r="D177" s="65"/>
      <c r="E177" s="66">
        <v>314</v>
      </c>
      <c r="F177" s="67">
        <v>628</v>
      </c>
      <c r="G177" s="68">
        <v>44.07</v>
      </c>
      <c r="H177" s="69">
        <v>351.24040000000002</v>
      </c>
      <c r="I177" s="70"/>
    </row>
    <row r="178" spans="1:9" outlineLevel="5" x14ac:dyDescent="0.2">
      <c r="A178" s="64" t="s">
        <v>2144</v>
      </c>
      <c r="B178" s="64" t="s">
        <v>2145</v>
      </c>
      <c r="C178" s="65">
        <v>1</v>
      </c>
      <c r="D178" s="65"/>
      <c r="E178" s="66">
        <v>36</v>
      </c>
      <c r="F178" s="67">
        <v>36</v>
      </c>
      <c r="G178" s="68">
        <v>44.07</v>
      </c>
      <c r="H178" s="69">
        <v>20.134799999999998</v>
      </c>
      <c r="I178" s="70"/>
    </row>
    <row r="179" spans="1:9" outlineLevel="5" x14ac:dyDescent="0.2">
      <c r="A179" s="64" t="s">
        <v>2146</v>
      </c>
      <c r="B179" s="64" t="s">
        <v>2147</v>
      </c>
      <c r="C179" s="65">
        <v>1</v>
      </c>
      <c r="D179" s="65"/>
      <c r="E179" s="66">
        <v>227</v>
      </c>
      <c r="F179" s="67">
        <v>227</v>
      </c>
      <c r="G179" s="68">
        <v>44.07</v>
      </c>
      <c r="H179" s="69">
        <v>126.9611</v>
      </c>
      <c r="I179" s="70"/>
    </row>
    <row r="180" spans="1:9" outlineLevel="5" x14ac:dyDescent="0.2">
      <c r="A180" s="64" t="s">
        <v>2148</v>
      </c>
      <c r="B180" s="64" t="s">
        <v>1974</v>
      </c>
      <c r="C180" s="65">
        <v>1</v>
      </c>
      <c r="D180" s="65"/>
      <c r="E180" s="66">
        <v>538</v>
      </c>
      <c r="F180" s="67">
        <v>538</v>
      </c>
      <c r="G180" s="68">
        <v>44.07</v>
      </c>
      <c r="H180" s="69">
        <v>300.90339999999998</v>
      </c>
      <c r="I180" s="70"/>
    </row>
    <row r="181" spans="1:9" outlineLevel="5" x14ac:dyDescent="0.2">
      <c r="A181" s="64" t="s">
        <v>2149</v>
      </c>
      <c r="B181" s="64" t="s">
        <v>2150</v>
      </c>
      <c r="C181" s="65">
        <v>1</v>
      </c>
      <c r="D181" s="65"/>
      <c r="E181" s="66">
        <v>2631</v>
      </c>
      <c r="F181" s="67">
        <v>2631</v>
      </c>
      <c r="G181" s="68">
        <v>44.07</v>
      </c>
      <c r="H181" s="69">
        <v>1471.5183</v>
      </c>
      <c r="I181" s="70"/>
    </row>
    <row r="182" spans="1:9" outlineLevel="4" x14ac:dyDescent="0.2">
      <c r="A182" s="64" t="s">
        <v>2151</v>
      </c>
      <c r="B182" s="64" t="s">
        <v>2145</v>
      </c>
      <c r="C182" s="65">
        <v>0</v>
      </c>
      <c r="D182" s="65"/>
      <c r="E182" s="66">
        <v>36</v>
      </c>
      <c r="F182" s="67">
        <v>0</v>
      </c>
      <c r="G182" s="68">
        <v>44.07</v>
      </c>
      <c r="H182" s="69">
        <v>0</v>
      </c>
      <c r="I182" s="70"/>
    </row>
    <row r="183" spans="1:9" outlineLevel="4" x14ac:dyDescent="0.2">
      <c r="A183" s="64" t="s">
        <v>2152</v>
      </c>
      <c r="B183" s="64" t="s">
        <v>2153</v>
      </c>
      <c r="C183" s="65">
        <v>1</v>
      </c>
      <c r="D183" s="65"/>
      <c r="E183" s="66">
        <v>2064</v>
      </c>
      <c r="F183" s="67">
        <v>2064</v>
      </c>
      <c r="G183" s="68">
        <v>44.07</v>
      </c>
      <c r="H183" s="69">
        <v>1154.3951999999999</v>
      </c>
      <c r="I183" s="70"/>
    </row>
    <row r="184" spans="1:9" outlineLevel="4" x14ac:dyDescent="0.2">
      <c r="A184" s="64" t="s">
        <v>2154</v>
      </c>
      <c r="B184" s="64" t="s">
        <v>1984</v>
      </c>
      <c r="C184" s="65">
        <v>1</v>
      </c>
      <c r="D184" s="65"/>
      <c r="E184" s="66">
        <v>666</v>
      </c>
      <c r="F184" s="67">
        <v>666</v>
      </c>
      <c r="G184" s="68">
        <v>44.07</v>
      </c>
      <c r="H184" s="69">
        <v>372.49380000000002</v>
      </c>
      <c r="I184" s="70"/>
    </row>
    <row r="185" spans="1:9" outlineLevel="2" x14ac:dyDescent="0.2">
      <c r="A185" s="64" t="s">
        <v>2155</v>
      </c>
      <c r="B185" s="64" t="s">
        <v>2156</v>
      </c>
      <c r="C185" s="65">
        <v>1</v>
      </c>
      <c r="D185" s="65"/>
      <c r="E185" s="66">
        <f>SUM(F186,F188)</f>
        <v>150500</v>
      </c>
      <c r="F185" s="67">
        <f>C185*E185</f>
        <v>150500</v>
      </c>
      <c r="G185" s="68">
        <f>100*(1-(H185/F185))</f>
        <v>44.070000000000007</v>
      </c>
      <c r="H185" s="69">
        <f>C185*SUM(H186,H188)</f>
        <v>84174.65</v>
      </c>
      <c r="I185" s="70"/>
    </row>
    <row r="186" spans="1:9" outlineLevel="3" x14ac:dyDescent="0.2">
      <c r="A186" s="64" t="s">
        <v>2157</v>
      </c>
      <c r="B186" s="64" t="s">
        <v>1888</v>
      </c>
      <c r="C186" s="65">
        <v>500</v>
      </c>
      <c r="D186" s="65"/>
      <c r="E186" s="66">
        <f>SUM(F187)</f>
        <v>215</v>
      </c>
      <c r="F186" s="67">
        <f>C186*E186</f>
        <v>107500</v>
      </c>
      <c r="G186" s="68">
        <f>100*(1-(H186/F186))</f>
        <v>44.07</v>
      </c>
      <c r="H186" s="69">
        <f>C186*SUM(H187)</f>
        <v>60124.75</v>
      </c>
      <c r="I186" s="70"/>
    </row>
    <row r="187" spans="1:9" outlineLevel="3" x14ac:dyDescent="0.2">
      <c r="A187" s="64" t="s">
        <v>2158</v>
      </c>
      <c r="B187" s="64" t="s">
        <v>1890</v>
      </c>
      <c r="C187" s="65">
        <v>1</v>
      </c>
      <c r="D187" s="65"/>
      <c r="E187" s="66">
        <v>215</v>
      </c>
      <c r="F187" s="67">
        <v>215</v>
      </c>
      <c r="G187" s="68">
        <v>44.07</v>
      </c>
      <c r="H187" s="69">
        <v>120.2495</v>
      </c>
      <c r="I187" s="70"/>
    </row>
    <row r="188" spans="1:9" outlineLevel="3" x14ac:dyDescent="0.2">
      <c r="A188" s="64" t="s">
        <v>2159</v>
      </c>
      <c r="B188" s="64" t="s">
        <v>1892</v>
      </c>
      <c r="C188" s="65">
        <v>200</v>
      </c>
      <c r="D188" s="65"/>
      <c r="E188" s="66">
        <f>SUM(F189)</f>
        <v>215</v>
      </c>
      <c r="F188" s="67">
        <f>C188*E188</f>
        <v>43000</v>
      </c>
      <c r="G188" s="68">
        <f>100*(1-(H188/F188))</f>
        <v>44.070000000000007</v>
      </c>
      <c r="H188" s="69">
        <f>C188*SUM(H189)</f>
        <v>24049.899999999998</v>
      </c>
      <c r="I188" s="70"/>
    </row>
    <row r="189" spans="1:9" outlineLevel="3" x14ac:dyDescent="0.2">
      <c r="A189" s="64" t="s">
        <v>2160</v>
      </c>
      <c r="B189" s="64" t="s">
        <v>1894</v>
      </c>
      <c r="C189" s="65">
        <v>1</v>
      </c>
      <c r="D189" s="65"/>
      <c r="E189" s="66">
        <v>215</v>
      </c>
      <c r="F189" s="67">
        <v>215</v>
      </c>
      <c r="G189" s="68">
        <v>44.07</v>
      </c>
      <c r="H189" s="69">
        <v>120.2495</v>
      </c>
      <c r="I189" s="70"/>
    </row>
    <row r="190" spans="1:9" outlineLevel="2" x14ac:dyDescent="0.2">
      <c r="A190" s="64" t="s">
        <v>2161</v>
      </c>
      <c r="B190" s="64" t="s">
        <v>2162</v>
      </c>
      <c r="C190" s="65">
        <v>1</v>
      </c>
      <c r="D190" s="65"/>
      <c r="E190" s="66">
        <f>SUM(F191)</f>
        <v>38550</v>
      </c>
      <c r="F190" s="67">
        <f>C190*E190</f>
        <v>38550</v>
      </c>
      <c r="G190" s="68">
        <f>100*(1-(H190/F190))</f>
        <v>44.069999999999986</v>
      </c>
      <c r="H190" s="69">
        <f>C190*SUM(H191)</f>
        <v>21561.015000000003</v>
      </c>
      <c r="I190" s="70"/>
    </row>
    <row r="191" spans="1:9" outlineLevel="2" x14ac:dyDescent="0.2">
      <c r="A191" s="64" t="s">
        <v>2163</v>
      </c>
      <c r="B191" s="64" t="s">
        <v>2011</v>
      </c>
      <c r="C191" s="65">
        <v>150</v>
      </c>
      <c r="D191" s="65"/>
      <c r="E191" s="66">
        <f>SUM(F192)</f>
        <v>257</v>
      </c>
      <c r="F191" s="67">
        <f>C191*E191</f>
        <v>38550</v>
      </c>
      <c r="G191" s="68">
        <f>100*(1-(H191/F191))</f>
        <v>44.069999999999986</v>
      </c>
      <c r="H191" s="69">
        <f>C191*SUM(H192)</f>
        <v>21561.015000000003</v>
      </c>
      <c r="I191" s="70"/>
    </row>
    <row r="192" spans="1:9" outlineLevel="2" x14ac:dyDescent="0.2">
      <c r="A192" s="64" t="s">
        <v>2164</v>
      </c>
      <c r="B192" s="64" t="s">
        <v>1954</v>
      </c>
      <c r="C192" s="65">
        <v>1</v>
      </c>
      <c r="D192" s="65"/>
      <c r="E192" s="66">
        <v>257</v>
      </c>
      <c r="F192" s="67">
        <v>257</v>
      </c>
      <c r="G192" s="68">
        <v>44.07</v>
      </c>
      <c r="H192" s="69">
        <v>143.74010000000001</v>
      </c>
      <c r="I192" s="70"/>
    </row>
    <row r="193" spans="1:9" outlineLevel="2" x14ac:dyDescent="0.2">
      <c r="A193" s="64" t="s">
        <v>2165</v>
      </c>
      <c r="B193" s="64" t="s">
        <v>2166</v>
      </c>
      <c r="C193" s="65">
        <v>1</v>
      </c>
      <c r="D193" s="65"/>
      <c r="E193" s="66">
        <f>SUM(F194)</f>
        <v>0</v>
      </c>
      <c r="F193" s="67">
        <f>C193*E193</f>
        <v>0</v>
      </c>
      <c r="G193" s="68" t="e">
        <f>100*(1-(H193/F193))</f>
        <v>#DIV/0!</v>
      </c>
      <c r="H193" s="69">
        <f>C193*SUM(H194)</f>
        <v>0</v>
      </c>
      <c r="I193" s="70"/>
    </row>
    <row r="194" spans="1:9" outlineLevel="2" x14ac:dyDescent="0.2">
      <c r="A194" s="64" t="s">
        <v>2167</v>
      </c>
      <c r="B194" s="64" t="s">
        <v>2168</v>
      </c>
      <c r="C194" s="65">
        <v>50</v>
      </c>
      <c r="D194" s="65"/>
      <c r="E194" s="66">
        <f>SUM(F195)</f>
        <v>0</v>
      </c>
      <c r="F194" s="67">
        <f>C194*E194</f>
        <v>0</v>
      </c>
      <c r="G194" s="68" t="e">
        <f>100*(1-(H194/F194))</f>
        <v>#DIV/0!</v>
      </c>
      <c r="H194" s="69">
        <f>C194*SUM(H195)</f>
        <v>0</v>
      </c>
      <c r="I194" s="70"/>
    </row>
    <row r="195" spans="1:9" outlineLevel="2" x14ac:dyDescent="0.2">
      <c r="A195" s="64" t="s">
        <v>2169</v>
      </c>
      <c r="B195" s="64" t="s">
        <v>2170</v>
      </c>
      <c r="C195" s="65">
        <v>1</v>
      </c>
      <c r="D195" s="65"/>
      <c r="E195" s="66"/>
      <c r="F195" s="67">
        <v>0</v>
      </c>
      <c r="G195" s="68">
        <v>0</v>
      </c>
      <c r="H195" s="69">
        <v>0</v>
      </c>
      <c r="I195" s="70"/>
    </row>
    <row r="196" spans="1:9" outlineLevel="2" x14ac:dyDescent="0.2">
      <c r="A196" s="64" t="s">
        <v>2171</v>
      </c>
      <c r="B196" s="64" t="s">
        <v>2172</v>
      </c>
      <c r="C196" s="65">
        <v>1</v>
      </c>
      <c r="D196" s="65"/>
      <c r="E196" s="66">
        <f>SUM(F197,F199,F201,F203,F206,F208,F210,F212,F214,F216,F218,F220,F222,F224,F226,F228,F230,F232,F234)</f>
        <v>2039463</v>
      </c>
      <c r="F196" s="67">
        <f>C196*E196</f>
        <v>2039463</v>
      </c>
      <c r="G196" s="68">
        <f>100*(1-(H196/F196))</f>
        <v>77.63</v>
      </c>
      <c r="H196" s="69">
        <f>C196*SUM(H197,H199,H201,H203,H206,H208,H210,H212,H214,H216,H218,H220,H222,H224,H226,H228,H230,H232,H234)</f>
        <v>456227.87309999997</v>
      </c>
      <c r="I196" s="70"/>
    </row>
    <row r="197" spans="1:9" outlineLevel="3" x14ac:dyDescent="0.2">
      <c r="A197" s="64" t="s">
        <v>2173</v>
      </c>
      <c r="B197" s="64" t="s">
        <v>2016</v>
      </c>
      <c r="C197" s="65">
        <v>50</v>
      </c>
      <c r="D197" s="65"/>
      <c r="E197" s="66">
        <f>SUM(F198)</f>
        <v>1481.94</v>
      </c>
      <c r="F197" s="67">
        <f>C197*E197</f>
        <v>74097</v>
      </c>
      <c r="G197" s="68">
        <f>100*(1-(H197/F197))</f>
        <v>77.63</v>
      </c>
      <c r="H197" s="69">
        <f>C197*SUM(H198)</f>
        <v>16575.498899999999</v>
      </c>
      <c r="I197" s="70"/>
    </row>
    <row r="198" spans="1:9" outlineLevel="3" x14ac:dyDescent="0.2">
      <c r="A198" s="64" t="s">
        <v>2174</v>
      </c>
      <c r="B198" s="64"/>
      <c r="C198" s="65">
        <v>1</v>
      </c>
      <c r="D198" s="65"/>
      <c r="E198" s="66">
        <v>1481.94</v>
      </c>
      <c r="F198" s="67">
        <v>1481.94</v>
      </c>
      <c r="G198" s="68">
        <v>77.63</v>
      </c>
      <c r="H198" s="69">
        <v>331.50997799999999</v>
      </c>
      <c r="I198" s="70"/>
    </row>
    <row r="199" spans="1:9" outlineLevel="3" x14ac:dyDescent="0.2">
      <c r="A199" s="64" t="s">
        <v>2175</v>
      </c>
      <c r="B199" s="64" t="s">
        <v>1898</v>
      </c>
      <c r="C199" s="65">
        <v>700</v>
      </c>
      <c r="D199" s="65"/>
      <c r="E199" s="66">
        <f>SUM(F200)</f>
        <v>1113.17</v>
      </c>
      <c r="F199" s="67">
        <f>C199*E199</f>
        <v>779219</v>
      </c>
      <c r="G199" s="68">
        <f>100*(1-(H199/F199))</f>
        <v>77.63</v>
      </c>
      <c r="H199" s="69">
        <f>C199*SUM(H200)</f>
        <v>174311.29029999999</v>
      </c>
      <c r="I199" s="70"/>
    </row>
    <row r="200" spans="1:9" outlineLevel="3" x14ac:dyDescent="0.2">
      <c r="A200" s="64" t="s">
        <v>2176</v>
      </c>
      <c r="B200" s="64"/>
      <c r="C200" s="65">
        <v>1</v>
      </c>
      <c r="D200" s="65"/>
      <c r="E200" s="66">
        <v>1113.17</v>
      </c>
      <c r="F200" s="67">
        <v>1113.17</v>
      </c>
      <c r="G200" s="68">
        <v>77.63</v>
      </c>
      <c r="H200" s="69">
        <v>249.01612900000001</v>
      </c>
      <c r="I200" s="70"/>
    </row>
    <row r="201" spans="1:9" outlineLevel="3" x14ac:dyDescent="0.2">
      <c r="A201" s="64" t="s">
        <v>2177</v>
      </c>
      <c r="B201" s="64" t="s">
        <v>2021</v>
      </c>
      <c r="C201" s="65">
        <v>50</v>
      </c>
      <c r="D201" s="65"/>
      <c r="E201" s="66">
        <f>SUM(F202)</f>
        <v>9012.9</v>
      </c>
      <c r="F201" s="67">
        <f>C201*E201</f>
        <v>450645</v>
      </c>
      <c r="G201" s="68">
        <f>100*(1-(H201/F201))</f>
        <v>77.63</v>
      </c>
      <c r="H201" s="69">
        <f>C201*SUM(H202)</f>
        <v>100809.2865</v>
      </c>
      <c r="I201" s="70"/>
    </row>
    <row r="202" spans="1:9" outlineLevel="3" x14ac:dyDescent="0.2">
      <c r="A202" s="64" t="s">
        <v>2178</v>
      </c>
      <c r="B202" s="64"/>
      <c r="C202" s="65">
        <v>1</v>
      </c>
      <c r="D202" s="65"/>
      <c r="E202" s="66">
        <v>9012.9</v>
      </c>
      <c r="F202" s="67">
        <v>9012.9</v>
      </c>
      <c r="G202" s="68">
        <v>77.63</v>
      </c>
      <c r="H202" s="69">
        <v>2016.1857299999999</v>
      </c>
      <c r="I202" s="70"/>
    </row>
    <row r="203" spans="1:9" outlineLevel="3" x14ac:dyDescent="0.2">
      <c r="A203" s="64" t="s">
        <v>2179</v>
      </c>
      <c r="B203" s="64" t="s">
        <v>2024</v>
      </c>
      <c r="C203" s="65">
        <v>50</v>
      </c>
      <c r="D203" s="65"/>
      <c r="E203" s="66">
        <f>SUM(F204,F205)</f>
        <v>3720</v>
      </c>
      <c r="F203" s="67">
        <f>C203*E203</f>
        <v>186000</v>
      </c>
      <c r="G203" s="68">
        <f>100*(1-(H203/F203))</f>
        <v>77.63</v>
      </c>
      <c r="H203" s="69">
        <f>C203*SUM(H204,H205)</f>
        <v>41608.199999999997</v>
      </c>
      <c r="I203" s="70"/>
    </row>
    <row r="204" spans="1:9" outlineLevel="4" x14ac:dyDescent="0.2">
      <c r="A204" s="64" t="s">
        <v>2180</v>
      </c>
      <c r="B204" s="64"/>
      <c r="C204" s="65">
        <v>1</v>
      </c>
      <c r="D204" s="65"/>
      <c r="E204" s="66">
        <v>3210</v>
      </c>
      <c r="F204" s="67">
        <v>3210</v>
      </c>
      <c r="G204" s="68">
        <v>77.63</v>
      </c>
      <c r="H204" s="69">
        <v>718.077</v>
      </c>
      <c r="I204" s="70"/>
    </row>
    <row r="205" spans="1:9" outlineLevel="4" x14ac:dyDescent="0.2">
      <c r="A205" s="64" t="s">
        <v>2181</v>
      </c>
      <c r="B205" s="64"/>
      <c r="C205" s="65">
        <v>1</v>
      </c>
      <c r="D205" s="65"/>
      <c r="E205" s="66">
        <v>510</v>
      </c>
      <c r="F205" s="67">
        <v>510</v>
      </c>
      <c r="G205" s="68">
        <v>77.63</v>
      </c>
      <c r="H205" s="69">
        <v>114.087</v>
      </c>
      <c r="I205" s="70"/>
    </row>
    <row r="206" spans="1:9" outlineLevel="3" x14ac:dyDescent="0.2">
      <c r="A206" s="64" t="s">
        <v>2182</v>
      </c>
      <c r="B206" s="64" t="s">
        <v>2028</v>
      </c>
      <c r="C206" s="65">
        <v>50</v>
      </c>
      <c r="D206" s="65"/>
      <c r="E206" s="66">
        <f>SUM(F207)</f>
        <v>1070</v>
      </c>
      <c r="F206" s="67">
        <f>C206*E206</f>
        <v>53500</v>
      </c>
      <c r="G206" s="68">
        <f>100*(1-(H206/F206))</f>
        <v>77.63</v>
      </c>
      <c r="H206" s="69">
        <f>C206*SUM(H207)</f>
        <v>11967.95</v>
      </c>
      <c r="I206" s="70"/>
    </row>
    <row r="207" spans="1:9" outlineLevel="3" x14ac:dyDescent="0.2">
      <c r="A207" s="64" t="s">
        <v>2183</v>
      </c>
      <c r="B207" s="64"/>
      <c r="C207" s="65">
        <v>1</v>
      </c>
      <c r="D207" s="65"/>
      <c r="E207" s="66">
        <v>1070</v>
      </c>
      <c r="F207" s="67">
        <v>1070</v>
      </c>
      <c r="G207" s="68">
        <v>77.63</v>
      </c>
      <c r="H207" s="69">
        <v>239.35900000000001</v>
      </c>
      <c r="I207" s="70"/>
    </row>
    <row r="208" spans="1:9" outlineLevel="3" x14ac:dyDescent="0.2">
      <c r="A208" s="64" t="s">
        <v>2184</v>
      </c>
      <c r="B208" s="64" t="s">
        <v>2031</v>
      </c>
      <c r="C208" s="65">
        <v>50</v>
      </c>
      <c r="D208" s="65"/>
      <c r="E208" s="66">
        <f>SUM(F209)</f>
        <v>357.5</v>
      </c>
      <c r="F208" s="67">
        <f>C208*E208</f>
        <v>17875</v>
      </c>
      <c r="G208" s="68">
        <f>100*(1-(H208/F208))</f>
        <v>77.63</v>
      </c>
      <c r="H208" s="69">
        <f>C208*SUM(H209)</f>
        <v>3998.6375000000003</v>
      </c>
      <c r="I208" s="70"/>
    </row>
    <row r="209" spans="1:9" outlineLevel="3" x14ac:dyDescent="0.2">
      <c r="A209" s="64" t="s">
        <v>2185</v>
      </c>
      <c r="B209" s="64" t="s">
        <v>2033</v>
      </c>
      <c r="C209" s="65">
        <v>1</v>
      </c>
      <c r="D209" s="65"/>
      <c r="E209" s="66">
        <v>357.5</v>
      </c>
      <c r="F209" s="67">
        <v>357.5</v>
      </c>
      <c r="G209" s="68">
        <v>77.63</v>
      </c>
      <c r="H209" s="69">
        <v>79.972750000000005</v>
      </c>
      <c r="I209" s="70"/>
    </row>
    <row r="210" spans="1:9" outlineLevel="3" x14ac:dyDescent="0.2">
      <c r="A210" s="64" t="s">
        <v>2186</v>
      </c>
      <c r="B210" s="64" t="s">
        <v>2035</v>
      </c>
      <c r="C210" s="65">
        <v>50</v>
      </c>
      <c r="D210" s="65"/>
      <c r="E210" s="66">
        <f>SUM(F211)</f>
        <v>2145</v>
      </c>
      <c r="F210" s="67">
        <f>C210*E210</f>
        <v>107250</v>
      </c>
      <c r="G210" s="68">
        <f>100*(1-(H210/F210))</f>
        <v>77.63</v>
      </c>
      <c r="H210" s="69">
        <f>C210*SUM(H211)</f>
        <v>23991.825000000001</v>
      </c>
      <c r="I210" s="70"/>
    </row>
    <row r="211" spans="1:9" outlineLevel="3" x14ac:dyDescent="0.2">
      <c r="A211" s="64" t="s">
        <v>2187</v>
      </c>
      <c r="B211" s="64" t="s">
        <v>2037</v>
      </c>
      <c r="C211" s="65">
        <v>1</v>
      </c>
      <c r="D211" s="65"/>
      <c r="E211" s="66">
        <v>2145</v>
      </c>
      <c r="F211" s="67">
        <v>2145</v>
      </c>
      <c r="G211" s="68">
        <v>77.63</v>
      </c>
      <c r="H211" s="69">
        <v>479.8365</v>
      </c>
      <c r="I211" s="70"/>
    </row>
    <row r="212" spans="1:9" outlineLevel="3" x14ac:dyDescent="0.2">
      <c r="A212" s="64" t="s">
        <v>2188</v>
      </c>
      <c r="B212" s="64" t="s">
        <v>2039</v>
      </c>
      <c r="C212" s="65">
        <v>50</v>
      </c>
      <c r="D212" s="65"/>
      <c r="E212" s="66">
        <f>SUM(F213)</f>
        <v>619.38</v>
      </c>
      <c r="F212" s="67">
        <f>C212*E212</f>
        <v>30969</v>
      </c>
      <c r="G212" s="68">
        <f>100*(1-(H212/F212))</f>
        <v>77.63</v>
      </c>
      <c r="H212" s="69">
        <f>C212*SUM(H213)</f>
        <v>6927.7653</v>
      </c>
      <c r="I212" s="70"/>
    </row>
    <row r="213" spans="1:9" outlineLevel="3" x14ac:dyDescent="0.2">
      <c r="A213" s="64" t="s">
        <v>2189</v>
      </c>
      <c r="B213" s="64" t="s">
        <v>2041</v>
      </c>
      <c r="C213" s="65">
        <v>1</v>
      </c>
      <c r="D213" s="65"/>
      <c r="E213" s="66">
        <v>619.38</v>
      </c>
      <c r="F213" s="67">
        <v>619.38</v>
      </c>
      <c r="G213" s="68">
        <v>77.63</v>
      </c>
      <c r="H213" s="69">
        <v>138.555306</v>
      </c>
      <c r="I213" s="70"/>
    </row>
    <row r="214" spans="1:9" outlineLevel="3" x14ac:dyDescent="0.2">
      <c r="A214" s="64" t="s">
        <v>2190</v>
      </c>
      <c r="B214" s="64" t="s">
        <v>2043</v>
      </c>
      <c r="C214" s="65">
        <v>50</v>
      </c>
      <c r="D214" s="65"/>
      <c r="E214" s="66">
        <f>SUM(F215)</f>
        <v>181.68</v>
      </c>
      <c r="F214" s="67">
        <f>C214*E214</f>
        <v>9084</v>
      </c>
      <c r="G214" s="68">
        <f>100*(1-(H214/F214))</f>
        <v>77.63</v>
      </c>
      <c r="H214" s="69">
        <f>C214*SUM(H215)</f>
        <v>2032.0907999999999</v>
      </c>
      <c r="I214" s="70"/>
    </row>
    <row r="215" spans="1:9" outlineLevel="3" x14ac:dyDescent="0.2">
      <c r="A215" s="64" t="s">
        <v>2191</v>
      </c>
      <c r="B215" s="64" t="s">
        <v>2045</v>
      </c>
      <c r="C215" s="65">
        <v>1</v>
      </c>
      <c r="D215" s="65"/>
      <c r="E215" s="66">
        <v>181.68</v>
      </c>
      <c r="F215" s="67">
        <v>181.68</v>
      </c>
      <c r="G215" s="68">
        <v>77.63</v>
      </c>
      <c r="H215" s="69">
        <v>40.641815999999999</v>
      </c>
      <c r="I215" s="70"/>
    </row>
    <row r="216" spans="1:9" outlineLevel="3" x14ac:dyDescent="0.2">
      <c r="A216" s="64" t="s">
        <v>2192</v>
      </c>
      <c r="B216" s="64" t="s">
        <v>1901</v>
      </c>
      <c r="C216" s="65">
        <v>700</v>
      </c>
      <c r="D216" s="65"/>
      <c r="E216" s="66">
        <f>SUM(F217)</f>
        <v>33.450000000000003</v>
      </c>
      <c r="F216" s="67">
        <f>C216*E216</f>
        <v>23415.000000000004</v>
      </c>
      <c r="G216" s="68">
        <f>100*(1-(H216/F216))</f>
        <v>77.63</v>
      </c>
      <c r="H216" s="69">
        <f>C216*SUM(H217)</f>
        <v>5237.9354999999996</v>
      </c>
      <c r="I216" s="70"/>
    </row>
    <row r="217" spans="1:9" outlineLevel="3" x14ac:dyDescent="0.2">
      <c r="A217" s="64" t="s">
        <v>2193</v>
      </c>
      <c r="B217" s="64" t="s">
        <v>1903</v>
      </c>
      <c r="C217" s="65">
        <v>1</v>
      </c>
      <c r="D217" s="65"/>
      <c r="E217" s="66">
        <v>33.450000000000003</v>
      </c>
      <c r="F217" s="67">
        <v>33.450000000000003</v>
      </c>
      <c r="G217" s="68">
        <v>77.63</v>
      </c>
      <c r="H217" s="69">
        <v>7.4827649999999997</v>
      </c>
      <c r="I217" s="70"/>
    </row>
    <row r="218" spans="1:9" outlineLevel="3" x14ac:dyDescent="0.2">
      <c r="A218" s="64" t="s">
        <v>2194</v>
      </c>
      <c r="B218" s="64" t="s">
        <v>2049</v>
      </c>
      <c r="C218" s="65">
        <v>50</v>
      </c>
      <c r="D218" s="65"/>
      <c r="E218" s="66">
        <f>SUM(F219)</f>
        <v>449.24</v>
      </c>
      <c r="F218" s="67">
        <f>C218*E218</f>
        <v>22462</v>
      </c>
      <c r="G218" s="68">
        <f>100*(1-(H218/F218))</f>
        <v>77.63</v>
      </c>
      <c r="H218" s="69">
        <f>C218*SUM(H219)</f>
        <v>5024.7494000000006</v>
      </c>
      <c r="I218" s="70"/>
    </row>
    <row r="219" spans="1:9" outlineLevel="3" x14ac:dyDescent="0.2">
      <c r="A219" s="64" t="s">
        <v>2195</v>
      </c>
      <c r="B219" s="64" t="s">
        <v>2051</v>
      </c>
      <c r="C219" s="65">
        <v>1</v>
      </c>
      <c r="D219" s="65"/>
      <c r="E219" s="66">
        <v>449.24</v>
      </c>
      <c r="F219" s="67">
        <v>449.24</v>
      </c>
      <c r="G219" s="68">
        <v>77.63</v>
      </c>
      <c r="H219" s="69">
        <v>100.49498800000001</v>
      </c>
      <c r="I219" s="70"/>
    </row>
    <row r="220" spans="1:9" outlineLevel="3" x14ac:dyDescent="0.2">
      <c r="A220" s="64" t="s">
        <v>2196</v>
      </c>
      <c r="B220" s="64" t="s">
        <v>1905</v>
      </c>
      <c r="C220" s="65">
        <v>700</v>
      </c>
      <c r="D220" s="65"/>
      <c r="E220" s="66">
        <f>SUM(F221)</f>
        <v>11.23</v>
      </c>
      <c r="F220" s="67">
        <f>C220*E220</f>
        <v>7861</v>
      </c>
      <c r="G220" s="68">
        <f>100*(1-(H220/F220))</f>
        <v>77.63</v>
      </c>
      <c r="H220" s="69">
        <f>C220*SUM(H221)</f>
        <v>1758.5056999999999</v>
      </c>
      <c r="I220" s="70"/>
    </row>
    <row r="221" spans="1:9" outlineLevel="3" x14ac:dyDescent="0.2">
      <c r="A221" s="64" t="s">
        <v>2197</v>
      </c>
      <c r="B221" s="64" t="s">
        <v>1907</v>
      </c>
      <c r="C221" s="65">
        <v>1</v>
      </c>
      <c r="D221" s="65"/>
      <c r="E221" s="66">
        <v>11.23</v>
      </c>
      <c r="F221" s="67">
        <v>11.23</v>
      </c>
      <c r="G221" s="68">
        <v>77.63</v>
      </c>
      <c r="H221" s="69">
        <v>2.5121509999999998</v>
      </c>
      <c r="I221" s="70"/>
    </row>
    <row r="222" spans="1:9" outlineLevel="3" x14ac:dyDescent="0.2">
      <c r="A222" s="64" t="s">
        <v>2198</v>
      </c>
      <c r="B222" s="64" t="s">
        <v>1909</v>
      </c>
      <c r="C222" s="65">
        <v>700</v>
      </c>
      <c r="D222" s="65"/>
      <c r="E222" s="66">
        <f>SUM(F223)</f>
        <v>11.23</v>
      </c>
      <c r="F222" s="67">
        <f>C222*E222</f>
        <v>7861</v>
      </c>
      <c r="G222" s="68">
        <f>100*(1-(H222/F222))</f>
        <v>77.63</v>
      </c>
      <c r="H222" s="69">
        <f>C222*SUM(H223)</f>
        <v>1758.5056999999999</v>
      </c>
      <c r="I222" s="70"/>
    </row>
    <row r="223" spans="1:9" outlineLevel="3" x14ac:dyDescent="0.2">
      <c r="A223" s="64" t="s">
        <v>2199</v>
      </c>
      <c r="B223" s="64" t="s">
        <v>1911</v>
      </c>
      <c r="C223" s="65">
        <v>1</v>
      </c>
      <c r="D223" s="65"/>
      <c r="E223" s="66">
        <v>11.23</v>
      </c>
      <c r="F223" s="67">
        <v>11.23</v>
      </c>
      <c r="G223" s="68">
        <v>77.63</v>
      </c>
      <c r="H223" s="69">
        <v>2.5121509999999998</v>
      </c>
      <c r="I223" s="70"/>
    </row>
    <row r="224" spans="1:9" outlineLevel="3" x14ac:dyDescent="0.2">
      <c r="A224" s="64" t="s">
        <v>2200</v>
      </c>
      <c r="B224" s="64" t="s">
        <v>2057</v>
      </c>
      <c r="C224" s="65">
        <v>50</v>
      </c>
      <c r="D224" s="65"/>
      <c r="E224" s="66">
        <f>SUM(F225)</f>
        <v>2082</v>
      </c>
      <c r="F224" s="67">
        <f>C224*E224</f>
        <v>104100</v>
      </c>
      <c r="G224" s="68">
        <f>100*(1-(H224/F224))</f>
        <v>77.63</v>
      </c>
      <c r="H224" s="69">
        <f>C224*SUM(H225)</f>
        <v>23287.170000000002</v>
      </c>
      <c r="I224" s="70"/>
    </row>
    <row r="225" spans="1:9" outlineLevel="3" x14ac:dyDescent="0.2">
      <c r="A225" s="64" t="s">
        <v>2201</v>
      </c>
      <c r="B225" s="64" t="s">
        <v>2059</v>
      </c>
      <c r="C225" s="65">
        <v>1</v>
      </c>
      <c r="D225" s="65"/>
      <c r="E225" s="66">
        <v>2082</v>
      </c>
      <c r="F225" s="67">
        <v>2082</v>
      </c>
      <c r="G225" s="68">
        <v>77.63</v>
      </c>
      <c r="H225" s="69">
        <v>465.74340000000001</v>
      </c>
      <c r="I225" s="70"/>
    </row>
    <row r="226" spans="1:9" outlineLevel="3" x14ac:dyDescent="0.2">
      <c r="A226" s="64" t="s">
        <v>2202</v>
      </c>
      <c r="B226" s="64" t="s">
        <v>2061</v>
      </c>
      <c r="C226" s="65">
        <v>50</v>
      </c>
      <c r="D226" s="65"/>
      <c r="E226" s="66">
        <f>SUM(F227)</f>
        <v>1401</v>
      </c>
      <c r="F226" s="67">
        <f>C226*E226</f>
        <v>70050</v>
      </c>
      <c r="G226" s="68">
        <f>100*(1-(H226/F226))</f>
        <v>77.63</v>
      </c>
      <c r="H226" s="69">
        <f>C226*SUM(H227)</f>
        <v>15670.185000000001</v>
      </c>
      <c r="I226" s="70"/>
    </row>
    <row r="227" spans="1:9" outlineLevel="3" x14ac:dyDescent="0.2">
      <c r="A227" s="64" t="s">
        <v>2203</v>
      </c>
      <c r="B227" s="64" t="s">
        <v>2061</v>
      </c>
      <c r="C227" s="65">
        <v>1</v>
      </c>
      <c r="D227" s="65"/>
      <c r="E227" s="66">
        <v>1401</v>
      </c>
      <c r="F227" s="67">
        <v>1401</v>
      </c>
      <c r="G227" s="68">
        <v>77.63</v>
      </c>
      <c r="H227" s="69">
        <v>313.40370000000001</v>
      </c>
      <c r="I227" s="70"/>
    </row>
    <row r="228" spans="1:9" outlineLevel="3" x14ac:dyDescent="0.2">
      <c r="A228" s="64" t="s">
        <v>2204</v>
      </c>
      <c r="B228" s="64" t="s">
        <v>1913</v>
      </c>
      <c r="C228" s="65">
        <v>700</v>
      </c>
      <c r="D228" s="65"/>
      <c r="E228" s="66">
        <f>SUM(F229)</f>
        <v>25.5</v>
      </c>
      <c r="F228" s="67">
        <f>C228*E228</f>
        <v>17850</v>
      </c>
      <c r="G228" s="68">
        <f>100*(1-(H228/F228))</f>
        <v>77.63</v>
      </c>
      <c r="H228" s="69">
        <f>C228*SUM(H229)</f>
        <v>3993.0450000000001</v>
      </c>
      <c r="I228" s="70"/>
    </row>
    <row r="229" spans="1:9" outlineLevel="3" x14ac:dyDescent="0.2">
      <c r="A229" s="64" t="s">
        <v>2205</v>
      </c>
      <c r="B229" s="64" t="s">
        <v>1913</v>
      </c>
      <c r="C229" s="65">
        <v>1</v>
      </c>
      <c r="D229" s="65"/>
      <c r="E229" s="66">
        <v>25.5</v>
      </c>
      <c r="F229" s="67">
        <v>25.5</v>
      </c>
      <c r="G229" s="68">
        <v>77.63</v>
      </c>
      <c r="H229" s="69">
        <v>5.7043499999999998</v>
      </c>
      <c r="I229" s="70"/>
    </row>
    <row r="230" spans="1:9" outlineLevel="3" x14ac:dyDescent="0.2">
      <c r="A230" s="64" t="s">
        <v>2206</v>
      </c>
      <c r="B230" s="64" t="s">
        <v>2066</v>
      </c>
      <c r="C230" s="65">
        <v>50</v>
      </c>
      <c r="D230" s="65"/>
      <c r="E230" s="66">
        <f>SUM(F231)</f>
        <v>761</v>
      </c>
      <c r="F230" s="67">
        <f>C230*E230</f>
        <v>38050</v>
      </c>
      <c r="G230" s="68">
        <f>100*(1-(H230/F230))</f>
        <v>77.63</v>
      </c>
      <c r="H230" s="69">
        <f>C230*SUM(H231)</f>
        <v>8511.7849999999999</v>
      </c>
      <c r="I230" s="70"/>
    </row>
    <row r="231" spans="1:9" outlineLevel="3" x14ac:dyDescent="0.2">
      <c r="A231" s="64" t="s">
        <v>2207</v>
      </c>
      <c r="B231" s="64" t="s">
        <v>2068</v>
      </c>
      <c r="C231" s="65">
        <v>1</v>
      </c>
      <c r="D231" s="65"/>
      <c r="E231" s="66">
        <v>761</v>
      </c>
      <c r="F231" s="67">
        <v>761</v>
      </c>
      <c r="G231" s="68">
        <v>77.63</v>
      </c>
      <c r="H231" s="69">
        <v>170.23570000000001</v>
      </c>
      <c r="I231" s="70"/>
    </row>
    <row r="232" spans="1:9" outlineLevel="3" x14ac:dyDescent="0.2">
      <c r="A232" s="64" t="s">
        <v>2208</v>
      </c>
      <c r="B232" s="64" t="s">
        <v>2070</v>
      </c>
      <c r="C232" s="65">
        <v>50</v>
      </c>
      <c r="D232" s="65"/>
      <c r="E232" s="66">
        <f>SUM(F233)</f>
        <v>521</v>
      </c>
      <c r="F232" s="67">
        <f>C232*E232</f>
        <v>26050</v>
      </c>
      <c r="G232" s="68">
        <f>100*(1-(H232/F232))</f>
        <v>77.63</v>
      </c>
      <c r="H232" s="69">
        <f>C232*SUM(H233)</f>
        <v>5827.3850000000002</v>
      </c>
      <c r="I232" s="70"/>
    </row>
    <row r="233" spans="1:9" outlineLevel="3" x14ac:dyDescent="0.2">
      <c r="A233" s="64" t="s">
        <v>2209</v>
      </c>
      <c r="B233" s="64" t="s">
        <v>2072</v>
      </c>
      <c r="C233" s="65">
        <v>1</v>
      </c>
      <c r="D233" s="65"/>
      <c r="E233" s="66">
        <v>521</v>
      </c>
      <c r="F233" s="67">
        <v>521</v>
      </c>
      <c r="G233" s="68">
        <v>77.63</v>
      </c>
      <c r="H233" s="69">
        <v>116.54770000000001</v>
      </c>
      <c r="I233" s="70"/>
    </row>
    <row r="234" spans="1:9" outlineLevel="3" x14ac:dyDescent="0.2">
      <c r="A234" s="64" t="s">
        <v>2210</v>
      </c>
      <c r="B234" s="64" t="s">
        <v>1916</v>
      </c>
      <c r="C234" s="65">
        <v>700</v>
      </c>
      <c r="D234" s="65"/>
      <c r="E234" s="66">
        <f>SUM(F235)</f>
        <v>18.75</v>
      </c>
      <c r="F234" s="67">
        <f>C234*E234</f>
        <v>13125</v>
      </c>
      <c r="G234" s="68">
        <f>100*(1-(H234/F234))</f>
        <v>77.63</v>
      </c>
      <c r="H234" s="69">
        <f>C234*SUM(H235)</f>
        <v>2936.0625</v>
      </c>
      <c r="I234" s="70"/>
    </row>
    <row r="235" spans="1:9" outlineLevel="3" x14ac:dyDescent="0.2">
      <c r="A235" s="64" t="s">
        <v>2211</v>
      </c>
      <c r="B235" s="64" t="s">
        <v>1918</v>
      </c>
      <c r="C235" s="65">
        <v>1</v>
      </c>
      <c r="D235" s="65"/>
      <c r="E235" s="66">
        <v>18.75</v>
      </c>
      <c r="F235" s="67">
        <v>18.75</v>
      </c>
      <c r="G235" s="68">
        <v>77.63</v>
      </c>
      <c r="H235" s="69">
        <v>4.194375</v>
      </c>
      <c r="I235" s="70"/>
    </row>
    <row r="236" spans="1:9" outlineLevel="2" x14ac:dyDescent="0.2">
      <c r="A236" s="64" t="s">
        <v>2212</v>
      </c>
      <c r="B236" s="64" t="s">
        <v>2213</v>
      </c>
      <c r="C236" s="65">
        <v>1</v>
      </c>
      <c r="D236" s="65"/>
      <c r="E236" s="66">
        <f>SUM(F237)</f>
        <v>16750</v>
      </c>
      <c r="F236" s="67">
        <f>C236*E236</f>
        <v>16750</v>
      </c>
      <c r="G236" s="68">
        <f>100*(1-(H236/F236))</f>
        <v>77.63</v>
      </c>
      <c r="H236" s="69">
        <f>C236*SUM(H237)</f>
        <v>3746.9749999999999</v>
      </c>
      <c r="I236" s="70"/>
    </row>
    <row r="237" spans="1:9" outlineLevel="2" x14ac:dyDescent="0.2">
      <c r="A237" s="64" t="s">
        <v>2214</v>
      </c>
      <c r="B237" s="64" t="s">
        <v>2078</v>
      </c>
      <c r="C237" s="65">
        <v>50</v>
      </c>
      <c r="D237" s="65"/>
      <c r="E237" s="66">
        <f>SUM(F238)</f>
        <v>335</v>
      </c>
      <c r="F237" s="67">
        <f>C237*E237</f>
        <v>16750</v>
      </c>
      <c r="G237" s="68">
        <f>100*(1-(H237/F237))</f>
        <v>77.63</v>
      </c>
      <c r="H237" s="69">
        <f>C237*SUM(H238)</f>
        <v>3746.9749999999999</v>
      </c>
      <c r="I237" s="70"/>
    </row>
    <row r="238" spans="1:9" outlineLevel="2" x14ac:dyDescent="0.2">
      <c r="A238" s="64" t="s">
        <v>2215</v>
      </c>
      <c r="B238" s="64" t="s">
        <v>2080</v>
      </c>
      <c r="C238" s="65">
        <v>1</v>
      </c>
      <c r="D238" s="65"/>
      <c r="E238" s="66">
        <v>335</v>
      </c>
      <c r="F238" s="67">
        <v>335</v>
      </c>
      <c r="G238" s="68">
        <v>77.63</v>
      </c>
      <c r="H238" s="69">
        <v>74.939499999999995</v>
      </c>
      <c r="I238" s="70"/>
    </row>
    <row r="239" spans="1:9" outlineLevel="2" x14ac:dyDescent="0.2">
      <c r="A239" s="64" t="s">
        <v>2216</v>
      </c>
      <c r="B239" s="64" t="s">
        <v>2217</v>
      </c>
      <c r="C239" s="65">
        <v>1</v>
      </c>
      <c r="D239" s="65"/>
      <c r="E239" s="66">
        <f>SUM(F240,F242,F245,F247,F249)</f>
        <v>0</v>
      </c>
      <c r="F239" s="67">
        <f>C239*E239</f>
        <v>0</v>
      </c>
      <c r="G239" s="68" t="e">
        <f>100*(1-(H239/F239))</f>
        <v>#DIV/0!</v>
      </c>
      <c r="H239" s="69">
        <f>C239*SUM(H240,H242,H245,H247,H249)</f>
        <v>0</v>
      </c>
      <c r="I239" s="70"/>
    </row>
    <row r="240" spans="1:9" outlineLevel="3" x14ac:dyDescent="0.2">
      <c r="A240" s="64" t="s">
        <v>2218</v>
      </c>
      <c r="B240" s="64" t="s">
        <v>2021</v>
      </c>
      <c r="C240" s="65">
        <v>0</v>
      </c>
      <c r="D240" s="65"/>
      <c r="E240" s="66">
        <f>SUM(F241)</f>
        <v>9012.9</v>
      </c>
      <c r="F240" s="67">
        <f>C240*E240</f>
        <v>0</v>
      </c>
      <c r="G240" s="68" t="e">
        <f>100*(1-(H240/F240))</f>
        <v>#DIV/0!</v>
      </c>
      <c r="H240" s="69">
        <f>C240*SUM(H241)</f>
        <v>0</v>
      </c>
      <c r="I240" s="70"/>
    </row>
    <row r="241" spans="1:9" outlineLevel="3" x14ac:dyDescent="0.2">
      <c r="A241" s="64" t="s">
        <v>2219</v>
      </c>
      <c r="B241" s="64"/>
      <c r="C241" s="65">
        <v>1</v>
      </c>
      <c r="D241" s="65"/>
      <c r="E241" s="66">
        <v>9012.9</v>
      </c>
      <c r="F241" s="67">
        <v>9012.9</v>
      </c>
      <c r="G241" s="68">
        <v>88.81</v>
      </c>
      <c r="H241" s="69">
        <v>1008.54351</v>
      </c>
      <c r="I241" s="70"/>
    </row>
    <row r="242" spans="1:9" outlineLevel="3" x14ac:dyDescent="0.2">
      <c r="A242" s="64" t="s">
        <v>2220</v>
      </c>
      <c r="B242" s="64" t="s">
        <v>2024</v>
      </c>
      <c r="C242" s="65">
        <v>0</v>
      </c>
      <c r="D242" s="65"/>
      <c r="E242" s="66">
        <f>SUM(F243,F244)</f>
        <v>3720</v>
      </c>
      <c r="F242" s="67">
        <f>C242*E242</f>
        <v>0</v>
      </c>
      <c r="G242" s="68" t="e">
        <f>100*(1-(H242/F242))</f>
        <v>#DIV/0!</v>
      </c>
      <c r="H242" s="69">
        <f>C242*SUM(H243,H244)</f>
        <v>0</v>
      </c>
      <c r="I242" s="70"/>
    </row>
    <row r="243" spans="1:9" outlineLevel="4" x14ac:dyDescent="0.2">
      <c r="A243" s="64" t="s">
        <v>2221</v>
      </c>
      <c r="B243" s="64"/>
      <c r="C243" s="65">
        <v>1</v>
      </c>
      <c r="D243" s="65"/>
      <c r="E243" s="66">
        <v>3210</v>
      </c>
      <c r="F243" s="67">
        <v>3210</v>
      </c>
      <c r="G243" s="68">
        <v>88.81</v>
      </c>
      <c r="H243" s="69">
        <v>359.19900000000001</v>
      </c>
      <c r="I243" s="70"/>
    </row>
    <row r="244" spans="1:9" outlineLevel="4" x14ac:dyDescent="0.2">
      <c r="A244" s="64" t="s">
        <v>2222</v>
      </c>
      <c r="B244" s="64"/>
      <c r="C244" s="65">
        <v>1</v>
      </c>
      <c r="D244" s="65"/>
      <c r="E244" s="66">
        <v>510</v>
      </c>
      <c r="F244" s="67">
        <v>510</v>
      </c>
      <c r="G244" s="68">
        <v>88.81</v>
      </c>
      <c r="H244" s="69">
        <v>57.069000000000003</v>
      </c>
      <c r="I244" s="70"/>
    </row>
    <row r="245" spans="1:9" outlineLevel="3" x14ac:dyDescent="0.2">
      <c r="A245" s="64" t="s">
        <v>2223</v>
      </c>
      <c r="B245" s="64" t="s">
        <v>2028</v>
      </c>
      <c r="C245" s="65">
        <v>0</v>
      </c>
      <c r="D245" s="65"/>
      <c r="E245" s="66">
        <f>SUM(F246)</f>
        <v>1070</v>
      </c>
      <c r="F245" s="67">
        <f>C245*E245</f>
        <v>0</v>
      </c>
      <c r="G245" s="68" t="e">
        <f>100*(1-(H245/F245))</f>
        <v>#DIV/0!</v>
      </c>
      <c r="H245" s="69">
        <f>C245*SUM(H246)</f>
        <v>0</v>
      </c>
      <c r="I245" s="70"/>
    </row>
    <row r="246" spans="1:9" outlineLevel="3" x14ac:dyDescent="0.2">
      <c r="A246" s="64" t="s">
        <v>2224</v>
      </c>
      <c r="B246" s="64"/>
      <c r="C246" s="65">
        <v>1</v>
      </c>
      <c r="D246" s="65"/>
      <c r="E246" s="66">
        <v>1070</v>
      </c>
      <c r="F246" s="67">
        <v>1070</v>
      </c>
      <c r="G246" s="68">
        <v>88.81</v>
      </c>
      <c r="H246" s="69">
        <v>119.733</v>
      </c>
      <c r="I246" s="70"/>
    </row>
    <row r="247" spans="1:9" outlineLevel="3" x14ac:dyDescent="0.2">
      <c r="A247" s="64" t="s">
        <v>2225</v>
      </c>
      <c r="B247" s="64" t="s">
        <v>2049</v>
      </c>
      <c r="C247" s="65">
        <v>0</v>
      </c>
      <c r="D247" s="65"/>
      <c r="E247" s="66">
        <f>SUM(F248)</f>
        <v>449.24</v>
      </c>
      <c r="F247" s="67">
        <f>C247*E247</f>
        <v>0</v>
      </c>
      <c r="G247" s="68" t="e">
        <f>100*(1-(H247/F247))</f>
        <v>#DIV/0!</v>
      </c>
      <c r="H247" s="69">
        <f>C247*SUM(H248)</f>
        <v>0</v>
      </c>
      <c r="I247" s="70"/>
    </row>
    <row r="248" spans="1:9" outlineLevel="3" x14ac:dyDescent="0.2">
      <c r="A248" s="64" t="s">
        <v>2226</v>
      </c>
      <c r="B248" s="64" t="s">
        <v>2051</v>
      </c>
      <c r="C248" s="65">
        <v>1</v>
      </c>
      <c r="D248" s="65"/>
      <c r="E248" s="66">
        <v>449.24</v>
      </c>
      <c r="F248" s="67">
        <v>449.24</v>
      </c>
      <c r="G248" s="68">
        <v>88.81</v>
      </c>
      <c r="H248" s="69">
        <v>50.269956000000001</v>
      </c>
      <c r="I248" s="70"/>
    </row>
    <row r="249" spans="1:9" outlineLevel="3" x14ac:dyDescent="0.2">
      <c r="A249" s="64" t="s">
        <v>2227</v>
      </c>
      <c r="B249" s="64" t="s">
        <v>2078</v>
      </c>
      <c r="C249" s="65">
        <v>0</v>
      </c>
      <c r="D249" s="65"/>
      <c r="E249" s="66">
        <f>SUM(F250)</f>
        <v>335</v>
      </c>
      <c r="F249" s="67">
        <f>C249*E249</f>
        <v>0</v>
      </c>
      <c r="G249" s="68" t="e">
        <f>100*(1-(H249/F249))</f>
        <v>#DIV/0!</v>
      </c>
      <c r="H249" s="69">
        <f>C249*SUM(H250)</f>
        <v>0</v>
      </c>
      <c r="I249" s="70"/>
    </row>
    <row r="250" spans="1:9" outlineLevel="3" x14ac:dyDescent="0.2">
      <c r="A250" s="64" t="s">
        <v>2228</v>
      </c>
      <c r="B250" s="64" t="s">
        <v>2080</v>
      </c>
      <c r="C250" s="65">
        <v>1</v>
      </c>
      <c r="D250" s="65"/>
      <c r="E250" s="66">
        <v>335</v>
      </c>
      <c r="F250" s="67">
        <v>335</v>
      </c>
      <c r="G250" s="68">
        <v>88.81</v>
      </c>
      <c r="H250" s="69">
        <v>37.486499999999999</v>
      </c>
      <c r="I250" s="70"/>
    </row>
    <row r="251" spans="1:9" outlineLevel="2" x14ac:dyDescent="0.2">
      <c r="A251" s="64" t="s">
        <v>2229</v>
      </c>
      <c r="B251" s="64" t="s">
        <v>2230</v>
      </c>
      <c r="C251" s="65">
        <v>1</v>
      </c>
      <c r="D251" s="65"/>
      <c r="E251" s="66">
        <f>SUM(F252)</f>
        <v>93190</v>
      </c>
      <c r="F251" s="67">
        <f>C251*E251</f>
        <v>93190</v>
      </c>
      <c r="G251" s="68">
        <f>100*(1-(H251/F251))</f>
        <v>86.58</v>
      </c>
      <c r="H251" s="69">
        <f>C251*SUM(H252)</f>
        <v>12506.098</v>
      </c>
      <c r="I251" s="70"/>
    </row>
    <row r="252" spans="1:9" outlineLevel="2" x14ac:dyDescent="0.2">
      <c r="A252" s="64" t="s">
        <v>2231</v>
      </c>
      <c r="B252" s="64" t="s">
        <v>2110</v>
      </c>
      <c r="C252" s="65">
        <v>50</v>
      </c>
      <c r="D252" s="65"/>
      <c r="E252" s="66">
        <f>SUM(F253)</f>
        <v>1863.8</v>
      </c>
      <c r="F252" s="67">
        <f>C252*E252</f>
        <v>93190</v>
      </c>
      <c r="G252" s="68">
        <f>100*(1-(H252/F252))</f>
        <v>86.58</v>
      </c>
      <c r="H252" s="69">
        <f>C252*SUM(H253)</f>
        <v>12506.098</v>
      </c>
      <c r="I252" s="70"/>
    </row>
    <row r="253" spans="1:9" outlineLevel="2" x14ac:dyDescent="0.2">
      <c r="A253" s="64" t="s">
        <v>2232</v>
      </c>
      <c r="B253" s="64" t="s">
        <v>2112</v>
      </c>
      <c r="C253" s="65">
        <v>1</v>
      </c>
      <c r="D253" s="65"/>
      <c r="E253" s="66">
        <v>1863.8</v>
      </c>
      <c r="F253" s="67">
        <v>1863.8</v>
      </c>
      <c r="G253" s="68">
        <v>86.58</v>
      </c>
      <c r="H253" s="69">
        <v>250.12196</v>
      </c>
      <c r="I253" s="70"/>
    </row>
    <row r="254" spans="1:9" outlineLevel="2" x14ac:dyDescent="0.2">
      <c r="A254" s="64" t="s">
        <v>2233</v>
      </c>
      <c r="B254" s="64" t="s">
        <v>2234</v>
      </c>
      <c r="C254" s="65">
        <v>1</v>
      </c>
      <c r="D254" s="65"/>
      <c r="E254" s="66">
        <f>SUM(F255)</f>
        <v>102750</v>
      </c>
      <c r="F254" s="67">
        <f>C254*E254</f>
        <v>102750</v>
      </c>
      <c r="G254" s="68">
        <f>100*(1-(H254/F254))</f>
        <v>88.81</v>
      </c>
      <c r="H254" s="69">
        <f>C254*SUM(H255)</f>
        <v>11497.725</v>
      </c>
      <c r="I254" s="70"/>
    </row>
    <row r="255" spans="1:9" outlineLevel="2" x14ac:dyDescent="0.2">
      <c r="A255" s="64" t="s">
        <v>2235</v>
      </c>
      <c r="B255" s="64" t="s">
        <v>2116</v>
      </c>
      <c r="C255" s="65">
        <v>50</v>
      </c>
      <c r="D255" s="65"/>
      <c r="E255" s="66">
        <f>SUM(F256)</f>
        <v>2055</v>
      </c>
      <c r="F255" s="67">
        <f>C255*E255</f>
        <v>102750</v>
      </c>
      <c r="G255" s="68">
        <f>100*(1-(H255/F255))</f>
        <v>88.81</v>
      </c>
      <c r="H255" s="69">
        <f>C255*SUM(H256)</f>
        <v>11497.725</v>
      </c>
      <c r="I255" s="70"/>
    </row>
    <row r="256" spans="1:9" outlineLevel="2" x14ac:dyDescent="0.2">
      <c r="A256" s="64" t="s">
        <v>2236</v>
      </c>
      <c r="B256" s="64" t="s">
        <v>2118</v>
      </c>
      <c r="C256" s="65">
        <v>1</v>
      </c>
      <c r="D256" s="65"/>
      <c r="E256" s="66">
        <v>2055</v>
      </c>
      <c r="F256" s="67">
        <v>2055</v>
      </c>
      <c r="G256" s="68">
        <v>88.81</v>
      </c>
      <c r="H256" s="69">
        <v>229.9545</v>
      </c>
      <c r="I256" s="70"/>
    </row>
    <row r="257" spans="1:9" outlineLevel="2" x14ac:dyDescent="0.2">
      <c r="A257" s="64" t="s">
        <v>2237</v>
      </c>
      <c r="B257" s="64" t="s">
        <v>2238</v>
      </c>
      <c r="C257" s="65">
        <v>1</v>
      </c>
      <c r="D257" s="65"/>
      <c r="E257" s="66">
        <f>SUM(F258,F260,F263,F265,F267)</f>
        <v>0</v>
      </c>
      <c r="F257" s="67">
        <f>C257*E257</f>
        <v>0</v>
      </c>
      <c r="G257" s="68" t="e">
        <f>100*(1-(H257/F257))</f>
        <v>#DIV/0!</v>
      </c>
      <c r="H257" s="69">
        <f>C257*SUM(H258,H260,H263,H265,H267)</f>
        <v>0</v>
      </c>
      <c r="I257" s="70"/>
    </row>
    <row r="258" spans="1:9" outlineLevel="3" x14ac:dyDescent="0.2">
      <c r="A258" s="64" t="s">
        <v>2239</v>
      </c>
      <c r="B258" s="64" t="s">
        <v>2021</v>
      </c>
      <c r="C258" s="65">
        <v>0</v>
      </c>
      <c r="D258" s="65"/>
      <c r="E258" s="66">
        <f>SUM(F259)</f>
        <v>9012.9</v>
      </c>
      <c r="F258" s="67">
        <f>C258*E258</f>
        <v>0</v>
      </c>
      <c r="G258" s="68" t="e">
        <f>100*(1-(H258/F258))</f>
        <v>#DIV/0!</v>
      </c>
      <c r="H258" s="69">
        <f>C258*SUM(H259)</f>
        <v>0</v>
      </c>
      <c r="I258" s="70"/>
    </row>
    <row r="259" spans="1:9" outlineLevel="3" x14ac:dyDescent="0.2">
      <c r="A259" s="64" t="s">
        <v>2240</v>
      </c>
      <c r="B259" s="64"/>
      <c r="C259" s="65">
        <v>1</v>
      </c>
      <c r="D259" s="65"/>
      <c r="E259" s="66">
        <v>9012.9</v>
      </c>
      <c r="F259" s="67">
        <v>9012.9</v>
      </c>
      <c r="G259" s="68">
        <v>86.58</v>
      </c>
      <c r="H259" s="69">
        <v>1209.5311799999999</v>
      </c>
      <c r="I259" s="70"/>
    </row>
    <row r="260" spans="1:9" outlineLevel="3" x14ac:dyDescent="0.2">
      <c r="A260" s="64" t="s">
        <v>2241</v>
      </c>
      <c r="B260" s="64" t="s">
        <v>2024</v>
      </c>
      <c r="C260" s="65">
        <v>0</v>
      </c>
      <c r="D260" s="65"/>
      <c r="E260" s="66">
        <f>SUM(F261,F262)</f>
        <v>3720</v>
      </c>
      <c r="F260" s="67">
        <f>C260*E260</f>
        <v>0</v>
      </c>
      <c r="G260" s="68" t="e">
        <f>100*(1-(H260/F260))</f>
        <v>#DIV/0!</v>
      </c>
      <c r="H260" s="69">
        <f>C260*SUM(H261,H262)</f>
        <v>0</v>
      </c>
      <c r="I260" s="70"/>
    </row>
    <row r="261" spans="1:9" outlineLevel="4" x14ac:dyDescent="0.2">
      <c r="A261" s="64" t="s">
        <v>2242</v>
      </c>
      <c r="B261" s="64"/>
      <c r="C261" s="65">
        <v>1</v>
      </c>
      <c r="D261" s="65"/>
      <c r="E261" s="66">
        <v>3210</v>
      </c>
      <c r="F261" s="67">
        <v>3210</v>
      </c>
      <c r="G261" s="68">
        <v>86.58</v>
      </c>
      <c r="H261" s="69">
        <v>430.78199999999998</v>
      </c>
      <c r="I261" s="70"/>
    </row>
    <row r="262" spans="1:9" outlineLevel="4" x14ac:dyDescent="0.2">
      <c r="A262" s="64" t="s">
        <v>2243</v>
      </c>
      <c r="B262" s="64"/>
      <c r="C262" s="65">
        <v>1</v>
      </c>
      <c r="D262" s="65"/>
      <c r="E262" s="66">
        <v>510</v>
      </c>
      <c r="F262" s="67">
        <v>510</v>
      </c>
      <c r="G262" s="68">
        <v>86.58</v>
      </c>
      <c r="H262" s="69">
        <v>68.441999999999993</v>
      </c>
      <c r="I262" s="70"/>
    </row>
    <row r="263" spans="1:9" outlineLevel="3" x14ac:dyDescent="0.2">
      <c r="A263" s="64" t="s">
        <v>2244</v>
      </c>
      <c r="B263" s="64" t="s">
        <v>2028</v>
      </c>
      <c r="C263" s="65">
        <v>0</v>
      </c>
      <c r="D263" s="65"/>
      <c r="E263" s="66">
        <f>SUM(F264)</f>
        <v>1070</v>
      </c>
      <c r="F263" s="67">
        <f>C263*E263</f>
        <v>0</v>
      </c>
      <c r="G263" s="68" t="e">
        <f>100*(1-(H263/F263))</f>
        <v>#DIV/0!</v>
      </c>
      <c r="H263" s="69">
        <f>C263*SUM(H264)</f>
        <v>0</v>
      </c>
      <c r="I263" s="70"/>
    </row>
    <row r="264" spans="1:9" outlineLevel="3" x14ac:dyDescent="0.2">
      <c r="A264" s="64" t="s">
        <v>2245</v>
      </c>
      <c r="B264" s="64"/>
      <c r="C264" s="65">
        <v>1</v>
      </c>
      <c r="D264" s="65"/>
      <c r="E264" s="66">
        <v>1070</v>
      </c>
      <c r="F264" s="67">
        <v>1070</v>
      </c>
      <c r="G264" s="68">
        <v>86.58</v>
      </c>
      <c r="H264" s="69">
        <v>143.59399999999999</v>
      </c>
      <c r="I264" s="70"/>
    </row>
    <row r="265" spans="1:9" outlineLevel="3" x14ac:dyDescent="0.2">
      <c r="A265" s="64" t="s">
        <v>2246</v>
      </c>
      <c r="B265" s="64" t="s">
        <v>2049</v>
      </c>
      <c r="C265" s="65">
        <v>0</v>
      </c>
      <c r="D265" s="65"/>
      <c r="E265" s="66">
        <f>SUM(F266)</f>
        <v>449.24</v>
      </c>
      <c r="F265" s="67">
        <f>C265*E265</f>
        <v>0</v>
      </c>
      <c r="G265" s="68" t="e">
        <f>100*(1-(H265/F265))</f>
        <v>#DIV/0!</v>
      </c>
      <c r="H265" s="69">
        <f>C265*SUM(H266)</f>
        <v>0</v>
      </c>
      <c r="I265" s="70"/>
    </row>
    <row r="266" spans="1:9" outlineLevel="3" x14ac:dyDescent="0.2">
      <c r="A266" s="64" t="s">
        <v>2247</v>
      </c>
      <c r="B266" s="64" t="s">
        <v>2051</v>
      </c>
      <c r="C266" s="65">
        <v>1</v>
      </c>
      <c r="D266" s="65"/>
      <c r="E266" s="66">
        <v>449.24</v>
      </c>
      <c r="F266" s="67">
        <v>449.24</v>
      </c>
      <c r="G266" s="68">
        <v>86.58</v>
      </c>
      <c r="H266" s="69">
        <v>60.288007999999998</v>
      </c>
      <c r="I266" s="70"/>
    </row>
    <row r="267" spans="1:9" outlineLevel="3" x14ac:dyDescent="0.2">
      <c r="A267" s="64" t="s">
        <v>2248</v>
      </c>
      <c r="B267" s="64" t="s">
        <v>2078</v>
      </c>
      <c r="C267" s="65">
        <v>0</v>
      </c>
      <c r="D267" s="65"/>
      <c r="E267" s="66">
        <f>SUM(F268)</f>
        <v>335</v>
      </c>
      <c r="F267" s="67">
        <f>C267*E267</f>
        <v>0</v>
      </c>
      <c r="G267" s="68" t="e">
        <f>100*(1-(H267/F267))</f>
        <v>#DIV/0!</v>
      </c>
      <c r="H267" s="69">
        <f>C267*SUM(H268)</f>
        <v>0</v>
      </c>
      <c r="I267" s="70"/>
    </row>
    <row r="268" spans="1:9" outlineLevel="3" x14ac:dyDescent="0.2">
      <c r="A268" s="64" t="s">
        <v>2249</v>
      </c>
      <c r="B268" s="64" t="s">
        <v>2080</v>
      </c>
      <c r="C268" s="65">
        <v>1</v>
      </c>
      <c r="D268" s="65"/>
      <c r="E268" s="66">
        <v>335</v>
      </c>
      <c r="F268" s="67">
        <v>335</v>
      </c>
      <c r="G268" s="68">
        <v>86.58</v>
      </c>
      <c r="H268" s="69">
        <v>44.957000000000001</v>
      </c>
      <c r="I268" s="70"/>
    </row>
    <row r="269" spans="1:9" outlineLevel="1" x14ac:dyDescent="0.2">
      <c r="A269" s="64" t="s">
        <v>2250</v>
      </c>
      <c r="B269" s="64" t="s">
        <v>2251</v>
      </c>
      <c r="C269" s="65">
        <v>1</v>
      </c>
      <c r="D269" s="65"/>
      <c r="E269" s="66">
        <f>SUM(F270,F296,F301,F304,F307,F347,F350,F362,F374,F377)</f>
        <v>199962.12000000002</v>
      </c>
      <c r="F269" s="67">
        <f>C269*E269</f>
        <v>199962.12000000002</v>
      </c>
      <c r="G269" s="68">
        <f>100*(1-(H269/F269))</f>
        <v>59.585948756694528</v>
      </c>
      <c r="H269" s="69">
        <f>C269*SUM(H270,H296,H301,H304,H307,H347,H350,H362,H374,H377)</f>
        <v>80812.79364399999</v>
      </c>
      <c r="I269" s="70"/>
    </row>
    <row r="270" spans="1:9" outlineLevel="2" x14ac:dyDescent="0.2">
      <c r="A270" s="64" t="s">
        <v>2252</v>
      </c>
      <c r="B270" s="64" t="s">
        <v>2253</v>
      </c>
      <c r="C270" s="65">
        <v>1</v>
      </c>
      <c r="D270" s="65"/>
      <c r="E270" s="66">
        <f>SUM(F271,F275)</f>
        <v>102314</v>
      </c>
      <c r="F270" s="67">
        <f>C270*E270</f>
        <v>102314</v>
      </c>
      <c r="G270" s="68">
        <f>100*(1-(H270/F270))</f>
        <v>44.07</v>
      </c>
      <c r="H270" s="69">
        <f>C270*SUM(H271,H275)</f>
        <v>57224.220200000003</v>
      </c>
      <c r="I270" s="70"/>
    </row>
    <row r="271" spans="1:9" outlineLevel="3" x14ac:dyDescent="0.2">
      <c r="A271" s="64" t="s">
        <v>2254</v>
      </c>
      <c r="B271" s="64" t="s">
        <v>2124</v>
      </c>
      <c r="C271" s="65">
        <v>2</v>
      </c>
      <c r="D271" s="65"/>
      <c r="E271" s="66">
        <f>SUM(F272,F273,F274)</f>
        <v>12514</v>
      </c>
      <c r="F271" s="67">
        <f>C271*E271</f>
        <v>25028</v>
      </c>
      <c r="G271" s="68">
        <f>100*(1-(H271/F271))</f>
        <v>44.07</v>
      </c>
      <c r="H271" s="69">
        <f>C271*SUM(H272,H273,H274)</f>
        <v>13998.160400000001</v>
      </c>
      <c r="I271" s="70"/>
    </row>
    <row r="272" spans="1:9" outlineLevel="4" x14ac:dyDescent="0.2">
      <c r="A272" s="64" t="s">
        <v>2255</v>
      </c>
      <c r="B272" s="64" t="s">
        <v>1958</v>
      </c>
      <c r="C272" s="65">
        <v>1</v>
      </c>
      <c r="D272" s="65"/>
      <c r="E272" s="66">
        <v>863</v>
      </c>
      <c r="F272" s="67">
        <v>863</v>
      </c>
      <c r="G272" s="68">
        <v>44.07</v>
      </c>
      <c r="H272" s="69">
        <v>482.67590000000001</v>
      </c>
      <c r="I272" s="70"/>
    </row>
    <row r="273" spans="1:9" outlineLevel="4" x14ac:dyDescent="0.2">
      <c r="A273" s="64" t="s">
        <v>2256</v>
      </c>
      <c r="B273" s="64" t="s">
        <v>1954</v>
      </c>
      <c r="C273" s="65">
        <v>3</v>
      </c>
      <c r="D273" s="65"/>
      <c r="E273" s="66">
        <v>257</v>
      </c>
      <c r="F273" s="67">
        <v>771</v>
      </c>
      <c r="G273" s="68">
        <v>44.07</v>
      </c>
      <c r="H273" s="69">
        <v>431.22030000000001</v>
      </c>
      <c r="I273" s="70"/>
    </row>
    <row r="274" spans="1:9" outlineLevel="4" x14ac:dyDescent="0.2">
      <c r="A274" s="64" t="s">
        <v>2257</v>
      </c>
      <c r="B274" s="64" t="s">
        <v>1944</v>
      </c>
      <c r="C274" s="65">
        <v>1</v>
      </c>
      <c r="D274" s="65"/>
      <c r="E274" s="66">
        <v>10880</v>
      </c>
      <c r="F274" s="67">
        <v>10880</v>
      </c>
      <c r="G274" s="68">
        <v>44.07</v>
      </c>
      <c r="H274" s="69">
        <v>6085.1840000000002</v>
      </c>
      <c r="I274" s="70"/>
    </row>
    <row r="275" spans="1:9" outlineLevel="3" x14ac:dyDescent="0.2">
      <c r="A275" s="64" t="s">
        <v>2258</v>
      </c>
      <c r="B275" s="64" t="s">
        <v>2129</v>
      </c>
      <c r="C275" s="65">
        <v>2</v>
      </c>
      <c r="D275" s="65"/>
      <c r="E275" s="66">
        <f>SUM(F276,F293,F294,F295)</f>
        <v>38643</v>
      </c>
      <c r="F275" s="67">
        <f>C275*E275</f>
        <v>77286</v>
      </c>
      <c r="G275" s="68">
        <f>100*(1-(H275/F275))</f>
        <v>44.07</v>
      </c>
      <c r="H275" s="69">
        <f>C275*SUM(H276,H293,H294,H295)</f>
        <v>43226.059800000003</v>
      </c>
      <c r="I275" s="70"/>
    </row>
    <row r="276" spans="1:9" outlineLevel="4" x14ac:dyDescent="0.2">
      <c r="A276" s="64" t="s">
        <v>2259</v>
      </c>
      <c r="B276" s="64" t="s">
        <v>2131</v>
      </c>
      <c r="C276" s="65">
        <v>1</v>
      </c>
      <c r="D276" s="65"/>
      <c r="E276" s="66">
        <f>SUM(F277,F278,F279,F280,F281,F282,F283,F284,F285,F286,F287,F288,F289,F290,F291,F292)</f>
        <v>35913</v>
      </c>
      <c r="F276" s="67">
        <f>C276*E276</f>
        <v>35913</v>
      </c>
      <c r="G276" s="68">
        <f>100*(1-(H276/F276))</f>
        <v>44.07</v>
      </c>
      <c r="H276" s="69">
        <f>C276*SUM(H277,H278,H279,H280,H281,H282,H283,H284,H285,H286,H287,H288,H289,H290,H291,H292)</f>
        <v>20086.140900000002</v>
      </c>
      <c r="I276" s="70"/>
    </row>
    <row r="277" spans="1:9" outlineLevel="5" x14ac:dyDescent="0.2">
      <c r="A277" s="64" t="s">
        <v>2260</v>
      </c>
      <c r="B277" s="64" t="s">
        <v>1936</v>
      </c>
      <c r="C277" s="65">
        <v>1</v>
      </c>
      <c r="D277" s="65"/>
      <c r="E277" s="66">
        <v>5160</v>
      </c>
      <c r="F277" s="67">
        <v>5160</v>
      </c>
      <c r="G277" s="68">
        <v>44.07</v>
      </c>
      <c r="H277" s="69">
        <v>2885.9879999999998</v>
      </c>
      <c r="I277" s="70"/>
    </row>
    <row r="278" spans="1:9" outlineLevel="5" x14ac:dyDescent="0.2">
      <c r="A278" s="64" t="s">
        <v>2261</v>
      </c>
      <c r="B278" s="64" t="s">
        <v>1940</v>
      </c>
      <c r="C278" s="65">
        <v>1</v>
      </c>
      <c r="D278" s="65"/>
      <c r="E278" s="66">
        <v>595</v>
      </c>
      <c r="F278" s="67">
        <v>595</v>
      </c>
      <c r="G278" s="68">
        <v>44.07</v>
      </c>
      <c r="H278" s="69">
        <v>332.7835</v>
      </c>
      <c r="I278" s="70"/>
    </row>
    <row r="279" spans="1:9" outlineLevel="5" x14ac:dyDescent="0.2">
      <c r="A279" s="64" t="s">
        <v>2262</v>
      </c>
      <c r="B279" s="64" t="s">
        <v>1944</v>
      </c>
      <c r="C279" s="65">
        <v>1</v>
      </c>
      <c r="D279" s="65"/>
      <c r="E279" s="66">
        <v>10880</v>
      </c>
      <c r="F279" s="67">
        <v>10880</v>
      </c>
      <c r="G279" s="68">
        <v>44.07</v>
      </c>
      <c r="H279" s="69">
        <v>6085.1840000000002</v>
      </c>
      <c r="I279" s="70"/>
    </row>
    <row r="280" spans="1:9" outlineLevel="5" x14ac:dyDescent="0.2">
      <c r="A280" s="64" t="s">
        <v>2263</v>
      </c>
      <c r="B280" s="64" t="s">
        <v>1946</v>
      </c>
      <c r="C280" s="65">
        <v>1</v>
      </c>
      <c r="D280" s="65"/>
      <c r="E280" s="66">
        <v>492</v>
      </c>
      <c r="F280" s="67">
        <v>492</v>
      </c>
      <c r="G280" s="68">
        <v>44.07</v>
      </c>
      <c r="H280" s="69">
        <v>275.17559999999997</v>
      </c>
      <c r="I280" s="70"/>
    </row>
    <row r="281" spans="1:9" outlineLevel="5" x14ac:dyDescent="0.2">
      <c r="A281" s="64" t="s">
        <v>2264</v>
      </c>
      <c r="B281" s="64" t="s">
        <v>1948</v>
      </c>
      <c r="C281" s="65">
        <v>3</v>
      </c>
      <c r="D281" s="65"/>
      <c r="E281" s="66">
        <v>968</v>
      </c>
      <c r="F281" s="67">
        <v>2904</v>
      </c>
      <c r="G281" s="68">
        <v>44.07</v>
      </c>
      <c r="H281" s="69">
        <v>1624.2072000000001</v>
      </c>
      <c r="I281" s="70"/>
    </row>
    <row r="282" spans="1:9" outlineLevel="5" x14ac:dyDescent="0.2">
      <c r="A282" s="64" t="s">
        <v>2265</v>
      </c>
      <c r="B282" s="64" t="s">
        <v>1950</v>
      </c>
      <c r="C282" s="65">
        <v>3</v>
      </c>
      <c r="D282" s="65"/>
      <c r="E282" s="66">
        <v>968</v>
      </c>
      <c r="F282" s="67">
        <v>2904</v>
      </c>
      <c r="G282" s="68">
        <v>44.07</v>
      </c>
      <c r="H282" s="69">
        <v>1624.2072000000001</v>
      </c>
      <c r="I282" s="70"/>
    </row>
    <row r="283" spans="1:9" outlineLevel="5" x14ac:dyDescent="0.2">
      <c r="A283" s="64" t="s">
        <v>2266</v>
      </c>
      <c r="B283" s="64" t="s">
        <v>1894</v>
      </c>
      <c r="C283" s="65">
        <v>1</v>
      </c>
      <c r="D283" s="65"/>
      <c r="E283" s="66">
        <v>215</v>
      </c>
      <c r="F283" s="67">
        <v>215</v>
      </c>
      <c r="G283" s="68">
        <v>44.07</v>
      </c>
      <c r="H283" s="69">
        <v>120.2495</v>
      </c>
      <c r="I283" s="70"/>
    </row>
    <row r="284" spans="1:9" outlineLevel="5" x14ac:dyDescent="0.2">
      <c r="A284" s="64" t="s">
        <v>2267</v>
      </c>
      <c r="B284" s="64" t="s">
        <v>1890</v>
      </c>
      <c r="C284" s="65">
        <v>1</v>
      </c>
      <c r="D284" s="65"/>
      <c r="E284" s="66">
        <v>215</v>
      </c>
      <c r="F284" s="67">
        <v>215</v>
      </c>
      <c r="G284" s="68">
        <v>44.07</v>
      </c>
      <c r="H284" s="69">
        <v>120.2495</v>
      </c>
      <c r="I284" s="70"/>
    </row>
    <row r="285" spans="1:9" outlineLevel="5" x14ac:dyDescent="0.2">
      <c r="A285" s="64" t="s">
        <v>2268</v>
      </c>
      <c r="B285" s="64" t="s">
        <v>1954</v>
      </c>
      <c r="C285" s="65">
        <v>9</v>
      </c>
      <c r="D285" s="65"/>
      <c r="E285" s="66">
        <v>257</v>
      </c>
      <c r="F285" s="67">
        <v>2313</v>
      </c>
      <c r="G285" s="68">
        <v>44.07</v>
      </c>
      <c r="H285" s="69">
        <v>1293.6609000000001</v>
      </c>
      <c r="I285" s="70"/>
    </row>
    <row r="286" spans="1:9" outlineLevel="5" x14ac:dyDescent="0.2">
      <c r="A286" s="64" t="s">
        <v>2269</v>
      </c>
      <c r="B286" s="64" t="s">
        <v>1956</v>
      </c>
      <c r="C286" s="65">
        <v>1</v>
      </c>
      <c r="D286" s="65"/>
      <c r="E286" s="66">
        <v>997</v>
      </c>
      <c r="F286" s="67">
        <v>997</v>
      </c>
      <c r="G286" s="68">
        <v>44.07</v>
      </c>
      <c r="H286" s="69">
        <v>557.62210000000005</v>
      </c>
      <c r="I286" s="70"/>
    </row>
    <row r="287" spans="1:9" outlineLevel="5" x14ac:dyDescent="0.2">
      <c r="A287" s="64" t="s">
        <v>2270</v>
      </c>
      <c r="B287" s="64" t="s">
        <v>1958</v>
      </c>
      <c r="C287" s="65">
        <v>6</v>
      </c>
      <c r="D287" s="65"/>
      <c r="E287" s="66">
        <v>863</v>
      </c>
      <c r="F287" s="67">
        <v>5178</v>
      </c>
      <c r="G287" s="68">
        <v>44.07</v>
      </c>
      <c r="H287" s="69">
        <v>2896.0554000000002</v>
      </c>
      <c r="I287" s="70"/>
    </row>
    <row r="288" spans="1:9" outlineLevel="5" x14ac:dyDescent="0.2">
      <c r="A288" s="64" t="s">
        <v>2271</v>
      </c>
      <c r="B288" s="64" t="s">
        <v>1960</v>
      </c>
      <c r="C288" s="65">
        <v>2</v>
      </c>
      <c r="D288" s="65"/>
      <c r="E288" s="66">
        <v>314</v>
      </c>
      <c r="F288" s="67">
        <v>628</v>
      </c>
      <c r="G288" s="68">
        <v>44.07</v>
      </c>
      <c r="H288" s="69">
        <v>351.24040000000002</v>
      </c>
      <c r="I288" s="70"/>
    </row>
    <row r="289" spans="1:9" outlineLevel="5" x14ac:dyDescent="0.2">
      <c r="A289" s="64" t="s">
        <v>2272</v>
      </c>
      <c r="B289" s="64" t="s">
        <v>2145</v>
      </c>
      <c r="C289" s="65">
        <v>1</v>
      </c>
      <c r="D289" s="65"/>
      <c r="E289" s="66">
        <v>36</v>
      </c>
      <c r="F289" s="67">
        <v>36</v>
      </c>
      <c r="G289" s="68">
        <v>44.07</v>
      </c>
      <c r="H289" s="69">
        <v>20.134799999999998</v>
      </c>
      <c r="I289" s="70"/>
    </row>
    <row r="290" spans="1:9" outlineLevel="5" x14ac:dyDescent="0.2">
      <c r="A290" s="64" t="s">
        <v>2273</v>
      </c>
      <c r="B290" s="64" t="s">
        <v>2147</v>
      </c>
      <c r="C290" s="65">
        <v>1</v>
      </c>
      <c r="D290" s="65"/>
      <c r="E290" s="66">
        <v>227</v>
      </c>
      <c r="F290" s="67">
        <v>227</v>
      </c>
      <c r="G290" s="68">
        <v>44.07</v>
      </c>
      <c r="H290" s="69">
        <v>126.9611</v>
      </c>
      <c r="I290" s="70"/>
    </row>
    <row r="291" spans="1:9" outlineLevel="5" x14ac:dyDescent="0.2">
      <c r="A291" s="64" t="s">
        <v>2274</v>
      </c>
      <c r="B291" s="64" t="s">
        <v>1974</v>
      </c>
      <c r="C291" s="65">
        <v>1</v>
      </c>
      <c r="D291" s="65"/>
      <c r="E291" s="66">
        <v>538</v>
      </c>
      <c r="F291" s="67">
        <v>538</v>
      </c>
      <c r="G291" s="68">
        <v>44.07</v>
      </c>
      <c r="H291" s="69">
        <v>300.90339999999998</v>
      </c>
      <c r="I291" s="70"/>
    </row>
    <row r="292" spans="1:9" outlineLevel="5" x14ac:dyDescent="0.2">
      <c r="A292" s="64" t="s">
        <v>2275</v>
      </c>
      <c r="B292" s="64" t="s">
        <v>2150</v>
      </c>
      <c r="C292" s="65">
        <v>1</v>
      </c>
      <c r="D292" s="65"/>
      <c r="E292" s="66">
        <v>2631</v>
      </c>
      <c r="F292" s="67">
        <v>2631</v>
      </c>
      <c r="G292" s="68">
        <v>44.07</v>
      </c>
      <c r="H292" s="69">
        <v>1471.5183</v>
      </c>
      <c r="I292" s="70"/>
    </row>
    <row r="293" spans="1:9" outlineLevel="4" x14ac:dyDescent="0.2">
      <c r="A293" s="64" t="s">
        <v>2276</v>
      </c>
      <c r="B293" s="64" t="s">
        <v>2145</v>
      </c>
      <c r="C293" s="65">
        <v>0</v>
      </c>
      <c r="D293" s="65"/>
      <c r="E293" s="66">
        <v>36</v>
      </c>
      <c r="F293" s="67">
        <v>0</v>
      </c>
      <c r="G293" s="68">
        <v>44.07</v>
      </c>
      <c r="H293" s="69">
        <v>0</v>
      </c>
      <c r="I293" s="70"/>
    </row>
    <row r="294" spans="1:9" outlineLevel="4" x14ac:dyDescent="0.2">
      <c r="A294" s="64" t="s">
        <v>2277</v>
      </c>
      <c r="B294" s="64" t="s">
        <v>2153</v>
      </c>
      <c r="C294" s="65">
        <v>1</v>
      </c>
      <c r="D294" s="65"/>
      <c r="E294" s="66">
        <v>2064</v>
      </c>
      <c r="F294" s="67">
        <v>2064</v>
      </c>
      <c r="G294" s="68">
        <v>44.07</v>
      </c>
      <c r="H294" s="69">
        <v>1154.3951999999999</v>
      </c>
      <c r="I294" s="70"/>
    </row>
    <row r="295" spans="1:9" outlineLevel="4" x14ac:dyDescent="0.2">
      <c r="A295" s="64" t="s">
        <v>2278</v>
      </c>
      <c r="B295" s="64" t="s">
        <v>1984</v>
      </c>
      <c r="C295" s="65">
        <v>1</v>
      </c>
      <c r="D295" s="65"/>
      <c r="E295" s="66">
        <v>666</v>
      </c>
      <c r="F295" s="67">
        <v>666</v>
      </c>
      <c r="G295" s="68">
        <v>44.07</v>
      </c>
      <c r="H295" s="69">
        <v>372.49380000000002</v>
      </c>
      <c r="I295" s="70"/>
    </row>
    <row r="296" spans="1:9" outlineLevel="2" x14ac:dyDescent="0.2">
      <c r="A296" s="64" t="s">
        <v>2279</v>
      </c>
      <c r="B296" s="64" t="s">
        <v>2280</v>
      </c>
      <c r="C296" s="65">
        <v>1</v>
      </c>
      <c r="D296" s="65"/>
      <c r="E296" s="66">
        <f>SUM(F297,F299)</f>
        <v>6020</v>
      </c>
      <c r="F296" s="67">
        <f>C296*E296</f>
        <v>6020</v>
      </c>
      <c r="G296" s="68">
        <f>100*(1-(H296/F296))</f>
        <v>44.07</v>
      </c>
      <c r="H296" s="69">
        <f>C296*SUM(H297,H299)</f>
        <v>3366.9859999999999</v>
      </c>
      <c r="I296" s="70"/>
    </row>
    <row r="297" spans="1:9" outlineLevel="3" x14ac:dyDescent="0.2">
      <c r="A297" s="64" t="s">
        <v>2281</v>
      </c>
      <c r="B297" s="64" t="s">
        <v>1888</v>
      </c>
      <c r="C297" s="65">
        <v>20</v>
      </c>
      <c r="D297" s="65"/>
      <c r="E297" s="66">
        <f>SUM(F298)</f>
        <v>215</v>
      </c>
      <c r="F297" s="67">
        <f>C297*E297</f>
        <v>4300</v>
      </c>
      <c r="G297" s="68">
        <f>100*(1-(H297/F297))</f>
        <v>44.070000000000007</v>
      </c>
      <c r="H297" s="69">
        <f>C297*SUM(H298)</f>
        <v>2404.9899999999998</v>
      </c>
      <c r="I297" s="70"/>
    </row>
    <row r="298" spans="1:9" outlineLevel="3" x14ac:dyDescent="0.2">
      <c r="A298" s="64" t="s">
        <v>2282</v>
      </c>
      <c r="B298" s="64" t="s">
        <v>1890</v>
      </c>
      <c r="C298" s="65">
        <v>1</v>
      </c>
      <c r="D298" s="65"/>
      <c r="E298" s="66">
        <v>215</v>
      </c>
      <c r="F298" s="67">
        <v>215</v>
      </c>
      <c r="G298" s="68">
        <v>44.07</v>
      </c>
      <c r="H298" s="69">
        <v>120.2495</v>
      </c>
      <c r="I298" s="70"/>
    </row>
    <row r="299" spans="1:9" outlineLevel="3" x14ac:dyDescent="0.2">
      <c r="A299" s="64" t="s">
        <v>2283</v>
      </c>
      <c r="B299" s="64" t="s">
        <v>1892</v>
      </c>
      <c r="C299" s="65">
        <v>8</v>
      </c>
      <c r="D299" s="65"/>
      <c r="E299" s="66">
        <f>SUM(F300)</f>
        <v>215</v>
      </c>
      <c r="F299" s="67">
        <f>C299*E299</f>
        <v>1720</v>
      </c>
      <c r="G299" s="68">
        <f>100*(1-(H299/F299))</f>
        <v>44.07</v>
      </c>
      <c r="H299" s="69">
        <f>C299*SUM(H300)</f>
        <v>961.99599999999998</v>
      </c>
      <c r="I299" s="70"/>
    </row>
    <row r="300" spans="1:9" outlineLevel="3" x14ac:dyDescent="0.2">
      <c r="A300" s="64" t="s">
        <v>2284</v>
      </c>
      <c r="B300" s="64" t="s">
        <v>1894</v>
      </c>
      <c r="C300" s="65">
        <v>1</v>
      </c>
      <c r="D300" s="65"/>
      <c r="E300" s="66">
        <v>215</v>
      </c>
      <c r="F300" s="67">
        <v>215</v>
      </c>
      <c r="G300" s="68">
        <v>44.07</v>
      </c>
      <c r="H300" s="69">
        <v>120.2495</v>
      </c>
      <c r="I300" s="70"/>
    </row>
    <row r="301" spans="1:9" outlineLevel="2" x14ac:dyDescent="0.2">
      <c r="A301" s="64" t="s">
        <v>2285</v>
      </c>
      <c r="B301" s="64" t="s">
        <v>2286</v>
      </c>
      <c r="C301" s="65">
        <v>1</v>
      </c>
      <c r="D301" s="65"/>
      <c r="E301" s="66">
        <f>SUM(F302)</f>
        <v>1542</v>
      </c>
      <c r="F301" s="67">
        <f>C301*E301</f>
        <v>1542</v>
      </c>
      <c r="G301" s="68">
        <f>100*(1-(H301/F301))</f>
        <v>44.069999999999986</v>
      </c>
      <c r="H301" s="69">
        <f>C301*SUM(H302)</f>
        <v>862.44060000000013</v>
      </c>
      <c r="I301" s="70"/>
    </row>
    <row r="302" spans="1:9" outlineLevel="2" x14ac:dyDescent="0.2">
      <c r="A302" s="64" t="s">
        <v>2287</v>
      </c>
      <c r="B302" s="64" t="s">
        <v>2011</v>
      </c>
      <c r="C302" s="65">
        <v>6</v>
      </c>
      <c r="D302" s="65"/>
      <c r="E302" s="66">
        <f>SUM(F303)</f>
        <v>257</v>
      </c>
      <c r="F302" s="67">
        <f>C302*E302</f>
        <v>1542</v>
      </c>
      <c r="G302" s="68">
        <f>100*(1-(H302/F302))</f>
        <v>44.069999999999986</v>
      </c>
      <c r="H302" s="69">
        <f>C302*SUM(H303)</f>
        <v>862.44060000000013</v>
      </c>
      <c r="I302" s="70"/>
    </row>
    <row r="303" spans="1:9" outlineLevel="2" x14ac:dyDescent="0.2">
      <c r="A303" s="64" t="s">
        <v>2288</v>
      </c>
      <c r="B303" s="64" t="s">
        <v>1954</v>
      </c>
      <c r="C303" s="65">
        <v>1</v>
      </c>
      <c r="D303" s="65"/>
      <c r="E303" s="66">
        <v>257</v>
      </c>
      <c r="F303" s="67">
        <v>257</v>
      </c>
      <c r="G303" s="68">
        <v>44.07</v>
      </c>
      <c r="H303" s="69">
        <v>143.74010000000001</v>
      </c>
      <c r="I303" s="70"/>
    </row>
    <row r="304" spans="1:9" outlineLevel="2" x14ac:dyDescent="0.2">
      <c r="A304" s="64" t="s">
        <v>2289</v>
      </c>
      <c r="B304" s="64" t="s">
        <v>2290</v>
      </c>
      <c r="C304" s="65">
        <v>1</v>
      </c>
      <c r="D304" s="65"/>
      <c r="E304" s="66">
        <f>SUM(F305)</f>
        <v>0</v>
      </c>
      <c r="F304" s="67">
        <f>C304*E304</f>
        <v>0</v>
      </c>
      <c r="G304" s="68" t="e">
        <f>100*(1-(H304/F304))</f>
        <v>#DIV/0!</v>
      </c>
      <c r="H304" s="69">
        <f>C304*SUM(H305)</f>
        <v>0</v>
      </c>
      <c r="I304" s="70"/>
    </row>
    <row r="305" spans="1:9" outlineLevel="2" x14ac:dyDescent="0.2">
      <c r="A305" s="64" t="s">
        <v>2291</v>
      </c>
      <c r="B305" s="64" t="s">
        <v>2168</v>
      </c>
      <c r="C305" s="65">
        <v>2</v>
      </c>
      <c r="D305" s="65"/>
      <c r="E305" s="66">
        <f>SUM(F306)</f>
        <v>0</v>
      </c>
      <c r="F305" s="67">
        <f>C305*E305</f>
        <v>0</v>
      </c>
      <c r="G305" s="68" t="e">
        <f>100*(1-(H305/F305))</f>
        <v>#DIV/0!</v>
      </c>
      <c r="H305" s="69">
        <f>C305*SUM(H306)</f>
        <v>0</v>
      </c>
      <c r="I305" s="70"/>
    </row>
    <row r="306" spans="1:9" outlineLevel="2" x14ac:dyDescent="0.2">
      <c r="A306" s="64" t="s">
        <v>2292</v>
      </c>
      <c r="B306" s="64" t="s">
        <v>2170</v>
      </c>
      <c r="C306" s="65">
        <v>1</v>
      </c>
      <c r="D306" s="65"/>
      <c r="E306" s="66"/>
      <c r="F306" s="67">
        <v>0</v>
      </c>
      <c r="G306" s="68">
        <v>0</v>
      </c>
      <c r="H306" s="69">
        <v>0</v>
      </c>
      <c r="I306" s="70"/>
    </row>
    <row r="307" spans="1:9" outlineLevel="2" x14ac:dyDescent="0.2">
      <c r="A307" s="64" t="s">
        <v>2293</v>
      </c>
      <c r="B307" s="64" t="s">
        <v>2294</v>
      </c>
      <c r="C307" s="65">
        <v>1</v>
      </c>
      <c r="D307" s="65"/>
      <c r="E307" s="66">
        <f>SUM(F308,F310,F312,F314,F317,F319,F321,F323,F325,F327,F329,F331,F333,F335,F337,F339,F341,F343,F345)</f>
        <v>81578.52</v>
      </c>
      <c r="F307" s="67">
        <f>C307*E307</f>
        <v>81578.52</v>
      </c>
      <c r="G307" s="68">
        <f>100*(1-(H307/F307))</f>
        <v>77.63</v>
      </c>
      <c r="H307" s="69">
        <f>C307*SUM(H308,H310,H312,H314,H317,H319,H321,H323,H325,H327,H329,H331,H333,H335,H337,H339,H341,H343,H345)</f>
        <v>18249.114923999998</v>
      </c>
      <c r="I307" s="70"/>
    </row>
    <row r="308" spans="1:9" outlineLevel="3" x14ac:dyDescent="0.2">
      <c r="A308" s="64" t="s">
        <v>2295</v>
      </c>
      <c r="B308" s="64" t="s">
        <v>2016</v>
      </c>
      <c r="C308" s="65">
        <v>2</v>
      </c>
      <c r="D308" s="65"/>
      <c r="E308" s="66">
        <f>SUM(F309)</f>
        <v>1481.94</v>
      </c>
      <c r="F308" s="67">
        <f>C308*E308</f>
        <v>2963.88</v>
      </c>
      <c r="G308" s="68">
        <f>100*(1-(H308/F308))</f>
        <v>77.63</v>
      </c>
      <c r="H308" s="69">
        <f>C308*SUM(H309)</f>
        <v>663.01995599999998</v>
      </c>
      <c r="I308" s="70"/>
    </row>
    <row r="309" spans="1:9" outlineLevel="3" x14ac:dyDescent="0.2">
      <c r="A309" s="64" t="s">
        <v>2296</v>
      </c>
      <c r="B309" s="64"/>
      <c r="C309" s="65">
        <v>1</v>
      </c>
      <c r="D309" s="65"/>
      <c r="E309" s="66">
        <v>1481.94</v>
      </c>
      <c r="F309" s="67">
        <v>1481.94</v>
      </c>
      <c r="G309" s="68">
        <v>77.63</v>
      </c>
      <c r="H309" s="69">
        <v>331.50997799999999</v>
      </c>
      <c r="I309" s="70"/>
    </row>
    <row r="310" spans="1:9" outlineLevel="3" x14ac:dyDescent="0.2">
      <c r="A310" s="64" t="s">
        <v>2297</v>
      </c>
      <c r="B310" s="64" t="s">
        <v>1898</v>
      </c>
      <c r="C310" s="65">
        <v>28</v>
      </c>
      <c r="D310" s="65"/>
      <c r="E310" s="66">
        <f>SUM(F311)</f>
        <v>1113.17</v>
      </c>
      <c r="F310" s="67">
        <f>C310*E310</f>
        <v>31168.760000000002</v>
      </c>
      <c r="G310" s="68">
        <f>100*(1-(H310/F310))</f>
        <v>77.63</v>
      </c>
      <c r="H310" s="69">
        <f>C310*SUM(H311)</f>
        <v>6972.4516119999998</v>
      </c>
      <c r="I310" s="70"/>
    </row>
    <row r="311" spans="1:9" outlineLevel="3" x14ac:dyDescent="0.2">
      <c r="A311" s="64" t="s">
        <v>2298</v>
      </c>
      <c r="B311" s="64"/>
      <c r="C311" s="65">
        <v>1</v>
      </c>
      <c r="D311" s="65"/>
      <c r="E311" s="66">
        <v>1113.17</v>
      </c>
      <c r="F311" s="67">
        <v>1113.17</v>
      </c>
      <c r="G311" s="68">
        <v>77.63</v>
      </c>
      <c r="H311" s="69">
        <v>249.01612900000001</v>
      </c>
      <c r="I311" s="70"/>
    </row>
    <row r="312" spans="1:9" outlineLevel="3" x14ac:dyDescent="0.2">
      <c r="A312" s="64" t="s">
        <v>2299</v>
      </c>
      <c r="B312" s="64" t="s">
        <v>2021</v>
      </c>
      <c r="C312" s="65">
        <v>2</v>
      </c>
      <c r="D312" s="65"/>
      <c r="E312" s="66">
        <f>SUM(F313)</f>
        <v>9012.9</v>
      </c>
      <c r="F312" s="67">
        <f>C312*E312</f>
        <v>18025.8</v>
      </c>
      <c r="G312" s="68">
        <f>100*(1-(H312/F312))</f>
        <v>77.63</v>
      </c>
      <c r="H312" s="69">
        <f>C312*SUM(H313)</f>
        <v>4032.3714599999998</v>
      </c>
      <c r="I312" s="70"/>
    </row>
    <row r="313" spans="1:9" outlineLevel="3" x14ac:dyDescent="0.2">
      <c r="A313" s="64" t="s">
        <v>2300</v>
      </c>
      <c r="B313" s="64"/>
      <c r="C313" s="65">
        <v>1</v>
      </c>
      <c r="D313" s="65"/>
      <c r="E313" s="66">
        <v>9012.9</v>
      </c>
      <c r="F313" s="67">
        <v>9012.9</v>
      </c>
      <c r="G313" s="68">
        <v>77.63</v>
      </c>
      <c r="H313" s="69">
        <v>2016.1857299999999</v>
      </c>
      <c r="I313" s="70"/>
    </row>
    <row r="314" spans="1:9" outlineLevel="3" x14ac:dyDescent="0.2">
      <c r="A314" s="64" t="s">
        <v>2301</v>
      </c>
      <c r="B314" s="64" t="s">
        <v>2024</v>
      </c>
      <c r="C314" s="65">
        <v>2</v>
      </c>
      <c r="D314" s="65"/>
      <c r="E314" s="66">
        <f>SUM(F315,F316)</f>
        <v>3720</v>
      </c>
      <c r="F314" s="67">
        <f>C314*E314</f>
        <v>7440</v>
      </c>
      <c r="G314" s="68">
        <f>100*(1-(H314/F314))</f>
        <v>77.63</v>
      </c>
      <c r="H314" s="69">
        <f>C314*SUM(H315,H316)</f>
        <v>1664.328</v>
      </c>
      <c r="I314" s="70"/>
    </row>
    <row r="315" spans="1:9" outlineLevel="4" x14ac:dyDescent="0.2">
      <c r="A315" s="64" t="s">
        <v>2302</v>
      </c>
      <c r="B315" s="64"/>
      <c r="C315" s="65">
        <v>1</v>
      </c>
      <c r="D315" s="65"/>
      <c r="E315" s="66">
        <v>3210</v>
      </c>
      <c r="F315" s="67">
        <v>3210</v>
      </c>
      <c r="G315" s="68">
        <v>77.63</v>
      </c>
      <c r="H315" s="69">
        <v>718.077</v>
      </c>
      <c r="I315" s="70"/>
    </row>
    <row r="316" spans="1:9" outlineLevel="4" x14ac:dyDescent="0.2">
      <c r="A316" s="64" t="s">
        <v>2303</v>
      </c>
      <c r="B316" s="64"/>
      <c r="C316" s="65">
        <v>1</v>
      </c>
      <c r="D316" s="65"/>
      <c r="E316" s="66">
        <v>510</v>
      </c>
      <c r="F316" s="67">
        <v>510</v>
      </c>
      <c r="G316" s="68">
        <v>77.63</v>
      </c>
      <c r="H316" s="69">
        <v>114.087</v>
      </c>
      <c r="I316" s="70"/>
    </row>
    <row r="317" spans="1:9" outlineLevel="3" x14ac:dyDescent="0.2">
      <c r="A317" s="64" t="s">
        <v>2304</v>
      </c>
      <c r="B317" s="64" t="s">
        <v>2028</v>
      </c>
      <c r="C317" s="65">
        <v>2</v>
      </c>
      <c r="D317" s="65"/>
      <c r="E317" s="66">
        <f>SUM(F318)</f>
        <v>1070</v>
      </c>
      <c r="F317" s="67">
        <f>C317*E317</f>
        <v>2140</v>
      </c>
      <c r="G317" s="68">
        <f>100*(1-(H317/F317))</f>
        <v>77.63</v>
      </c>
      <c r="H317" s="69">
        <f>C317*SUM(H318)</f>
        <v>478.71800000000002</v>
      </c>
      <c r="I317" s="70"/>
    </row>
    <row r="318" spans="1:9" outlineLevel="3" x14ac:dyDescent="0.2">
      <c r="A318" s="64" t="s">
        <v>2305</v>
      </c>
      <c r="B318" s="64"/>
      <c r="C318" s="65">
        <v>1</v>
      </c>
      <c r="D318" s="65"/>
      <c r="E318" s="66">
        <v>1070</v>
      </c>
      <c r="F318" s="67">
        <v>1070</v>
      </c>
      <c r="G318" s="68">
        <v>77.63</v>
      </c>
      <c r="H318" s="69">
        <v>239.35900000000001</v>
      </c>
      <c r="I318" s="70"/>
    </row>
    <row r="319" spans="1:9" outlineLevel="3" x14ac:dyDescent="0.2">
      <c r="A319" s="64" t="s">
        <v>2306</v>
      </c>
      <c r="B319" s="64" t="s">
        <v>2031</v>
      </c>
      <c r="C319" s="65">
        <v>2</v>
      </c>
      <c r="D319" s="65"/>
      <c r="E319" s="66">
        <f>SUM(F320)</f>
        <v>357.5</v>
      </c>
      <c r="F319" s="67">
        <f>C319*E319</f>
        <v>715</v>
      </c>
      <c r="G319" s="68">
        <f>100*(1-(H319/F319))</f>
        <v>77.63</v>
      </c>
      <c r="H319" s="69">
        <f>C319*SUM(H320)</f>
        <v>159.94550000000001</v>
      </c>
      <c r="I319" s="70"/>
    </row>
    <row r="320" spans="1:9" outlineLevel="3" x14ac:dyDescent="0.2">
      <c r="A320" s="64" t="s">
        <v>2307</v>
      </c>
      <c r="B320" s="64" t="s">
        <v>2033</v>
      </c>
      <c r="C320" s="65">
        <v>1</v>
      </c>
      <c r="D320" s="65"/>
      <c r="E320" s="66">
        <v>357.5</v>
      </c>
      <c r="F320" s="67">
        <v>357.5</v>
      </c>
      <c r="G320" s="68">
        <v>77.63</v>
      </c>
      <c r="H320" s="69">
        <v>79.972750000000005</v>
      </c>
      <c r="I320" s="70"/>
    </row>
    <row r="321" spans="1:9" outlineLevel="3" x14ac:dyDescent="0.2">
      <c r="A321" s="64" t="s">
        <v>2308</v>
      </c>
      <c r="B321" s="64" t="s">
        <v>2035</v>
      </c>
      <c r="C321" s="65">
        <v>2</v>
      </c>
      <c r="D321" s="65"/>
      <c r="E321" s="66">
        <f>SUM(F322)</f>
        <v>2145</v>
      </c>
      <c r="F321" s="67">
        <f>C321*E321</f>
        <v>4290</v>
      </c>
      <c r="G321" s="68">
        <f>100*(1-(H321/F321))</f>
        <v>77.63</v>
      </c>
      <c r="H321" s="69">
        <f>C321*SUM(H322)</f>
        <v>959.673</v>
      </c>
      <c r="I321" s="70"/>
    </row>
    <row r="322" spans="1:9" outlineLevel="3" x14ac:dyDescent="0.2">
      <c r="A322" s="64" t="s">
        <v>2309</v>
      </c>
      <c r="B322" s="64" t="s">
        <v>2037</v>
      </c>
      <c r="C322" s="65">
        <v>1</v>
      </c>
      <c r="D322" s="65"/>
      <c r="E322" s="66">
        <v>2145</v>
      </c>
      <c r="F322" s="67">
        <v>2145</v>
      </c>
      <c r="G322" s="68">
        <v>77.63</v>
      </c>
      <c r="H322" s="69">
        <v>479.8365</v>
      </c>
      <c r="I322" s="70"/>
    </row>
    <row r="323" spans="1:9" outlineLevel="3" x14ac:dyDescent="0.2">
      <c r="A323" s="64" t="s">
        <v>2310</v>
      </c>
      <c r="B323" s="64" t="s">
        <v>2039</v>
      </c>
      <c r="C323" s="65">
        <v>2</v>
      </c>
      <c r="D323" s="65"/>
      <c r="E323" s="66">
        <f>SUM(F324)</f>
        <v>619.38</v>
      </c>
      <c r="F323" s="67">
        <f>C323*E323</f>
        <v>1238.76</v>
      </c>
      <c r="G323" s="68">
        <f>100*(1-(H323/F323))</f>
        <v>77.63</v>
      </c>
      <c r="H323" s="69">
        <f>C323*SUM(H324)</f>
        <v>277.110612</v>
      </c>
      <c r="I323" s="70"/>
    </row>
    <row r="324" spans="1:9" outlineLevel="3" x14ac:dyDescent="0.2">
      <c r="A324" s="64" t="s">
        <v>2311</v>
      </c>
      <c r="B324" s="64" t="s">
        <v>2041</v>
      </c>
      <c r="C324" s="65">
        <v>1</v>
      </c>
      <c r="D324" s="65"/>
      <c r="E324" s="66">
        <v>619.38</v>
      </c>
      <c r="F324" s="67">
        <v>619.38</v>
      </c>
      <c r="G324" s="68">
        <v>77.63</v>
      </c>
      <c r="H324" s="69">
        <v>138.555306</v>
      </c>
      <c r="I324" s="70"/>
    </row>
    <row r="325" spans="1:9" outlineLevel="3" x14ac:dyDescent="0.2">
      <c r="A325" s="64" t="s">
        <v>2312</v>
      </c>
      <c r="B325" s="64" t="s">
        <v>2043</v>
      </c>
      <c r="C325" s="65">
        <v>2</v>
      </c>
      <c r="D325" s="65"/>
      <c r="E325" s="66">
        <f>SUM(F326)</f>
        <v>181.68</v>
      </c>
      <c r="F325" s="67">
        <f>C325*E325</f>
        <v>363.36</v>
      </c>
      <c r="G325" s="68">
        <f>100*(1-(H325/F325))</f>
        <v>77.63</v>
      </c>
      <c r="H325" s="69">
        <f>C325*SUM(H326)</f>
        <v>81.283631999999997</v>
      </c>
      <c r="I325" s="70"/>
    </row>
    <row r="326" spans="1:9" outlineLevel="3" x14ac:dyDescent="0.2">
      <c r="A326" s="64" t="s">
        <v>2313</v>
      </c>
      <c r="B326" s="64" t="s">
        <v>2045</v>
      </c>
      <c r="C326" s="65">
        <v>1</v>
      </c>
      <c r="D326" s="65"/>
      <c r="E326" s="66">
        <v>181.68</v>
      </c>
      <c r="F326" s="67">
        <v>181.68</v>
      </c>
      <c r="G326" s="68">
        <v>77.63</v>
      </c>
      <c r="H326" s="69">
        <v>40.641815999999999</v>
      </c>
      <c r="I326" s="70"/>
    </row>
    <row r="327" spans="1:9" outlineLevel="3" x14ac:dyDescent="0.2">
      <c r="A327" s="64" t="s">
        <v>2314</v>
      </c>
      <c r="B327" s="64" t="s">
        <v>1901</v>
      </c>
      <c r="C327" s="65">
        <v>28</v>
      </c>
      <c r="D327" s="65"/>
      <c r="E327" s="66">
        <f>SUM(F328)</f>
        <v>33.450000000000003</v>
      </c>
      <c r="F327" s="67">
        <f>C327*E327</f>
        <v>936.60000000000014</v>
      </c>
      <c r="G327" s="68">
        <f>100*(1-(H327/F327))</f>
        <v>77.63</v>
      </c>
      <c r="H327" s="69">
        <f>C327*SUM(H328)</f>
        <v>209.51741999999999</v>
      </c>
      <c r="I327" s="70"/>
    </row>
    <row r="328" spans="1:9" outlineLevel="3" x14ac:dyDescent="0.2">
      <c r="A328" s="64" t="s">
        <v>2315</v>
      </c>
      <c r="B328" s="64" t="s">
        <v>1903</v>
      </c>
      <c r="C328" s="65">
        <v>1</v>
      </c>
      <c r="D328" s="65"/>
      <c r="E328" s="66">
        <v>33.450000000000003</v>
      </c>
      <c r="F328" s="67">
        <v>33.450000000000003</v>
      </c>
      <c r="G328" s="68">
        <v>77.63</v>
      </c>
      <c r="H328" s="69">
        <v>7.4827649999999997</v>
      </c>
      <c r="I328" s="70"/>
    </row>
    <row r="329" spans="1:9" outlineLevel="3" x14ac:dyDescent="0.2">
      <c r="A329" s="64" t="s">
        <v>2316</v>
      </c>
      <c r="B329" s="64" t="s">
        <v>2049</v>
      </c>
      <c r="C329" s="65">
        <v>2</v>
      </c>
      <c r="D329" s="65"/>
      <c r="E329" s="66">
        <f>SUM(F330)</f>
        <v>449.24</v>
      </c>
      <c r="F329" s="67">
        <f>C329*E329</f>
        <v>898.48</v>
      </c>
      <c r="G329" s="68">
        <f>100*(1-(H329/F329))</f>
        <v>77.63</v>
      </c>
      <c r="H329" s="69">
        <f>C329*SUM(H330)</f>
        <v>200.98997600000001</v>
      </c>
      <c r="I329" s="70"/>
    </row>
    <row r="330" spans="1:9" outlineLevel="3" x14ac:dyDescent="0.2">
      <c r="A330" s="64" t="s">
        <v>2317</v>
      </c>
      <c r="B330" s="64" t="s">
        <v>2051</v>
      </c>
      <c r="C330" s="65">
        <v>1</v>
      </c>
      <c r="D330" s="65"/>
      <c r="E330" s="66">
        <v>449.24</v>
      </c>
      <c r="F330" s="67">
        <v>449.24</v>
      </c>
      <c r="G330" s="68">
        <v>77.63</v>
      </c>
      <c r="H330" s="69">
        <v>100.49498800000001</v>
      </c>
      <c r="I330" s="70"/>
    </row>
    <row r="331" spans="1:9" outlineLevel="3" x14ac:dyDescent="0.2">
      <c r="A331" s="64" t="s">
        <v>2318</v>
      </c>
      <c r="B331" s="64" t="s">
        <v>1905</v>
      </c>
      <c r="C331" s="65">
        <v>28</v>
      </c>
      <c r="D331" s="65"/>
      <c r="E331" s="66">
        <f>SUM(F332)</f>
        <v>11.23</v>
      </c>
      <c r="F331" s="67">
        <f>C331*E331</f>
        <v>314.44</v>
      </c>
      <c r="G331" s="68">
        <f>100*(1-(H331/F331))</f>
        <v>77.63</v>
      </c>
      <c r="H331" s="69">
        <f>C331*SUM(H332)</f>
        <v>70.340227999999996</v>
      </c>
      <c r="I331" s="70"/>
    </row>
    <row r="332" spans="1:9" outlineLevel="3" x14ac:dyDescent="0.2">
      <c r="A332" s="64" t="s">
        <v>2319</v>
      </c>
      <c r="B332" s="64" t="s">
        <v>1907</v>
      </c>
      <c r="C332" s="65">
        <v>1</v>
      </c>
      <c r="D332" s="65"/>
      <c r="E332" s="66">
        <v>11.23</v>
      </c>
      <c r="F332" s="67">
        <v>11.23</v>
      </c>
      <c r="G332" s="68">
        <v>77.63</v>
      </c>
      <c r="H332" s="69">
        <v>2.5121509999999998</v>
      </c>
      <c r="I332" s="70"/>
    </row>
    <row r="333" spans="1:9" outlineLevel="3" x14ac:dyDescent="0.2">
      <c r="A333" s="64" t="s">
        <v>2320</v>
      </c>
      <c r="B333" s="64" t="s">
        <v>1909</v>
      </c>
      <c r="C333" s="65">
        <v>28</v>
      </c>
      <c r="D333" s="65"/>
      <c r="E333" s="66">
        <f>SUM(F334)</f>
        <v>11.23</v>
      </c>
      <c r="F333" s="67">
        <f>C333*E333</f>
        <v>314.44</v>
      </c>
      <c r="G333" s="68">
        <f>100*(1-(H333/F333))</f>
        <v>77.63</v>
      </c>
      <c r="H333" s="69">
        <f>C333*SUM(H334)</f>
        <v>70.340227999999996</v>
      </c>
      <c r="I333" s="70"/>
    </row>
    <row r="334" spans="1:9" outlineLevel="3" x14ac:dyDescent="0.2">
      <c r="A334" s="64" t="s">
        <v>2321</v>
      </c>
      <c r="B334" s="64" t="s">
        <v>1911</v>
      </c>
      <c r="C334" s="65">
        <v>1</v>
      </c>
      <c r="D334" s="65"/>
      <c r="E334" s="66">
        <v>11.23</v>
      </c>
      <c r="F334" s="67">
        <v>11.23</v>
      </c>
      <c r="G334" s="68">
        <v>77.63</v>
      </c>
      <c r="H334" s="69">
        <v>2.5121509999999998</v>
      </c>
      <c r="I334" s="70"/>
    </row>
    <row r="335" spans="1:9" outlineLevel="3" x14ac:dyDescent="0.2">
      <c r="A335" s="64" t="s">
        <v>2322</v>
      </c>
      <c r="B335" s="64" t="s">
        <v>2057</v>
      </c>
      <c r="C335" s="65">
        <v>2</v>
      </c>
      <c r="D335" s="65"/>
      <c r="E335" s="66">
        <f>SUM(F336)</f>
        <v>2082</v>
      </c>
      <c r="F335" s="67">
        <f>C335*E335</f>
        <v>4164</v>
      </c>
      <c r="G335" s="68">
        <f>100*(1-(H335/F335))</f>
        <v>77.63</v>
      </c>
      <c r="H335" s="69">
        <f>C335*SUM(H336)</f>
        <v>931.48680000000002</v>
      </c>
      <c r="I335" s="70"/>
    </row>
    <row r="336" spans="1:9" outlineLevel="3" x14ac:dyDescent="0.2">
      <c r="A336" s="64" t="s">
        <v>2323</v>
      </c>
      <c r="B336" s="64" t="s">
        <v>2059</v>
      </c>
      <c r="C336" s="65">
        <v>1</v>
      </c>
      <c r="D336" s="65"/>
      <c r="E336" s="66">
        <v>2082</v>
      </c>
      <c r="F336" s="67">
        <v>2082</v>
      </c>
      <c r="G336" s="68">
        <v>77.63</v>
      </c>
      <c r="H336" s="69">
        <v>465.74340000000001</v>
      </c>
      <c r="I336" s="70"/>
    </row>
    <row r="337" spans="1:9" outlineLevel="3" x14ac:dyDescent="0.2">
      <c r="A337" s="64" t="s">
        <v>2324</v>
      </c>
      <c r="B337" s="64" t="s">
        <v>2061</v>
      </c>
      <c r="C337" s="65">
        <v>2</v>
      </c>
      <c r="D337" s="65"/>
      <c r="E337" s="66">
        <f>SUM(F338)</f>
        <v>1401</v>
      </c>
      <c r="F337" s="67">
        <f>C337*E337</f>
        <v>2802</v>
      </c>
      <c r="G337" s="68">
        <f>100*(1-(H337/F337))</f>
        <v>77.63</v>
      </c>
      <c r="H337" s="69">
        <f>C337*SUM(H338)</f>
        <v>626.80740000000003</v>
      </c>
      <c r="I337" s="70"/>
    </row>
    <row r="338" spans="1:9" outlineLevel="3" x14ac:dyDescent="0.2">
      <c r="A338" s="64" t="s">
        <v>2325</v>
      </c>
      <c r="B338" s="64" t="s">
        <v>2061</v>
      </c>
      <c r="C338" s="65">
        <v>1</v>
      </c>
      <c r="D338" s="65"/>
      <c r="E338" s="66">
        <v>1401</v>
      </c>
      <c r="F338" s="67">
        <v>1401</v>
      </c>
      <c r="G338" s="68">
        <v>77.63</v>
      </c>
      <c r="H338" s="69">
        <v>313.40370000000001</v>
      </c>
      <c r="I338" s="70"/>
    </row>
    <row r="339" spans="1:9" outlineLevel="3" x14ac:dyDescent="0.2">
      <c r="A339" s="64" t="s">
        <v>2326</v>
      </c>
      <c r="B339" s="64" t="s">
        <v>1913</v>
      </c>
      <c r="C339" s="65">
        <v>28</v>
      </c>
      <c r="D339" s="65"/>
      <c r="E339" s="66">
        <f>SUM(F340)</f>
        <v>25.5</v>
      </c>
      <c r="F339" s="67">
        <f>C339*E339</f>
        <v>714</v>
      </c>
      <c r="G339" s="68">
        <f>100*(1-(H339/F339))</f>
        <v>77.63</v>
      </c>
      <c r="H339" s="69">
        <f>C339*SUM(H340)</f>
        <v>159.7218</v>
      </c>
      <c r="I339" s="70"/>
    </row>
    <row r="340" spans="1:9" outlineLevel="3" x14ac:dyDescent="0.2">
      <c r="A340" s="64" t="s">
        <v>2327</v>
      </c>
      <c r="B340" s="64" t="s">
        <v>1913</v>
      </c>
      <c r="C340" s="65">
        <v>1</v>
      </c>
      <c r="D340" s="65"/>
      <c r="E340" s="66">
        <v>25.5</v>
      </c>
      <c r="F340" s="67">
        <v>25.5</v>
      </c>
      <c r="G340" s="68">
        <v>77.63</v>
      </c>
      <c r="H340" s="69">
        <v>5.7043499999999998</v>
      </c>
      <c r="I340" s="70"/>
    </row>
    <row r="341" spans="1:9" outlineLevel="3" x14ac:dyDescent="0.2">
      <c r="A341" s="64" t="s">
        <v>2328</v>
      </c>
      <c r="B341" s="64" t="s">
        <v>2066</v>
      </c>
      <c r="C341" s="65">
        <v>2</v>
      </c>
      <c r="D341" s="65"/>
      <c r="E341" s="66">
        <f>SUM(F342)</f>
        <v>761</v>
      </c>
      <c r="F341" s="67">
        <f>C341*E341</f>
        <v>1522</v>
      </c>
      <c r="G341" s="68">
        <f>100*(1-(H341/F341))</f>
        <v>77.63</v>
      </c>
      <c r="H341" s="69">
        <f>C341*SUM(H342)</f>
        <v>340.47140000000002</v>
      </c>
      <c r="I341" s="70"/>
    </row>
    <row r="342" spans="1:9" outlineLevel="3" x14ac:dyDescent="0.2">
      <c r="A342" s="64" t="s">
        <v>2329</v>
      </c>
      <c r="B342" s="64" t="s">
        <v>2068</v>
      </c>
      <c r="C342" s="65">
        <v>1</v>
      </c>
      <c r="D342" s="65"/>
      <c r="E342" s="66">
        <v>761</v>
      </c>
      <c r="F342" s="67">
        <v>761</v>
      </c>
      <c r="G342" s="68">
        <v>77.63</v>
      </c>
      <c r="H342" s="69">
        <v>170.23570000000001</v>
      </c>
      <c r="I342" s="70"/>
    </row>
    <row r="343" spans="1:9" outlineLevel="3" x14ac:dyDescent="0.2">
      <c r="A343" s="64" t="s">
        <v>2330</v>
      </c>
      <c r="B343" s="64" t="s">
        <v>2070</v>
      </c>
      <c r="C343" s="65">
        <v>2</v>
      </c>
      <c r="D343" s="65"/>
      <c r="E343" s="66">
        <f>SUM(F344)</f>
        <v>521</v>
      </c>
      <c r="F343" s="67">
        <f>C343*E343</f>
        <v>1042</v>
      </c>
      <c r="G343" s="68">
        <f>100*(1-(H343/F343))</f>
        <v>77.63</v>
      </c>
      <c r="H343" s="69">
        <f>C343*SUM(H344)</f>
        <v>233.09540000000001</v>
      </c>
      <c r="I343" s="70"/>
    </row>
    <row r="344" spans="1:9" outlineLevel="3" x14ac:dyDescent="0.2">
      <c r="A344" s="64" t="s">
        <v>2331</v>
      </c>
      <c r="B344" s="64" t="s">
        <v>2072</v>
      </c>
      <c r="C344" s="65">
        <v>1</v>
      </c>
      <c r="D344" s="65"/>
      <c r="E344" s="66">
        <v>521</v>
      </c>
      <c r="F344" s="67">
        <v>521</v>
      </c>
      <c r="G344" s="68">
        <v>77.63</v>
      </c>
      <c r="H344" s="69">
        <v>116.54770000000001</v>
      </c>
      <c r="I344" s="70"/>
    </row>
    <row r="345" spans="1:9" outlineLevel="3" x14ac:dyDescent="0.2">
      <c r="A345" s="64" t="s">
        <v>2332</v>
      </c>
      <c r="B345" s="64" t="s">
        <v>1916</v>
      </c>
      <c r="C345" s="65">
        <v>28</v>
      </c>
      <c r="D345" s="65"/>
      <c r="E345" s="66">
        <f>SUM(F346)</f>
        <v>18.75</v>
      </c>
      <c r="F345" s="67">
        <f>C345*E345</f>
        <v>525</v>
      </c>
      <c r="G345" s="68">
        <f>100*(1-(H345/F345))</f>
        <v>77.63</v>
      </c>
      <c r="H345" s="69">
        <f>C345*SUM(H346)</f>
        <v>117.4425</v>
      </c>
      <c r="I345" s="70"/>
    </row>
    <row r="346" spans="1:9" outlineLevel="3" x14ac:dyDescent="0.2">
      <c r="A346" s="64" t="s">
        <v>2333</v>
      </c>
      <c r="B346" s="64" t="s">
        <v>1918</v>
      </c>
      <c r="C346" s="65">
        <v>1</v>
      </c>
      <c r="D346" s="65"/>
      <c r="E346" s="66">
        <v>18.75</v>
      </c>
      <c r="F346" s="67">
        <v>18.75</v>
      </c>
      <c r="G346" s="68">
        <v>77.63</v>
      </c>
      <c r="H346" s="69">
        <v>4.194375</v>
      </c>
      <c r="I346" s="70"/>
    </row>
    <row r="347" spans="1:9" outlineLevel="2" x14ac:dyDescent="0.2">
      <c r="A347" s="64" t="s">
        <v>2334</v>
      </c>
      <c r="B347" s="64" t="s">
        <v>2335</v>
      </c>
      <c r="C347" s="65">
        <v>1</v>
      </c>
      <c r="D347" s="65"/>
      <c r="E347" s="66">
        <f>SUM(F348)</f>
        <v>670</v>
      </c>
      <c r="F347" s="67">
        <f>C347*E347</f>
        <v>670</v>
      </c>
      <c r="G347" s="68">
        <f>100*(1-(H347/F347))</f>
        <v>77.63</v>
      </c>
      <c r="H347" s="69">
        <f>C347*SUM(H348)</f>
        <v>149.87899999999999</v>
      </c>
      <c r="I347" s="70"/>
    </row>
    <row r="348" spans="1:9" outlineLevel="2" x14ac:dyDescent="0.2">
      <c r="A348" s="64" t="s">
        <v>2336</v>
      </c>
      <c r="B348" s="64" t="s">
        <v>2078</v>
      </c>
      <c r="C348" s="65">
        <v>2</v>
      </c>
      <c r="D348" s="65"/>
      <c r="E348" s="66">
        <f>SUM(F349)</f>
        <v>335</v>
      </c>
      <c r="F348" s="67">
        <f>C348*E348</f>
        <v>670</v>
      </c>
      <c r="G348" s="68">
        <f>100*(1-(H348/F348))</f>
        <v>77.63</v>
      </c>
      <c r="H348" s="69">
        <f>C348*SUM(H349)</f>
        <v>149.87899999999999</v>
      </c>
      <c r="I348" s="70"/>
    </row>
    <row r="349" spans="1:9" outlineLevel="2" x14ac:dyDescent="0.2">
      <c r="A349" s="64" t="s">
        <v>2337</v>
      </c>
      <c r="B349" s="64" t="s">
        <v>2080</v>
      </c>
      <c r="C349" s="65">
        <v>1</v>
      </c>
      <c r="D349" s="65"/>
      <c r="E349" s="66">
        <v>335</v>
      </c>
      <c r="F349" s="67">
        <v>335</v>
      </c>
      <c r="G349" s="68">
        <v>77.63</v>
      </c>
      <c r="H349" s="69">
        <v>74.939499999999995</v>
      </c>
      <c r="I349" s="70"/>
    </row>
    <row r="350" spans="1:9" outlineLevel="2" x14ac:dyDescent="0.2">
      <c r="A350" s="64" t="s">
        <v>2338</v>
      </c>
      <c r="B350" s="64" t="s">
        <v>2339</v>
      </c>
      <c r="C350" s="65">
        <v>1</v>
      </c>
      <c r="D350" s="65"/>
      <c r="E350" s="66">
        <f>SUM(F351,F353,F356,F358,F360)</f>
        <v>0</v>
      </c>
      <c r="F350" s="67">
        <f>C350*E350</f>
        <v>0</v>
      </c>
      <c r="G350" s="68" t="e">
        <f>100*(1-(H350/F350))</f>
        <v>#DIV/0!</v>
      </c>
      <c r="H350" s="69">
        <f>C350*SUM(H351,H353,H356,H358,H360)</f>
        <v>0</v>
      </c>
      <c r="I350" s="70"/>
    </row>
    <row r="351" spans="1:9" outlineLevel="3" x14ac:dyDescent="0.2">
      <c r="A351" s="64" t="s">
        <v>2340</v>
      </c>
      <c r="B351" s="64" t="s">
        <v>2021</v>
      </c>
      <c r="C351" s="65">
        <v>0</v>
      </c>
      <c r="D351" s="65"/>
      <c r="E351" s="66">
        <f>SUM(F352)</f>
        <v>9012.9</v>
      </c>
      <c r="F351" s="67">
        <f>C351*E351</f>
        <v>0</v>
      </c>
      <c r="G351" s="68" t="e">
        <f>100*(1-(H351/F351))</f>
        <v>#DIV/0!</v>
      </c>
      <c r="H351" s="69">
        <f>C351*SUM(H352)</f>
        <v>0</v>
      </c>
      <c r="I351" s="70"/>
    </row>
    <row r="352" spans="1:9" outlineLevel="3" x14ac:dyDescent="0.2">
      <c r="A352" s="64" t="s">
        <v>2341</v>
      </c>
      <c r="B352" s="64"/>
      <c r="C352" s="65">
        <v>1</v>
      </c>
      <c r="D352" s="65"/>
      <c r="E352" s="66">
        <v>9012.9</v>
      </c>
      <c r="F352" s="67">
        <v>9012.9</v>
      </c>
      <c r="G352" s="68">
        <v>86.58</v>
      </c>
      <c r="H352" s="69">
        <v>1209.5311799999999</v>
      </c>
      <c r="I352" s="70"/>
    </row>
    <row r="353" spans="1:9" outlineLevel="3" x14ac:dyDescent="0.2">
      <c r="A353" s="64" t="s">
        <v>2342</v>
      </c>
      <c r="B353" s="64" t="s">
        <v>2024</v>
      </c>
      <c r="C353" s="65">
        <v>0</v>
      </c>
      <c r="D353" s="65"/>
      <c r="E353" s="66">
        <f>SUM(F354,F355)</f>
        <v>3720</v>
      </c>
      <c r="F353" s="67">
        <f>C353*E353</f>
        <v>0</v>
      </c>
      <c r="G353" s="68" t="e">
        <f>100*(1-(H353/F353))</f>
        <v>#DIV/0!</v>
      </c>
      <c r="H353" s="69">
        <f>C353*SUM(H354,H355)</f>
        <v>0</v>
      </c>
      <c r="I353" s="70"/>
    </row>
    <row r="354" spans="1:9" outlineLevel="4" x14ac:dyDescent="0.2">
      <c r="A354" s="64" t="s">
        <v>2343</v>
      </c>
      <c r="B354" s="64"/>
      <c r="C354" s="65">
        <v>1</v>
      </c>
      <c r="D354" s="65"/>
      <c r="E354" s="66">
        <v>3210</v>
      </c>
      <c r="F354" s="67">
        <v>3210</v>
      </c>
      <c r="G354" s="68">
        <v>86.58</v>
      </c>
      <c r="H354" s="69">
        <v>430.78199999999998</v>
      </c>
      <c r="I354" s="70"/>
    </row>
    <row r="355" spans="1:9" outlineLevel="4" x14ac:dyDescent="0.2">
      <c r="A355" s="64" t="s">
        <v>2344</v>
      </c>
      <c r="B355" s="64"/>
      <c r="C355" s="65">
        <v>1</v>
      </c>
      <c r="D355" s="65"/>
      <c r="E355" s="66">
        <v>510</v>
      </c>
      <c r="F355" s="67">
        <v>510</v>
      </c>
      <c r="G355" s="68">
        <v>86.58</v>
      </c>
      <c r="H355" s="69">
        <v>68.441999999999993</v>
      </c>
      <c r="I355" s="70"/>
    </row>
    <row r="356" spans="1:9" outlineLevel="3" x14ac:dyDescent="0.2">
      <c r="A356" s="64" t="s">
        <v>2345</v>
      </c>
      <c r="B356" s="64" t="s">
        <v>2028</v>
      </c>
      <c r="C356" s="65">
        <v>0</v>
      </c>
      <c r="D356" s="65"/>
      <c r="E356" s="66">
        <f>SUM(F357)</f>
        <v>1070</v>
      </c>
      <c r="F356" s="67">
        <f>C356*E356</f>
        <v>0</v>
      </c>
      <c r="G356" s="68" t="e">
        <f>100*(1-(H356/F356))</f>
        <v>#DIV/0!</v>
      </c>
      <c r="H356" s="69">
        <f>C356*SUM(H357)</f>
        <v>0</v>
      </c>
      <c r="I356" s="70"/>
    </row>
    <row r="357" spans="1:9" outlineLevel="3" x14ac:dyDescent="0.2">
      <c r="A357" s="64" t="s">
        <v>2346</v>
      </c>
      <c r="B357" s="64"/>
      <c r="C357" s="65">
        <v>1</v>
      </c>
      <c r="D357" s="65"/>
      <c r="E357" s="66">
        <v>1070</v>
      </c>
      <c r="F357" s="67">
        <v>1070</v>
      </c>
      <c r="G357" s="68">
        <v>86.58</v>
      </c>
      <c r="H357" s="69">
        <v>143.59399999999999</v>
      </c>
      <c r="I357" s="70"/>
    </row>
    <row r="358" spans="1:9" outlineLevel="3" x14ac:dyDescent="0.2">
      <c r="A358" s="64" t="s">
        <v>2347</v>
      </c>
      <c r="B358" s="64" t="s">
        <v>2049</v>
      </c>
      <c r="C358" s="65">
        <v>0</v>
      </c>
      <c r="D358" s="65"/>
      <c r="E358" s="66">
        <f>SUM(F359)</f>
        <v>449.24</v>
      </c>
      <c r="F358" s="67">
        <f>C358*E358</f>
        <v>0</v>
      </c>
      <c r="G358" s="68" t="e">
        <f>100*(1-(H358/F358))</f>
        <v>#DIV/0!</v>
      </c>
      <c r="H358" s="69">
        <f>C358*SUM(H359)</f>
        <v>0</v>
      </c>
      <c r="I358" s="70"/>
    </row>
    <row r="359" spans="1:9" outlineLevel="3" x14ac:dyDescent="0.2">
      <c r="A359" s="64" t="s">
        <v>2348</v>
      </c>
      <c r="B359" s="64" t="s">
        <v>2051</v>
      </c>
      <c r="C359" s="65">
        <v>1</v>
      </c>
      <c r="D359" s="65"/>
      <c r="E359" s="66">
        <v>449.24</v>
      </c>
      <c r="F359" s="67">
        <v>449.24</v>
      </c>
      <c r="G359" s="68">
        <v>86.58</v>
      </c>
      <c r="H359" s="69">
        <v>60.288007999999998</v>
      </c>
      <c r="I359" s="70"/>
    </row>
    <row r="360" spans="1:9" outlineLevel="3" x14ac:dyDescent="0.2">
      <c r="A360" s="64" t="s">
        <v>2349</v>
      </c>
      <c r="B360" s="64" t="s">
        <v>2078</v>
      </c>
      <c r="C360" s="65">
        <v>0</v>
      </c>
      <c r="D360" s="65"/>
      <c r="E360" s="66">
        <f>SUM(F361)</f>
        <v>335</v>
      </c>
      <c r="F360" s="67">
        <f>C360*E360</f>
        <v>0</v>
      </c>
      <c r="G360" s="68" t="e">
        <f>100*(1-(H360/F360))</f>
        <v>#DIV/0!</v>
      </c>
      <c r="H360" s="69">
        <f>C360*SUM(H361)</f>
        <v>0</v>
      </c>
      <c r="I360" s="70"/>
    </row>
    <row r="361" spans="1:9" outlineLevel="3" x14ac:dyDescent="0.2">
      <c r="A361" s="64" t="s">
        <v>2350</v>
      </c>
      <c r="B361" s="64" t="s">
        <v>2080</v>
      </c>
      <c r="C361" s="65">
        <v>1</v>
      </c>
      <c r="D361" s="65"/>
      <c r="E361" s="66">
        <v>335</v>
      </c>
      <c r="F361" s="67">
        <v>335</v>
      </c>
      <c r="G361" s="68">
        <v>86.58</v>
      </c>
      <c r="H361" s="69">
        <v>44.957000000000001</v>
      </c>
      <c r="I361" s="70"/>
    </row>
    <row r="362" spans="1:9" outlineLevel="2" x14ac:dyDescent="0.2">
      <c r="A362" s="64" t="s">
        <v>2351</v>
      </c>
      <c r="B362" s="64" t="s">
        <v>2352</v>
      </c>
      <c r="C362" s="65">
        <v>1</v>
      </c>
      <c r="D362" s="65"/>
      <c r="E362" s="66">
        <f>SUM(F363,F365,F368,F370,F372)</f>
        <v>0</v>
      </c>
      <c r="F362" s="67">
        <f>C362*E362</f>
        <v>0</v>
      </c>
      <c r="G362" s="68" t="e">
        <f>100*(1-(H362/F362))</f>
        <v>#DIV/0!</v>
      </c>
      <c r="H362" s="69">
        <f>C362*SUM(H363,H365,H368,H370,H372)</f>
        <v>0</v>
      </c>
      <c r="I362" s="70"/>
    </row>
    <row r="363" spans="1:9" outlineLevel="3" x14ac:dyDescent="0.2">
      <c r="A363" s="64" t="s">
        <v>2353</v>
      </c>
      <c r="B363" s="64" t="s">
        <v>2021</v>
      </c>
      <c r="C363" s="65">
        <v>0</v>
      </c>
      <c r="D363" s="65"/>
      <c r="E363" s="66">
        <f>SUM(F364)</f>
        <v>9012.9</v>
      </c>
      <c r="F363" s="67">
        <f>C363*E363</f>
        <v>0</v>
      </c>
      <c r="G363" s="68" t="e">
        <f>100*(1-(H363/F363))</f>
        <v>#DIV/0!</v>
      </c>
      <c r="H363" s="69">
        <f>C363*SUM(H364)</f>
        <v>0</v>
      </c>
      <c r="I363" s="70"/>
    </row>
    <row r="364" spans="1:9" outlineLevel="3" x14ac:dyDescent="0.2">
      <c r="A364" s="64" t="s">
        <v>2354</v>
      </c>
      <c r="B364" s="64"/>
      <c r="C364" s="65">
        <v>1</v>
      </c>
      <c r="D364" s="65"/>
      <c r="E364" s="66">
        <v>9012.9</v>
      </c>
      <c r="F364" s="67">
        <v>9012.9</v>
      </c>
      <c r="G364" s="68">
        <v>88.81</v>
      </c>
      <c r="H364" s="69">
        <v>1008.54351</v>
      </c>
      <c r="I364" s="70"/>
    </row>
    <row r="365" spans="1:9" outlineLevel="3" x14ac:dyDescent="0.2">
      <c r="A365" s="64" t="s">
        <v>2355</v>
      </c>
      <c r="B365" s="64" t="s">
        <v>2024</v>
      </c>
      <c r="C365" s="65">
        <v>0</v>
      </c>
      <c r="D365" s="65"/>
      <c r="E365" s="66">
        <f>SUM(F366,F367)</f>
        <v>3720</v>
      </c>
      <c r="F365" s="67">
        <f>C365*E365</f>
        <v>0</v>
      </c>
      <c r="G365" s="68" t="e">
        <f>100*(1-(H365/F365))</f>
        <v>#DIV/0!</v>
      </c>
      <c r="H365" s="69">
        <f>C365*SUM(H366,H367)</f>
        <v>0</v>
      </c>
      <c r="I365" s="70"/>
    </row>
    <row r="366" spans="1:9" outlineLevel="4" x14ac:dyDescent="0.2">
      <c r="A366" s="64" t="s">
        <v>2356</v>
      </c>
      <c r="B366" s="64"/>
      <c r="C366" s="65">
        <v>1</v>
      </c>
      <c r="D366" s="65"/>
      <c r="E366" s="66">
        <v>3210</v>
      </c>
      <c r="F366" s="67">
        <v>3210</v>
      </c>
      <c r="G366" s="68">
        <v>88.81</v>
      </c>
      <c r="H366" s="69">
        <v>359.19900000000001</v>
      </c>
      <c r="I366" s="70"/>
    </row>
    <row r="367" spans="1:9" outlineLevel="4" x14ac:dyDescent="0.2">
      <c r="A367" s="64" t="s">
        <v>2357</v>
      </c>
      <c r="B367" s="64"/>
      <c r="C367" s="65">
        <v>1</v>
      </c>
      <c r="D367" s="65"/>
      <c r="E367" s="66">
        <v>510</v>
      </c>
      <c r="F367" s="67">
        <v>510</v>
      </c>
      <c r="G367" s="68">
        <v>88.81</v>
      </c>
      <c r="H367" s="69">
        <v>57.069000000000003</v>
      </c>
      <c r="I367" s="70"/>
    </row>
    <row r="368" spans="1:9" outlineLevel="3" x14ac:dyDescent="0.2">
      <c r="A368" s="64" t="s">
        <v>2358</v>
      </c>
      <c r="B368" s="64" t="s">
        <v>2028</v>
      </c>
      <c r="C368" s="65">
        <v>0</v>
      </c>
      <c r="D368" s="65"/>
      <c r="E368" s="66">
        <f>SUM(F369)</f>
        <v>1070</v>
      </c>
      <c r="F368" s="67">
        <f>C368*E368</f>
        <v>0</v>
      </c>
      <c r="G368" s="68" t="e">
        <f>100*(1-(H368/F368))</f>
        <v>#DIV/0!</v>
      </c>
      <c r="H368" s="69">
        <f>C368*SUM(H369)</f>
        <v>0</v>
      </c>
      <c r="I368" s="70"/>
    </row>
    <row r="369" spans="1:9" outlineLevel="3" x14ac:dyDescent="0.2">
      <c r="A369" s="64" t="s">
        <v>2359</v>
      </c>
      <c r="B369" s="64"/>
      <c r="C369" s="65">
        <v>1</v>
      </c>
      <c r="D369" s="65"/>
      <c r="E369" s="66">
        <v>1070</v>
      </c>
      <c r="F369" s="67">
        <v>1070</v>
      </c>
      <c r="G369" s="68">
        <v>88.81</v>
      </c>
      <c r="H369" s="69">
        <v>119.733</v>
      </c>
      <c r="I369" s="70"/>
    </row>
    <row r="370" spans="1:9" outlineLevel="3" x14ac:dyDescent="0.2">
      <c r="A370" s="64" t="s">
        <v>2360</v>
      </c>
      <c r="B370" s="64" t="s">
        <v>2049</v>
      </c>
      <c r="C370" s="65">
        <v>0</v>
      </c>
      <c r="D370" s="65"/>
      <c r="E370" s="66">
        <f>SUM(F371)</f>
        <v>449.24</v>
      </c>
      <c r="F370" s="67">
        <f>C370*E370</f>
        <v>0</v>
      </c>
      <c r="G370" s="68" t="e">
        <f>100*(1-(H370/F370))</f>
        <v>#DIV/0!</v>
      </c>
      <c r="H370" s="69">
        <f>C370*SUM(H371)</f>
        <v>0</v>
      </c>
      <c r="I370" s="70"/>
    </row>
    <row r="371" spans="1:9" outlineLevel="3" x14ac:dyDescent="0.2">
      <c r="A371" s="64" t="s">
        <v>2361</v>
      </c>
      <c r="B371" s="64" t="s">
        <v>2051</v>
      </c>
      <c r="C371" s="65">
        <v>1</v>
      </c>
      <c r="D371" s="65"/>
      <c r="E371" s="66">
        <v>449.24</v>
      </c>
      <c r="F371" s="67">
        <v>449.24</v>
      </c>
      <c r="G371" s="68">
        <v>88.81</v>
      </c>
      <c r="H371" s="69">
        <v>50.269956000000001</v>
      </c>
      <c r="I371" s="70"/>
    </row>
    <row r="372" spans="1:9" outlineLevel="3" x14ac:dyDescent="0.2">
      <c r="A372" s="64" t="s">
        <v>2362</v>
      </c>
      <c r="B372" s="64" t="s">
        <v>2078</v>
      </c>
      <c r="C372" s="65">
        <v>0</v>
      </c>
      <c r="D372" s="65"/>
      <c r="E372" s="66">
        <f>SUM(F373)</f>
        <v>335</v>
      </c>
      <c r="F372" s="67">
        <f>C372*E372</f>
        <v>0</v>
      </c>
      <c r="G372" s="68" t="e">
        <f>100*(1-(H372/F372))</f>
        <v>#DIV/0!</v>
      </c>
      <c r="H372" s="69">
        <f>C372*SUM(H373)</f>
        <v>0</v>
      </c>
      <c r="I372" s="70"/>
    </row>
    <row r="373" spans="1:9" outlineLevel="3" x14ac:dyDescent="0.2">
      <c r="A373" s="64" t="s">
        <v>2363</v>
      </c>
      <c r="B373" s="64" t="s">
        <v>2080</v>
      </c>
      <c r="C373" s="65">
        <v>1</v>
      </c>
      <c r="D373" s="65"/>
      <c r="E373" s="66">
        <v>335</v>
      </c>
      <c r="F373" s="67">
        <v>335</v>
      </c>
      <c r="G373" s="68">
        <v>88.81</v>
      </c>
      <c r="H373" s="69">
        <v>37.486499999999999</v>
      </c>
      <c r="I373" s="70"/>
    </row>
    <row r="374" spans="1:9" outlineLevel="2" x14ac:dyDescent="0.2">
      <c r="A374" s="64" t="s">
        <v>2364</v>
      </c>
      <c r="B374" s="64" t="s">
        <v>2365</v>
      </c>
      <c r="C374" s="65">
        <v>1</v>
      </c>
      <c r="D374" s="65"/>
      <c r="E374" s="66">
        <f>SUM(F375)</f>
        <v>3727.6</v>
      </c>
      <c r="F374" s="67">
        <f>C374*E374</f>
        <v>3727.6</v>
      </c>
      <c r="G374" s="68">
        <f>100*(1-(H374/F374))</f>
        <v>86.58</v>
      </c>
      <c r="H374" s="69">
        <f>C374*SUM(H375)</f>
        <v>500.24392</v>
      </c>
      <c r="I374" s="70"/>
    </row>
    <row r="375" spans="1:9" outlineLevel="2" x14ac:dyDescent="0.2">
      <c r="A375" s="64" t="s">
        <v>2366</v>
      </c>
      <c r="B375" s="64" t="s">
        <v>2110</v>
      </c>
      <c r="C375" s="65">
        <v>2</v>
      </c>
      <c r="D375" s="65"/>
      <c r="E375" s="66">
        <f>SUM(F376)</f>
        <v>1863.8</v>
      </c>
      <c r="F375" s="67">
        <f>C375*E375</f>
        <v>3727.6</v>
      </c>
      <c r="G375" s="68">
        <f>100*(1-(H375/F375))</f>
        <v>86.58</v>
      </c>
      <c r="H375" s="69">
        <f>C375*SUM(H376)</f>
        <v>500.24392</v>
      </c>
      <c r="I375" s="70"/>
    </row>
    <row r="376" spans="1:9" outlineLevel="2" x14ac:dyDescent="0.2">
      <c r="A376" s="64" t="s">
        <v>2367</v>
      </c>
      <c r="B376" s="64" t="s">
        <v>2112</v>
      </c>
      <c r="C376" s="65">
        <v>1</v>
      </c>
      <c r="D376" s="65"/>
      <c r="E376" s="66">
        <v>1863.8</v>
      </c>
      <c r="F376" s="67">
        <v>1863.8</v>
      </c>
      <c r="G376" s="68">
        <v>86.58</v>
      </c>
      <c r="H376" s="69">
        <v>250.12196</v>
      </c>
      <c r="I376" s="70"/>
    </row>
    <row r="377" spans="1:9" outlineLevel="2" x14ac:dyDescent="0.2">
      <c r="A377" s="64" t="s">
        <v>2368</v>
      </c>
      <c r="B377" s="64" t="s">
        <v>2369</v>
      </c>
      <c r="C377" s="65">
        <v>1</v>
      </c>
      <c r="D377" s="65"/>
      <c r="E377" s="66">
        <f>SUM(F378)</f>
        <v>4110</v>
      </c>
      <c r="F377" s="67">
        <f>C377*E377</f>
        <v>4110</v>
      </c>
      <c r="G377" s="68">
        <f>100*(1-(H377/F377))</f>
        <v>88.81</v>
      </c>
      <c r="H377" s="69">
        <f>C377*SUM(H378)</f>
        <v>459.90899999999999</v>
      </c>
      <c r="I377" s="70"/>
    </row>
    <row r="378" spans="1:9" outlineLevel="2" x14ac:dyDescent="0.2">
      <c r="A378" s="64" t="s">
        <v>2370</v>
      </c>
      <c r="B378" s="64" t="s">
        <v>2116</v>
      </c>
      <c r="C378" s="65">
        <v>2</v>
      </c>
      <c r="D378" s="65"/>
      <c r="E378" s="66">
        <f>SUM(F379)</f>
        <v>2055</v>
      </c>
      <c r="F378" s="67">
        <f>C378*E378</f>
        <v>4110</v>
      </c>
      <c r="G378" s="68">
        <f>100*(1-(H378/F378))</f>
        <v>88.81</v>
      </c>
      <c r="H378" s="69">
        <f>C378*SUM(H379)</f>
        <v>459.90899999999999</v>
      </c>
      <c r="I378" s="70"/>
    </row>
    <row r="379" spans="1:9" outlineLevel="2" x14ac:dyDescent="0.2">
      <c r="A379" s="64" t="s">
        <v>2371</v>
      </c>
      <c r="B379" s="64" t="s">
        <v>2118</v>
      </c>
      <c r="C379" s="65">
        <v>1</v>
      </c>
      <c r="D379" s="65"/>
      <c r="E379" s="66">
        <v>2055</v>
      </c>
      <c r="F379" s="67">
        <v>2055</v>
      </c>
      <c r="G379" s="68">
        <v>88.81</v>
      </c>
      <c r="H379" s="69">
        <v>229.9545</v>
      </c>
      <c r="I379" s="70"/>
    </row>
    <row r="380" spans="1:9" outlineLevel="1" x14ac:dyDescent="0.2">
      <c r="A380" s="64" t="s">
        <v>2372</v>
      </c>
      <c r="B380" s="64" t="s">
        <v>2373</v>
      </c>
      <c r="C380" s="65">
        <v>1</v>
      </c>
      <c r="D380" s="65"/>
      <c r="E380" s="66">
        <f>SUM(F381,F404,F407)</f>
        <v>3198883</v>
      </c>
      <c r="F380" s="67">
        <f>C380*E380</f>
        <v>3198883</v>
      </c>
      <c r="G380" s="68">
        <f>100*(1-(H380/F380))</f>
        <v>44.070000000000007</v>
      </c>
      <c r="H380" s="69">
        <f>C380*SUM(H381,H404,H407)</f>
        <v>1789135.2618999998</v>
      </c>
      <c r="I380" s="70"/>
    </row>
    <row r="381" spans="1:9" outlineLevel="2" x14ac:dyDescent="0.2">
      <c r="A381" s="64" t="s">
        <v>2374</v>
      </c>
      <c r="B381" s="64" t="s">
        <v>2375</v>
      </c>
      <c r="C381" s="65">
        <v>1</v>
      </c>
      <c r="D381" s="65"/>
      <c r="E381" s="66">
        <f>SUM(F382)</f>
        <v>1579900</v>
      </c>
      <c r="F381" s="67">
        <f>C381*E381</f>
        <v>1579900</v>
      </c>
      <c r="G381" s="68">
        <f>100*(1-(H381/F381))</f>
        <v>44.07</v>
      </c>
      <c r="H381" s="69">
        <f>C381*SUM(H382)</f>
        <v>883638.07</v>
      </c>
      <c r="I381" s="70"/>
    </row>
    <row r="382" spans="1:9" outlineLevel="2" x14ac:dyDescent="0.2">
      <c r="A382" s="64" t="s">
        <v>2376</v>
      </c>
      <c r="B382" s="64" t="s">
        <v>2377</v>
      </c>
      <c r="C382" s="65">
        <v>50</v>
      </c>
      <c r="D382" s="65"/>
      <c r="E382" s="66">
        <f>SUM(F383,F384,F385,F386,F387,F388,F389,F390,F391,F392,F393,F394,F395,F396,F397,F398,F399,F400,F401,F402,F403)</f>
        <v>31598</v>
      </c>
      <c r="F382" s="67">
        <f>C382*E382</f>
        <v>1579900</v>
      </c>
      <c r="G382" s="68">
        <f>100*(1-(H382/F382))</f>
        <v>44.07</v>
      </c>
      <c r="H382" s="69">
        <f>C382*SUM(H383,H384,H385,H386,H387,H388,H389,H390,H391,H392,H393,H394,H395,H396,H397,H398,H399,H400,H401,H402,H403)</f>
        <v>883638.07</v>
      </c>
      <c r="I382" s="70"/>
    </row>
    <row r="383" spans="1:9" outlineLevel="3" x14ac:dyDescent="0.2">
      <c r="A383" s="64" t="s">
        <v>2378</v>
      </c>
      <c r="B383" s="64" t="s">
        <v>2379</v>
      </c>
      <c r="C383" s="65">
        <v>1</v>
      </c>
      <c r="D383" s="65"/>
      <c r="E383" s="66">
        <v>7895</v>
      </c>
      <c r="F383" s="67">
        <v>7895</v>
      </c>
      <c r="G383" s="68">
        <v>44.07</v>
      </c>
      <c r="H383" s="69">
        <v>4415.6734999999999</v>
      </c>
      <c r="I383" s="70"/>
    </row>
    <row r="384" spans="1:9" outlineLevel="3" x14ac:dyDescent="0.2">
      <c r="A384" s="64" t="s">
        <v>2380</v>
      </c>
      <c r="B384" s="64" t="s">
        <v>2381</v>
      </c>
      <c r="C384" s="65">
        <v>0</v>
      </c>
      <c r="D384" s="65"/>
      <c r="E384" s="66">
        <v>7895</v>
      </c>
      <c r="F384" s="67">
        <v>0</v>
      </c>
      <c r="G384" s="68">
        <v>44.07</v>
      </c>
      <c r="H384" s="69">
        <v>0</v>
      </c>
      <c r="I384" s="70"/>
    </row>
    <row r="385" spans="1:9" outlineLevel="3" x14ac:dyDescent="0.2">
      <c r="A385" s="64" t="s">
        <v>2382</v>
      </c>
      <c r="B385" s="64" t="s">
        <v>2383</v>
      </c>
      <c r="C385" s="65">
        <v>12</v>
      </c>
      <c r="D385" s="65"/>
      <c r="E385" s="66">
        <v>508</v>
      </c>
      <c r="F385" s="67">
        <v>6096</v>
      </c>
      <c r="G385" s="68">
        <v>44.07</v>
      </c>
      <c r="H385" s="69">
        <v>3409.4928</v>
      </c>
      <c r="I385" s="70"/>
    </row>
    <row r="386" spans="1:9" outlineLevel="3" x14ac:dyDescent="0.2">
      <c r="A386" s="64" t="s">
        <v>2384</v>
      </c>
      <c r="B386" s="64" t="s">
        <v>2385</v>
      </c>
      <c r="C386" s="65">
        <v>1</v>
      </c>
      <c r="D386" s="65"/>
      <c r="E386" s="66">
        <v>1401</v>
      </c>
      <c r="F386" s="67">
        <v>1401</v>
      </c>
      <c r="G386" s="68">
        <v>44.07</v>
      </c>
      <c r="H386" s="69">
        <v>783.57929999999999</v>
      </c>
      <c r="I386" s="70"/>
    </row>
    <row r="387" spans="1:9" outlineLevel="3" x14ac:dyDescent="0.2">
      <c r="A387" s="64" t="s">
        <v>2386</v>
      </c>
      <c r="B387" s="64" t="s">
        <v>2387</v>
      </c>
      <c r="C387" s="65">
        <v>0</v>
      </c>
      <c r="D387" s="65"/>
      <c r="E387" s="66">
        <v>3158</v>
      </c>
      <c r="F387" s="67">
        <v>0</v>
      </c>
      <c r="G387" s="68">
        <v>44.07</v>
      </c>
      <c r="H387" s="69">
        <v>0</v>
      </c>
      <c r="I387" s="70"/>
    </row>
    <row r="388" spans="1:9" outlineLevel="3" x14ac:dyDescent="0.2">
      <c r="A388" s="64" t="s">
        <v>2388</v>
      </c>
      <c r="B388" s="64" t="s">
        <v>2389</v>
      </c>
      <c r="C388" s="65">
        <v>0</v>
      </c>
      <c r="D388" s="65"/>
      <c r="E388" s="66">
        <v>3158</v>
      </c>
      <c r="F388" s="67">
        <v>0</v>
      </c>
      <c r="G388" s="68">
        <v>44.07</v>
      </c>
      <c r="H388" s="69">
        <v>0</v>
      </c>
      <c r="I388" s="70"/>
    </row>
    <row r="389" spans="1:9" outlineLevel="3" x14ac:dyDescent="0.2">
      <c r="A389" s="64" t="s">
        <v>2390</v>
      </c>
      <c r="B389" s="64" t="s">
        <v>1960</v>
      </c>
      <c r="C389" s="65">
        <v>2</v>
      </c>
      <c r="D389" s="65"/>
      <c r="E389" s="66">
        <v>314</v>
      </c>
      <c r="F389" s="67">
        <v>628</v>
      </c>
      <c r="G389" s="68">
        <v>44.07</v>
      </c>
      <c r="H389" s="69">
        <v>351.24040000000002</v>
      </c>
      <c r="I389" s="70"/>
    </row>
    <row r="390" spans="1:9" outlineLevel="3" x14ac:dyDescent="0.2">
      <c r="A390" s="64" t="s">
        <v>2391</v>
      </c>
      <c r="B390" s="64" t="s">
        <v>1982</v>
      </c>
      <c r="C390" s="65">
        <v>1</v>
      </c>
      <c r="D390" s="65"/>
      <c r="E390" s="66">
        <v>5940</v>
      </c>
      <c r="F390" s="67">
        <v>5940</v>
      </c>
      <c r="G390" s="68">
        <v>44.07</v>
      </c>
      <c r="H390" s="69">
        <v>3322.2420000000002</v>
      </c>
      <c r="I390" s="70"/>
    </row>
    <row r="391" spans="1:9" outlineLevel="3" x14ac:dyDescent="0.2">
      <c r="A391" s="64" t="s">
        <v>2392</v>
      </c>
      <c r="B391" s="64" t="s">
        <v>2393</v>
      </c>
      <c r="C391" s="65">
        <v>0</v>
      </c>
      <c r="D391" s="65"/>
      <c r="E391" s="66">
        <v>7640</v>
      </c>
      <c r="F391" s="67">
        <v>0</v>
      </c>
      <c r="G391" s="68">
        <v>44.07</v>
      </c>
      <c r="H391" s="69">
        <v>0</v>
      </c>
      <c r="I391" s="70"/>
    </row>
    <row r="392" spans="1:9" outlineLevel="3" x14ac:dyDescent="0.2">
      <c r="A392" s="64" t="s">
        <v>2394</v>
      </c>
      <c r="B392" s="64" t="s">
        <v>1948</v>
      </c>
      <c r="C392" s="65">
        <v>3</v>
      </c>
      <c r="D392" s="65"/>
      <c r="E392" s="66">
        <v>968</v>
      </c>
      <c r="F392" s="67">
        <v>2904</v>
      </c>
      <c r="G392" s="68">
        <v>44.07</v>
      </c>
      <c r="H392" s="69">
        <v>1624.2072000000001</v>
      </c>
      <c r="I392" s="70"/>
    </row>
    <row r="393" spans="1:9" outlineLevel="3" x14ac:dyDescent="0.2">
      <c r="A393" s="64" t="s">
        <v>2395</v>
      </c>
      <c r="B393" s="64" t="s">
        <v>1950</v>
      </c>
      <c r="C393" s="65">
        <v>3</v>
      </c>
      <c r="D393" s="65"/>
      <c r="E393" s="66">
        <v>968</v>
      </c>
      <c r="F393" s="67">
        <v>2904</v>
      </c>
      <c r="G393" s="68">
        <v>44.07</v>
      </c>
      <c r="H393" s="69">
        <v>1624.2072000000001</v>
      </c>
      <c r="I393" s="70"/>
    </row>
    <row r="394" spans="1:9" outlineLevel="3" x14ac:dyDescent="0.2">
      <c r="A394" s="64" t="s">
        <v>2396</v>
      </c>
      <c r="B394" s="64" t="s">
        <v>1986</v>
      </c>
      <c r="C394" s="65">
        <v>1</v>
      </c>
      <c r="D394" s="65"/>
      <c r="E394" s="66">
        <v>926</v>
      </c>
      <c r="F394" s="67">
        <v>926</v>
      </c>
      <c r="G394" s="68">
        <v>44.07</v>
      </c>
      <c r="H394" s="69">
        <v>517.91179999999997</v>
      </c>
      <c r="I394" s="70"/>
    </row>
    <row r="395" spans="1:9" outlineLevel="3" x14ac:dyDescent="0.2">
      <c r="A395" s="64" t="s">
        <v>2397</v>
      </c>
      <c r="B395" s="64" t="s">
        <v>1940</v>
      </c>
      <c r="C395" s="65">
        <v>1</v>
      </c>
      <c r="D395" s="65"/>
      <c r="E395" s="66">
        <v>595</v>
      </c>
      <c r="F395" s="67">
        <v>595</v>
      </c>
      <c r="G395" s="68">
        <v>44.07</v>
      </c>
      <c r="H395" s="69">
        <v>332.7835</v>
      </c>
      <c r="I395" s="70"/>
    </row>
    <row r="396" spans="1:9" outlineLevel="3" x14ac:dyDescent="0.2">
      <c r="A396" s="64" t="s">
        <v>2398</v>
      </c>
      <c r="B396" s="64" t="s">
        <v>1964</v>
      </c>
      <c r="C396" s="65">
        <v>1</v>
      </c>
      <c r="D396" s="65"/>
      <c r="E396" s="66">
        <v>78</v>
      </c>
      <c r="F396" s="67">
        <v>78</v>
      </c>
      <c r="G396" s="68">
        <v>44.07</v>
      </c>
      <c r="H396" s="69">
        <v>43.625399999999999</v>
      </c>
      <c r="I396" s="70"/>
    </row>
    <row r="397" spans="1:9" outlineLevel="3" x14ac:dyDescent="0.2">
      <c r="A397" s="64" t="s">
        <v>2399</v>
      </c>
      <c r="B397" s="64" t="s">
        <v>1972</v>
      </c>
      <c r="C397" s="65">
        <v>1</v>
      </c>
      <c r="D397" s="65"/>
      <c r="E397" s="66">
        <v>119</v>
      </c>
      <c r="F397" s="67">
        <v>119</v>
      </c>
      <c r="G397" s="68">
        <v>44.07</v>
      </c>
      <c r="H397" s="69">
        <v>66.556700000000006</v>
      </c>
      <c r="I397" s="70"/>
    </row>
    <row r="398" spans="1:9" outlineLevel="3" x14ac:dyDescent="0.2">
      <c r="A398" s="64" t="s">
        <v>2400</v>
      </c>
      <c r="B398" s="64" t="s">
        <v>1976</v>
      </c>
      <c r="C398" s="65">
        <v>1</v>
      </c>
      <c r="D398" s="65"/>
      <c r="E398" s="66">
        <v>57</v>
      </c>
      <c r="F398" s="67">
        <v>57</v>
      </c>
      <c r="G398" s="68">
        <v>44.07</v>
      </c>
      <c r="H398" s="69">
        <v>31.880099999999999</v>
      </c>
      <c r="I398" s="70"/>
    </row>
    <row r="399" spans="1:9" outlineLevel="3" x14ac:dyDescent="0.2">
      <c r="A399" s="64" t="s">
        <v>2401</v>
      </c>
      <c r="B399" s="64" t="s">
        <v>1980</v>
      </c>
      <c r="C399" s="65">
        <v>1</v>
      </c>
      <c r="D399" s="65"/>
      <c r="E399" s="66">
        <v>207</v>
      </c>
      <c r="F399" s="67">
        <v>207</v>
      </c>
      <c r="G399" s="68">
        <v>44.07</v>
      </c>
      <c r="H399" s="69">
        <v>115.77509999999999</v>
      </c>
      <c r="I399" s="70"/>
    </row>
    <row r="400" spans="1:9" outlineLevel="3" x14ac:dyDescent="0.2">
      <c r="A400" s="64" t="s">
        <v>2402</v>
      </c>
      <c r="B400" s="64" t="s">
        <v>1942</v>
      </c>
      <c r="C400" s="65">
        <v>0</v>
      </c>
      <c r="D400" s="65"/>
      <c r="E400" s="66">
        <v>5644.14</v>
      </c>
      <c r="F400" s="67">
        <v>0</v>
      </c>
      <c r="G400" s="68">
        <v>44.07</v>
      </c>
      <c r="H400" s="69">
        <v>0</v>
      </c>
      <c r="I400" s="70"/>
    </row>
    <row r="401" spans="1:9" outlineLevel="3" x14ac:dyDescent="0.2">
      <c r="A401" s="64" t="s">
        <v>2403</v>
      </c>
      <c r="B401" s="64" t="s">
        <v>1978</v>
      </c>
      <c r="C401" s="65">
        <v>1</v>
      </c>
      <c r="D401" s="65"/>
      <c r="E401" s="66">
        <v>213</v>
      </c>
      <c r="F401" s="67">
        <v>213</v>
      </c>
      <c r="G401" s="68">
        <v>44.07</v>
      </c>
      <c r="H401" s="69">
        <v>119.1309</v>
      </c>
      <c r="I401" s="70"/>
    </row>
    <row r="402" spans="1:9" outlineLevel="3" x14ac:dyDescent="0.2">
      <c r="A402" s="64" t="s">
        <v>2404</v>
      </c>
      <c r="B402" s="64" t="s">
        <v>1946</v>
      </c>
      <c r="C402" s="65">
        <v>1</v>
      </c>
      <c r="D402" s="65"/>
      <c r="E402" s="66">
        <v>492</v>
      </c>
      <c r="F402" s="67">
        <v>492</v>
      </c>
      <c r="G402" s="68">
        <v>44.07</v>
      </c>
      <c r="H402" s="69">
        <v>275.17559999999997</v>
      </c>
      <c r="I402" s="70"/>
    </row>
    <row r="403" spans="1:9" outlineLevel="3" x14ac:dyDescent="0.2">
      <c r="A403" s="64" t="s">
        <v>2405</v>
      </c>
      <c r="B403" s="64" t="s">
        <v>1966</v>
      </c>
      <c r="C403" s="65">
        <v>1</v>
      </c>
      <c r="D403" s="65"/>
      <c r="E403" s="66">
        <v>1143</v>
      </c>
      <c r="F403" s="67">
        <v>1143</v>
      </c>
      <c r="G403" s="68">
        <v>44.07</v>
      </c>
      <c r="H403" s="69">
        <v>639.2799</v>
      </c>
      <c r="I403" s="70"/>
    </row>
    <row r="404" spans="1:9" outlineLevel="2" x14ac:dyDescent="0.2">
      <c r="A404" s="64" t="s">
        <v>2406</v>
      </c>
      <c r="B404" s="64" t="s">
        <v>2407</v>
      </c>
      <c r="C404" s="65">
        <v>1</v>
      </c>
      <c r="D404" s="65"/>
      <c r="E404" s="66">
        <f>SUM(F405)</f>
        <v>282207</v>
      </c>
      <c r="F404" s="67">
        <f>C404*E404</f>
        <v>282207</v>
      </c>
      <c r="G404" s="68">
        <f>100*(1-(H404/F404))</f>
        <v>44.07</v>
      </c>
      <c r="H404" s="69">
        <f>C404*SUM(H405)</f>
        <v>157838.3751</v>
      </c>
      <c r="I404" s="70"/>
    </row>
    <row r="405" spans="1:9" outlineLevel="2" x14ac:dyDescent="0.2">
      <c r="A405" s="64" t="s">
        <v>2408</v>
      </c>
      <c r="B405" s="64" t="s">
        <v>2000</v>
      </c>
      <c r="C405" s="65">
        <v>50</v>
      </c>
      <c r="D405" s="65"/>
      <c r="E405" s="66">
        <f>SUM(F406)</f>
        <v>5644.14</v>
      </c>
      <c r="F405" s="67">
        <f>C405*E405</f>
        <v>282207</v>
      </c>
      <c r="G405" s="68">
        <f>100*(1-(H405/F405))</f>
        <v>44.07</v>
      </c>
      <c r="H405" s="69">
        <f>C405*SUM(H406)</f>
        <v>157838.3751</v>
      </c>
      <c r="I405" s="70"/>
    </row>
    <row r="406" spans="1:9" outlineLevel="2" x14ac:dyDescent="0.2">
      <c r="A406" s="64" t="s">
        <v>2409</v>
      </c>
      <c r="B406" s="64" t="s">
        <v>1942</v>
      </c>
      <c r="C406" s="65">
        <v>1</v>
      </c>
      <c r="D406" s="65"/>
      <c r="E406" s="66">
        <v>5644.14</v>
      </c>
      <c r="F406" s="67">
        <v>5644.14</v>
      </c>
      <c r="G406" s="68">
        <v>44.07</v>
      </c>
      <c r="H406" s="69">
        <v>3156.7675020000001</v>
      </c>
      <c r="I406" s="70"/>
    </row>
    <row r="407" spans="1:9" outlineLevel="2" x14ac:dyDescent="0.2">
      <c r="A407" s="64" t="s">
        <v>2410</v>
      </c>
      <c r="B407" s="64" t="s">
        <v>2411</v>
      </c>
      <c r="C407" s="65">
        <v>1</v>
      </c>
      <c r="D407" s="65"/>
      <c r="E407" s="66">
        <f>SUM(F408)</f>
        <v>1336776</v>
      </c>
      <c r="F407" s="67">
        <f>C407*E407</f>
        <v>1336776</v>
      </c>
      <c r="G407" s="68">
        <f>100*(1-(H407/F407))</f>
        <v>44.07</v>
      </c>
      <c r="H407" s="69">
        <f>C407*SUM(H408)</f>
        <v>747658.81680000003</v>
      </c>
      <c r="I407" s="70"/>
    </row>
    <row r="408" spans="1:9" outlineLevel="2" x14ac:dyDescent="0.2">
      <c r="A408" s="64" t="s">
        <v>2412</v>
      </c>
      <c r="B408" s="64" t="s">
        <v>2411</v>
      </c>
      <c r="C408" s="65">
        <v>600</v>
      </c>
      <c r="D408" s="65"/>
      <c r="E408" s="66">
        <f>SUM(F409)</f>
        <v>2227.96</v>
      </c>
      <c r="F408" s="67">
        <f>C408*E408</f>
        <v>1336776</v>
      </c>
      <c r="G408" s="68">
        <f>100*(1-(H408/F408))</f>
        <v>44.07</v>
      </c>
      <c r="H408" s="69">
        <f>C408*SUM(H409)</f>
        <v>747658.81680000003</v>
      </c>
      <c r="I408" s="70"/>
    </row>
    <row r="409" spans="1:9" outlineLevel="2" x14ac:dyDescent="0.2">
      <c r="A409" s="64" t="s">
        <v>2413</v>
      </c>
      <c r="B409" s="64" t="s">
        <v>2411</v>
      </c>
      <c r="C409" s="65">
        <v>1</v>
      </c>
      <c r="D409" s="65"/>
      <c r="E409" s="66">
        <v>2227.96</v>
      </c>
      <c r="F409" s="67">
        <v>2227.96</v>
      </c>
      <c r="G409" s="68">
        <v>44.07</v>
      </c>
      <c r="H409" s="69">
        <v>1246.0980280000001</v>
      </c>
      <c r="I409" s="70"/>
    </row>
    <row r="410" spans="1:9" outlineLevel="1" x14ac:dyDescent="0.2">
      <c r="A410" s="64" t="s">
        <v>2414</v>
      </c>
      <c r="B410" s="64" t="s">
        <v>2415</v>
      </c>
      <c r="C410" s="65">
        <v>1</v>
      </c>
      <c r="D410" s="65"/>
      <c r="E410" s="66">
        <f>SUM(F411,F439,F442)</f>
        <v>1089242</v>
      </c>
      <c r="F410" s="67">
        <f>C410*E410</f>
        <v>1089242</v>
      </c>
      <c r="G410" s="68">
        <f>100*(1-(H410/F410))</f>
        <v>44.070000000000007</v>
      </c>
      <c r="H410" s="69">
        <f>C410*SUM(H411,H439,H442)</f>
        <v>609213.05059999996</v>
      </c>
      <c r="I410" s="70"/>
    </row>
    <row r="411" spans="1:9" outlineLevel="2" x14ac:dyDescent="0.2">
      <c r="A411" s="64" t="s">
        <v>2416</v>
      </c>
      <c r="B411" s="64" t="s">
        <v>2417</v>
      </c>
      <c r="C411" s="65">
        <v>1</v>
      </c>
      <c r="D411" s="65"/>
      <c r="E411" s="66">
        <f>SUM(F412,F415,F420,F425)</f>
        <v>643650</v>
      </c>
      <c r="F411" s="67">
        <f>C411*E411</f>
        <v>643650</v>
      </c>
      <c r="G411" s="68">
        <f>100*(1-(H411/F411))</f>
        <v>44.07</v>
      </c>
      <c r="H411" s="69">
        <f>C411*SUM(H412,H415,H420,H425)</f>
        <v>359993.44500000001</v>
      </c>
      <c r="I411" s="70"/>
    </row>
    <row r="412" spans="1:9" outlineLevel="3" x14ac:dyDescent="0.2">
      <c r="A412" s="64" t="s">
        <v>2418</v>
      </c>
      <c r="B412" s="64" t="s">
        <v>2419</v>
      </c>
      <c r="C412" s="65">
        <v>50</v>
      </c>
      <c r="D412" s="65"/>
      <c r="E412" s="66">
        <f>SUM(F413)</f>
        <v>0</v>
      </c>
      <c r="F412" s="67">
        <f>C412*E412</f>
        <v>0</v>
      </c>
      <c r="G412" s="68" t="e">
        <f>100*(1-(H412/F412))</f>
        <v>#DIV/0!</v>
      </c>
      <c r="H412" s="69">
        <f>C412*SUM(H413)</f>
        <v>0</v>
      </c>
      <c r="I412" s="70"/>
    </row>
    <row r="413" spans="1:9" outlineLevel="3" x14ac:dyDescent="0.2">
      <c r="A413" s="64" t="s">
        <v>2420</v>
      </c>
      <c r="B413" s="64" t="s">
        <v>2421</v>
      </c>
      <c r="C413" s="65">
        <v>1</v>
      </c>
      <c r="D413" s="65"/>
      <c r="E413" s="66">
        <f>SUM(F414)</f>
        <v>0</v>
      </c>
      <c r="F413" s="67">
        <f>C413*E413</f>
        <v>0</v>
      </c>
      <c r="G413" s="68" t="e">
        <f>100*(1-(H413/F413))</f>
        <v>#DIV/0!</v>
      </c>
      <c r="H413" s="69">
        <f>C413*SUM(H414)</f>
        <v>0</v>
      </c>
      <c r="I413" s="70"/>
    </row>
    <row r="414" spans="1:9" outlineLevel="3" x14ac:dyDescent="0.2">
      <c r="A414" s="64" t="s">
        <v>2422</v>
      </c>
      <c r="B414" s="64" t="s">
        <v>2423</v>
      </c>
      <c r="C414" s="65">
        <v>1</v>
      </c>
      <c r="D414" s="65"/>
      <c r="E414" s="66"/>
      <c r="F414" s="67">
        <v>0</v>
      </c>
      <c r="G414" s="68">
        <v>0</v>
      </c>
      <c r="H414" s="69">
        <v>0</v>
      </c>
      <c r="I414" s="70"/>
    </row>
    <row r="415" spans="1:9" outlineLevel="3" x14ac:dyDescent="0.2">
      <c r="A415" s="64" t="s">
        <v>2424</v>
      </c>
      <c r="B415" s="64" t="s">
        <v>2425</v>
      </c>
      <c r="C415" s="65">
        <v>50</v>
      </c>
      <c r="D415" s="65"/>
      <c r="E415" s="66">
        <f>SUM(F416)</f>
        <v>0</v>
      </c>
      <c r="F415" s="67">
        <f>C415*E415</f>
        <v>0</v>
      </c>
      <c r="G415" s="68" t="e">
        <f>100*(1-(H415/F415))</f>
        <v>#DIV/0!</v>
      </c>
      <c r="H415" s="69">
        <f>C415*SUM(H416)</f>
        <v>0</v>
      </c>
      <c r="I415" s="70"/>
    </row>
    <row r="416" spans="1:9" outlineLevel="3" x14ac:dyDescent="0.2">
      <c r="A416" s="64" t="s">
        <v>2426</v>
      </c>
      <c r="B416" s="64" t="s">
        <v>2427</v>
      </c>
      <c r="C416" s="65">
        <v>1</v>
      </c>
      <c r="D416" s="65"/>
      <c r="E416" s="66">
        <f>SUM(F417,F418,F419)</f>
        <v>0</v>
      </c>
      <c r="F416" s="67">
        <f>C416*E416</f>
        <v>0</v>
      </c>
      <c r="G416" s="68" t="e">
        <f>100*(1-(H416/F416))</f>
        <v>#DIV/0!</v>
      </c>
      <c r="H416" s="69">
        <f>C416*SUM(H417,H418,H419)</f>
        <v>0</v>
      </c>
      <c r="I416" s="70"/>
    </row>
    <row r="417" spans="1:9" outlineLevel="4" x14ac:dyDescent="0.2">
      <c r="A417" s="64" t="s">
        <v>2428</v>
      </c>
      <c r="B417" s="64" t="s">
        <v>2429</v>
      </c>
      <c r="C417" s="65">
        <v>1</v>
      </c>
      <c r="D417" s="65"/>
      <c r="E417" s="66"/>
      <c r="F417" s="67">
        <v>0</v>
      </c>
      <c r="G417" s="68">
        <v>0</v>
      </c>
      <c r="H417" s="69">
        <v>0</v>
      </c>
      <c r="I417" s="70"/>
    </row>
    <row r="418" spans="1:9" outlineLevel="4" x14ac:dyDescent="0.2">
      <c r="A418" s="64" t="s">
        <v>2430</v>
      </c>
      <c r="B418" s="64" t="s">
        <v>2431</v>
      </c>
      <c r="C418" s="65">
        <v>1</v>
      </c>
      <c r="D418" s="65"/>
      <c r="E418" s="66"/>
      <c r="F418" s="67">
        <v>0</v>
      </c>
      <c r="G418" s="68">
        <v>0</v>
      </c>
      <c r="H418" s="69">
        <v>0</v>
      </c>
      <c r="I418" s="70"/>
    </row>
    <row r="419" spans="1:9" outlineLevel="4" x14ac:dyDescent="0.2">
      <c r="A419" s="64" t="s">
        <v>2432</v>
      </c>
      <c r="B419" s="64" t="s">
        <v>2433</v>
      </c>
      <c r="C419" s="65">
        <v>1</v>
      </c>
      <c r="D419" s="65"/>
      <c r="E419" s="66"/>
      <c r="F419" s="67">
        <v>0</v>
      </c>
      <c r="G419" s="68">
        <v>0</v>
      </c>
      <c r="H419" s="69">
        <v>0</v>
      </c>
      <c r="I419" s="70"/>
    </row>
    <row r="420" spans="1:9" outlineLevel="3" x14ac:dyDescent="0.2">
      <c r="A420" s="64" t="s">
        <v>2434</v>
      </c>
      <c r="B420" s="64" t="s">
        <v>2435</v>
      </c>
      <c r="C420" s="65">
        <v>50</v>
      </c>
      <c r="D420" s="65"/>
      <c r="E420" s="66">
        <f>SUM(F421,F422,F423,F424)</f>
        <v>0</v>
      </c>
      <c r="F420" s="67">
        <f>C420*E420</f>
        <v>0</v>
      </c>
      <c r="G420" s="68" t="e">
        <f>100*(1-(H420/F420))</f>
        <v>#DIV/0!</v>
      </c>
      <c r="H420" s="69">
        <f>C420*SUM(H421,H422,H423,H424)</f>
        <v>0</v>
      </c>
      <c r="I420" s="70"/>
    </row>
    <row r="421" spans="1:9" outlineLevel="4" x14ac:dyDescent="0.2">
      <c r="A421" s="64" t="s">
        <v>2436</v>
      </c>
      <c r="B421" s="64" t="s">
        <v>2437</v>
      </c>
      <c r="C421" s="65">
        <v>1</v>
      </c>
      <c r="D421" s="65"/>
      <c r="E421" s="66"/>
      <c r="F421" s="67">
        <v>0</v>
      </c>
      <c r="G421" s="68">
        <v>0</v>
      </c>
      <c r="H421" s="69">
        <v>0</v>
      </c>
      <c r="I421" s="70"/>
    </row>
    <row r="422" spans="1:9" outlineLevel="4" x14ac:dyDescent="0.2">
      <c r="A422" s="64" t="s">
        <v>2438</v>
      </c>
      <c r="B422" s="64" t="s">
        <v>2439</v>
      </c>
      <c r="C422" s="65">
        <v>1</v>
      </c>
      <c r="D422" s="65"/>
      <c r="E422" s="66"/>
      <c r="F422" s="67">
        <v>0</v>
      </c>
      <c r="G422" s="68">
        <v>0</v>
      </c>
      <c r="H422" s="69">
        <v>0</v>
      </c>
      <c r="I422" s="70"/>
    </row>
    <row r="423" spans="1:9" outlineLevel="4" x14ac:dyDescent="0.2">
      <c r="A423" s="64" t="s">
        <v>2440</v>
      </c>
      <c r="B423" s="64" t="s">
        <v>2170</v>
      </c>
      <c r="C423" s="65">
        <v>0</v>
      </c>
      <c r="D423" s="65"/>
      <c r="E423" s="66"/>
      <c r="F423" s="67">
        <v>0</v>
      </c>
      <c r="G423" s="68">
        <v>0</v>
      </c>
      <c r="H423" s="69">
        <v>0</v>
      </c>
      <c r="I423" s="70"/>
    </row>
    <row r="424" spans="1:9" outlineLevel="4" x14ac:dyDescent="0.2">
      <c r="A424" s="64" t="s">
        <v>2441</v>
      </c>
      <c r="B424" s="64" t="s">
        <v>2442</v>
      </c>
      <c r="C424" s="65">
        <v>1</v>
      </c>
      <c r="D424" s="65"/>
      <c r="E424" s="66"/>
      <c r="F424" s="67">
        <v>0</v>
      </c>
      <c r="G424" s="68">
        <v>0</v>
      </c>
      <c r="H424" s="69">
        <v>0</v>
      </c>
      <c r="I424" s="70"/>
    </row>
    <row r="425" spans="1:9" outlineLevel="3" x14ac:dyDescent="0.2">
      <c r="A425" s="64" t="s">
        <v>2443</v>
      </c>
      <c r="B425" s="64" t="s">
        <v>2444</v>
      </c>
      <c r="C425" s="65">
        <v>50</v>
      </c>
      <c r="D425" s="65"/>
      <c r="E425" s="66">
        <f>SUM(F426,F427,F428,F429,F430,F431,F432,F433,F434,F435,F436,F437,F438)</f>
        <v>12873</v>
      </c>
      <c r="F425" s="67">
        <f>C425*E425</f>
        <v>643650</v>
      </c>
      <c r="G425" s="68">
        <f>100*(1-(H425/F425))</f>
        <v>44.07</v>
      </c>
      <c r="H425" s="69">
        <f>C425*SUM(H426,H427,H428,H429,H430,H431,H432,H433,H434,H435,H436,H437,H438)</f>
        <v>359993.44500000001</v>
      </c>
      <c r="I425" s="70"/>
    </row>
    <row r="426" spans="1:9" outlineLevel="4" x14ac:dyDescent="0.2">
      <c r="A426" s="64" t="s">
        <v>2445</v>
      </c>
      <c r="B426" s="64" t="s">
        <v>2379</v>
      </c>
      <c r="C426" s="65">
        <v>0</v>
      </c>
      <c r="D426" s="65"/>
      <c r="E426" s="66">
        <v>7895</v>
      </c>
      <c r="F426" s="67">
        <v>0</v>
      </c>
      <c r="G426" s="68">
        <v>44.07</v>
      </c>
      <c r="H426" s="69">
        <v>0</v>
      </c>
      <c r="I426" s="70"/>
    </row>
    <row r="427" spans="1:9" outlineLevel="4" x14ac:dyDescent="0.2">
      <c r="A427" s="64" t="s">
        <v>2446</v>
      </c>
      <c r="B427" s="64" t="s">
        <v>2381</v>
      </c>
      <c r="C427" s="65">
        <v>0</v>
      </c>
      <c r="D427" s="65"/>
      <c r="E427" s="66">
        <v>7895</v>
      </c>
      <c r="F427" s="67">
        <v>0</v>
      </c>
      <c r="G427" s="68">
        <v>44.07</v>
      </c>
      <c r="H427" s="69">
        <v>0</v>
      </c>
      <c r="I427" s="70"/>
    </row>
    <row r="428" spans="1:9" outlineLevel="4" x14ac:dyDescent="0.2">
      <c r="A428" s="64" t="s">
        <v>2447</v>
      </c>
      <c r="B428" s="64" t="s">
        <v>2383</v>
      </c>
      <c r="C428" s="65">
        <v>4</v>
      </c>
      <c r="D428" s="65"/>
      <c r="E428" s="66">
        <v>508</v>
      </c>
      <c r="F428" s="67">
        <v>2032</v>
      </c>
      <c r="G428" s="68">
        <v>44.07</v>
      </c>
      <c r="H428" s="69">
        <v>1136.4975999999999</v>
      </c>
      <c r="I428" s="70"/>
    </row>
    <row r="429" spans="1:9" outlineLevel="4" x14ac:dyDescent="0.2">
      <c r="A429" s="64" t="s">
        <v>2448</v>
      </c>
      <c r="B429" s="64" t="s">
        <v>2385</v>
      </c>
      <c r="C429" s="65">
        <v>1</v>
      </c>
      <c r="D429" s="65"/>
      <c r="E429" s="66">
        <v>1401</v>
      </c>
      <c r="F429" s="67">
        <v>1401</v>
      </c>
      <c r="G429" s="68">
        <v>44.07</v>
      </c>
      <c r="H429" s="69">
        <v>783.57929999999999</v>
      </c>
      <c r="I429" s="70"/>
    </row>
    <row r="430" spans="1:9" outlineLevel="4" x14ac:dyDescent="0.2">
      <c r="A430" s="64" t="s">
        <v>2449</v>
      </c>
      <c r="B430" s="64" t="s">
        <v>2387</v>
      </c>
      <c r="C430" s="65">
        <v>1</v>
      </c>
      <c r="D430" s="65"/>
      <c r="E430" s="66">
        <v>3158</v>
      </c>
      <c r="F430" s="67">
        <v>3158</v>
      </c>
      <c r="G430" s="68">
        <v>44.07</v>
      </c>
      <c r="H430" s="69">
        <v>1766.2693999999999</v>
      </c>
      <c r="I430" s="70"/>
    </row>
    <row r="431" spans="1:9" outlineLevel="4" x14ac:dyDescent="0.2">
      <c r="A431" s="64" t="s">
        <v>2450</v>
      </c>
      <c r="B431" s="64" t="s">
        <v>2389</v>
      </c>
      <c r="C431" s="65">
        <v>0</v>
      </c>
      <c r="D431" s="65"/>
      <c r="E431" s="66">
        <v>3158</v>
      </c>
      <c r="F431" s="67">
        <v>0</v>
      </c>
      <c r="G431" s="68">
        <v>44.07</v>
      </c>
      <c r="H431" s="69">
        <v>0</v>
      </c>
      <c r="I431" s="70"/>
    </row>
    <row r="432" spans="1:9" outlineLevel="4" x14ac:dyDescent="0.2">
      <c r="A432" s="64" t="s">
        <v>2451</v>
      </c>
      <c r="B432" s="64" t="s">
        <v>1960</v>
      </c>
      <c r="C432" s="65">
        <v>2</v>
      </c>
      <c r="D432" s="65"/>
      <c r="E432" s="66">
        <v>314</v>
      </c>
      <c r="F432" s="67">
        <v>628</v>
      </c>
      <c r="G432" s="68">
        <v>44.07</v>
      </c>
      <c r="H432" s="69">
        <v>351.24040000000002</v>
      </c>
      <c r="I432" s="70"/>
    </row>
    <row r="433" spans="1:9" outlineLevel="4" x14ac:dyDescent="0.2">
      <c r="A433" s="64" t="s">
        <v>2452</v>
      </c>
      <c r="B433" s="64" t="s">
        <v>2150</v>
      </c>
      <c r="C433" s="65">
        <v>1</v>
      </c>
      <c r="D433" s="65"/>
      <c r="E433" s="66">
        <v>2631</v>
      </c>
      <c r="F433" s="67">
        <v>2631</v>
      </c>
      <c r="G433" s="68">
        <v>44.07</v>
      </c>
      <c r="H433" s="69">
        <v>1471.5183</v>
      </c>
      <c r="I433" s="70"/>
    </row>
    <row r="434" spans="1:9" outlineLevel="4" x14ac:dyDescent="0.2">
      <c r="A434" s="64" t="s">
        <v>2453</v>
      </c>
      <c r="B434" s="64" t="s">
        <v>2454</v>
      </c>
      <c r="C434" s="65">
        <v>0</v>
      </c>
      <c r="D434" s="65"/>
      <c r="E434" s="66">
        <v>3039</v>
      </c>
      <c r="F434" s="67">
        <v>0</v>
      </c>
      <c r="G434" s="68">
        <v>44.07</v>
      </c>
      <c r="H434" s="69">
        <v>0</v>
      </c>
      <c r="I434" s="70"/>
    </row>
    <row r="435" spans="1:9" outlineLevel="4" x14ac:dyDescent="0.2">
      <c r="A435" s="64" t="s">
        <v>2455</v>
      </c>
      <c r="B435" s="64" t="s">
        <v>1948</v>
      </c>
      <c r="C435" s="65">
        <v>1</v>
      </c>
      <c r="D435" s="65"/>
      <c r="E435" s="66">
        <v>968</v>
      </c>
      <c r="F435" s="67">
        <v>968</v>
      </c>
      <c r="G435" s="68">
        <v>44.07</v>
      </c>
      <c r="H435" s="69">
        <v>541.40239999999994</v>
      </c>
      <c r="I435" s="70"/>
    </row>
    <row r="436" spans="1:9" outlineLevel="4" x14ac:dyDescent="0.2">
      <c r="A436" s="64" t="s">
        <v>2456</v>
      </c>
      <c r="B436" s="64" t="s">
        <v>1950</v>
      </c>
      <c r="C436" s="65">
        <v>1</v>
      </c>
      <c r="D436" s="65"/>
      <c r="E436" s="66">
        <v>968</v>
      </c>
      <c r="F436" s="67">
        <v>968</v>
      </c>
      <c r="G436" s="68">
        <v>44.07</v>
      </c>
      <c r="H436" s="69">
        <v>541.40239999999994</v>
      </c>
      <c r="I436" s="70"/>
    </row>
    <row r="437" spans="1:9" outlineLevel="4" x14ac:dyDescent="0.2">
      <c r="A437" s="64" t="s">
        <v>2457</v>
      </c>
      <c r="B437" s="64" t="s">
        <v>1940</v>
      </c>
      <c r="C437" s="65">
        <v>1</v>
      </c>
      <c r="D437" s="65"/>
      <c r="E437" s="66">
        <v>595</v>
      </c>
      <c r="F437" s="67">
        <v>595</v>
      </c>
      <c r="G437" s="68">
        <v>44.07</v>
      </c>
      <c r="H437" s="69">
        <v>332.7835</v>
      </c>
      <c r="I437" s="70"/>
    </row>
    <row r="438" spans="1:9" outlineLevel="4" x14ac:dyDescent="0.2">
      <c r="A438" s="64" t="s">
        <v>2458</v>
      </c>
      <c r="B438" s="64" t="s">
        <v>1946</v>
      </c>
      <c r="C438" s="65">
        <v>1</v>
      </c>
      <c r="D438" s="65"/>
      <c r="E438" s="66">
        <v>492</v>
      </c>
      <c r="F438" s="67">
        <v>492</v>
      </c>
      <c r="G438" s="68">
        <v>44.07</v>
      </c>
      <c r="H438" s="69">
        <v>275.17559999999997</v>
      </c>
      <c r="I438" s="70"/>
    </row>
    <row r="439" spans="1:9" outlineLevel="2" x14ac:dyDescent="0.2">
      <c r="A439" s="64" t="s">
        <v>2459</v>
      </c>
      <c r="B439" s="64" t="s">
        <v>2460</v>
      </c>
      <c r="C439" s="65">
        <v>1</v>
      </c>
      <c r="D439" s="65"/>
      <c r="E439" s="66">
        <f>SUM(F440)</f>
        <v>0</v>
      </c>
      <c r="F439" s="67">
        <f>C439*E439</f>
        <v>0</v>
      </c>
      <c r="G439" s="68" t="e">
        <f>100*(1-(H439/F439))</f>
        <v>#DIV/0!</v>
      </c>
      <c r="H439" s="69">
        <f>C439*SUM(H440)</f>
        <v>0</v>
      </c>
      <c r="I439" s="70"/>
    </row>
    <row r="440" spans="1:9" outlineLevel="2" x14ac:dyDescent="0.2">
      <c r="A440" s="64" t="s">
        <v>2461</v>
      </c>
      <c r="B440" s="64" t="s">
        <v>2168</v>
      </c>
      <c r="C440" s="65">
        <v>50</v>
      </c>
      <c r="D440" s="65"/>
      <c r="E440" s="66">
        <f>SUM(F441)</f>
        <v>0</v>
      </c>
      <c r="F440" s="67">
        <f>C440*E440</f>
        <v>0</v>
      </c>
      <c r="G440" s="68" t="e">
        <f>100*(1-(H440/F440))</f>
        <v>#DIV/0!</v>
      </c>
      <c r="H440" s="69">
        <f>C440*SUM(H441)</f>
        <v>0</v>
      </c>
      <c r="I440" s="70"/>
    </row>
    <row r="441" spans="1:9" outlineLevel="2" x14ac:dyDescent="0.2">
      <c r="A441" s="64" t="s">
        <v>2462</v>
      </c>
      <c r="B441" s="64" t="s">
        <v>2170</v>
      </c>
      <c r="C441" s="65">
        <v>1</v>
      </c>
      <c r="D441" s="65"/>
      <c r="E441" s="66"/>
      <c r="F441" s="67">
        <v>0</v>
      </c>
      <c r="G441" s="68">
        <v>0</v>
      </c>
      <c r="H441" s="69">
        <v>0</v>
      </c>
      <c r="I441" s="70"/>
    </row>
    <row r="442" spans="1:9" outlineLevel="2" x14ac:dyDescent="0.2">
      <c r="A442" s="64" t="s">
        <v>2463</v>
      </c>
      <c r="B442" s="64" t="s">
        <v>2464</v>
      </c>
      <c r="C442" s="65">
        <v>1</v>
      </c>
      <c r="D442" s="65"/>
      <c r="E442" s="66">
        <f>SUM(F443)</f>
        <v>445592</v>
      </c>
      <c r="F442" s="67">
        <f>C442*E442</f>
        <v>445592</v>
      </c>
      <c r="G442" s="68">
        <f>100*(1-(H442/F442))</f>
        <v>44.07</v>
      </c>
      <c r="H442" s="69">
        <f>C442*SUM(H443)</f>
        <v>249219.60560000001</v>
      </c>
      <c r="I442" s="70"/>
    </row>
    <row r="443" spans="1:9" outlineLevel="2" x14ac:dyDescent="0.2">
      <c r="A443" s="64" t="s">
        <v>2465</v>
      </c>
      <c r="B443" s="64" t="s">
        <v>2411</v>
      </c>
      <c r="C443" s="65">
        <v>200</v>
      </c>
      <c r="D443" s="65"/>
      <c r="E443" s="66">
        <f>SUM(F444)</f>
        <v>2227.96</v>
      </c>
      <c r="F443" s="67">
        <f>C443*E443</f>
        <v>445592</v>
      </c>
      <c r="G443" s="68">
        <f>100*(1-(H443/F443))</f>
        <v>44.07</v>
      </c>
      <c r="H443" s="69">
        <f>C443*SUM(H444)</f>
        <v>249219.60560000001</v>
      </c>
      <c r="I443" s="70"/>
    </row>
    <row r="444" spans="1:9" outlineLevel="2" x14ac:dyDescent="0.2">
      <c r="A444" s="64" t="s">
        <v>2466</v>
      </c>
      <c r="B444" s="64" t="s">
        <v>2411</v>
      </c>
      <c r="C444" s="65">
        <v>1</v>
      </c>
      <c r="D444" s="65"/>
      <c r="E444" s="66">
        <v>2227.96</v>
      </c>
      <c r="F444" s="67">
        <v>2227.96</v>
      </c>
      <c r="G444" s="68">
        <v>44.07</v>
      </c>
      <c r="H444" s="69">
        <v>1246.0980280000001</v>
      </c>
      <c r="I444" s="70"/>
    </row>
    <row r="445" spans="1:9" outlineLevel="1" x14ac:dyDescent="0.2">
      <c r="A445" s="64" t="s">
        <v>2467</v>
      </c>
      <c r="B445" s="64" t="s">
        <v>2468</v>
      </c>
      <c r="C445" s="65">
        <v>1</v>
      </c>
      <c r="D445" s="65"/>
      <c r="E445" s="66">
        <f>SUM(F446,F474,F477)</f>
        <v>43569.68</v>
      </c>
      <c r="F445" s="67">
        <f>C445*E445</f>
        <v>43569.68</v>
      </c>
      <c r="G445" s="68">
        <f>100*(1-(H445/F445))</f>
        <v>44.07</v>
      </c>
      <c r="H445" s="69">
        <f>C445*SUM(H446,H474,H477)</f>
        <v>24368.522024000002</v>
      </c>
      <c r="I445" s="70"/>
    </row>
    <row r="446" spans="1:9" outlineLevel="2" x14ac:dyDescent="0.2">
      <c r="A446" s="64" t="s">
        <v>2469</v>
      </c>
      <c r="B446" s="64" t="s">
        <v>2470</v>
      </c>
      <c r="C446" s="65">
        <v>1</v>
      </c>
      <c r="D446" s="65"/>
      <c r="E446" s="66">
        <f>SUM(F447,F450,F455,F460)</f>
        <v>25746</v>
      </c>
      <c r="F446" s="67">
        <f>C446*E446</f>
        <v>25746</v>
      </c>
      <c r="G446" s="68">
        <f>100*(1-(H446/F446))</f>
        <v>44.07</v>
      </c>
      <c r="H446" s="69">
        <f>C446*SUM(H447,H450,H455,H460)</f>
        <v>14399.737800000001</v>
      </c>
      <c r="I446" s="70"/>
    </row>
    <row r="447" spans="1:9" outlineLevel="3" x14ac:dyDescent="0.2">
      <c r="A447" s="64" t="s">
        <v>2471</v>
      </c>
      <c r="B447" s="64" t="s">
        <v>2419</v>
      </c>
      <c r="C447" s="65">
        <v>2</v>
      </c>
      <c r="D447" s="65"/>
      <c r="E447" s="66">
        <f>SUM(F448)</f>
        <v>0</v>
      </c>
      <c r="F447" s="67">
        <f>C447*E447</f>
        <v>0</v>
      </c>
      <c r="G447" s="68" t="e">
        <f>100*(1-(H447/F447))</f>
        <v>#DIV/0!</v>
      </c>
      <c r="H447" s="69">
        <f>C447*SUM(H448)</f>
        <v>0</v>
      </c>
      <c r="I447" s="70"/>
    </row>
    <row r="448" spans="1:9" outlineLevel="3" x14ac:dyDescent="0.2">
      <c r="A448" s="64" t="s">
        <v>2472</v>
      </c>
      <c r="B448" s="64" t="s">
        <v>2421</v>
      </c>
      <c r="C448" s="65">
        <v>1</v>
      </c>
      <c r="D448" s="65"/>
      <c r="E448" s="66">
        <f>SUM(F449)</f>
        <v>0</v>
      </c>
      <c r="F448" s="67">
        <f>C448*E448</f>
        <v>0</v>
      </c>
      <c r="G448" s="68" t="e">
        <f>100*(1-(H448/F448))</f>
        <v>#DIV/0!</v>
      </c>
      <c r="H448" s="69">
        <f>C448*SUM(H449)</f>
        <v>0</v>
      </c>
      <c r="I448" s="70"/>
    </row>
    <row r="449" spans="1:9" outlineLevel="3" x14ac:dyDescent="0.2">
      <c r="A449" s="64" t="s">
        <v>2473</v>
      </c>
      <c r="B449" s="64" t="s">
        <v>2423</v>
      </c>
      <c r="C449" s="65">
        <v>1</v>
      </c>
      <c r="D449" s="65"/>
      <c r="E449" s="66"/>
      <c r="F449" s="67">
        <v>0</v>
      </c>
      <c r="G449" s="68">
        <v>0</v>
      </c>
      <c r="H449" s="69">
        <v>0</v>
      </c>
      <c r="I449" s="70"/>
    </row>
    <row r="450" spans="1:9" outlineLevel="3" x14ac:dyDescent="0.2">
      <c r="A450" s="64" t="s">
        <v>2474</v>
      </c>
      <c r="B450" s="64" t="s">
        <v>2425</v>
      </c>
      <c r="C450" s="65">
        <v>2</v>
      </c>
      <c r="D450" s="65"/>
      <c r="E450" s="66">
        <f>SUM(F451)</f>
        <v>0</v>
      </c>
      <c r="F450" s="67">
        <f>C450*E450</f>
        <v>0</v>
      </c>
      <c r="G450" s="68" t="e">
        <f>100*(1-(H450/F450))</f>
        <v>#DIV/0!</v>
      </c>
      <c r="H450" s="69">
        <f>C450*SUM(H451)</f>
        <v>0</v>
      </c>
      <c r="I450" s="70"/>
    </row>
    <row r="451" spans="1:9" outlineLevel="3" x14ac:dyDescent="0.2">
      <c r="A451" s="64" t="s">
        <v>2475</v>
      </c>
      <c r="B451" s="64" t="s">
        <v>2427</v>
      </c>
      <c r="C451" s="65">
        <v>1</v>
      </c>
      <c r="D451" s="65"/>
      <c r="E451" s="66">
        <f>SUM(F452,F453,F454)</f>
        <v>0</v>
      </c>
      <c r="F451" s="67">
        <f>C451*E451</f>
        <v>0</v>
      </c>
      <c r="G451" s="68" t="e">
        <f>100*(1-(H451/F451))</f>
        <v>#DIV/0!</v>
      </c>
      <c r="H451" s="69">
        <f>C451*SUM(H452,H453,H454)</f>
        <v>0</v>
      </c>
      <c r="I451" s="70"/>
    </row>
    <row r="452" spans="1:9" outlineLevel="4" x14ac:dyDescent="0.2">
      <c r="A452" s="64" t="s">
        <v>2476</v>
      </c>
      <c r="B452" s="64" t="s">
        <v>2429</v>
      </c>
      <c r="C452" s="65">
        <v>1</v>
      </c>
      <c r="D452" s="65"/>
      <c r="E452" s="66"/>
      <c r="F452" s="67">
        <v>0</v>
      </c>
      <c r="G452" s="68">
        <v>0</v>
      </c>
      <c r="H452" s="69">
        <v>0</v>
      </c>
      <c r="I452" s="70"/>
    </row>
    <row r="453" spans="1:9" outlineLevel="4" x14ac:dyDescent="0.2">
      <c r="A453" s="64" t="s">
        <v>2477</v>
      </c>
      <c r="B453" s="64" t="s">
        <v>2431</v>
      </c>
      <c r="C453" s="65">
        <v>1</v>
      </c>
      <c r="D453" s="65"/>
      <c r="E453" s="66"/>
      <c r="F453" s="67">
        <v>0</v>
      </c>
      <c r="G453" s="68">
        <v>0</v>
      </c>
      <c r="H453" s="69">
        <v>0</v>
      </c>
      <c r="I453" s="70"/>
    </row>
    <row r="454" spans="1:9" outlineLevel="4" x14ac:dyDescent="0.2">
      <c r="A454" s="64" t="s">
        <v>2478</v>
      </c>
      <c r="B454" s="64" t="s">
        <v>2433</v>
      </c>
      <c r="C454" s="65">
        <v>1</v>
      </c>
      <c r="D454" s="65"/>
      <c r="E454" s="66"/>
      <c r="F454" s="67">
        <v>0</v>
      </c>
      <c r="G454" s="68">
        <v>0</v>
      </c>
      <c r="H454" s="69">
        <v>0</v>
      </c>
      <c r="I454" s="70"/>
    </row>
    <row r="455" spans="1:9" outlineLevel="3" x14ac:dyDescent="0.2">
      <c r="A455" s="64" t="s">
        <v>2479</v>
      </c>
      <c r="B455" s="64" t="s">
        <v>2435</v>
      </c>
      <c r="C455" s="65">
        <v>2</v>
      </c>
      <c r="D455" s="65"/>
      <c r="E455" s="66">
        <f>SUM(F456,F457,F458,F459)</f>
        <v>0</v>
      </c>
      <c r="F455" s="67">
        <f>C455*E455</f>
        <v>0</v>
      </c>
      <c r="G455" s="68" t="e">
        <f>100*(1-(H455/F455))</f>
        <v>#DIV/0!</v>
      </c>
      <c r="H455" s="69">
        <f>C455*SUM(H456,H457,H458,H459)</f>
        <v>0</v>
      </c>
      <c r="I455" s="70"/>
    </row>
    <row r="456" spans="1:9" outlineLevel="4" x14ac:dyDescent="0.2">
      <c r="A456" s="64" t="s">
        <v>2480</v>
      </c>
      <c r="B456" s="64" t="s">
        <v>2437</v>
      </c>
      <c r="C456" s="65">
        <v>1</v>
      </c>
      <c r="D456" s="65"/>
      <c r="E456" s="66"/>
      <c r="F456" s="67">
        <v>0</v>
      </c>
      <c r="G456" s="68">
        <v>0</v>
      </c>
      <c r="H456" s="69">
        <v>0</v>
      </c>
      <c r="I456" s="70"/>
    </row>
    <row r="457" spans="1:9" outlineLevel="4" x14ac:dyDescent="0.2">
      <c r="A457" s="64" t="s">
        <v>2481</v>
      </c>
      <c r="B457" s="64" t="s">
        <v>2439</v>
      </c>
      <c r="C457" s="65">
        <v>1</v>
      </c>
      <c r="D457" s="65"/>
      <c r="E457" s="66"/>
      <c r="F457" s="67">
        <v>0</v>
      </c>
      <c r="G457" s="68">
        <v>0</v>
      </c>
      <c r="H457" s="69">
        <v>0</v>
      </c>
      <c r="I457" s="70"/>
    </row>
    <row r="458" spans="1:9" outlineLevel="4" x14ac:dyDescent="0.2">
      <c r="A458" s="64" t="s">
        <v>2482</v>
      </c>
      <c r="B458" s="64" t="s">
        <v>2170</v>
      </c>
      <c r="C458" s="65">
        <v>0</v>
      </c>
      <c r="D458" s="65"/>
      <c r="E458" s="66"/>
      <c r="F458" s="67">
        <v>0</v>
      </c>
      <c r="G458" s="68">
        <v>0</v>
      </c>
      <c r="H458" s="69">
        <v>0</v>
      </c>
      <c r="I458" s="70"/>
    </row>
    <row r="459" spans="1:9" outlineLevel="4" x14ac:dyDescent="0.2">
      <c r="A459" s="64" t="s">
        <v>2483</v>
      </c>
      <c r="B459" s="64" t="s">
        <v>2442</v>
      </c>
      <c r="C459" s="65">
        <v>1</v>
      </c>
      <c r="D459" s="65"/>
      <c r="E459" s="66"/>
      <c r="F459" s="67">
        <v>0</v>
      </c>
      <c r="G459" s="68">
        <v>0</v>
      </c>
      <c r="H459" s="69">
        <v>0</v>
      </c>
      <c r="I459" s="70"/>
    </row>
    <row r="460" spans="1:9" outlineLevel="3" x14ac:dyDescent="0.2">
      <c r="A460" s="64" t="s">
        <v>2484</v>
      </c>
      <c r="B460" s="64" t="s">
        <v>2444</v>
      </c>
      <c r="C460" s="65">
        <v>2</v>
      </c>
      <c r="D460" s="65"/>
      <c r="E460" s="66">
        <f>SUM(F461,F462,F463,F464,F465,F466,F467,F468,F469,F470,F471,F472,F473)</f>
        <v>12873</v>
      </c>
      <c r="F460" s="67">
        <f>C460*E460</f>
        <v>25746</v>
      </c>
      <c r="G460" s="68">
        <f>100*(1-(H460/F460))</f>
        <v>44.07</v>
      </c>
      <c r="H460" s="69">
        <f>C460*SUM(H461,H462,H463,H464,H465,H466,H467,H468,H469,H470,H471,H472,H473)</f>
        <v>14399.737800000001</v>
      </c>
      <c r="I460" s="70"/>
    </row>
    <row r="461" spans="1:9" outlineLevel="4" x14ac:dyDescent="0.2">
      <c r="A461" s="64" t="s">
        <v>2485</v>
      </c>
      <c r="B461" s="64" t="s">
        <v>2379</v>
      </c>
      <c r="C461" s="65">
        <v>0</v>
      </c>
      <c r="D461" s="65"/>
      <c r="E461" s="66">
        <v>7895</v>
      </c>
      <c r="F461" s="67">
        <v>0</v>
      </c>
      <c r="G461" s="68">
        <v>44.07</v>
      </c>
      <c r="H461" s="69">
        <v>0</v>
      </c>
      <c r="I461" s="70"/>
    </row>
    <row r="462" spans="1:9" outlineLevel="4" x14ac:dyDescent="0.2">
      <c r="A462" s="64" t="s">
        <v>2486</v>
      </c>
      <c r="B462" s="64" t="s">
        <v>2381</v>
      </c>
      <c r="C462" s="65">
        <v>0</v>
      </c>
      <c r="D462" s="65"/>
      <c r="E462" s="66">
        <v>7895</v>
      </c>
      <c r="F462" s="67">
        <v>0</v>
      </c>
      <c r="G462" s="68">
        <v>44.07</v>
      </c>
      <c r="H462" s="69">
        <v>0</v>
      </c>
      <c r="I462" s="70"/>
    </row>
    <row r="463" spans="1:9" outlineLevel="4" x14ac:dyDescent="0.2">
      <c r="A463" s="64" t="s">
        <v>2487</v>
      </c>
      <c r="B463" s="64" t="s">
        <v>2383</v>
      </c>
      <c r="C463" s="65">
        <v>4</v>
      </c>
      <c r="D463" s="65"/>
      <c r="E463" s="66">
        <v>508</v>
      </c>
      <c r="F463" s="67">
        <v>2032</v>
      </c>
      <c r="G463" s="68">
        <v>44.07</v>
      </c>
      <c r="H463" s="69">
        <v>1136.4975999999999</v>
      </c>
      <c r="I463" s="70"/>
    </row>
    <row r="464" spans="1:9" outlineLevel="4" x14ac:dyDescent="0.2">
      <c r="A464" s="64" t="s">
        <v>2488</v>
      </c>
      <c r="B464" s="64" t="s">
        <v>2385</v>
      </c>
      <c r="C464" s="65">
        <v>1</v>
      </c>
      <c r="D464" s="65"/>
      <c r="E464" s="66">
        <v>1401</v>
      </c>
      <c r="F464" s="67">
        <v>1401</v>
      </c>
      <c r="G464" s="68">
        <v>44.07</v>
      </c>
      <c r="H464" s="69">
        <v>783.57929999999999</v>
      </c>
      <c r="I464" s="70"/>
    </row>
    <row r="465" spans="1:9" outlineLevel="4" x14ac:dyDescent="0.2">
      <c r="A465" s="64" t="s">
        <v>2489</v>
      </c>
      <c r="B465" s="64" t="s">
        <v>2387</v>
      </c>
      <c r="C465" s="65">
        <v>1</v>
      </c>
      <c r="D465" s="65"/>
      <c r="E465" s="66">
        <v>3158</v>
      </c>
      <c r="F465" s="67">
        <v>3158</v>
      </c>
      <c r="G465" s="68">
        <v>44.07</v>
      </c>
      <c r="H465" s="69">
        <v>1766.2693999999999</v>
      </c>
      <c r="I465" s="70"/>
    </row>
    <row r="466" spans="1:9" outlineLevel="4" x14ac:dyDescent="0.2">
      <c r="A466" s="64" t="s">
        <v>2490</v>
      </c>
      <c r="B466" s="64" t="s">
        <v>2389</v>
      </c>
      <c r="C466" s="65">
        <v>0</v>
      </c>
      <c r="D466" s="65"/>
      <c r="E466" s="66">
        <v>3158</v>
      </c>
      <c r="F466" s="67">
        <v>0</v>
      </c>
      <c r="G466" s="68">
        <v>44.07</v>
      </c>
      <c r="H466" s="69">
        <v>0</v>
      </c>
      <c r="I466" s="70"/>
    </row>
    <row r="467" spans="1:9" outlineLevel="4" x14ac:dyDescent="0.2">
      <c r="A467" s="64" t="s">
        <v>2491</v>
      </c>
      <c r="B467" s="64" t="s">
        <v>1960</v>
      </c>
      <c r="C467" s="65">
        <v>2</v>
      </c>
      <c r="D467" s="65"/>
      <c r="E467" s="66">
        <v>314</v>
      </c>
      <c r="F467" s="67">
        <v>628</v>
      </c>
      <c r="G467" s="68">
        <v>44.07</v>
      </c>
      <c r="H467" s="69">
        <v>351.24040000000002</v>
      </c>
      <c r="I467" s="70"/>
    </row>
    <row r="468" spans="1:9" outlineLevel="4" x14ac:dyDescent="0.2">
      <c r="A468" s="64" t="s">
        <v>2492</v>
      </c>
      <c r="B468" s="64" t="s">
        <v>2150</v>
      </c>
      <c r="C468" s="65">
        <v>1</v>
      </c>
      <c r="D468" s="65"/>
      <c r="E468" s="66">
        <v>2631</v>
      </c>
      <c r="F468" s="67">
        <v>2631</v>
      </c>
      <c r="G468" s="68">
        <v>44.07</v>
      </c>
      <c r="H468" s="69">
        <v>1471.5183</v>
      </c>
      <c r="I468" s="70"/>
    </row>
    <row r="469" spans="1:9" outlineLevel="4" x14ac:dyDescent="0.2">
      <c r="A469" s="64" t="s">
        <v>2493</v>
      </c>
      <c r="B469" s="64" t="s">
        <v>2454</v>
      </c>
      <c r="C469" s="65">
        <v>0</v>
      </c>
      <c r="D469" s="65"/>
      <c r="E469" s="66">
        <v>3039</v>
      </c>
      <c r="F469" s="67">
        <v>0</v>
      </c>
      <c r="G469" s="68">
        <v>44.07</v>
      </c>
      <c r="H469" s="69">
        <v>0</v>
      </c>
      <c r="I469" s="70"/>
    </row>
    <row r="470" spans="1:9" outlineLevel="4" x14ac:dyDescent="0.2">
      <c r="A470" s="64" t="s">
        <v>2494</v>
      </c>
      <c r="B470" s="64" t="s">
        <v>1948</v>
      </c>
      <c r="C470" s="65">
        <v>1</v>
      </c>
      <c r="D470" s="65"/>
      <c r="E470" s="66">
        <v>968</v>
      </c>
      <c r="F470" s="67">
        <v>968</v>
      </c>
      <c r="G470" s="68">
        <v>44.07</v>
      </c>
      <c r="H470" s="69">
        <v>541.40239999999994</v>
      </c>
      <c r="I470" s="70"/>
    </row>
    <row r="471" spans="1:9" outlineLevel="4" x14ac:dyDescent="0.2">
      <c r="A471" s="64" t="s">
        <v>2495</v>
      </c>
      <c r="B471" s="64" t="s">
        <v>1950</v>
      </c>
      <c r="C471" s="65">
        <v>1</v>
      </c>
      <c r="D471" s="65"/>
      <c r="E471" s="66">
        <v>968</v>
      </c>
      <c r="F471" s="67">
        <v>968</v>
      </c>
      <c r="G471" s="68">
        <v>44.07</v>
      </c>
      <c r="H471" s="69">
        <v>541.40239999999994</v>
      </c>
      <c r="I471" s="70"/>
    </row>
    <row r="472" spans="1:9" outlineLevel="4" x14ac:dyDescent="0.2">
      <c r="A472" s="64" t="s">
        <v>2496</v>
      </c>
      <c r="B472" s="64" t="s">
        <v>1940</v>
      </c>
      <c r="C472" s="65">
        <v>1</v>
      </c>
      <c r="D472" s="65"/>
      <c r="E472" s="66">
        <v>595</v>
      </c>
      <c r="F472" s="67">
        <v>595</v>
      </c>
      <c r="G472" s="68">
        <v>44.07</v>
      </c>
      <c r="H472" s="69">
        <v>332.7835</v>
      </c>
      <c r="I472" s="70"/>
    </row>
    <row r="473" spans="1:9" outlineLevel="4" x14ac:dyDescent="0.2">
      <c r="A473" s="64" t="s">
        <v>2497</v>
      </c>
      <c r="B473" s="64" t="s">
        <v>1946</v>
      </c>
      <c r="C473" s="65">
        <v>1</v>
      </c>
      <c r="D473" s="65"/>
      <c r="E473" s="66">
        <v>492</v>
      </c>
      <c r="F473" s="67">
        <v>492</v>
      </c>
      <c r="G473" s="68">
        <v>44.07</v>
      </c>
      <c r="H473" s="69">
        <v>275.17559999999997</v>
      </c>
      <c r="I473" s="70"/>
    </row>
    <row r="474" spans="1:9" outlineLevel="2" x14ac:dyDescent="0.2">
      <c r="A474" s="64" t="s">
        <v>2498</v>
      </c>
      <c r="B474" s="64" t="s">
        <v>2499</v>
      </c>
      <c r="C474" s="65">
        <v>1</v>
      </c>
      <c r="D474" s="65"/>
      <c r="E474" s="66">
        <f>SUM(F475)</f>
        <v>0</v>
      </c>
      <c r="F474" s="67">
        <f>C474*E474</f>
        <v>0</v>
      </c>
      <c r="G474" s="68" t="e">
        <f>100*(1-(H474/F474))</f>
        <v>#DIV/0!</v>
      </c>
      <c r="H474" s="69">
        <f>C474*SUM(H475)</f>
        <v>0</v>
      </c>
      <c r="I474" s="70"/>
    </row>
    <row r="475" spans="1:9" outlineLevel="2" x14ac:dyDescent="0.2">
      <c r="A475" s="64" t="s">
        <v>2500</v>
      </c>
      <c r="B475" s="64" t="s">
        <v>2168</v>
      </c>
      <c r="C475" s="65">
        <v>2</v>
      </c>
      <c r="D475" s="65"/>
      <c r="E475" s="66">
        <f>SUM(F476)</f>
        <v>0</v>
      </c>
      <c r="F475" s="67">
        <f>C475*E475</f>
        <v>0</v>
      </c>
      <c r="G475" s="68" t="e">
        <f>100*(1-(H475/F475))</f>
        <v>#DIV/0!</v>
      </c>
      <c r="H475" s="69">
        <f>C475*SUM(H476)</f>
        <v>0</v>
      </c>
      <c r="I475" s="70"/>
    </row>
    <row r="476" spans="1:9" outlineLevel="2" x14ac:dyDescent="0.2">
      <c r="A476" s="64" t="s">
        <v>2501</v>
      </c>
      <c r="B476" s="64" t="s">
        <v>2170</v>
      </c>
      <c r="C476" s="65">
        <v>1</v>
      </c>
      <c r="D476" s="65"/>
      <c r="E476" s="66"/>
      <c r="F476" s="67">
        <v>0</v>
      </c>
      <c r="G476" s="68">
        <v>0</v>
      </c>
      <c r="H476" s="69">
        <v>0</v>
      </c>
      <c r="I476" s="70"/>
    </row>
    <row r="477" spans="1:9" outlineLevel="2" x14ac:dyDescent="0.2">
      <c r="A477" s="64" t="s">
        <v>2502</v>
      </c>
      <c r="B477" s="64" t="s">
        <v>2503</v>
      </c>
      <c r="C477" s="65">
        <v>1</v>
      </c>
      <c r="D477" s="65"/>
      <c r="E477" s="66">
        <f>SUM(F478)</f>
        <v>17823.68</v>
      </c>
      <c r="F477" s="67">
        <f>C477*E477</f>
        <v>17823.68</v>
      </c>
      <c r="G477" s="68">
        <f>100*(1-(H477/F477))</f>
        <v>44.07</v>
      </c>
      <c r="H477" s="69">
        <f>C477*SUM(H478)</f>
        <v>9968.7842240000009</v>
      </c>
      <c r="I477" s="70"/>
    </row>
    <row r="478" spans="1:9" outlineLevel="2" x14ac:dyDescent="0.2">
      <c r="A478" s="64" t="s">
        <v>2504</v>
      </c>
      <c r="B478" s="64" t="s">
        <v>2411</v>
      </c>
      <c r="C478" s="65">
        <v>8</v>
      </c>
      <c r="D478" s="65"/>
      <c r="E478" s="66">
        <f>SUM(F479)</f>
        <v>2227.96</v>
      </c>
      <c r="F478" s="67">
        <f>C478*E478</f>
        <v>17823.68</v>
      </c>
      <c r="G478" s="68">
        <f>100*(1-(H478/F478))</f>
        <v>44.07</v>
      </c>
      <c r="H478" s="69">
        <f>C478*SUM(H479)</f>
        <v>9968.7842240000009</v>
      </c>
      <c r="I478" s="70"/>
    </row>
    <row r="479" spans="1:9" outlineLevel="2" x14ac:dyDescent="0.2">
      <c r="A479" s="64" t="s">
        <v>2505</v>
      </c>
      <c r="B479" s="64" t="s">
        <v>2411</v>
      </c>
      <c r="C479" s="65">
        <v>1</v>
      </c>
      <c r="D479" s="65"/>
      <c r="E479" s="66">
        <v>2227.96</v>
      </c>
      <c r="F479" s="67">
        <v>2227.96</v>
      </c>
      <c r="G479" s="68">
        <v>44.07</v>
      </c>
      <c r="H479" s="69">
        <v>1246.0980280000001</v>
      </c>
      <c r="I479" s="70"/>
    </row>
    <row r="480" spans="1:9" outlineLevel="1" x14ac:dyDescent="0.2">
      <c r="A480" s="64" t="s">
        <v>2506</v>
      </c>
      <c r="B480" s="64" t="s">
        <v>2507</v>
      </c>
      <c r="C480" s="65">
        <v>1</v>
      </c>
      <c r="D480" s="65"/>
      <c r="E480" s="66">
        <f>SUM(F481,F490)</f>
        <v>14403471.208348081</v>
      </c>
      <c r="F480" s="67">
        <f>C480*E480</f>
        <v>14403471.208348081</v>
      </c>
      <c r="G480" s="68">
        <f>100*(1-(H480/F480))</f>
        <v>77.63</v>
      </c>
      <c r="H480" s="69">
        <f>C480*SUM(H481,H490)</f>
        <v>3222056.5093074655</v>
      </c>
      <c r="I480" s="70"/>
    </row>
    <row r="481" spans="1:9" outlineLevel="2" x14ac:dyDescent="0.2">
      <c r="A481" s="64" t="s">
        <v>2508</v>
      </c>
      <c r="B481" s="64" t="s">
        <v>2509</v>
      </c>
      <c r="C481" s="65">
        <v>1</v>
      </c>
      <c r="D481" s="65"/>
      <c r="E481" s="66">
        <f>SUM(F482,F484,F486,F488)</f>
        <v>8819697.7970051598</v>
      </c>
      <c r="F481" s="67">
        <f>C481*E481</f>
        <v>8819697.7970051598</v>
      </c>
      <c r="G481" s="68">
        <f>100*(1-(H481/F481))</f>
        <v>77.63</v>
      </c>
      <c r="H481" s="69">
        <f>C481*SUM(H482,H484,H486,H488)</f>
        <v>1972966.3971900542</v>
      </c>
      <c r="I481" s="70"/>
    </row>
    <row r="482" spans="1:9" outlineLevel="3" x14ac:dyDescent="0.2">
      <c r="A482" s="64" t="s">
        <v>2510</v>
      </c>
      <c r="B482" s="64" t="s">
        <v>2511</v>
      </c>
      <c r="C482" s="65">
        <v>1886</v>
      </c>
      <c r="D482" s="65"/>
      <c r="E482" s="66">
        <f>SUM(F483)</f>
        <v>1337.06863619</v>
      </c>
      <c r="F482" s="67">
        <f>C482*E482</f>
        <v>2521711.4478543401</v>
      </c>
      <c r="G482" s="68">
        <f>100*(1-(H482/F482))</f>
        <v>77.63</v>
      </c>
      <c r="H482" s="69">
        <f>C482*SUM(H483)</f>
        <v>564106.8508850158</v>
      </c>
      <c r="I482" s="70"/>
    </row>
    <row r="483" spans="1:9" outlineLevel="3" x14ac:dyDescent="0.2">
      <c r="A483" s="64" t="s">
        <v>2512</v>
      </c>
      <c r="B483" s="64" t="s">
        <v>2513</v>
      </c>
      <c r="C483" s="65">
        <v>1</v>
      </c>
      <c r="D483" s="65"/>
      <c r="E483" s="66">
        <v>1337.06863619</v>
      </c>
      <c r="F483" s="67">
        <v>1337.06863619</v>
      </c>
      <c r="G483" s="68">
        <v>77.63</v>
      </c>
      <c r="H483" s="69">
        <v>299.10225391570299</v>
      </c>
      <c r="I483" s="70"/>
    </row>
    <row r="484" spans="1:9" outlineLevel="3" x14ac:dyDescent="0.2">
      <c r="A484" s="64" t="s">
        <v>2514</v>
      </c>
      <c r="B484" s="64" t="s">
        <v>2515</v>
      </c>
      <c r="C484" s="65">
        <v>1886</v>
      </c>
      <c r="D484" s="65"/>
      <c r="E484" s="66">
        <f>SUM(F485)</f>
        <v>1136.50834076</v>
      </c>
      <c r="F484" s="67">
        <f>C484*E484</f>
        <v>2143454.7306733602</v>
      </c>
      <c r="G484" s="68">
        <f>100*(1-(H484/F484))</f>
        <v>77.63</v>
      </c>
      <c r="H484" s="69">
        <f>C484*SUM(H485)</f>
        <v>479490.82325163065</v>
      </c>
      <c r="I484" s="70"/>
    </row>
    <row r="485" spans="1:9" outlineLevel="3" x14ac:dyDescent="0.2">
      <c r="A485" s="64" t="s">
        <v>2516</v>
      </c>
      <c r="B485" s="64" t="s">
        <v>2517</v>
      </c>
      <c r="C485" s="65">
        <v>1</v>
      </c>
      <c r="D485" s="65"/>
      <c r="E485" s="66">
        <v>1136.50834076</v>
      </c>
      <c r="F485" s="67">
        <v>1136.50834076</v>
      </c>
      <c r="G485" s="68">
        <v>77.63</v>
      </c>
      <c r="H485" s="69">
        <v>254.236915828012</v>
      </c>
      <c r="I485" s="70"/>
    </row>
    <row r="486" spans="1:9" outlineLevel="3" x14ac:dyDescent="0.2">
      <c r="A486" s="64" t="s">
        <v>2518</v>
      </c>
      <c r="B486" s="64" t="s">
        <v>2519</v>
      </c>
      <c r="C486" s="65">
        <v>1886</v>
      </c>
      <c r="D486" s="65"/>
      <c r="E486" s="66">
        <f>SUM(F487)</f>
        <v>869.09461352000005</v>
      </c>
      <c r="F486" s="67">
        <f>C486*E486</f>
        <v>1639112.4410987201</v>
      </c>
      <c r="G486" s="68">
        <f>100*(1-(H486/F486))</f>
        <v>77.63</v>
      </c>
      <c r="H486" s="69">
        <f>C486*SUM(H487)</f>
        <v>366669.45307378366</v>
      </c>
      <c r="I486" s="70"/>
    </row>
    <row r="487" spans="1:9" outlineLevel="3" x14ac:dyDescent="0.2">
      <c r="A487" s="64" t="s">
        <v>2520</v>
      </c>
      <c r="B487" s="64" t="s">
        <v>2521</v>
      </c>
      <c r="C487" s="65">
        <v>1</v>
      </c>
      <c r="D487" s="65"/>
      <c r="E487" s="66">
        <v>869.09461352000005</v>
      </c>
      <c r="F487" s="67">
        <v>869.09461352000005</v>
      </c>
      <c r="G487" s="68">
        <v>77.63</v>
      </c>
      <c r="H487" s="69">
        <v>194.416465044424</v>
      </c>
      <c r="I487" s="70"/>
    </row>
    <row r="488" spans="1:9" outlineLevel="3" x14ac:dyDescent="0.2">
      <c r="A488" s="64" t="s">
        <v>2522</v>
      </c>
      <c r="B488" s="64" t="s">
        <v>2523</v>
      </c>
      <c r="C488" s="65">
        <v>1886</v>
      </c>
      <c r="D488" s="65"/>
      <c r="E488" s="66">
        <f>SUM(F489)</f>
        <v>1333.7323315900001</v>
      </c>
      <c r="F488" s="67">
        <f>C488*E488</f>
        <v>2515419.1773787402</v>
      </c>
      <c r="G488" s="68">
        <f>100*(1-(H488/F488))</f>
        <v>77.63</v>
      </c>
      <c r="H488" s="69">
        <f>C488*SUM(H489)</f>
        <v>562699.26997962408</v>
      </c>
      <c r="I488" s="70"/>
    </row>
    <row r="489" spans="1:9" outlineLevel="3" x14ac:dyDescent="0.2">
      <c r="A489" s="64" t="s">
        <v>2524</v>
      </c>
      <c r="B489" s="64" t="s">
        <v>2523</v>
      </c>
      <c r="C489" s="65">
        <v>1</v>
      </c>
      <c r="D489" s="65"/>
      <c r="E489" s="66">
        <v>1333.7323315900001</v>
      </c>
      <c r="F489" s="67">
        <v>1333.7323315900001</v>
      </c>
      <c r="G489" s="68">
        <v>77.63</v>
      </c>
      <c r="H489" s="69">
        <v>298.35592257668299</v>
      </c>
      <c r="I489" s="70"/>
    </row>
    <row r="490" spans="1:9" outlineLevel="2" x14ac:dyDescent="0.2">
      <c r="A490" s="64" t="s">
        <v>2525</v>
      </c>
      <c r="B490" s="64" t="s">
        <v>450</v>
      </c>
      <c r="C490" s="65">
        <v>1</v>
      </c>
      <c r="D490" s="65"/>
      <c r="E490" s="66">
        <f>SUM(F491,F493,F495,F497,F499,F501)</f>
        <v>5583773.4113429198</v>
      </c>
      <c r="F490" s="67">
        <f>C490*E490</f>
        <v>5583773.4113429198</v>
      </c>
      <c r="G490" s="68">
        <f>100*(1-(H490/F490))</f>
        <v>77.63</v>
      </c>
      <c r="H490" s="69">
        <f>C490*SUM(H491,H493,H495,H497,H499,H501)</f>
        <v>1249090.1121174111</v>
      </c>
      <c r="I490" s="70"/>
    </row>
    <row r="491" spans="1:9" outlineLevel="3" x14ac:dyDescent="0.2">
      <c r="A491" s="64" t="s">
        <v>2526</v>
      </c>
      <c r="B491" s="64" t="s">
        <v>2527</v>
      </c>
      <c r="C491" s="65">
        <v>45690</v>
      </c>
      <c r="D491" s="65"/>
      <c r="E491" s="66">
        <f>SUM(F492)</f>
        <v>12.530243219999999</v>
      </c>
      <c r="F491" s="67">
        <f>C491*E491</f>
        <v>572506.81272179994</v>
      </c>
      <c r="G491" s="68">
        <f>100*(1-(H491/F491))</f>
        <v>77.63</v>
      </c>
      <c r="H491" s="69">
        <f>C491*SUM(H492)</f>
        <v>128069.77400586667</v>
      </c>
      <c r="I491" s="70"/>
    </row>
    <row r="492" spans="1:9" outlineLevel="3" x14ac:dyDescent="0.2">
      <c r="A492" s="64" t="s">
        <v>2528</v>
      </c>
      <c r="B492" s="64" t="s">
        <v>2529</v>
      </c>
      <c r="C492" s="65">
        <v>1</v>
      </c>
      <c r="D492" s="65"/>
      <c r="E492" s="66">
        <v>12.530243219999999</v>
      </c>
      <c r="F492" s="67">
        <v>12.530243219999999</v>
      </c>
      <c r="G492" s="68">
        <v>77.63</v>
      </c>
      <c r="H492" s="69">
        <v>2.8030154083140002</v>
      </c>
      <c r="I492" s="70"/>
    </row>
    <row r="493" spans="1:9" outlineLevel="3" x14ac:dyDescent="0.2">
      <c r="A493" s="64" t="s">
        <v>2530</v>
      </c>
      <c r="B493" s="64" t="s">
        <v>2529</v>
      </c>
      <c r="C493" s="65">
        <v>11422</v>
      </c>
      <c r="D493" s="65"/>
      <c r="E493" s="66">
        <f>SUM(F494)</f>
        <v>37.603463640000001</v>
      </c>
      <c r="F493" s="67">
        <f>C493*E493</f>
        <v>429506.76169608004</v>
      </c>
      <c r="G493" s="68">
        <f>100*(1-(H493/F493))</f>
        <v>77.63</v>
      </c>
      <c r="H493" s="69">
        <f>C493*SUM(H494)</f>
        <v>96080.662591413085</v>
      </c>
      <c r="I493" s="70"/>
    </row>
    <row r="494" spans="1:9" outlineLevel="3" x14ac:dyDescent="0.2">
      <c r="A494" s="64" t="s">
        <v>2531</v>
      </c>
      <c r="B494" s="64" t="s">
        <v>2529</v>
      </c>
      <c r="C494" s="65">
        <v>1</v>
      </c>
      <c r="D494" s="65"/>
      <c r="E494" s="66">
        <v>37.603463640000001</v>
      </c>
      <c r="F494" s="67">
        <v>37.603463640000001</v>
      </c>
      <c r="G494" s="68">
        <v>77.63</v>
      </c>
      <c r="H494" s="69">
        <v>8.4118948162679992</v>
      </c>
      <c r="I494" s="70"/>
    </row>
    <row r="495" spans="1:9" outlineLevel="3" x14ac:dyDescent="0.2">
      <c r="A495" s="64" t="s">
        <v>2532</v>
      </c>
      <c r="B495" s="64" t="s">
        <v>2533</v>
      </c>
      <c r="C495" s="65">
        <v>45690</v>
      </c>
      <c r="D495" s="65"/>
      <c r="E495" s="66">
        <f>SUM(F496)</f>
        <v>60.16808863</v>
      </c>
      <c r="F495" s="67">
        <f>C495*E495</f>
        <v>2749079.9695047</v>
      </c>
      <c r="G495" s="68">
        <f>100*(1-(H495/F495))</f>
        <v>77.63</v>
      </c>
      <c r="H495" s="69">
        <f>C495*SUM(H496)</f>
        <v>614969.18917820137</v>
      </c>
      <c r="I495" s="70"/>
    </row>
    <row r="496" spans="1:9" outlineLevel="3" x14ac:dyDescent="0.2">
      <c r="A496" s="64" t="s">
        <v>2534</v>
      </c>
      <c r="B496" s="64" t="s">
        <v>2533</v>
      </c>
      <c r="C496" s="65">
        <v>1</v>
      </c>
      <c r="D496" s="65"/>
      <c r="E496" s="66">
        <v>60.16808863</v>
      </c>
      <c r="F496" s="67">
        <v>60.16808863</v>
      </c>
      <c r="G496" s="68">
        <v>77.63</v>
      </c>
      <c r="H496" s="69">
        <v>13.459601426531</v>
      </c>
      <c r="I496" s="70"/>
    </row>
    <row r="497" spans="1:9" outlineLevel="3" x14ac:dyDescent="0.2">
      <c r="A497" s="64" t="s">
        <v>2535</v>
      </c>
      <c r="B497" s="64" t="s">
        <v>2536</v>
      </c>
      <c r="C497" s="65">
        <v>11422</v>
      </c>
      <c r="D497" s="65"/>
      <c r="E497" s="66">
        <f>SUM(F498)</f>
        <v>20.056029540000001</v>
      </c>
      <c r="F497" s="67">
        <f>C497*E497</f>
        <v>229079.96940588002</v>
      </c>
      <c r="G497" s="68">
        <f>100*(1-(H497/F497))</f>
        <v>77.63</v>
      </c>
      <c r="H497" s="69">
        <f>C497*SUM(H498)</f>
        <v>51245.189156095352</v>
      </c>
      <c r="I497" s="70"/>
    </row>
    <row r="498" spans="1:9" outlineLevel="3" x14ac:dyDescent="0.2">
      <c r="A498" s="64" t="s">
        <v>2537</v>
      </c>
      <c r="B498" s="64" t="s">
        <v>2536</v>
      </c>
      <c r="C498" s="65">
        <v>1</v>
      </c>
      <c r="D498" s="65"/>
      <c r="E498" s="66">
        <v>20.056029540000001</v>
      </c>
      <c r="F498" s="67">
        <v>20.056029540000001</v>
      </c>
      <c r="G498" s="68">
        <v>77.63</v>
      </c>
      <c r="H498" s="69">
        <v>4.4865338080979997</v>
      </c>
      <c r="I498" s="70"/>
    </row>
    <row r="499" spans="1:9" outlineLevel="3" x14ac:dyDescent="0.2">
      <c r="A499" s="64" t="s">
        <v>2538</v>
      </c>
      <c r="B499" s="64" t="s">
        <v>2539</v>
      </c>
      <c r="C499" s="65">
        <v>45690</v>
      </c>
      <c r="D499" s="65"/>
      <c r="E499" s="66">
        <f>SUM(F500)</f>
        <v>20.056029540000001</v>
      </c>
      <c r="F499" s="67">
        <f>C499*E499</f>
        <v>916359.98968260002</v>
      </c>
      <c r="G499" s="68">
        <f>100*(1-(H499/F499))</f>
        <v>77.63</v>
      </c>
      <c r="H499" s="69">
        <f>C499*SUM(H500)</f>
        <v>204989.72969199761</v>
      </c>
      <c r="I499" s="70"/>
    </row>
    <row r="500" spans="1:9" outlineLevel="3" x14ac:dyDescent="0.2">
      <c r="A500" s="64" t="s">
        <v>2540</v>
      </c>
      <c r="B500" s="64" t="s">
        <v>2541</v>
      </c>
      <c r="C500" s="65">
        <v>1</v>
      </c>
      <c r="D500" s="65"/>
      <c r="E500" s="66">
        <v>20.056029540000001</v>
      </c>
      <c r="F500" s="67">
        <v>20.056029540000001</v>
      </c>
      <c r="G500" s="68">
        <v>77.63</v>
      </c>
      <c r="H500" s="69">
        <v>4.4865338080979997</v>
      </c>
      <c r="I500" s="70"/>
    </row>
    <row r="501" spans="1:9" outlineLevel="3" x14ac:dyDescent="0.2">
      <c r="A501" s="64" t="s">
        <v>2542</v>
      </c>
      <c r="B501" s="64" t="s">
        <v>2543</v>
      </c>
      <c r="C501" s="65">
        <v>11422</v>
      </c>
      <c r="D501" s="65"/>
      <c r="E501" s="66">
        <f>SUM(F502)</f>
        <v>60.16808863</v>
      </c>
      <c r="F501" s="67">
        <f>C501*E501</f>
        <v>687239.90833185997</v>
      </c>
      <c r="G501" s="68">
        <f>100*(1-(H501/F501))</f>
        <v>77.63</v>
      </c>
      <c r="H501" s="69">
        <f>C501*SUM(H502)</f>
        <v>153735.56749383709</v>
      </c>
      <c r="I501" s="70"/>
    </row>
    <row r="502" spans="1:9" outlineLevel="3" x14ac:dyDescent="0.2">
      <c r="A502" s="64" t="s">
        <v>2544</v>
      </c>
      <c r="B502" s="64" t="s">
        <v>2545</v>
      </c>
      <c r="C502" s="65">
        <v>1</v>
      </c>
      <c r="D502" s="65"/>
      <c r="E502" s="66">
        <v>60.16808863</v>
      </c>
      <c r="F502" s="67">
        <v>60.16808863</v>
      </c>
      <c r="G502" s="68">
        <v>77.63</v>
      </c>
      <c r="H502" s="69">
        <v>13.459601426531</v>
      </c>
      <c r="I502" s="70"/>
    </row>
    <row r="503" spans="1:9" x14ac:dyDescent="0.2">
      <c r="A503" s="64"/>
      <c r="B503" s="64"/>
      <c r="C503" s="65"/>
      <c r="D503" s="65"/>
      <c r="E503" s="66"/>
      <c r="F503" s="67"/>
      <c r="G503" s="68"/>
      <c r="H503" s="69"/>
      <c r="I503" s="70"/>
    </row>
    <row r="504" spans="1:9" ht="13.5" thickBot="1" x14ac:dyDescent="0.25">
      <c r="A504" s="71"/>
      <c r="B504" s="72"/>
      <c r="C504" s="73"/>
      <c r="D504" s="73"/>
      <c r="E504" s="74"/>
      <c r="F504" s="75"/>
      <c r="G504" s="76"/>
      <c r="H504" s="77"/>
      <c r="I504" s="73"/>
    </row>
    <row r="505" spans="1:9" s="81" customFormat="1" x14ac:dyDescent="0.2">
      <c r="A505" s="19"/>
      <c r="B505" s="78" t="s">
        <v>50</v>
      </c>
      <c r="C505" s="19"/>
      <c r="D505" s="19"/>
      <c r="E505" s="79"/>
      <c r="F505" s="67"/>
      <c r="G505" s="80"/>
      <c r="H505" s="79">
        <f>F11</f>
        <v>54309383.008348078</v>
      </c>
      <c r="I505" s="19"/>
    </row>
    <row r="506" spans="1:9" x14ac:dyDescent="0.2">
      <c r="A506" s="3"/>
      <c r="B506" s="78" t="s">
        <v>51</v>
      </c>
      <c r="C506" s="3"/>
      <c r="D506" s="3"/>
      <c r="E506" s="51"/>
      <c r="F506" s="67"/>
      <c r="G506" s="52"/>
      <c r="H506" s="51">
        <f>H11</f>
        <v>16457388.210475463</v>
      </c>
      <c r="I506" s="3"/>
    </row>
    <row r="507" spans="1:9" x14ac:dyDescent="0.2">
      <c r="A507" s="3"/>
      <c r="B507" s="78" t="s">
        <v>52</v>
      </c>
      <c r="C507" s="3"/>
      <c r="D507" s="3"/>
      <c r="E507" s="51"/>
      <c r="F507" s="67"/>
      <c r="G507" s="52"/>
      <c r="H507" s="51">
        <f>I11</f>
        <v>0</v>
      </c>
      <c r="I507" s="3"/>
    </row>
    <row r="508" spans="1:9" x14ac:dyDescent="0.2">
      <c r="A508" s="3"/>
      <c r="B508" s="78"/>
      <c r="C508" s="3"/>
      <c r="D508" s="3"/>
      <c r="E508" s="51"/>
      <c r="F508" s="67"/>
      <c r="G508" s="52"/>
      <c r="H508" s="51"/>
      <c r="I508" s="3"/>
    </row>
    <row r="509" spans="1:9" x14ac:dyDescent="0.2">
      <c r="A509" s="3"/>
      <c r="B509" s="3" t="s">
        <v>53</v>
      </c>
      <c r="C509" s="3"/>
      <c r="D509" s="3"/>
      <c r="E509" s="51"/>
      <c r="F509" s="67"/>
      <c r="G509" s="52"/>
      <c r="H509" s="51">
        <f>SUM(H506,H507)</f>
        <v>16457388.210475463</v>
      </c>
    </row>
    <row r="510" spans="1:9" x14ac:dyDescent="0.2">
      <c r="A510" s="3"/>
      <c r="B510" s="3"/>
      <c r="C510" s="3"/>
      <c r="D510" s="3"/>
      <c r="E510" s="51"/>
      <c r="F510" s="51"/>
      <c r="G510" s="52"/>
      <c r="H510" s="51"/>
      <c r="I510" s="3"/>
    </row>
  </sheetData>
  <printOptions horizontalCentered="1"/>
  <pageMargins left="0.75" right="0.75" top="1.1499999999999999" bottom="0.65" header="0.35" footer="0.35"/>
  <pageSetup paperSize="9" scale="1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outlinePr summaryBelow="0"/>
    <pageSetUpPr fitToPage="1"/>
  </sheetPr>
  <dimension ref="A1:I89"/>
  <sheetViews>
    <sheetView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2546</v>
      </c>
      <c r="B11" s="64" t="s">
        <v>2547</v>
      </c>
      <c r="C11" s="65">
        <v>1</v>
      </c>
      <c r="D11" s="65"/>
      <c r="E11" s="66">
        <f>SUM(F12,F18,F23,F53,F59,F68,F76)</f>
        <v>5344965</v>
      </c>
      <c r="F11" s="67">
        <f>C11*E11</f>
        <v>5344965</v>
      </c>
      <c r="G11" s="68">
        <f>100*(1-(H11/F11))</f>
        <v>22.748566976210316</v>
      </c>
      <c r="H11" s="69">
        <f>C11*SUM(H12,H18,H23,H53,H59,H68,H76)</f>
        <v>4129062.05712</v>
      </c>
      <c r="I11" s="70"/>
    </row>
    <row r="12" spans="1:9" outlineLevel="1" x14ac:dyDescent="0.2">
      <c r="A12" s="64" t="s">
        <v>2548</v>
      </c>
      <c r="B12" s="64" t="s">
        <v>2549</v>
      </c>
      <c r="C12" s="65">
        <v>1</v>
      </c>
      <c r="D12" s="65"/>
      <c r="E12" s="66">
        <f>SUM(F13)</f>
        <v>848700</v>
      </c>
      <c r="F12" s="67">
        <f>C12*E12</f>
        <v>848700</v>
      </c>
      <c r="G12" s="68">
        <f>100*(1-(H12/F12))</f>
        <v>77.63</v>
      </c>
      <c r="H12" s="69">
        <f>C12*SUM(H13)</f>
        <v>189854.19</v>
      </c>
      <c r="I12" s="70"/>
    </row>
    <row r="13" spans="1:9" outlineLevel="1" x14ac:dyDescent="0.2">
      <c r="A13" s="64" t="s">
        <v>2550</v>
      </c>
      <c r="B13" s="64" t="s">
        <v>2551</v>
      </c>
      <c r="C13" s="65">
        <v>1</v>
      </c>
      <c r="D13" s="65"/>
      <c r="E13" s="66">
        <f>SUM(F14,F16)</f>
        <v>848700</v>
      </c>
      <c r="F13" s="67">
        <f>C13*E13</f>
        <v>848700</v>
      </c>
      <c r="G13" s="68">
        <f>100*(1-(H13/F13))</f>
        <v>77.63</v>
      </c>
      <c r="H13" s="69">
        <f>C13*SUM(H14,H16)</f>
        <v>189854.19</v>
      </c>
      <c r="I13" s="70"/>
    </row>
    <row r="14" spans="1:9" outlineLevel="2" x14ac:dyDescent="0.2">
      <c r="A14" s="64" t="s">
        <v>2552</v>
      </c>
      <c r="B14" s="64" t="s">
        <v>2553</v>
      </c>
      <c r="C14" s="65">
        <v>1886</v>
      </c>
      <c r="D14" s="65"/>
      <c r="E14" s="66">
        <f>SUM(F15)</f>
        <v>305</v>
      </c>
      <c r="F14" s="67">
        <f>C14*E14</f>
        <v>575230</v>
      </c>
      <c r="G14" s="68">
        <f>100*(1-(H14/F14))</f>
        <v>77.63</v>
      </c>
      <c r="H14" s="69">
        <f>C14*SUM(H15)</f>
        <v>128678.951</v>
      </c>
      <c r="I14" s="70"/>
    </row>
    <row r="15" spans="1:9" outlineLevel="2" x14ac:dyDescent="0.2">
      <c r="A15" s="64" t="s">
        <v>2554</v>
      </c>
      <c r="B15" s="64" t="s">
        <v>2555</v>
      </c>
      <c r="C15" s="65">
        <v>1</v>
      </c>
      <c r="D15" s="65"/>
      <c r="E15" s="66">
        <v>305</v>
      </c>
      <c r="F15" s="67">
        <v>305</v>
      </c>
      <c r="G15" s="68">
        <v>77.63</v>
      </c>
      <c r="H15" s="69">
        <v>68.228499999999997</v>
      </c>
      <c r="I15" s="70"/>
    </row>
    <row r="16" spans="1:9" outlineLevel="2" x14ac:dyDescent="0.2">
      <c r="A16" s="64" t="s">
        <v>2556</v>
      </c>
      <c r="B16" s="64" t="s">
        <v>2557</v>
      </c>
      <c r="C16" s="65">
        <v>1886</v>
      </c>
      <c r="D16" s="65"/>
      <c r="E16" s="66">
        <f>SUM(F17)</f>
        <v>145</v>
      </c>
      <c r="F16" s="67">
        <f>C16*E16</f>
        <v>273470</v>
      </c>
      <c r="G16" s="68">
        <f>100*(1-(H16/F16))</f>
        <v>77.63</v>
      </c>
      <c r="H16" s="69">
        <f>C16*SUM(H17)</f>
        <v>61175.239000000001</v>
      </c>
      <c r="I16" s="70"/>
    </row>
    <row r="17" spans="1:9" outlineLevel="2" x14ac:dyDescent="0.2">
      <c r="A17" s="64" t="s">
        <v>2558</v>
      </c>
      <c r="B17" s="64" t="s">
        <v>2559</v>
      </c>
      <c r="C17" s="65">
        <v>1</v>
      </c>
      <c r="D17" s="65"/>
      <c r="E17" s="66">
        <v>145</v>
      </c>
      <c r="F17" s="67">
        <v>145</v>
      </c>
      <c r="G17" s="68">
        <v>77.63</v>
      </c>
      <c r="H17" s="69">
        <v>32.436500000000002</v>
      </c>
      <c r="I17" s="70"/>
    </row>
    <row r="18" spans="1:9" outlineLevel="1" x14ac:dyDescent="0.2">
      <c r="A18" s="64" t="s">
        <v>2560</v>
      </c>
      <c r="B18" s="64" t="s">
        <v>2561</v>
      </c>
      <c r="C18" s="65">
        <v>1</v>
      </c>
      <c r="D18" s="65"/>
      <c r="E18" s="66">
        <f>SUM(F19)</f>
        <v>653678.4</v>
      </c>
      <c r="F18" s="67">
        <f>C18*E18</f>
        <v>653678.4</v>
      </c>
      <c r="G18" s="68">
        <f>100*(1-(H18/F18))</f>
        <v>44.07</v>
      </c>
      <c r="H18" s="69">
        <f>C18*SUM(H19)</f>
        <v>365602.32912000001</v>
      </c>
      <c r="I18" s="70"/>
    </row>
    <row r="19" spans="1:9" outlineLevel="1" x14ac:dyDescent="0.2">
      <c r="A19" s="64" t="s">
        <v>2562</v>
      </c>
      <c r="B19" s="64" t="s">
        <v>2563</v>
      </c>
      <c r="C19" s="65">
        <v>1</v>
      </c>
      <c r="D19" s="65"/>
      <c r="E19" s="66">
        <f>SUM(F20)</f>
        <v>653678.4</v>
      </c>
      <c r="F19" s="67">
        <f>C19*E19</f>
        <v>653678.4</v>
      </c>
      <c r="G19" s="68">
        <f>100*(1-(H19/F19))</f>
        <v>44.07</v>
      </c>
      <c r="H19" s="69">
        <f>C19*SUM(H20)</f>
        <v>365602.32912000001</v>
      </c>
      <c r="I19" s="70"/>
    </row>
    <row r="20" spans="1:9" outlineLevel="1" x14ac:dyDescent="0.2">
      <c r="A20" s="64" t="s">
        <v>2564</v>
      </c>
      <c r="B20" s="64" t="s">
        <v>2565</v>
      </c>
      <c r="C20" s="65">
        <v>1</v>
      </c>
      <c r="D20" s="65"/>
      <c r="E20" s="66">
        <f>SUM(F21)</f>
        <v>653678.4</v>
      </c>
      <c r="F20" s="67">
        <f>C20*E20</f>
        <v>653678.4</v>
      </c>
      <c r="G20" s="68">
        <f>100*(1-(H20/F20))</f>
        <v>44.07</v>
      </c>
      <c r="H20" s="69">
        <f>C20*SUM(H21)</f>
        <v>365602.32912000001</v>
      </c>
      <c r="I20" s="70"/>
    </row>
    <row r="21" spans="1:9" outlineLevel="1" x14ac:dyDescent="0.2">
      <c r="A21" s="64" t="s">
        <v>2566</v>
      </c>
      <c r="B21" s="64" t="s">
        <v>1714</v>
      </c>
      <c r="C21" s="65">
        <v>1</v>
      </c>
      <c r="D21" s="65"/>
      <c r="E21" s="66">
        <f>SUM(F22)</f>
        <v>653678.4</v>
      </c>
      <c r="F21" s="67">
        <f>C21*E21</f>
        <v>653678.4</v>
      </c>
      <c r="G21" s="68">
        <f>100*(1-(H21/F21))</f>
        <v>44.07</v>
      </c>
      <c r="H21" s="69">
        <f>C21*SUM(H22)</f>
        <v>365602.32912000001</v>
      </c>
      <c r="I21" s="70"/>
    </row>
    <row r="22" spans="1:9" outlineLevel="1" x14ac:dyDescent="0.2">
      <c r="A22" s="64" t="s">
        <v>2567</v>
      </c>
      <c r="B22" s="64" t="s">
        <v>2563</v>
      </c>
      <c r="C22" s="65">
        <v>114080</v>
      </c>
      <c r="D22" s="65"/>
      <c r="E22" s="66">
        <v>5.73</v>
      </c>
      <c r="F22" s="67">
        <v>653678.4</v>
      </c>
      <c r="G22" s="68">
        <v>44.07</v>
      </c>
      <c r="H22" s="69">
        <v>365602.32912000001</v>
      </c>
      <c r="I22" s="70"/>
    </row>
    <row r="23" spans="1:9" outlineLevel="1" x14ac:dyDescent="0.2">
      <c r="A23" s="64" t="s">
        <v>2568</v>
      </c>
      <c r="B23" s="64" t="s">
        <v>2569</v>
      </c>
      <c r="C23" s="65">
        <v>1</v>
      </c>
      <c r="D23" s="65"/>
      <c r="E23" s="66">
        <f>SUM(F24,F43)</f>
        <v>1049803.6400000001</v>
      </c>
      <c r="F23" s="67">
        <f>C23*E23</f>
        <v>1049803.6400000001</v>
      </c>
      <c r="G23" s="68">
        <f>100*(1-(H23/F23))</f>
        <v>7.0000000000000178</v>
      </c>
      <c r="H23" s="69">
        <f>C23*SUM(H24,H43)</f>
        <v>976317.3851999999</v>
      </c>
      <c r="I23" s="70"/>
    </row>
    <row r="24" spans="1:9" outlineLevel="2" x14ac:dyDescent="0.2">
      <c r="A24" s="64" t="s">
        <v>2570</v>
      </c>
      <c r="B24" s="64" t="s">
        <v>2571</v>
      </c>
      <c r="C24" s="65">
        <v>1</v>
      </c>
      <c r="D24" s="65"/>
      <c r="E24" s="66">
        <f>SUM(F25,F31)</f>
        <v>948605.64000000013</v>
      </c>
      <c r="F24" s="67">
        <f>C24*E24</f>
        <v>948605.64000000013</v>
      </c>
      <c r="G24" s="68">
        <f>100*(1-(H24/F24))</f>
        <v>7.0000000000000284</v>
      </c>
      <c r="H24" s="69">
        <f>C24*SUM(H25,H31)</f>
        <v>882203.24519999989</v>
      </c>
      <c r="I24" s="70"/>
    </row>
    <row r="25" spans="1:9" outlineLevel="3" x14ac:dyDescent="0.2">
      <c r="A25" s="64" t="s">
        <v>2572</v>
      </c>
      <c r="B25" s="64" t="s">
        <v>2573</v>
      </c>
      <c r="C25" s="65">
        <v>1</v>
      </c>
      <c r="D25" s="65"/>
      <c r="E25" s="66">
        <f>SUM(F26,F27,F28,F29,F30)</f>
        <v>106298</v>
      </c>
      <c r="F25" s="67">
        <f>C25*E25</f>
        <v>106298</v>
      </c>
      <c r="G25" s="68">
        <f>100*(1-(H25/F25))</f>
        <v>6.999999999999984</v>
      </c>
      <c r="H25" s="69">
        <f>C25*SUM(H26,H27,H28,H29,H30)</f>
        <v>98857.140000000014</v>
      </c>
      <c r="I25" s="70"/>
    </row>
    <row r="26" spans="1:9" outlineLevel="4" x14ac:dyDescent="0.2">
      <c r="A26" s="64" t="s">
        <v>2574</v>
      </c>
      <c r="B26" s="64" t="s">
        <v>2575</v>
      </c>
      <c r="C26" s="65">
        <v>2</v>
      </c>
      <c r="D26" s="65"/>
      <c r="E26" s="66">
        <v>12339</v>
      </c>
      <c r="F26" s="67">
        <v>24678</v>
      </c>
      <c r="G26" s="68">
        <v>7</v>
      </c>
      <c r="H26" s="69">
        <v>22950.54</v>
      </c>
      <c r="I26" s="70"/>
    </row>
    <row r="27" spans="1:9" outlineLevel="4" x14ac:dyDescent="0.2">
      <c r="A27" s="64" t="s">
        <v>2576</v>
      </c>
      <c r="B27" s="64" t="s">
        <v>2577</v>
      </c>
      <c r="C27" s="65">
        <v>1</v>
      </c>
      <c r="D27" s="65"/>
      <c r="E27" s="66">
        <v>36070</v>
      </c>
      <c r="F27" s="67">
        <v>36070</v>
      </c>
      <c r="G27" s="68">
        <v>7</v>
      </c>
      <c r="H27" s="69">
        <v>33545.1</v>
      </c>
      <c r="I27" s="70"/>
    </row>
    <row r="28" spans="1:9" outlineLevel="4" x14ac:dyDescent="0.2">
      <c r="A28" s="64" t="s">
        <v>2578</v>
      </c>
      <c r="B28" s="64" t="s">
        <v>2579</v>
      </c>
      <c r="C28" s="65">
        <v>2</v>
      </c>
      <c r="D28" s="65"/>
      <c r="E28" s="66">
        <v>14909</v>
      </c>
      <c r="F28" s="67">
        <v>29818</v>
      </c>
      <c r="G28" s="68">
        <v>7</v>
      </c>
      <c r="H28" s="69">
        <v>27730.74</v>
      </c>
      <c r="I28" s="70"/>
    </row>
    <row r="29" spans="1:9" outlineLevel="4" x14ac:dyDescent="0.2">
      <c r="A29" s="64" t="s">
        <v>2580</v>
      </c>
      <c r="B29" s="64" t="s">
        <v>2581</v>
      </c>
      <c r="C29" s="65">
        <v>2</v>
      </c>
      <c r="D29" s="65"/>
      <c r="E29" s="66">
        <v>5029</v>
      </c>
      <c r="F29" s="67">
        <v>10058</v>
      </c>
      <c r="G29" s="68">
        <v>7</v>
      </c>
      <c r="H29" s="69">
        <v>9353.94</v>
      </c>
      <c r="I29" s="70"/>
    </row>
    <row r="30" spans="1:9" outlineLevel="4" x14ac:dyDescent="0.2">
      <c r="A30" s="64" t="s">
        <v>2582</v>
      </c>
      <c r="B30" s="64" t="s">
        <v>2583</v>
      </c>
      <c r="C30" s="65">
        <v>1</v>
      </c>
      <c r="D30" s="65"/>
      <c r="E30" s="66">
        <v>5674</v>
      </c>
      <c r="F30" s="67">
        <v>5674</v>
      </c>
      <c r="G30" s="68">
        <v>7</v>
      </c>
      <c r="H30" s="69">
        <v>5276.82</v>
      </c>
      <c r="I30" s="70"/>
    </row>
    <row r="31" spans="1:9" outlineLevel="3" x14ac:dyDescent="0.2">
      <c r="A31" s="64" t="s">
        <v>2584</v>
      </c>
      <c r="B31" s="64" t="s">
        <v>2585</v>
      </c>
      <c r="C31" s="65">
        <v>1</v>
      </c>
      <c r="D31" s="65"/>
      <c r="E31" s="66">
        <f>SUM(F32,F33,F34,F35,F36,F37,F38,F39,F40,F41,F42)</f>
        <v>842307.64000000013</v>
      </c>
      <c r="F31" s="67">
        <f>C31*E31</f>
        <v>842307.64000000013</v>
      </c>
      <c r="G31" s="68">
        <f>100*(1-(H31/F31))</f>
        <v>7.0000000000000284</v>
      </c>
      <c r="H31" s="69">
        <f>C31*SUM(H32,H33,H34,H35,H36,H37,H38,H39,H40,H41,H42)</f>
        <v>783346.10519999987</v>
      </c>
      <c r="I31" s="70"/>
    </row>
    <row r="32" spans="1:9" outlineLevel="4" x14ac:dyDescent="0.2">
      <c r="A32" s="64" t="s">
        <v>2586</v>
      </c>
      <c r="B32" s="64" t="s">
        <v>2587</v>
      </c>
      <c r="C32" s="65">
        <v>1</v>
      </c>
      <c r="D32" s="65"/>
      <c r="E32" s="66">
        <v>263501</v>
      </c>
      <c r="F32" s="67">
        <v>263501</v>
      </c>
      <c r="G32" s="68">
        <v>7</v>
      </c>
      <c r="H32" s="69">
        <v>245055.93</v>
      </c>
      <c r="I32" s="70"/>
    </row>
    <row r="33" spans="1:9" outlineLevel="4" x14ac:dyDescent="0.2">
      <c r="A33" s="64" t="s">
        <v>2588</v>
      </c>
      <c r="B33" s="64" t="s">
        <v>2589</v>
      </c>
      <c r="C33" s="65">
        <v>2</v>
      </c>
      <c r="D33" s="65"/>
      <c r="E33" s="66">
        <v>1230</v>
      </c>
      <c r="F33" s="67">
        <v>2460</v>
      </c>
      <c r="G33" s="68">
        <v>7</v>
      </c>
      <c r="H33" s="69">
        <v>2287.8000000000002</v>
      </c>
      <c r="I33" s="70"/>
    </row>
    <row r="34" spans="1:9" outlineLevel="4" x14ac:dyDescent="0.2">
      <c r="A34" s="64" t="s">
        <v>2590</v>
      </c>
      <c r="B34" s="64" t="s">
        <v>2591</v>
      </c>
      <c r="C34" s="65">
        <v>2</v>
      </c>
      <c r="D34" s="65"/>
      <c r="E34" s="66">
        <v>3264</v>
      </c>
      <c r="F34" s="67">
        <v>6528</v>
      </c>
      <c r="G34" s="68">
        <v>7</v>
      </c>
      <c r="H34" s="69">
        <v>6071.04</v>
      </c>
      <c r="I34" s="70"/>
    </row>
    <row r="35" spans="1:9" outlineLevel="4" x14ac:dyDescent="0.2">
      <c r="A35" s="64" t="s">
        <v>2592</v>
      </c>
      <c r="B35" s="64" t="s">
        <v>2593</v>
      </c>
      <c r="C35" s="65">
        <v>1</v>
      </c>
      <c r="D35" s="65"/>
      <c r="E35" s="66">
        <v>87833.8</v>
      </c>
      <c r="F35" s="67">
        <v>87833.8</v>
      </c>
      <c r="G35" s="68">
        <v>7</v>
      </c>
      <c r="H35" s="69">
        <v>81685.433999999994</v>
      </c>
      <c r="I35" s="70"/>
    </row>
    <row r="36" spans="1:9" outlineLevel="4" x14ac:dyDescent="0.2">
      <c r="A36" s="64" t="s">
        <v>2594</v>
      </c>
      <c r="B36" s="64" t="s">
        <v>2595</v>
      </c>
      <c r="C36" s="65">
        <v>1</v>
      </c>
      <c r="D36" s="65"/>
      <c r="E36" s="66">
        <v>87833.8</v>
      </c>
      <c r="F36" s="67">
        <v>87833.8</v>
      </c>
      <c r="G36" s="68">
        <v>7</v>
      </c>
      <c r="H36" s="69">
        <v>81685.433999999994</v>
      </c>
      <c r="I36" s="70"/>
    </row>
    <row r="37" spans="1:9" outlineLevel="4" x14ac:dyDescent="0.2">
      <c r="A37" s="64" t="s">
        <v>2596</v>
      </c>
      <c r="B37" s="64" t="s">
        <v>2597</v>
      </c>
      <c r="C37" s="65">
        <v>1</v>
      </c>
      <c r="D37" s="65"/>
      <c r="E37" s="66">
        <v>87833.8</v>
      </c>
      <c r="F37" s="67">
        <v>87833.8</v>
      </c>
      <c r="G37" s="68">
        <v>7</v>
      </c>
      <c r="H37" s="69">
        <v>81685.433999999994</v>
      </c>
      <c r="I37" s="70"/>
    </row>
    <row r="38" spans="1:9" outlineLevel="4" x14ac:dyDescent="0.2">
      <c r="A38" s="64" t="s">
        <v>2598</v>
      </c>
      <c r="B38" s="64" t="s">
        <v>2599</v>
      </c>
      <c r="C38" s="65">
        <v>1</v>
      </c>
      <c r="D38" s="65"/>
      <c r="E38" s="66">
        <v>87833.8</v>
      </c>
      <c r="F38" s="67">
        <v>87833.8</v>
      </c>
      <c r="G38" s="68">
        <v>7</v>
      </c>
      <c r="H38" s="69">
        <v>81685.433999999994</v>
      </c>
      <c r="I38" s="70"/>
    </row>
    <row r="39" spans="1:9" outlineLevel="4" x14ac:dyDescent="0.2">
      <c r="A39" s="64" t="s">
        <v>2600</v>
      </c>
      <c r="B39" s="64" t="s">
        <v>2601</v>
      </c>
      <c r="C39" s="65">
        <v>1</v>
      </c>
      <c r="D39" s="65"/>
      <c r="E39" s="66">
        <v>61483.66</v>
      </c>
      <c r="F39" s="67">
        <v>61483.66</v>
      </c>
      <c r="G39" s="68">
        <v>7</v>
      </c>
      <c r="H39" s="69">
        <v>57179.803800000002</v>
      </c>
      <c r="I39" s="70"/>
    </row>
    <row r="40" spans="1:9" outlineLevel="4" x14ac:dyDescent="0.2">
      <c r="A40" s="64" t="s">
        <v>2602</v>
      </c>
      <c r="B40" s="64" t="s">
        <v>2603</v>
      </c>
      <c r="C40" s="65">
        <v>1</v>
      </c>
      <c r="D40" s="65"/>
      <c r="E40" s="66">
        <v>20666.78</v>
      </c>
      <c r="F40" s="67">
        <v>20666.78</v>
      </c>
      <c r="G40" s="68">
        <v>7</v>
      </c>
      <c r="H40" s="69">
        <v>19220.1054</v>
      </c>
      <c r="I40" s="70"/>
    </row>
    <row r="41" spans="1:9" outlineLevel="4" x14ac:dyDescent="0.2">
      <c r="A41" s="64" t="s">
        <v>2604</v>
      </c>
      <c r="B41" s="64" t="s">
        <v>2605</v>
      </c>
      <c r="C41" s="65">
        <v>2</v>
      </c>
      <c r="D41" s="65"/>
      <c r="E41" s="66">
        <v>48309</v>
      </c>
      <c r="F41" s="67">
        <v>96618</v>
      </c>
      <c r="G41" s="68">
        <v>7</v>
      </c>
      <c r="H41" s="69">
        <v>89854.74</v>
      </c>
      <c r="I41" s="70"/>
    </row>
    <row r="42" spans="1:9" outlineLevel="4" x14ac:dyDescent="0.2">
      <c r="A42" s="64" t="s">
        <v>2606</v>
      </c>
      <c r="B42" s="64" t="s">
        <v>2607</v>
      </c>
      <c r="C42" s="65">
        <v>1</v>
      </c>
      <c r="D42" s="65"/>
      <c r="E42" s="66">
        <v>39715</v>
      </c>
      <c r="F42" s="67">
        <v>39715</v>
      </c>
      <c r="G42" s="68">
        <v>7</v>
      </c>
      <c r="H42" s="69">
        <v>36934.949999999997</v>
      </c>
      <c r="I42" s="70"/>
    </row>
    <row r="43" spans="1:9" outlineLevel="2" x14ac:dyDescent="0.2">
      <c r="A43" s="64" t="s">
        <v>2608</v>
      </c>
      <c r="B43" s="64" t="s">
        <v>2609</v>
      </c>
      <c r="C43" s="65">
        <v>1</v>
      </c>
      <c r="D43" s="65"/>
      <c r="E43" s="66">
        <f>SUM(F44,F49)</f>
        <v>101198</v>
      </c>
      <c r="F43" s="67">
        <f>C43*E43</f>
        <v>101198</v>
      </c>
      <c r="G43" s="68">
        <f>100*(1-(H43/F43))</f>
        <v>6.9999999999999947</v>
      </c>
      <c r="H43" s="69">
        <f>C43*SUM(H44,H49)</f>
        <v>94114.14</v>
      </c>
      <c r="I43" s="70"/>
    </row>
    <row r="44" spans="1:9" outlineLevel="3" x14ac:dyDescent="0.2">
      <c r="A44" s="64" t="s">
        <v>2610</v>
      </c>
      <c r="B44" s="64" t="s">
        <v>2611</v>
      </c>
      <c r="C44" s="65">
        <v>1</v>
      </c>
      <c r="D44" s="65"/>
      <c r="E44" s="66">
        <f>SUM(F45,F46,F47,F48)</f>
        <v>40680</v>
      </c>
      <c r="F44" s="67">
        <f>C44*E44</f>
        <v>40680</v>
      </c>
      <c r="G44" s="68">
        <f>100*(1-(H44/F44))</f>
        <v>6.9999999999999947</v>
      </c>
      <c r="H44" s="69">
        <f>C44*SUM(H45,H46,H47,H48)</f>
        <v>37832.400000000001</v>
      </c>
      <c r="I44" s="70"/>
    </row>
    <row r="45" spans="1:9" outlineLevel="4" x14ac:dyDescent="0.2">
      <c r="A45" s="64" t="s">
        <v>2612</v>
      </c>
      <c r="B45" s="64" t="s">
        <v>2613</v>
      </c>
      <c r="C45" s="65">
        <v>1</v>
      </c>
      <c r="D45" s="65"/>
      <c r="E45" s="66">
        <v>12727</v>
      </c>
      <c r="F45" s="67">
        <v>12727</v>
      </c>
      <c r="G45" s="68">
        <v>7</v>
      </c>
      <c r="H45" s="69">
        <v>11836.11</v>
      </c>
      <c r="I45" s="70"/>
    </row>
    <row r="46" spans="1:9" outlineLevel="4" x14ac:dyDescent="0.2">
      <c r="A46" s="64" t="s">
        <v>2614</v>
      </c>
      <c r="B46" s="64" t="s">
        <v>2579</v>
      </c>
      <c r="C46" s="65">
        <v>1</v>
      </c>
      <c r="D46" s="65"/>
      <c r="E46" s="66">
        <v>14909</v>
      </c>
      <c r="F46" s="67">
        <v>14909</v>
      </c>
      <c r="G46" s="68">
        <v>7</v>
      </c>
      <c r="H46" s="69">
        <v>13865.37</v>
      </c>
      <c r="I46" s="70"/>
    </row>
    <row r="47" spans="1:9" outlineLevel="4" x14ac:dyDescent="0.2">
      <c r="A47" s="64" t="s">
        <v>2615</v>
      </c>
      <c r="B47" s="64" t="s">
        <v>2581</v>
      </c>
      <c r="C47" s="65">
        <v>1</v>
      </c>
      <c r="D47" s="65"/>
      <c r="E47" s="66">
        <v>5029</v>
      </c>
      <c r="F47" s="67">
        <v>5029</v>
      </c>
      <c r="G47" s="68">
        <v>7</v>
      </c>
      <c r="H47" s="69">
        <v>4676.97</v>
      </c>
      <c r="I47" s="70"/>
    </row>
    <row r="48" spans="1:9" outlineLevel="4" x14ac:dyDescent="0.2">
      <c r="A48" s="64" t="s">
        <v>2616</v>
      </c>
      <c r="B48" s="64" t="s">
        <v>2583</v>
      </c>
      <c r="C48" s="65">
        <v>1</v>
      </c>
      <c r="D48" s="65"/>
      <c r="E48" s="66">
        <v>8015</v>
      </c>
      <c r="F48" s="67">
        <v>8015</v>
      </c>
      <c r="G48" s="68">
        <v>7</v>
      </c>
      <c r="H48" s="69">
        <v>7453.95</v>
      </c>
      <c r="I48" s="70"/>
    </row>
    <row r="49" spans="1:9" outlineLevel="3" x14ac:dyDescent="0.2">
      <c r="A49" s="64" t="s">
        <v>2617</v>
      </c>
      <c r="B49" s="64" t="s">
        <v>2618</v>
      </c>
      <c r="C49" s="65">
        <v>1</v>
      </c>
      <c r="D49" s="65"/>
      <c r="E49" s="66">
        <f>SUM(F50,F51,F52)</f>
        <v>60518</v>
      </c>
      <c r="F49" s="67">
        <f>C49*E49</f>
        <v>60518</v>
      </c>
      <c r="G49" s="68">
        <f>100*(1-(H49/F49))</f>
        <v>7.0000000000000062</v>
      </c>
      <c r="H49" s="69">
        <f>C49*SUM(H50,H51,H52)</f>
        <v>56281.74</v>
      </c>
      <c r="I49" s="70"/>
    </row>
    <row r="50" spans="1:9" outlineLevel="4" x14ac:dyDescent="0.2">
      <c r="A50" s="64" t="s">
        <v>2619</v>
      </c>
      <c r="B50" s="64" t="s">
        <v>2620</v>
      </c>
      <c r="C50" s="65">
        <v>1</v>
      </c>
      <c r="D50" s="65"/>
      <c r="E50" s="66">
        <v>17567</v>
      </c>
      <c r="F50" s="67">
        <v>17567</v>
      </c>
      <c r="G50" s="68">
        <v>7</v>
      </c>
      <c r="H50" s="69">
        <v>16337.31</v>
      </c>
      <c r="I50" s="70"/>
    </row>
    <row r="51" spans="1:9" outlineLevel="4" x14ac:dyDescent="0.2">
      <c r="A51" s="64" t="s">
        <v>2621</v>
      </c>
      <c r="B51" s="64" t="s">
        <v>2622</v>
      </c>
      <c r="C51" s="65">
        <v>1</v>
      </c>
      <c r="D51" s="65"/>
      <c r="E51" s="66">
        <v>41721</v>
      </c>
      <c r="F51" s="67">
        <v>41721</v>
      </c>
      <c r="G51" s="68">
        <v>7</v>
      </c>
      <c r="H51" s="69">
        <v>38800.53</v>
      </c>
      <c r="I51" s="70"/>
    </row>
    <row r="52" spans="1:9" outlineLevel="4" x14ac:dyDescent="0.2">
      <c r="A52" s="64" t="s">
        <v>2623</v>
      </c>
      <c r="B52" s="64" t="s">
        <v>2624</v>
      </c>
      <c r="C52" s="65">
        <v>1</v>
      </c>
      <c r="D52" s="65"/>
      <c r="E52" s="66">
        <v>1230</v>
      </c>
      <c r="F52" s="67">
        <v>1230</v>
      </c>
      <c r="G52" s="68">
        <v>7</v>
      </c>
      <c r="H52" s="69">
        <v>1143.9000000000001</v>
      </c>
      <c r="I52" s="70"/>
    </row>
    <row r="53" spans="1:9" outlineLevel="1" x14ac:dyDescent="0.2">
      <c r="A53" s="64" t="s">
        <v>2625</v>
      </c>
      <c r="B53" s="64" t="s">
        <v>2626</v>
      </c>
      <c r="C53" s="65">
        <v>1</v>
      </c>
      <c r="D53" s="65"/>
      <c r="E53" s="66">
        <f>SUM(F54)</f>
        <v>31060</v>
      </c>
      <c r="F53" s="67">
        <f>C53*E53</f>
        <v>31060</v>
      </c>
      <c r="G53" s="68">
        <f>100*(1-(H53/F53))</f>
        <v>7.0000000000000062</v>
      </c>
      <c r="H53" s="69">
        <f>C53*SUM(H54)</f>
        <v>28885.8</v>
      </c>
      <c r="I53" s="70"/>
    </row>
    <row r="54" spans="1:9" outlineLevel="1" x14ac:dyDescent="0.2">
      <c r="A54" s="64" t="s">
        <v>2627</v>
      </c>
      <c r="B54" s="64" t="s">
        <v>2628</v>
      </c>
      <c r="C54" s="65">
        <v>1</v>
      </c>
      <c r="D54" s="65"/>
      <c r="E54" s="66">
        <f>SUM(F55,F57)</f>
        <v>31060</v>
      </c>
      <c r="F54" s="67">
        <f>C54*E54</f>
        <v>31060</v>
      </c>
      <c r="G54" s="68">
        <f>100*(1-(H54/F54))</f>
        <v>7.0000000000000062</v>
      </c>
      <c r="H54" s="69">
        <f>C54*SUM(H55,H57)</f>
        <v>28885.8</v>
      </c>
      <c r="I54" s="70"/>
    </row>
    <row r="55" spans="1:9" outlineLevel="2" x14ac:dyDescent="0.2">
      <c r="A55" s="64" t="s">
        <v>2629</v>
      </c>
      <c r="B55" s="64" t="s">
        <v>2630</v>
      </c>
      <c r="C55" s="65">
        <v>1</v>
      </c>
      <c r="D55" s="65"/>
      <c r="E55" s="66">
        <f>SUM(F56)</f>
        <v>21712</v>
      </c>
      <c r="F55" s="67">
        <f>C55*E55</f>
        <v>21712</v>
      </c>
      <c r="G55" s="68">
        <f>100*(1-(H55/F55))</f>
        <v>7.0000000000000062</v>
      </c>
      <c r="H55" s="69">
        <f>C55*SUM(H56)</f>
        <v>20192.16</v>
      </c>
      <c r="I55" s="70"/>
    </row>
    <row r="56" spans="1:9" outlineLevel="2" x14ac:dyDescent="0.2">
      <c r="A56" s="64" t="s">
        <v>2631</v>
      </c>
      <c r="B56" s="64" t="s">
        <v>2632</v>
      </c>
      <c r="C56" s="65">
        <v>1</v>
      </c>
      <c r="D56" s="65"/>
      <c r="E56" s="66">
        <v>21712</v>
      </c>
      <c r="F56" s="67">
        <v>21712</v>
      </c>
      <c r="G56" s="68">
        <v>7</v>
      </c>
      <c r="H56" s="69">
        <v>20192.16</v>
      </c>
      <c r="I56" s="70"/>
    </row>
    <row r="57" spans="1:9" outlineLevel="2" x14ac:dyDescent="0.2">
      <c r="A57" s="64" t="s">
        <v>2633</v>
      </c>
      <c r="B57" s="64" t="s">
        <v>2634</v>
      </c>
      <c r="C57" s="65">
        <v>1</v>
      </c>
      <c r="D57" s="65"/>
      <c r="E57" s="66">
        <f>SUM(F58)</f>
        <v>9348</v>
      </c>
      <c r="F57" s="67">
        <f>C57*E57</f>
        <v>9348</v>
      </c>
      <c r="G57" s="68">
        <f>100*(1-(H57/F57))</f>
        <v>7.0000000000000062</v>
      </c>
      <c r="H57" s="69">
        <f>C57*SUM(H58)</f>
        <v>8693.64</v>
      </c>
      <c r="I57" s="70"/>
    </row>
    <row r="58" spans="1:9" outlineLevel="2" x14ac:dyDescent="0.2">
      <c r="A58" s="64" t="s">
        <v>2635</v>
      </c>
      <c r="B58" s="64" t="s">
        <v>2636</v>
      </c>
      <c r="C58" s="65">
        <v>1</v>
      </c>
      <c r="D58" s="65"/>
      <c r="E58" s="66">
        <v>9348</v>
      </c>
      <c r="F58" s="67">
        <v>9348</v>
      </c>
      <c r="G58" s="68">
        <v>7</v>
      </c>
      <c r="H58" s="69">
        <v>8693.64</v>
      </c>
      <c r="I58" s="70"/>
    </row>
    <row r="59" spans="1:9" outlineLevel="1" x14ac:dyDescent="0.2">
      <c r="A59" s="64" t="s">
        <v>2637</v>
      </c>
      <c r="B59" s="64" t="s">
        <v>2638</v>
      </c>
      <c r="C59" s="65">
        <v>1</v>
      </c>
      <c r="D59" s="65"/>
      <c r="E59" s="66">
        <f>SUM(F60,F65)</f>
        <v>356792</v>
      </c>
      <c r="F59" s="67">
        <f>C59*E59</f>
        <v>356792</v>
      </c>
      <c r="G59" s="68">
        <f>100*(1-(H59/F59))</f>
        <v>6.999999999999984</v>
      </c>
      <c r="H59" s="69">
        <f>C59*SUM(H60,H65)</f>
        <v>331816.56000000006</v>
      </c>
      <c r="I59" s="70"/>
    </row>
    <row r="60" spans="1:9" outlineLevel="2" x14ac:dyDescent="0.2">
      <c r="A60" s="64" t="s">
        <v>2639</v>
      </c>
      <c r="B60" s="64" t="s">
        <v>2640</v>
      </c>
      <c r="C60" s="65">
        <v>1</v>
      </c>
      <c r="D60" s="65"/>
      <c r="E60" s="66">
        <f>SUM(F61,F63)</f>
        <v>351686</v>
      </c>
      <c r="F60" s="67">
        <f>C60*E60</f>
        <v>351686</v>
      </c>
      <c r="G60" s="68">
        <f>100*(1-(H60/F60))</f>
        <v>6.999999999999984</v>
      </c>
      <c r="H60" s="69">
        <f>C60*SUM(H61,H63)</f>
        <v>327067.98000000004</v>
      </c>
      <c r="I60" s="70"/>
    </row>
    <row r="61" spans="1:9" outlineLevel="3" x14ac:dyDescent="0.2">
      <c r="A61" s="64" t="s">
        <v>2641</v>
      </c>
      <c r="B61" s="64" t="s">
        <v>2642</v>
      </c>
      <c r="C61" s="65">
        <v>1</v>
      </c>
      <c r="D61" s="65"/>
      <c r="E61" s="66">
        <f>SUM(F62)</f>
        <v>326680</v>
      </c>
      <c r="F61" s="67">
        <f>C61*E61</f>
        <v>326680</v>
      </c>
      <c r="G61" s="68">
        <f>100*(1-(H61/F61))</f>
        <v>6.9999999999999947</v>
      </c>
      <c r="H61" s="69">
        <f>C61*SUM(H62)</f>
        <v>303812.40000000002</v>
      </c>
      <c r="I61" s="70"/>
    </row>
    <row r="62" spans="1:9" outlineLevel="3" x14ac:dyDescent="0.2">
      <c r="A62" s="64" t="s">
        <v>2643</v>
      </c>
      <c r="B62" s="64" t="s">
        <v>2644</v>
      </c>
      <c r="C62" s="65">
        <v>2</v>
      </c>
      <c r="D62" s="65"/>
      <c r="E62" s="66">
        <v>163340</v>
      </c>
      <c r="F62" s="67">
        <v>326680</v>
      </c>
      <c r="G62" s="68">
        <v>7</v>
      </c>
      <c r="H62" s="69">
        <v>303812.40000000002</v>
      </c>
      <c r="I62" s="70"/>
    </row>
    <row r="63" spans="1:9" outlineLevel="3" x14ac:dyDescent="0.2">
      <c r="A63" s="64" t="s">
        <v>2645</v>
      </c>
      <c r="B63" s="64" t="s">
        <v>2646</v>
      </c>
      <c r="C63" s="65">
        <v>1</v>
      </c>
      <c r="D63" s="65"/>
      <c r="E63" s="66">
        <f>SUM(F64)</f>
        <v>25006</v>
      </c>
      <c r="F63" s="67">
        <f>C63*E63</f>
        <v>25006</v>
      </c>
      <c r="G63" s="68">
        <f>100*(1-(H63/F63))</f>
        <v>6.9999999999999947</v>
      </c>
      <c r="H63" s="69">
        <f>C63*SUM(H64)</f>
        <v>23255.58</v>
      </c>
      <c r="I63" s="70"/>
    </row>
    <row r="64" spans="1:9" outlineLevel="3" x14ac:dyDescent="0.2">
      <c r="A64" s="64" t="s">
        <v>2647</v>
      </c>
      <c r="B64" s="64" t="s">
        <v>2648</v>
      </c>
      <c r="C64" s="65">
        <v>2</v>
      </c>
      <c r="D64" s="65"/>
      <c r="E64" s="66">
        <v>12503</v>
      </c>
      <c r="F64" s="67">
        <v>25006</v>
      </c>
      <c r="G64" s="68">
        <v>7</v>
      </c>
      <c r="H64" s="69">
        <v>23255.58</v>
      </c>
      <c r="I64" s="70"/>
    </row>
    <row r="65" spans="1:9" outlineLevel="2" x14ac:dyDescent="0.2">
      <c r="A65" s="64" t="s">
        <v>2649</v>
      </c>
      <c r="B65" s="64" t="s">
        <v>2650</v>
      </c>
      <c r="C65" s="65">
        <v>1</v>
      </c>
      <c r="D65" s="65"/>
      <c r="E65" s="66">
        <f>SUM(F66)</f>
        <v>5106</v>
      </c>
      <c r="F65" s="67">
        <f>C65*E65</f>
        <v>5106</v>
      </c>
      <c r="G65" s="68">
        <f>100*(1-(H65/F65))</f>
        <v>7.0000000000000062</v>
      </c>
      <c r="H65" s="69">
        <f>C65*SUM(H66)</f>
        <v>4748.58</v>
      </c>
      <c r="I65" s="70"/>
    </row>
    <row r="66" spans="1:9" outlineLevel="2" x14ac:dyDescent="0.2">
      <c r="A66" s="64" t="s">
        <v>2651</v>
      </c>
      <c r="B66" s="64" t="s">
        <v>2650</v>
      </c>
      <c r="C66" s="65">
        <v>1</v>
      </c>
      <c r="D66" s="65"/>
      <c r="E66" s="66">
        <f>SUM(F67)</f>
        <v>5106</v>
      </c>
      <c r="F66" s="67">
        <f>C66*E66</f>
        <v>5106</v>
      </c>
      <c r="G66" s="68">
        <f>100*(1-(H66/F66))</f>
        <v>7.0000000000000062</v>
      </c>
      <c r="H66" s="69">
        <f>C66*SUM(H67)</f>
        <v>4748.58</v>
      </c>
      <c r="I66" s="70"/>
    </row>
    <row r="67" spans="1:9" outlineLevel="2" x14ac:dyDescent="0.2">
      <c r="A67" s="64" t="s">
        <v>2652</v>
      </c>
      <c r="B67" s="64" t="s">
        <v>2653</v>
      </c>
      <c r="C67" s="65">
        <v>2</v>
      </c>
      <c r="D67" s="65"/>
      <c r="E67" s="66">
        <v>2553</v>
      </c>
      <c r="F67" s="67">
        <v>5106</v>
      </c>
      <c r="G67" s="68">
        <v>7</v>
      </c>
      <c r="H67" s="69">
        <v>4748.58</v>
      </c>
      <c r="I67" s="70"/>
    </row>
    <row r="68" spans="1:9" outlineLevel="1" x14ac:dyDescent="0.2">
      <c r="A68" s="64" t="s">
        <v>2654</v>
      </c>
      <c r="B68" s="64" t="s">
        <v>2655</v>
      </c>
      <c r="C68" s="65">
        <v>1</v>
      </c>
      <c r="D68" s="65"/>
      <c r="E68" s="66">
        <f>SUM(F69)</f>
        <v>592027</v>
      </c>
      <c r="F68" s="67">
        <f>C68*E68</f>
        <v>592027</v>
      </c>
      <c r="G68" s="68">
        <f>100*(1-(H68/F68))</f>
        <v>7.0000000000000062</v>
      </c>
      <c r="H68" s="69">
        <f>C68*SUM(H69)</f>
        <v>550585.11</v>
      </c>
      <c r="I68" s="70"/>
    </row>
    <row r="69" spans="1:9" outlineLevel="1" x14ac:dyDescent="0.2">
      <c r="A69" s="64" t="s">
        <v>2656</v>
      </c>
      <c r="B69" s="64" t="s">
        <v>2657</v>
      </c>
      <c r="C69" s="65">
        <v>1</v>
      </c>
      <c r="D69" s="65"/>
      <c r="E69" s="66">
        <f>SUM(F70,F74)</f>
        <v>592027</v>
      </c>
      <c r="F69" s="67">
        <f>C69*E69</f>
        <v>592027</v>
      </c>
      <c r="G69" s="68">
        <f>100*(1-(H69/F69))</f>
        <v>7.0000000000000062</v>
      </c>
      <c r="H69" s="69">
        <f>C69*SUM(H70,H74)</f>
        <v>550585.11</v>
      </c>
      <c r="I69" s="70"/>
    </row>
    <row r="70" spans="1:9" outlineLevel="2" x14ac:dyDescent="0.2">
      <c r="A70" s="64" t="s">
        <v>2658</v>
      </c>
      <c r="B70" s="64" t="s">
        <v>2659</v>
      </c>
      <c r="C70" s="65">
        <v>1</v>
      </c>
      <c r="D70" s="65"/>
      <c r="E70" s="66">
        <f>SUM(F71,F72,F73)</f>
        <v>321769</v>
      </c>
      <c r="F70" s="67">
        <f>C70*E70</f>
        <v>321769</v>
      </c>
      <c r="G70" s="68">
        <f>100*(1-(H70/F70))</f>
        <v>7.0000000000000062</v>
      </c>
      <c r="H70" s="69">
        <f>C70*SUM(H71,H72,H73)</f>
        <v>299245.17</v>
      </c>
      <c r="I70" s="70"/>
    </row>
    <row r="71" spans="1:9" outlineLevel="3" x14ac:dyDescent="0.2">
      <c r="A71" s="64" t="s">
        <v>2660</v>
      </c>
      <c r="B71" s="64" t="s">
        <v>2661</v>
      </c>
      <c r="C71" s="65">
        <v>1</v>
      </c>
      <c r="D71" s="65"/>
      <c r="E71" s="66">
        <v>256745</v>
      </c>
      <c r="F71" s="67">
        <v>256745</v>
      </c>
      <c r="G71" s="68">
        <v>7</v>
      </c>
      <c r="H71" s="69">
        <v>238772.85</v>
      </c>
      <c r="I71" s="70"/>
    </row>
    <row r="72" spans="1:9" outlineLevel="3" x14ac:dyDescent="0.2">
      <c r="A72" s="64" t="s">
        <v>2662</v>
      </c>
      <c r="B72" s="64" t="s">
        <v>2663</v>
      </c>
      <c r="C72" s="65">
        <v>1</v>
      </c>
      <c r="D72" s="65"/>
      <c r="E72" s="66">
        <v>49639</v>
      </c>
      <c r="F72" s="67">
        <v>49639</v>
      </c>
      <c r="G72" s="68">
        <v>7</v>
      </c>
      <c r="H72" s="69">
        <v>46164.27</v>
      </c>
      <c r="I72" s="70"/>
    </row>
    <row r="73" spans="1:9" outlineLevel="3" x14ac:dyDescent="0.2">
      <c r="A73" s="64" t="s">
        <v>2664</v>
      </c>
      <c r="B73" s="64" t="s">
        <v>2665</v>
      </c>
      <c r="C73" s="65">
        <v>1</v>
      </c>
      <c r="D73" s="65"/>
      <c r="E73" s="66">
        <v>15385</v>
      </c>
      <c r="F73" s="67">
        <v>15385</v>
      </c>
      <c r="G73" s="68">
        <v>7</v>
      </c>
      <c r="H73" s="69">
        <v>14308.05</v>
      </c>
      <c r="I73" s="70"/>
    </row>
    <row r="74" spans="1:9" outlineLevel="2" x14ac:dyDescent="0.2">
      <c r="A74" s="64" t="s">
        <v>2666</v>
      </c>
      <c r="B74" s="64" t="s">
        <v>2667</v>
      </c>
      <c r="C74" s="65">
        <v>1</v>
      </c>
      <c r="D74" s="65"/>
      <c r="E74" s="66">
        <f>SUM(F75)</f>
        <v>270258</v>
      </c>
      <c r="F74" s="67">
        <f>C74*E74</f>
        <v>270258</v>
      </c>
      <c r="G74" s="68">
        <f>100*(1-(H74/F74))</f>
        <v>6.9999999999999947</v>
      </c>
      <c r="H74" s="69">
        <f>C74*SUM(H75)</f>
        <v>251339.94</v>
      </c>
      <c r="I74" s="70"/>
    </row>
    <row r="75" spans="1:9" outlineLevel="2" x14ac:dyDescent="0.2">
      <c r="A75" s="64" t="s">
        <v>2668</v>
      </c>
      <c r="B75" s="64" t="s">
        <v>2669</v>
      </c>
      <c r="C75" s="65">
        <v>2</v>
      </c>
      <c r="D75" s="65"/>
      <c r="E75" s="66">
        <v>135129</v>
      </c>
      <c r="F75" s="67">
        <v>270258</v>
      </c>
      <c r="G75" s="68">
        <v>7</v>
      </c>
      <c r="H75" s="69">
        <v>251339.94</v>
      </c>
      <c r="I75" s="70"/>
    </row>
    <row r="76" spans="1:9" outlineLevel="1" x14ac:dyDescent="0.2">
      <c r="A76" s="64" t="s">
        <v>2670</v>
      </c>
      <c r="B76" s="64" t="s">
        <v>2671</v>
      </c>
      <c r="C76" s="65">
        <v>1</v>
      </c>
      <c r="D76" s="65"/>
      <c r="E76" s="66">
        <f>SUM(F77)</f>
        <v>1812903.9600000002</v>
      </c>
      <c r="F76" s="67">
        <f>C76*E76</f>
        <v>1812903.9600000002</v>
      </c>
      <c r="G76" s="68">
        <f>100*(1-(H76/F76))</f>
        <v>7.0000000000000178</v>
      </c>
      <c r="H76" s="69">
        <f>C76*SUM(H77)</f>
        <v>1686000.6827999998</v>
      </c>
      <c r="I76" s="70"/>
    </row>
    <row r="77" spans="1:9" outlineLevel="1" x14ac:dyDescent="0.2">
      <c r="A77" s="64" t="s">
        <v>2672</v>
      </c>
      <c r="B77" s="64" t="s">
        <v>2671</v>
      </c>
      <c r="C77" s="65">
        <v>1</v>
      </c>
      <c r="D77" s="65"/>
      <c r="E77" s="66">
        <f>SUM(F78)</f>
        <v>1812903.9600000002</v>
      </c>
      <c r="F77" s="67">
        <f>C77*E77</f>
        <v>1812903.9600000002</v>
      </c>
      <c r="G77" s="68">
        <f>100*(1-(H77/F77))</f>
        <v>7.0000000000000178</v>
      </c>
      <c r="H77" s="69">
        <f>C77*SUM(H78)</f>
        <v>1686000.6827999998</v>
      </c>
      <c r="I77" s="70"/>
    </row>
    <row r="78" spans="1:9" outlineLevel="1" x14ac:dyDescent="0.2">
      <c r="A78" s="64" t="s">
        <v>2673</v>
      </c>
      <c r="B78" s="64" t="s">
        <v>2671</v>
      </c>
      <c r="C78" s="65">
        <v>1</v>
      </c>
      <c r="D78" s="65"/>
      <c r="E78" s="66">
        <f>SUM(F79,F80,F81)</f>
        <v>1812903.9600000002</v>
      </c>
      <c r="F78" s="67">
        <f>C78*E78</f>
        <v>1812903.9600000002</v>
      </c>
      <c r="G78" s="68">
        <f>100*(1-(H78/F78))</f>
        <v>7.0000000000000178</v>
      </c>
      <c r="H78" s="69">
        <f>C78*SUM(H79,H80,H81)</f>
        <v>1686000.6827999998</v>
      </c>
      <c r="I78" s="70"/>
    </row>
    <row r="79" spans="1:9" outlineLevel="2" x14ac:dyDescent="0.2">
      <c r="A79" s="64" t="s">
        <v>2674</v>
      </c>
      <c r="B79" s="64" t="s">
        <v>2675</v>
      </c>
      <c r="C79" s="65">
        <v>1</v>
      </c>
      <c r="D79" s="65"/>
      <c r="E79" s="66">
        <v>569427.27</v>
      </c>
      <c r="F79" s="67">
        <v>569427.27</v>
      </c>
      <c r="G79" s="68">
        <v>7</v>
      </c>
      <c r="H79" s="69">
        <v>529567.36109999998</v>
      </c>
      <c r="I79" s="70"/>
    </row>
    <row r="80" spans="1:9" outlineLevel="2" x14ac:dyDescent="0.2">
      <c r="A80" s="64" t="s">
        <v>2676</v>
      </c>
      <c r="B80" s="64" t="s">
        <v>2677</v>
      </c>
      <c r="C80" s="65">
        <v>1</v>
      </c>
      <c r="D80" s="65"/>
      <c r="E80" s="66">
        <v>1216709.0900000001</v>
      </c>
      <c r="F80" s="67">
        <v>1216709.0900000001</v>
      </c>
      <c r="G80" s="68">
        <v>7</v>
      </c>
      <c r="H80" s="69">
        <v>1131539.4537</v>
      </c>
      <c r="I80" s="70"/>
    </row>
    <row r="81" spans="1:9" outlineLevel="2" x14ac:dyDescent="0.2">
      <c r="A81" s="64" t="s">
        <v>2678</v>
      </c>
      <c r="B81" s="64" t="s">
        <v>2679</v>
      </c>
      <c r="C81" s="65">
        <v>1</v>
      </c>
      <c r="D81" s="65"/>
      <c r="E81" s="66">
        <v>26767.599999999999</v>
      </c>
      <c r="F81" s="67">
        <v>26767.599999999999</v>
      </c>
      <c r="G81" s="68">
        <v>7</v>
      </c>
      <c r="H81" s="69">
        <v>24893.867999999999</v>
      </c>
      <c r="I81" s="70"/>
    </row>
    <row r="82" spans="1:9" x14ac:dyDescent="0.2">
      <c r="A82" s="64"/>
      <c r="B82" s="64"/>
      <c r="C82" s="65"/>
      <c r="D82" s="65"/>
      <c r="E82" s="66"/>
      <c r="F82" s="67"/>
      <c r="G82" s="68"/>
      <c r="H82" s="69"/>
      <c r="I82" s="70"/>
    </row>
    <row r="83" spans="1:9" ht="13.5" thickBot="1" x14ac:dyDescent="0.25">
      <c r="A83" s="71"/>
      <c r="B83" s="72"/>
      <c r="C83" s="73"/>
      <c r="D83" s="73"/>
      <c r="E83" s="74"/>
      <c r="F83" s="75"/>
      <c r="G83" s="76"/>
      <c r="H83" s="77"/>
      <c r="I83" s="73"/>
    </row>
    <row r="84" spans="1:9" s="81" customFormat="1" x14ac:dyDescent="0.2">
      <c r="A84" s="19"/>
      <c r="B84" s="78" t="s">
        <v>50</v>
      </c>
      <c r="C84" s="19"/>
      <c r="D84" s="19"/>
      <c r="E84" s="79"/>
      <c r="F84" s="67"/>
      <c r="G84" s="80"/>
      <c r="H84" s="79">
        <f>F11</f>
        <v>5344965</v>
      </c>
      <c r="I84" s="19"/>
    </row>
    <row r="85" spans="1:9" x14ac:dyDescent="0.2">
      <c r="A85" s="3"/>
      <c r="B85" s="78" t="s">
        <v>51</v>
      </c>
      <c r="C85" s="3"/>
      <c r="D85" s="3"/>
      <c r="E85" s="51"/>
      <c r="F85" s="67"/>
      <c r="G85" s="52"/>
      <c r="H85" s="51">
        <f>H11</f>
        <v>4129062.05712</v>
      </c>
      <c r="I85" s="3"/>
    </row>
    <row r="86" spans="1:9" x14ac:dyDescent="0.2">
      <c r="A86" s="3"/>
      <c r="B86" s="78" t="s">
        <v>52</v>
      </c>
      <c r="C86" s="3"/>
      <c r="D86" s="3"/>
      <c r="E86" s="51"/>
      <c r="F86" s="67"/>
      <c r="G86" s="52"/>
      <c r="H86" s="51">
        <f>I11</f>
        <v>0</v>
      </c>
      <c r="I86" s="3"/>
    </row>
    <row r="87" spans="1:9" x14ac:dyDescent="0.2">
      <c r="A87" s="3"/>
      <c r="B87" s="78"/>
      <c r="C87" s="3"/>
      <c r="D87" s="3"/>
      <c r="E87" s="51"/>
      <c r="F87" s="67"/>
      <c r="G87" s="52"/>
      <c r="H87" s="51"/>
      <c r="I87" s="3"/>
    </row>
    <row r="88" spans="1:9" x14ac:dyDescent="0.2">
      <c r="A88" s="3"/>
      <c r="B88" s="3" t="s">
        <v>53</v>
      </c>
      <c r="C88" s="3"/>
      <c r="D88" s="3"/>
      <c r="E88" s="51"/>
      <c r="F88" s="67"/>
      <c r="G88" s="52"/>
      <c r="H88" s="51">
        <f>SUM(H85,H86)</f>
        <v>4129062.05712</v>
      </c>
    </row>
    <row r="89" spans="1:9" x14ac:dyDescent="0.2">
      <c r="A89" s="3"/>
      <c r="B89" s="3"/>
      <c r="C89" s="3"/>
      <c r="D89" s="3"/>
      <c r="E89" s="51"/>
      <c r="F89" s="51"/>
      <c r="G89" s="52"/>
      <c r="H89" s="51"/>
      <c r="I89" s="3"/>
    </row>
  </sheetData>
  <printOptions horizontalCentered="1"/>
  <pageMargins left="0.75" right="0.75" top="1.1499999999999999" bottom="0.65" header="0.35" footer="0.35"/>
  <pageSetup paperSize="9" scale="6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outlinePr summaryBelow="0"/>
    <pageSetUpPr fitToPage="1"/>
  </sheetPr>
  <dimension ref="A1:I33"/>
  <sheetViews>
    <sheetView view="pageBreakPreview" zoomScaleNormal="100" workbookViewId="0">
      <selection activeCell="C28" sqref="C28"/>
    </sheetView>
  </sheetViews>
  <sheetFormatPr defaultRowHeight="12.75" outlineLevelRow="2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2680</v>
      </c>
      <c r="B11" s="64" t="s">
        <v>2681</v>
      </c>
      <c r="C11" s="65">
        <v>1</v>
      </c>
      <c r="D11" s="65"/>
      <c r="E11" s="66">
        <f>SUM(F12,F20)</f>
        <v>504016.06095999997</v>
      </c>
      <c r="F11" s="67">
        <f>C11*E11</f>
        <v>504016.06095999997</v>
      </c>
      <c r="G11" s="68">
        <f>100*(1-(H11/F11))</f>
        <v>8.3638834855529591</v>
      </c>
      <c r="H11" s="69">
        <f>C11*SUM(H12,H20)</f>
        <v>461860.74487283203</v>
      </c>
      <c r="I11" s="70"/>
    </row>
    <row r="12" spans="1:9" outlineLevel="1" x14ac:dyDescent="0.2">
      <c r="A12" s="64" t="s">
        <v>2682</v>
      </c>
      <c r="B12" s="64" t="s">
        <v>245</v>
      </c>
      <c r="C12" s="65">
        <v>1</v>
      </c>
      <c r="D12" s="65"/>
      <c r="E12" s="66">
        <f>SUM(F13)</f>
        <v>33001.400959999999</v>
      </c>
      <c r="F12" s="67">
        <f>C12*E12</f>
        <v>33001.400959999999</v>
      </c>
      <c r="G12" s="68">
        <f>100*(1-(H12/F12))</f>
        <v>27.83</v>
      </c>
      <c r="H12" s="69">
        <f>C12*SUM(H13)</f>
        <v>23817.111072831998</v>
      </c>
      <c r="I12" s="70"/>
    </row>
    <row r="13" spans="1:9" outlineLevel="1" x14ac:dyDescent="0.2">
      <c r="A13" s="64" t="s">
        <v>2683</v>
      </c>
      <c r="B13" s="64" t="s">
        <v>2684</v>
      </c>
      <c r="C13" s="65">
        <v>1</v>
      </c>
      <c r="D13" s="65"/>
      <c r="E13" s="66">
        <f>SUM(F14)</f>
        <v>33001.400959999999</v>
      </c>
      <c r="F13" s="67">
        <f>C13*E13</f>
        <v>33001.400959999999</v>
      </c>
      <c r="G13" s="68">
        <f>100*(1-(H13/F13))</f>
        <v>27.83</v>
      </c>
      <c r="H13" s="69">
        <f>C13*SUM(H14)</f>
        <v>23817.111072831998</v>
      </c>
      <c r="I13" s="70"/>
    </row>
    <row r="14" spans="1:9" outlineLevel="1" x14ac:dyDescent="0.2">
      <c r="A14" s="64" t="s">
        <v>2685</v>
      </c>
      <c r="B14" s="64" t="s">
        <v>2684</v>
      </c>
      <c r="C14" s="65">
        <v>1</v>
      </c>
      <c r="D14" s="65"/>
      <c r="E14" s="66">
        <f>SUM(F15)</f>
        <v>33001.400959999999</v>
      </c>
      <c r="F14" s="67">
        <f>C14*E14</f>
        <v>33001.400959999999</v>
      </c>
      <c r="G14" s="68">
        <f>100*(1-(H14/F14))</f>
        <v>27.83</v>
      </c>
      <c r="H14" s="69">
        <f>C14*SUM(H15)</f>
        <v>23817.111072831998</v>
      </c>
      <c r="I14" s="70"/>
    </row>
    <row r="15" spans="1:9" outlineLevel="1" x14ac:dyDescent="0.2">
      <c r="A15" s="64" t="s">
        <v>2686</v>
      </c>
      <c r="B15" s="64" t="s">
        <v>709</v>
      </c>
      <c r="C15" s="65">
        <v>1</v>
      </c>
      <c r="D15" s="65"/>
      <c r="E15" s="66">
        <f>SUM(F16,F17,F18,F19)</f>
        <v>33001.400959999999</v>
      </c>
      <c r="F15" s="67">
        <f>C15*E15</f>
        <v>33001.400959999999</v>
      </c>
      <c r="G15" s="68">
        <f>100*(1-(H15/F15))</f>
        <v>27.83</v>
      </c>
      <c r="H15" s="69">
        <f>C15*SUM(H16,H17,H18,H19)</f>
        <v>23817.111072831998</v>
      </c>
      <c r="I15" s="70"/>
    </row>
    <row r="16" spans="1:9" outlineLevel="2" x14ac:dyDescent="0.2">
      <c r="A16" s="64" t="s">
        <v>2687</v>
      </c>
      <c r="B16" s="64" t="s">
        <v>2688</v>
      </c>
      <c r="C16" s="65">
        <v>20900</v>
      </c>
      <c r="D16" s="65"/>
      <c r="E16" s="66">
        <v>1.3243346499999999</v>
      </c>
      <c r="F16" s="67">
        <v>27678.594185000002</v>
      </c>
      <c r="G16" s="68">
        <v>27.83</v>
      </c>
      <c r="H16" s="69">
        <v>19975.641423314501</v>
      </c>
      <c r="I16" s="70"/>
    </row>
    <row r="17" spans="1:9" outlineLevel="2" x14ac:dyDescent="0.2">
      <c r="A17" s="64" t="s">
        <v>2689</v>
      </c>
      <c r="B17" s="64" t="s">
        <v>2690</v>
      </c>
      <c r="C17" s="65">
        <v>20900</v>
      </c>
      <c r="D17" s="65"/>
      <c r="E17" s="66">
        <v>6.3669939999999994E-2</v>
      </c>
      <c r="F17" s="67">
        <v>1330.701746</v>
      </c>
      <c r="G17" s="68">
        <v>27.83</v>
      </c>
      <c r="H17" s="69">
        <v>960.36745008820003</v>
      </c>
      <c r="I17" s="70"/>
    </row>
    <row r="18" spans="1:9" outlineLevel="2" x14ac:dyDescent="0.2">
      <c r="A18" s="64" t="s">
        <v>2691</v>
      </c>
      <c r="B18" s="64" t="s">
        <v>257</v>
      </c>
      <c r="C18" s="65">
        <v>20900</v>
      </c>
      <c r="D18" s="65"/>
      <c r="E18" s="66">
        <v>0.17827582</v>
      </c>
      <c r="F18" s="67">
        <v>3725.9646379999999</v>
      </c>
      <c r="G18" s="68">
        <v>27.83</v>
      </c>
      <c r="H18" s="69">
        <v>2689.0286792446</v>
      </c>
      <c r="I18" s="70"/>
    </row>
    <row r="19" spans="1:9" outlineLevel="2" x14ac:dyDescent="0.2">
      <c r="A19" s="64" t="s">
        <v>2692</v>
      </c>
      <c r="B19" s="64" t="s">
        <v>2693</v>
      </c>
      <c r="C19" s="65">
        <v>20900</v>
      </c>
      <c r="D19" s="65"/>
      <c r="E19" s="66">
        <v>1.2733990000000001E-2</v>
      </c>
      <c r="F19" s="67">
        <v>266.14039100000002</v>
      </c>
      <c r="G19" s="68">
        <v>27.83</v>
      </c>
      <c r="H19" s="69">
        <v>192.07352018469999</v>
      </c>
      <c r="I19" s="70"/>
    </row>
    <row r="20" spans="1:9" outlineLevel="1" x14ac:dyDescent="0.2">
      <c r="A20" s="64" t="s">
        <v>2694</v>
      </c>
      <c r="B20" s="64" t="s">
        <v>2695</v>
      </c>
      <c r="C20" s="65">
        <v>1</v>
      </c>
      <c r="D20" s="65"/>
      <c r="E20" s="66">
        <f>SUM(F21)</f>
        <v>471014.66</v>
      </c>
      <c r="F20" s="67">
        <f>C20*E20</f>
        <v>471014.66</v>
      </c>
      <c r="G20" s="68">
        <f>100*(1-(H20/F20))</f>
        <v>6.9999999999999947</v>
      </c>
      <c r="H20" s="69">
        <f>C20*SUM(H21)</f>
        <v>438043.63380000001</v>
      </c>
      <c r="I20" s="70"/>
    </row>
    <row r="21" spans="1:9" outlineLevel="1" x14ac:dyDescent="0.2">
      <c r="A21" s="64" t="s">
        <v>2696</v>
      </c>
      <c r="B21" s="64" t="s">
        <v>2695</v>
      </c>
      <c r="C21" s="65">
        <v>1</v>
      </c>
      <c r="D21" s="65"/>
      <c r="E21" s="66">
        <f>SUM(F22)</f>
        <v>471014.66</v>
      </c>
      <c r="F21" s="67">
        <f>C21*E21</f>
        <v>471014.66</v>
      </c>
      <c r="G21" s="68">
        <f>100*(1-(H21/F21))</f>
        <v>6.9999999999999947</v>
      </c>
      <c r="H21" s="69">
        <f>C21*SUM(H22)</f>
        <v>438043.63380000001</v>
      </c>
      <c r="I21" s="70"/>
    </row>
    <row r="22" spans="1:9" outlineLevel="1" x14ac:dyDescent="0.2">
      <c r="A22" s="64" t="s">
        <v>2697</v>
      </c>
      <c r="B22" s="64" t="s">
        <v>2695</v>
      </c>
      <c r="C22" s="65">
        <v>1</v>
      </c>
      <c r="D22" s="65"/>
      <c r="E22" s="66">
        <f>SUM(F23,F24,F25)</f>
        <v>471014.66</v>
      </c>
      <c r="F22" s="67">
        <f>C22*E22</f>
        <v>471014.66</v>
      </c>
      <c r="G22" s="68">
        <f>100*(1-(H22/F22))</f>
        <v>6.9999999999999947</v>
      </c>
      <c r="H22" s="69">
        <f>C22*SUM(H23,H24,H25)</f>
        <v>438043.63380000001</v>
      </c>
      <c r="I22" s="70"/>
    </row>
    <row r="23" spans="1:9" outlineLevel="2" x14ac:dyDescent="0.2">
      <c r="A23" s="64" t="s">
        <v>2698</v>
      </c>
      <c r="B23" s="64" t="s">
        <v>2699</v>
      </c>
      <c r="C23" s="65">
        <v>1</v>
      </c>
      <c r="D23" s="65"/>
      <c r="E23" s="66">
        <v>121969.23</v>
      </c>
      <c r="F23" s="67">
        <v>121969.23</v>
      </c>
      <c r="G23" s="68">
        <v>7</v>
      </c>
      <c r="H23" s="69">
        <v>113431.3839</v>
      </c>
      <c r="I23" s="70"/>
    </row>
    <row r="24" spans="1:9" outlineLevel="2" x14ac:dyDescent="0.2">
      <c r="A24" s="64" t="s">
        <v>2700</v>
      </c>
      <c r="B24" s="64" t="s">
        <v>2701</v>
      </c>
      <c r="C24" s="65">
        <v>1</v>
      </c>
      <c r="D24" s="65"/>
      <c r="E24" s="66">
        <v>342369.23</v>
      </c>
      <c r="F24" s="67">
        <v>342369.23</v>
      </c>
      <c r="G24" s="68">
        <v>7</v>
      </c>
      <c r="H24" s="69">
        <v>318403.38390000002</v>
      </c>
      <c r="I24" s="70"/>
    </row>
    <row r="25" spans="1:9" outlineLevel="2" x14ac:dyDescent="0.2">
      <c r="A25" s="64" t="s">
        <v>2702</v>
      </c>
      <c r="B25" s="64" t="s">
        <v>2703</v>
      </c>
      <c r="C25" s="65">
        <v>1</v>
      </c>
      <c r="D25" s="65"/>
      <c r="E25" s="66">
        <v>6676.2</v>
      </c>
      <c r="F25" s="67">
        <v>6676.2</v>
      </c>
      <c r="G25" s="68">
        <v>7</v>
      </c>
      <c r="H25" s="69">
        <v>6208.866</v>
      </c>
      <c r="I25" s="70"/>
    </row>
    <row r="26" spans="1:9" x14ac:dyDescent="0.2">
      <c r="A26" s="64"/>
      <c r="B26" s="64"/>
      <c r="C26" s="65"/>
      <c r="D26" s="65"/>
      <c r="E26" s="66"/>
      <c r="F26" s="67"/>
      <c r="G26" s="68"/>
      <c r="H26" s="69"/>
      <c r="I26" s="70"/>
    </row>
    <row r="27" spans="1:9" ht="13.5" thickBot="1" x14ac:dyDescent="0.25">
      <c r="A27" s="71"/>
      <c r="B27" s="72"/>
      <c r="C27" s="73"/>
      <c r="D27" s="73"/>
      <c r="E27" s="74"/>
      <c r="F27" s="75"/>
      <c r="G27" s="76"/>
      <c r="H27" s="77"/>
      <c r="I27" s="73"/>
    </row>
    <row r="28" spans="1:9" s="81" customFormat="1" x14ac:dyDescent="0.2">
      <c r="A28" s="19"/>
      <c r="B28" s="78" t="s">
        <v>50</v>
      </c>
      <c r="C28" s="19"/>
      <c r="D28" s="19"/>
      <c r="E28" s="79"/>
      <c r="F28" s="67"/>
      <c r="G28" s="80"/>
      <c r="H28" s="79">
        <f>F11</f>
        <v>504016.06095999997</v>
      </c>
      <c r="I28" s="19"/>
    </row>
    <row r="29" spans="1:9" x14ac:dyDescent="0.2">
      <c r="A29" s="3"/>
      <c r="B29" s="78" t="s">
        <v>51</v>
      </c>
      <c r="C29" s="3"/>
      <c r="D29" s="3"/>
      <c r="E29" s="51"/>
      <c r="F29" s="67"/>
      <c r="G29" s="52"/>
      <c r="H29" s="51">
        <f>H11</f>
        <v>461860.74487283203</v>
      </c>
      <c r="I29" s="3"/>
    </row>
    <row r="30" spans="1:9" x14ac:dyDescent="0.2">
      <c r="A30" s="3"/>
      <c r="B30" s="78" t="s">
        <v>52</v>
      </c>
      <c r="C30" s="3"/>
      <c r="D30" s="3"/>
      <c r="E30" s="51"/>
      <c r="F30" s="67"/>
      <c r="G30" s="52"/>
      <c r="H30" s="51">
        <f>I11</f>
        <v>0</v>
      </c>
      <c r="I30" s="3"/>
    </row>
    <row r="31" spans="1:9" x14ac:dyDescent="0.2">
      <c r="A31" s="3"/>
      <c r="B31" s="78"/>
      <c r="C31" s="3"/>
      <c r="D31" s="3"/>
      <c r="E31" s="51"/>
      <c r="F31" s="67"/>
      <c r="G31" s="52"/>
      <c r="H31" s="51"/>
      <c r="I31" s="3"/>
    </row>
    <row r="32" spans="1:9" x14ac:dyDescent="0.2">
      <c r="A32" s="3"/>
      <c r="B32" s="3" t="s">
        <v>53</v>
      </c>
      <c r="C32" s="3"/>
      <c r="D32" s="3"/>
      <c r="E32" s="51"/>
      <c r="F32" s="67"/>
      <c r="G32" s="52"/>
      <c r="H32" s="51">
        <f>SUM(H29,H30)</f>
        <v>461860.74487283203</v>
      </c>
    </row>
    <row r="33" spans="1:9" x14ac:dyDescent="0.2">
      <c r="A33" s="3"/>
      <c r="B33" s="3"/>
      <c r="C33" s="3"/>
      <c r="D33" s="3"/>
      <c r="E33" s="51"/>
      <c r="F33" s="51"/>
      <c r="G33" s="52"/>
      <c r="H33" s="51"/>
      <c r="I33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outlinePr summaryBelow="0"/>
    <pageSetUpPr fitToPage="1"/>
  </sheetPr>
  <dimension ref="A1:I40"/>
  <sheetViews>
    <sheetView tabSelected="1"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2704</v>
      </c>
      <c r="B11" s="64" t="s">
        <v>2705</v>
      </c>
      <c r="C11" s="65">
        <v>1</v>
      </c>
      <c r="D11" s="65"/>
      <c r="E11" s="66">
        <f>SUM(F12,F27)</f>
        <v>2189693.9872297598</v>
      </c>
      <c r="F11" s="67">
        <f>C11*E11</f>
        <v>2189693.9872297598</v>
      </c>
      <c r="G11" s="68">
        <f>100*(1-(H11/F11))</f>
        <v>26.91336079356077</v>
      </c>
      <c r="H11" s="69">
        <f>C11*SUM(H12,H27)</f>
        <v>1600373.7441717081</v>
      </c>
      <c r="I11" s="70"/>
    </row>
    <row r="12" spans="1:9" outlineLevel="1" x14ac:dyDescent="0.2">
      <c r="A12" s="64" t="s">
        <v>2706</v>
      </c>
      <c r="B12" s="64" t="s">
        <v>837</v>
      </c>
      <c r="C12" s="65">
        <v>1</v>
      </c>
      <c r="D12" s="65"/>
      <c r="E12" s="66">
        <f>SUM(F13,F20)</f>
        <v>1886239.5772297599</v>
      </c>
      <c r="F12" s="67">
        <f>C12*E12</f>
        <v>1886239.5772297599</v>
      </c>
      <c r="G12" s="68">
        <f>100*(1-(H12/F12))</f>
        <v>30.116982021571424</v>
      </c>
      <c r="H12" s="69">
        <f>C12*SUM(H13,H20)</f>
        <v>1318161.1428717081</v>
      </c>
      <c r="I12" s="70"/>
    </row>
    <row r="13" spans="1:9" outlineLevel="2" x14ac:dyDescent="0.2">
      <c r="A13" s="64" t="s">
        <v>2707</v>
      </c>
      <c r="B13" s="64" t="s">
        <v>839</v>
      </c>
      <c r="C13" s="65">
        <v>1</v>
      </c>
      <c r="D13" s="65"/>
      <c r="E13" s="66">
        <f>SUM(F14,F16)</f>
        <v>943119.78861487994</v>
      </c>
      <c r="F13" s="67">
        <f>C13*E13</f>
        <v>943119.78861487994</v>
      </c>
      <c r="G13" s="68">
        <f>100*(1-(H13/F13))</f>
        <v>30.116982021571424</v>
      </c>
      <c r="H13" s="69">
        <f>C13*SUM(H14,H16)</f>
        <v>659080.57143585407</v>
      </c>
      <c r="I13" s="70"/>
    </row>
    <row r="14" spans="1:9" outlineLevel="3" x14ac:dyDescent="0.2">
      <c r="A14" s="64" t="s">
        <v>2708</v>
      </c>
      <c r="B14" s="64" t="s">
        <v>2709</v>
      </c>
      <c r="C14" s="65">
        <v>1</v>
      </c>
      <c r="D14" s="65"/>
      <c r="E14" s="66">
        <f>SUM(F15)</f>
        <v>784900</v>
      </c>
      <c r="F14" s="67">
        <f>C14*E14</f>
        <v>784900</v>
      </c>
      <c r="G14" s="68">
        <f>100*(1-(H14/F14))</f>
        <v>27.830000000000009</v>
      </c>
      <c r="H14" s="69">
        <f>C14*SUM(H15)</f>
        <v>566462.32999999996</v>
      </c>
      <c r="I14" s="70"/>
    </row>
    <row r="15" spans="1:9" outlineLevel="3" x14ac:dyDescent="0.2">
      <c r="A15" s="64" t="s">
        <v>2710</v>
      </c>
      <c r="B15" s="64" t="s">
        <v>853</v>
      </c>
      <c r="C15" s="65">
        <v>1</v>
      </c>
      <c r="D15" s="65"/>
      <c r="E15" s="66">
        <v>784900</v>
      </c>
      <c r="F15" s="67">
        <v>784900</v>
      </c>
      <c r="G15" s="68">
        <v>27.83</v>
      </c>
      <c r="H15" s="69">
        <v>566462.32999999996</v>
      </c>
      <c r="I15" s="70"/>
    </row>
    <row r="16" spans="1:9" outlineLevel="3" x14ac:dyDescent="0.2">
      <c r="A16" s="64" t="s">
        <v>2711</v>
      </c>
      <c r="B16" s="64" t="s">
        <v>2712</v>
      </c>
      <c r="C16" s="65">
        <v>1</v>
      </c>
      <c r="D16" s="65"/>
      <c r="E16" s="66">
        <f>SUM(F17)</f>
        <v>158219.78861487997</v>
      </c>
      <c r="F16" s="67">
        <f>C16*E16</f>
        <v>158219.78861487997</v>
      </c>
      <c r="G16" s="68">
        <f>100*(1-(H16/F16))</f>
        <v>41.462289738425483</v>
      </c>
      <c r="H16" s="69">
        <f>C16*SUM(H17)</f>
        <v>92618.241435854099</v>
      </c>
      <c r="I16" s="70"/>
    </row>
    <row r="17" spans="1:9" outlineLevel="3" x14ac:dyDescent="0.2">
      <c r="A17" s="64" t="s">
        <v>2713</v>
      </c>
      <c r="B17" s="64" t="s">
        <v>847</v>
      </c>
      <c r="C17" s="65">
        <v>1</v>
      </c>
      <c r="D17" s="65"/>
      <c r="E17" s="66">
        <f>SUM(F18,F19)</f>
        <v>158219.78861487997</v>
      </c>
      <c r="F17" s="67">
        <f>C17*E17</f>
        <v>158219.78861487997</v>
      </c>
      <c r="G17" s="68">
        <f>100*(1-(H17/F17))</f>
        <v>41.462289738425483</v>
      </c>
      <c r="H17" s="69">
        <f>C17*SUM(H18,H19)</f>
        <v>92618.241435854099</v>
      </c>
      <c r="I17" s="70"/>
    </row>
    <row r="18" spans="1:9" outlineLevel="4" x14ac:dyDescent="0.2">
      <c r="A18" s="64" t="s">
        <v>2714</v>
      </c>
      <c r="B18" s="64" t="s">
        <v>2715</v>
      </c>
      <c r="C18" s="65">
        <v>300</v>
      </c>
      <c r="D18" s="65"/>
      <c r="E18" s="66">
        <v>497.89889213999999</v>
      </c>
      <c r="F18" s="67">
        <v>149369.66764199999</v>
      </c>
      <c r="G18" s="68">
        <v>42.27</v>
      </c>
      <c r="H18" s="69">
        <v>86231.109129726596</v>
      </c>
      <c r="I18" s="70"/>
    </row>
    <row r="19" spans="1:9" outlineLevel="4" x14ac:dyDescent="0.2">
      <c r="A19" s="64" t="s">
        <v>2716</v>
      </c>
      <c r="B19" s="64" t="s">
        <v>2717</v>
      </c>
      <c r="C19" s="65">
        <v>1</v>
      </c>
      <c r="D19" s="65"/>
      <c r="E19" s="66">
        <v>8850.1209728800004</v>
      </c>
      <c r="F19" s="67">
        <v>8850.1209728800004</v>
      </c>
      <c r="G19" s="68">
        <v>27.83</v>
      </c>
      <c r="H19" s="69">
        <v>6387.1323061274998</v>
      </c>
      <c r="I19" s="70"/>
    </row>
    <row r="20" spans="1:9" outlineLevel="2" x14ac:dyDescent="0.2">
      <c r="A20" s="64" t="s">
        <v>2718</v>
      </c>
      <c r="B20" s="64" t="s">
        <v>855</v>
      </c>
      <c r="C20" s="65">
        <v>1</v>
      </c>
      <c r="D20" s="65"/>
      <c r="E20" s="66">
        <f>SUM(F21,F23)</f>
        <v>943119.78861487994</v>
      </c>
      <c r="F20" s="67">
        <f>C20*E20</f>
        <v>943119.78861487994</v>
      </c>
      <c r="G20" s="68">
        <f>100*(1-(H20/F20))</f>
        <v>30.116982021571424</v>
      </c>
      <c r="H20" s="69">
        <f>C20*SUM(H21,H23)</f>
        <v>659080.57143585407</v>
      </c>
      <c r="I20" s="70"/>
    </row>
    <row r="21" spans="1:9" outlineLevel="3" x14ac:dyDescent="0.2">
      <c r="A21" s="64" t="s">
        <v>2719</v>
      </c>
      <c r="B21" s="64" t="s">
        <v>2709</v>
      </c>
      <c r="C21" s="65">
        <v>1</v>
      </c>
      <c r="D21" s="65"/>
      <c r="E21" s="66">
        <f>SUM(F22)</f>
        <v>784900</v>
      </c>
      <c r="F21" s="67">
        <f>C21*E21</f>
        <v>784900</v>
      </c>
      <c r="G21" s="68">
        <f>100*(1-(H21/F21))</f>
        <v>27.830000000000009</v>
      </c>
      <c r="H21" s="69">
        <f>C21*SUM(H22)</f>
        <v>566462.32999999996</v>
      </c>
      <c r="I21" s="70"/>
    </row>
    <row r="22" spans="1:9" outlineLevel="3" x14ac:dyDescent="0.2">
      <c r="A22" s="64" t="s">
        <v>2720</v>
      </c>
      <c r="B22" s="64" t="s">
        <v>853</v>
      </c>
      <c r="C22" s="65">
        <v>1</v>
      </c>
      <c r="D22" s="65"/>
      <c r="E22" s="66">
        <v>784900</v>
      </c>
      <c r="F22" s="67">
        <v>784900</v>
      </c>
      <c r="G22" s="68">
        <v>27.83</v>
      </c>
      <c r="H22" s="69">
        <v>566462.32999999996</v>
      </c>
      <c r="I22" s="70"/>
    </row>
    <row r="23" spans="1:9" outlineLevel="3" x14ac:dyDescent="0.2">
      <c r="A23" s="64" t="s">
        <v>2721</v>
      </c>
      <c r="B23" s="64" t="s">
        <v>2722</v>
      </c>
      <c r="C23" s="65">
        <v>1</v>
      </c>
      <c r="D23" s="65"/>
      <c r="E23" s="66">
        <f>SUM(F24)</f>
        <v>158219.78861487997</v>
      </c>
      <c r="F23" s="67">
        <f>C23*E23</f>
        <v>158219.78861487997</v>
      </c>
      <c r="G23" s="68">
        <f>100*(1-(H23/F23))</f>
        <v>41.462289738425483</v>
      </c>
      <c r="H23" s="69">
        <f>C23*SUM(H24)</f>
        <v>92618.241435854099</v>
      </c>
      <c r="I23" s="70"/>
    </row>
    <row r="24" spans="1:9" outlineLevel="3" x14ac:dyDescent="0.2">
      <c r="A24" s="64" t="s">
        <v>2723</v>
      </c>
      <c r="B24" s="64" t="s">
        <v>862</v>
      </c>
      <c r="C24" s="65">
        <v>1</v>
      </c>
      <c r="D24" s="65"/>
      <c r="E24" s="66">
        <f>SUM(F25,F26)</f>
        <v>158219.78861487997</v>
      </c>
      <c r="F24" s="67">
        <f>C24*E24</f>
        <v>158219.78861487997</v>
      </c>
      <c r="G24" s="68">
        <f>100*(1-(H24/F24))</f>
        <v>41.462289738425483</v>
      </c>
      <c r="H24" s="69">
        <f>C24*SUM(H25,H26)</f>
        <v>92618.241435854099</v>
      </c>
      <c r="I24" s="70"/>
    </row>
    <row r="25" spans="1:9" outlineLevel="4" x14ac:dyDescent="0.2">
      <c r="A25" s="64" t="s">
        <v>2724</v>
      </c>
      <c r="B25" s="64" t="s">
        <v>2715</v>
      </c>
      <c r="C25" s="65">
        <v>300</v>
      </c>
      <c r="D25" s="65"/>
      <c r="E25" s="66">
        <v>497.89889213999999</v>
      </c>
      <c r="F25" s="67">
        <v>149369.66764199999</v>
      </c>
      <c r="G25" s="68">
        <v>42.27</v>
      </c>
      <c r="H25" s="69">
        <v>86231.109129726596</v>
      </c>
      <c r="I25" s="70"/>
    </row>
    <row r="26" spans="1:9" outlineLevel="4" x14ac:dyDescent="0.2">
      <c r="A26" s="64" t="s">
        <v>2725</v>
      </c>
      <c r="B26" s="64" t="s">
        <v>2717</v>
      </c>
      <c r="C26" s="65">
        <v>1</v>
      </c>
      <c r="D26" s="65"/>
      <c r="E26" s="66">
        <v>8850.1209728800004</v>
      </c>
      <c r="F26" s="67">
        <v>8850.1209728800004</v>
      </c>
      <c r="G26" s="68">
        <v>27.83</v>
      </c>
      <c r="H26" s="69">
        <v>6387.1323061274998</v>
      </c>
      <c r="I26" s="70"/>
    </row>
    <row r="27" spans="1:9" outlineLevel="1" x14ac:dyDescent="0.2">
      <c r="A27" s="64" t="s">
        <v>2726</v>
      </c>
      <c r="B27" s="64" t="s">
        <v>2727</v>
      </c>
      <c r="C27" s="65">
        <v>1</v>
      </c>
      <c r="D27" s="65"/>
      <c r="E27" s="66">
        <f>SUM(F28)</f>
        <v>303454.40999999997</v>
      </c>
      <c r="F27" s="67">
        <f>C27*E27</f>
        <v>303454.40999999997</v>
      </c>
      <c r="G27" s="68">
        <f>100*(1-(H27/F27))</f>
        <v>6.9999999999999947</v>
      </c>
      <c r="H27" s="69">
        <f>C27*SUM(H28)</f>
        <v>282212.60129999998</v>
      </c>
      <c r="I27" s="70"/>
    </row>
    <row r="28" spans="1:9" outlineLevel="1" x14ac:dyDescent="0.2">
      <c r="A28" s="64" t="s">
        <v>2728</v>
      </c>
      <c r="B28" s="64" t="s">
        <v>2727</v>
      </c>
      <c r="C28" s="65">
        <v>1</v>
      </c>
      <c r="D28" s="65"/>
      <c r="E28" s="66">
        <f>SUM(F29)</f>
        <v>303454.40999999997</v>
      </c>
      <c r="F28" s="67">
        <f>C28*E28</f>
        <v>303454.40999999997</v>
      </c>
      <c r="G28" s="68">
        <f>100*(1-(H28/F28))</f>
        <v>6.9999999999999947</v>
      </c>
      <c r="H28" s="69">
        <f>C28*SUM(H29)</f>
        <v>282212.60129999998</v>
      </c>
      <c r="I28" s="70"/>
    </row>
    <row r="29" spans="1:9" outlineLevel="1" x14ac:dyDescent="0.2">
      <c r="A29" s="64" t="s">
        <v>2729</v>
      </c>
      <c r="B29" s="64" t="s">
        <v>2727</v>
      </c>
      <c r="C29" s="65">
        <v>1</v>
      </c>
      <c r="D29" s="65"/>
      <c r="E29" s="66">
        <f>SUM(F30,F31,F32)</f>
        <v>303454.40999999997</v>
      </c>
      <c r="F29" s="67">
        <f>C29*E29</f>
        <v>303454.40999999997</v>
      </c>
      <c r="G29" s="68">
        <f>100*(1-(H29/F29))</f>
        <v>6.9999999999999947</v>
      </c>
      <c r="H29" s="69">
        <f>C29*SUM(H30,H31,H32)</f>
        <v>282212.60129999998</v>
      </c>
      <c r="I29" s="70"/>
    </row>
    <row r="30" spans="1:9" outlineLevel="2" x14ac:dyDescent="0.2">
      <c r="A30" s="64" t="s">
        <v>2730</v>
      </c>
      <c r="B30" s="64" t="s">
        <v>2731</v>
      </c>
      <c r="C30" s="65">
        <v>1</v>
      </c>
      <c r="D30" s="65"/>
      <c r="E30" s="66">
        <v>101843.69</v>
      </c>
      <c r="F30" s="67">
        <v>101843.69</v>
      </c>
      <c r="G30" s="68">
        <v>7</v>
      </c>
      <c r="H30" s="69">
        <v>94714.631699999998</v>
      </c>
      <c r="I30" s="70"/>
    </row>
    <row r="31" spans="1:9" outlineLevel="2" x14ac:dyDescent="0.2">
      <c r="A31" s="64" t="s">
        <v>2732</v>
      </c>
      <c r="B31" s="64" t="s">
        <v>2733</v>
      </c>
      <c r="C31" s="65">
        <v>1</v>
      </c>
      <c r="D31" s="65"/>
      <c r="E31" s="66">
        <v>195264.62</v>
      </c>
      <c r="F31" s="67">
        <v>195264.62</v>
      </c>
      <c r="G31" s="68">
        <v>7</v>
      </c>
      <c r="H31" s="69">
        <v>181596.09659999999</v>
      </c>
      <c r="I31" s="70"/>
    </row>
    <row r="32" spans="1:9" outlineLevel="2" x14ac:dyDescent="0.2">
      <c r="A32" s="64" t="s">
        <v>2734</v>
      </c>
      <c r="B32" s="64" t="s">
        <v>2735</v>
      </c>
      <c r="C32" s="65">
        <v>1</v>
      </c>
      <c r="D32" s="65"/>
      <c r="E32" s="66">
        <v>6346.1</v>
      </c>
      <c r="F32" s="67">
        <v>6346.1</v>
      </c>
      <c r="G32" s="68">
        <v>7</v>
      </c>
      <c r="H32" s="69">
        <v>5901.8729999999996</v>
      </c>
      <c r="I32" s="70"/>
    </row>
    <row r="33" spans="1:9" x14ac:dyDescent="0.2">
      <c r="A33" s="64"/>
      <c r="B33" s="64"/>
      <c r="C33" s="65"/>
      <c r="D33" s="65"/>
      <c r="E33" s="66"/>
      <c r="F33" s="67"/>
      <c r="G33" s="68"/>
      <c r="H33" s="69"/>
      <c r="I33" s="70"/>
    </row>
    <row r="34" spans="1:9" ht="13.5" thickBot="1" x14ac:dyDescent="0.25">
      <c r="A34" s="71"/>
      <c r="B34" s="72"/>
      <c r="C34" s="73"/>
      <c r="D34" s="73"/>
      <c r="E34" s="74"/>
      <c r="F34" s="75"/>
      <c r="G34" s="76"/>
      <c r="H34" s="77"/>
      <c r="I34" s="73"/>
    </row>
    <row r="35" spans="1:9" s="81" customFormat="1" x14ac:dyDescent="0.2">
      <c r="A35" s="19"/>
      <c r="B35" s="78" t="s">
        <v>50</v>
      </c>
      <c r="C35" s="19"/>
      <c r="D35" s="19"/>
      <c r="E35" s="79"/>
      <c r="F35" s="67"/>
      <c r="G35" s="80"/>
      <c r="H35" s="79">
        <f>F11</f>
        <v>2189693.9872297598</v>
      </c>
      <c r="I35" s="19"/>
    </row>
    <row r="36" spans="1:9" x14ac:dyDescent="0.2">
      <c r="A36" s="3"/>
      <c r="B36" s="78" t="s">
        <v>51</v>
      </c>
      <c r="C36" s="3"/>
      <c r="D36" s="3"/>
      <c r="E36" s="51"/>
      <c r="F36" s="67"/>
      <c r="G36" s="52"/>
      <c r="H36" s="51">
        <f>H11</f>
        <v>1600373.7441717081</v>
      </c>
      <c r="I36" s="3"/>
    </row>
    <row r="37" spans="1:9" x14ac:dyDescent="0.2">
      <c r="A37" s="3"/>
      <c r="B37" s="78" t="s">
        <v>52</v>
      </c>
      <c r="C37" s="3"/>
      <c r="D37" s="3"/>
      <c r="E37" s="51"/>
      <c r="F37" s="67"/>
      <c r="G37" s="52"/>
      <c r="H37" s="51">
        <f>I11</f>
        <v>0</v>
      </c>
      <c r="I37" s="3"/>
    </row>
    <row r="38" spans="1:9" x14ac:dyDescent="0.2">
      <c r="A38" s="3"/>
      <c r="B38" s="78"/>
      <c r="C38" s="3"/>
      <c r="D38" s="3"/>
      <c r="E38" s="51"/>
      <c r="F38" s="67"/>
      <c r="G38" s="52"/>
      <c r="H38" s="51"/>
      <c r="I38" s="3"/>
    </row>
    <row r="39" spans="1:9" x14ac:dyDescent="0.2">
      <c r="A39" s="3"/>
      <c r="B39" s="3" t="s">
        <v>53</v>
      </c>
      <c r="C39" s="3"/>
      <c r="D39" s="3"/>
      <c r="E39" s="51"/>
      <c r="F39" s="67"/>
      <c r="G39" s="52"/>
      <c r="H39" s="51">
        <f>SUM(H36,H37)</f>
        <v>1600373.7441717081</v>
      </c>
    </row>
    <row r="40" spans="1:9" x14ac:dyDescent="0.2">
      <c r="A40" s="3"/>
      <c r="B40" s="3"/>
      <c r="C40" s="3"/>
      <c r="D40" s="3"/>
      <c r="E40" s="51"/>
      <c r="F40" s="51"/>
      <c r="G40" s="52"/>
      <c r="H40" s="51"/>
      <c r="I40" s="3"/>
    </row>
  </sheetData>
  <printOptions horizontalCentered="1"/>
  <pageMargins left="0.75" right="0.75" top="1.1499999999999999" bottom="0.65" header="0.35" footer="0.35"/>
  <pageSetup paperSize="9" scale="10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outlinePr summaryBelow="0"/>
    <pageSetUpPr fitToPage="1"/>
  </sheetPr>
  <dimension ref="A1:I80"/>
  <sheetViews>
    <sheetView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54</v>
      </c>
      <c r="B10" s="60" t="s">
        <v>55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242</v>
      </c>
      <c r="B11" s="64" t="s">
        <v>243</v>
      </c>
      <c r="C11" s="65">
        <v>1</v>
      </c>
      <c r="D11" s="65"/>
      <c r="E11" s="66">
        <f>SUM(F12,F67)</f>
        <v>847098.9567000001</v>
      </c>
      <c r="F11" s="67">
        <f>C11*E11</f>
        <v>847098.9567000001</v>
      </c>
      <c r="G11" s="68">
        <f>100*(1-(H11/F11))</f>
        <v>12.73208978709749</v>
      </c>
      <c r="H11" s="69">
        <f>C11*SUM(H12,H67)</f>
        <v>739245.55694738997</v>
      </c>
      <c r="I11" s="70"/>
    </row>
    <row r="12" spans="1:9" outlineLevel="1" x14ac:dyDescent="0.2">
      <c r="A12" s="64" t="s">
        <v>244</v>
      </c>
      <c r="B12" s="64" t="s">
        <v>245</v>
      </c>
      <c r="C12" s="65">
        <v>1</v>
      </c>
      <c r="D12" s="65"/>
      <c r="E12" s="66">
        <f>SUM(F13,F22,F31,F40,F49,F58)</f>
        <v>233108.36669999998</v>
      </c>
      <c r="F12" s="67">
        <f>C12*E12</f>
        <v>233108.36669999998</v>
      </c>
      <c r="G12" s="68">
        <f>100*(1-(H12/F12))</f>
        <v>27.83</v>
      </c>
      <c r="H12" s="69">
        <f>C12*SUM(H13,H22,H31,H40,H49,H58)</f>
        <v>168234.30824739</v>
      </c>
      <c r="I12" s="70"/>
    </row>
    <row r="13" spans="1:9" outlineLevel="2" x14ac:dyDescent="0.2">
      <c r="A13" s="64" t="s">
        <v>246</v>
      </c>
      <c r="B13" s="64" t="s">
        <v>247</v>
      </c>
      <c r="C13" s="65">
        <v>1</v>
      </c>
      <c r="D13" s="65"/>
      <c r="E13" s="66">
        <f>SUM(F14)</f>
        <v>41258.118000000002</v>
      </c>
      <c r="F13" s="67">
        <f>C13*E13</f>
        <v>41258.118000000002</v>
      </c>
      <c r="G13" s="68">
        <f>100*(1-(H13/F13))</f>
        <v>27.83</v>
      </c>
      <c r="H13" s="69">
        <f>C13*SUM(H14)</f>
        <v>29775.9837606</v>
      </c>
      <c r="I13" s="70"/>
    </row>
    <row r="14" spans="1:9" outlineLevel="2" x14ac:dyDescent="0.2">
      <c r="A14" s="64" t="s">
        <v>248</v>
      </c>
      <c r="B14" s="64" t="s">
        <v>249</v>
      </c>
      <c r="C14" s="65">
        <v>1</v>
      </c>
      <c r="D14" s="65"/>
      <c r="E14" s="66">
        <f>SUM(F15,F19)</f>
        <v>41258.118000000002</v>
      </c>
      <c r="F14" s="67">
        <f>C14*E14</f>
        <v>41258.118000000002</v>
      </c>
      <c r="G14" s="68">
        <f>100*(1-(H14/F14))</f>
        <v>27.83</v>
      </c>
      <c r="H14" s="69">
        <f>C14*SUM(H15,H19)</f>
        <v>29775.9837606</v>
      </c>
      <c r="I14" s="70"/>
    </row>
    <row r="15" spans="1:9" outlineLevel="3" x14ac:dyDescent="0.2">
      <c r="A15" s="64" t="s">
        <v>250</v>
      </c>
      <c r="B15" s="64" t="s">
        <v>251</v>
      </c>
      <c r="C15" s="65">
        <v>1</v>
      </c>
      <c r="D15" s="65"/>
      <c r="E15" s="66">
        <f>SUM(F16,F17,F18)</f>
        <v>19559.40408</v>
      </c>
      <c r="F15" s="67">
        <f>C15*E15</f>
        <v>19559.40408</v>
      </c>
      <c r="G15" s="68">
        <f>100*(1-(H15/F15))</f>
        <v>27.830000000000009</v>
      </c>
      <c r="H15" s="69">
        <f>C15*SUM(H16,H17,H18)</f>
        <v>14116.021924535999</v>
      </c>
      <c r="I15" s="70"/>
    </row>
    <row r="16" spans="1:9" outlineLevel="4" x14ac:dyDescent="0.2">
      <c r="A16" s="64" t="s">
        <v>252</v>
      </c>
      <c r="B16" s="64" t="s">
        <v>253</v>
      </c>
      <c r="C16" s="65">
        <v>12000</v>
      </c>
      <c r="D16" s="65"/>
      <c r="E16" s="66">
        <v>1.3243346499999999</v>
      </c>
      <c r="F16" s="67">
        <v>15892.015799999999</v>
      </c>
      <c r="G16" s="68">
        <v>27.83</v>
      </c>
      <c r="H16" s="69">
        <v>11469.26780286</v>
      </c>
      <c r="I16" s="70"/>
    </row>
    <row r="17" spans="1:9" outlineLevel="4" x14ac:dyDescent="0.2">
      <c r="A17" s="64" t="s">
        <v>254</v>
      </c>
      <c r="B17" s="64" t="s">
        <v>255</v>
      </c>
      <c r="C17" s="65">
        <v>12000</v>
      </c>
      <c r="D17" s="65"/>
      <c r="E17" s="66">
        <v>3.820196E-2</v>
      </c>
      <c r="F17" s="67">
        <v>458.42352</v>
      </c>
      <c r="G17" s="68">
        <v>27.83</v>
      </c>
      <c r="H17" s="69">
        <v>330.84425438400001</v>
      </c>
      <c r="I17" s="70"/>
    </row>
    <row r="18" spans="1:9" outlineLevel="4" x14ac:dyDescent="0.2">
      <c r="A18" s="64" t="s">
        <v>256</v>
      </c>
      <c r="B18" s="64" t="s">
        <v>257</v>
      </c>
      <c r="C18" s="65">
        <v>12000</v>
      </c>
      <c r="D18" s="65"/>
      <c r="E18" s="66">
        <v>0.26741373000000002</v>
      </c>
      <c r="F18" s="67">
        <v>3208.9647599999998</v>
      </c>
      <c r="G18" s="68">
        <v>27.83</v>
      </c>
      <c r="H18" s="69">
        <v>2315.9098672919999</v>
      </c>
      <c r="I18" s="70"/>
    </row>
    <row r="19" spans="1:9" outlineLevel="3" x14ac:dyDescent="0.2">
      <c r="A19" s="64" t="s">
        <v>258</v>
      </c>
      <c r="B19" s="64" t="s">
        <v>251</v>
      </c>
      <c r="C19" s="65">
        <v>1</v>
      </c>
      <c r="D19" s="65"/>
      <c r="E19" s="66">
        <f>SUM(F20,F21)</f>
        <v>21698.713920000002</v>
      </c>
      <c r="F19" s="67">
        <f>C19*E19</f>
        <v>21698.713920000002</v>
      </c>
      <c r="G19" s="68">
        <f>100*(1-(H19/F19))</f>
        <v>27.83</v>
      </c>
      <c r="H19" s="69">
        <f>C19*SUM(H20,H21)</f>
        <v>15659.961836064002</v>
      </c>
      <c r="I19" s="70"/>
    </row>
    <row r="20" spans="1:9" outlineLevel="4" x14ac:dyDescent="0.2">
      <c r="A20" s="64" t="s">
        <v>259</v>
      </c>
      <c r="B20" s="64" t="s">
        <v>260</v>
      </c>
      <c r="C20" s="65">
        <v>12000</v>
      </c>
      <c r="D20" s="65"/>
      <c r="E20" s="66">
        <v>1.2097287699999999</v>
      </c>
      <c r="F20" s="67">
        <v>14516.74524</v>
      </c>
      <c r="G20" s="68">
        <v>27.83</v>
      </c>
      <c r="H20" s="69">
        <v>10476.735039708001</v>
      </c>
      <c r="I20" s="70"/>
    </row>
    <row r="21" spans="1:9" outlineLevel="4" x14ac:dyDescent="0.2">
      <c r="A21" s="64" t="s">
        <v>261</v>
      </c>
      <c r="B21" s="64" t="s">
        <v>262</v>
      </c>
      <c r="C21" s="65">
        <v>12000</v>
      </c>
      <c r="D21" s="65"/>
      <c r="E21" s="66">
        <v>0.59849739000000002</v>
      </c>
      <c r="F21" s="67">
        <v>7181.9686799999999</v>
      </c>
      <c r="G21" s="68">
        <v>27.83</v>
      </c>
      <c r="H21" s="69">
        <v>5183.2267963559998</v>
      </c>
      <c r="I21" s="70"/>
    </row>
    <row r="22" spans="1:9" outlineLevel="2" x14ac:dyDescent="0.2">
      <c r="A22" s="64" t="s">
        <v>263</v>
      </c>
      <c r="B22" s="64" t="s">
        <v>264</v>
      </c>
      <c r="C22" s="65">
        <v>1</v>
      </c>
      <c r="D22" s="65"/>
      <c r="E22" s="66">
        <f>SUM(F23)</f>
        <v>37132.306200000006</v>
      </c>
      <c r="F22" s="67">
        <f>C22*E22</f>
        <v>37132.306200000006</v>
      </c>
      <c r="G22" s="68">
        <f>100*(1-(H22/F22))</f>
        <v>27.830000000000009</v>
      </c>
      <c r="H22" s="69">
        <f>C22*SUM(H23)</f>
        <v>26798.385384540001</v>
      </c>
      <c r="I22" s="70"/>
    </row>
    <row r="23" spans="1:9" outlineLevel="2" x14ac:dyDescent="0.2">
      <c r="A23" s="64" t="s">
        <v>265</v>
      </c>
      <c r="B23" s="64" t="s">
        <v>266</v>
      </c>
      <c r="C23" s="65">
        <v>1</v>
      </c>
      <c r="D23" s="65"/>
      <c r="E23" s="66">
        <f>SUM(F24,F28)</f>
        <v>37132.306200000006</v>
      </c>
      <c r="F23" s="67">
        <f>C23*E23</f>
        <v>37132.306200000006</v>
      </c>
      <c r="G23" s="68">
        <f>100*(1-(H23/F23))</f>
        <v>27.830000000000009</v>
      </c>
      <c r="H23" s="69">
        <f>C23*SUM(H24,H28)</f>
        <v>26798.385384540001</v>
      </c>
      <c r="I23" s="70"/>
    </row>
    <row r="24" spans="1:9" outlineLevel="3" x14ac:dyDescent="0.2">
      <c r="A24" s="64" t="s">
        <v>267</v>
      </c>
      <c r="B24" s="64" t="s">
        <v>251</v>
      </c>
      <c r="C24" s="65">
        <v>1</v>
      </c>
      <c r="D24" s="65"/>
      <c r="E24" s="66">
        <f>SUM(F25,F26,F27)</f>
        <v>17603.463672000002</v>
      </c>
      <c r="F24" s="67">
        <f>C24*E24</f>
        <v>17603.463672000002</v>
      </c>
      <c r="G24" s="68">
        <f>100*(1-(H24/F24))</f>
        <v>27.83</v>
      </c>
      <c r="H24" s="69">
        <f>C24*SUM(H25,H26,H27)</f>
        <v>12704.419732082401</v>
      </c>
      <c r="I24" s="70"/>
    </row>
    <row r="25" spans="1:9" outlineLevel="4" x14ac:dyDescent="0.2">
      <c r="A25" s="64" t="s">
        <v>268</v>
      </c>
      <c r="B25" s="64" t="s">
        <v>253</v>
      </c>
      <c r="C25" s="65">
        <v>10800</v>
      </c>
      <c r="D25" s="65"/>
      <c r="E25" s="66">
        <v>1.3243346499999999</v>
      </c>
      <c r="F25" s="67">
        <v>14302.81422</v>
      </c>
      <c r="G25" s="68">
        <v>27.83</v>
      </c>
      <c r="H25" s="69">
        <v>10322.341022574001</v>
      </c>
      <c r="I25" s="70"/>
    </row>
    <row r="26" spans="1:9" outlineLevel="4" x14ac:dyDescent="0.2">
      <c r="A26" s="64" t="s">
        <v>269</v>
      </c>
      <c r="B26" s="64" t="s">
        <v>255</v>
      </c>
      <c r="C26" s="65">
        <v>10800</v>
      </c>
      <c r="D26" s="65"/>
      <c r="E26" s="66">
        <v>3.820196E-2</v>
      </c>
      <c r="F26" s="67">
        <v>412.58116799999999</v>
      </c>
      <c r="G26" s="68">
        <v>27.83</v>
      </c>
      <c r="H26" s="69">
        <v>297.75982894560002</v>
      </c>
      <c r="I26" s="70"/>
    </row>
    <row r="27" spans="1:9" outlineLevel="4" x14ac:dyDescent="0.2">
      <c r="A27" s="64" t="s">
        <v>270</v>
      </c>
      <c r="B27" s="64" t="s">
        <v>257</v>
      </c>
      <c r="C27" s="65">
        <v>10800</v>
      </c>
      <c r="D27" s="65"/>
      <c r="E27" s="66">
        <v>0.26741373000000002</v>
      </c>
      <c r="F27" s="67">
        <v>2888.0682839999999</v>
      </c>
      <c r="G27" s="68">
        <v>27.83</v>
      </c>
      <c r="H27" s="69">
        <v>2084.3188805628001</v>
      </c>
      <c r="I27" s="70"/>
    </row>
    <row r="28" spans="1:9" outlineLevel="3" x14ac:dyDescent="0.2">
      <c r="A28" s="64" t="s">
        <v>271</v>
      </c>
      <c r="B28" s="64" t="s">
        <v>251</v>
      </c>
      <c r="C28" s="65">
        <v>1</v>
      </c>
      <c r="D28" s="65"/>
      <c r="E28" s="66">
        <f>SUM(F29,F30)</f>
        <v>19528.842528000001</v>
      </c>
      <c r="F28" s="67">
        <f>C28*E28</f>
        <v>19528.842528000001</v>
      </c>
      <c r="G28" s="68">
        <f>100*(1-(H28/F28))</f>
        <v>27.829999999999988</v>
      </c>
      <c r="H28" s="69">
        <f>C28*SUM(H29,H30)</f>
        <v>14093.965652457602</v>
      </c>
      <c r="I28" s="70"/>
    </row>
    <row r="29" spans="1:9" outlineLevel="4" x14ac:dyDescent="0.2">
      <c r="A29" s="64" t="s">
        <v>272</v>
      </c>
      <c r="B29" s="64" t="s">
        <v>260</v>
      </c>
      <c r="C29" s="65">
        <v>10800</v>
      </c>
      <c r="D29" s="65"/>
      <c r="E29" s="66">
        <v>1.2097287699999999</v>
      </c>
      <c r="F29" s="67">
        <v>13065.070716</v>
      </c>
      <c r="G29" s="68">
        <v>27.83</v>
      </c>
      <c r="H29" s="69">
        <v>9429.0615357372008</v>
      </c>
      <c r="I29" s="70"/>
    </row>
    <row r="30" spans="1:9" outlineLevel="4" x14ac:dyDescent="0.2">
      <c r="A30" s="64" t="s">
        <v>273</v>
      </c>
      <c r="B30" s="64" t="s">
        <v>262</v>
      </c>
      <c r="C30" s="65">
        <v>10800</v>
      </c>
      <c r="D30" s="65"/>
      <c r="E30" s="66">
        <v>0.59849739000000002</v>
      </c>
      <c r="F30" s="67">
        <v>6463.771812</v>
      </c>
      <c r="G30" s="68">
        <v>27.83</v>
      </c>
      <c r="H30" s="69">
        <v>4664.9041167204005</v>
      </c>
      <c r="I30" s="70"/>
    </row>
    <row r="31" spans="1:9" outlineLevel="2" x14ac:dyDescent="0.2">
      <c r="A31" s="64" t="s">
        <v>274</v>
      </c>
      <c r="B31" s="64" t="s">
        <v>275</v>
      </c>
      <c r="C31" s="65">
        <v>1</v>
      </c>
      <c r="D31" s="65"/>
      <c r="E31" s="66">
        <f>SUM(F32)</f>
        <v>36788.488549999995</v>
      </c>
      <c r="F31" s="67">
        <f>C31*E31</f>
        <v>36788.488549999995</v>
      </c>
      <c r="G31" s="68">
        <f>100*(1-(H31/F31))</f>
        <v>27.829999999999988</v>
      </c>
      <c r="H31" s="69">
        <f>C31*SUM(H32)</f>
        <v>26550.252186534999</v>
      </c>
      <c r="I31" s="70"/>
    </row>
    <row r="32" spans="1:9" outlineLevel="2" x14ac:dyDescent="0.2">
      <c r="A32" s="64" t="s">
        <v>276</v>
      </c>
      <c r="B32" s="64" t="s">
        <v>277</v>
      </c>
      <c r="C32" s="65">
        <v>1</v>
      </c>
      <c r="D32" s="65"/>
      <c r="E32" s="66">
        <f>SUM(F33,F37)</f>
        <v>36788.488549999995</v>
      </c>
      <c r="F32" s="67">
        <f>C32*E32</f>
        <v>36788.488549999995</v>
      </c>
      <c r="G32" s="68">
        <f>100*(1-(H32/F32))</f>
        <v>27.829999999999988</v>
      </c>
      <c r="H32" s="69">
        <f>C32*SUM(H33,H37)</f>
        <v>26550.252186534999</v>
      </c>
      <c r="I32" s="70"/>
    </row>
    <row r="33" spans="1:9" outlineLevel="3" x14ac:dyDescent="0.2">
      <c r="A33" s="64" t="s">
        <v>278</v>
      </c>
      <c r="B33" s="64" t="s">
        <v>251</v>
      </c>
      <c r="C33" s="65">
        <v>1</v>
      </c>
      <c r="D33" s="65"/>
      <c r="E33" s="66">
        <f>SUM(F34,F35,F36)</f>
        <v>17440.468637999998</v>
      </c>
      <c r="F33" s="67">
        <f>C33*E33</f>
        <v>17440.468637999998</v>
      </c>
      <c r="G33" s="68">
        <f>100*(1-(H33/F33))</f>
        <v>27.829999999999988</v>
      </c>
      <c r="H33" s="69">
        <f>C33*SUM(H34,H35,H36)</f>
        <v>12586.7862160446</v>
      </c>
      <c r="I33" s="70"/>
    </row>
    <row r="34" spans="1:9" outlineLevel="4" x14ac:dyDescent="0.2">
      <c r="A34" s="64" t="s">
        <v>279</v>
      </c>
      <c r="B34" s="64" t="s">
        <v>253</v>
      </c>
      <c r="C34" s="65">
        <v>10700</v>
      </c>
      <c r="D34" s="65"/>
      <c r="E34" s="66">
        <v>1.3243346499999999</v>
      </c>
      <c r="F34" s="67">
        <v>14170.380755</v>
      </c>
      <c r="G34" s="68">
        <v>27.83</v>
      </c>
      <c r="H34" s="69">
        <v>10226.7637908835</v>
      </c>
      <c r="I34" s="70"/>
    </row>
    <row r="35" spans="1:9" outlineLevel="4" x14ac:dyDescent="0.2">
      <c r="A35" s="64" t="s">
        <v>280</v>
      </c>
      <c r="B35" s="64" t="s">
        <v>255</v>
      </c>
      <c r="C35" s="65">
        <v>10700</v>
      </c>
      <c r="D35" s="65"/>
      <c r="E35" s="66">
        <v>3.820196E-2</v>
      </c>
      <c r="F35" s="67">
        <v>408.76097199999998</v>
      </c>
      <c r="G35" s="68">
        <v>27.83</v>
      </c>
      <c r="H35" s="69">
        <v>295.00279349239997</v>
      </c>
      <c r="I35" s="70"/>
    </row>
    <row r="36" spans="1:9" outlineLevel="4" x14ac:dyDescent="0.2">
      <c r="A36" s="64" t="s">
        <v>281</v>
      </c>
      <c r="B36" s="64" t="s">
        <v>257</v>
      </c>
      <c r="C36" s="65">
        <v>10700</v>
      </c>
      <c r="D36" s="65"/>
      <c r="E36" s="66">
        <v>0.26741373000000002</v>
      </c>
      <c r="F36" s="67">
        <v>2861.3269110000001</v>
      </c>
      <c r="G36" s="68">
        <v>27.83</v>
      </c>
      <c r="H36" s="69">
        <v>2065.0196316687002</v>
      </c>
      <c r="I36" s="70"/>
    </row>
    <row r="37" spans="1:9" outlineLevel="3" x14ac:dyDescent="0.2">
      <c r="A37" s="64" t="s">
        <v>282</v>
      </c>
      <c r="B37" s="64" t="s">
        <v>251</v>
      </c>
      <c r="C37" s="65">
        <v>1</v>
      </c>
      <c r="D37" s="65"/>
      <c r="E37" s="66">
        <f>SUM(F38,F39)</f>
        <v>19348.019912</v>
      </c>
      <c r="F37" s="67">
        <f>C37*E37</f>
        <v>19348.019912</v>
      </c>
      <c r="G37" s="68">
        <f>100*(1-(H37/F37))</f>
        <v>27.83</v>
      </c>
      <c r="H37" s="69">
        <f>C37*SUM(H38,H39)</f>
        <v>13963.465970490401</v>
      </c>
      <c r="I37" s="70"/>
    </row>
    <row r="38" spans="1:9" outlineLevel="4" x14ac:dyDescent="0.2">
      <c r="A38" s="64" t="s">
        <v>283</v>
      </c>
      <c r="B38" s="64" t="s">
        <v>260</v>
      </c>
      <c r="C38" s="65">
        <v>10700</v>
      </c>
      <c r="D38" s="65"/>
      <c r="E38" s="66">
        <v>1.2097287699999999</v>
      </c>
      <c r="F38" s="67">
        <v>12944.097839</v>
      </c>
      <c r="G38" s="68">
        <v>27.83</v>
      </c>
      <c r="H38" s="69">
        <v>9341.7554104063001</v>
      </c>
      <c r="I38" s="70"/>
    </row>
    <row r="39" spans="1:9" outlineLevel="4" x14ac:dyDescent="0.2">
      <c r="A39" s="64" t="s">
        <v>284</v>
      </c>
      <c r="B39" s="64" t="s">
        <v>262</v>
      </c>
      <c r="C39" s="65">
        <v>10700</v>
      </c>
      <c r="D39" s="65"/>
      <c r="E39" s="66">
        <v>0.59849739000000002</v>
      </c>
      <c r="F39" s="67">
        <v>6403.9220729999997</v>
      </c>
      <c r="G39" s="68">
        <v>27.83</v>
      </c>
      <c r="H39" s="69">
        <v>4621.7105600840996</v>
      </c>
      <c r="I39" s="70"/>
    </row>
    <row r="40" spans="1:9" outlineLevel="2" x14ac:dyDescent="0.2">
      <c r="A40" s="64" t="s">
        <v>285</v>
      </c>
      <c r="B40" s="64" t="s">
        <v>286</v>
      </c>
      <c r="C40" s="65">
        <v>1</v>
      </c>
      <c r="D40" s="65"/>
      <c r="E40" s="66">
        <f>SUM(F41)</f>
        <v>33006.494399999996</v>
      </c>
      <c r="F40" s="67">
        <f>C40*E40</f>
        <v>33006.494399999996</v>
      </c>
      <c r="G40" s="68">
        <f>100*(1-(H40/F40))</f>
        <v>27.829999999999988</v>
      </c>
      <c r="H40" s="69">
        <f>C40*SUM(H41)</f>
        <v>23820.787008480002</v>
      </c>
      <c r="I40" s="70"/>
    </row>
    <row r="41" spans="1:9" outlineLevel="2" x14ac:dyDescent="0.2">
      <c r="A41" s="64" t="s">
        <v>287</v>
      </c>
      <c r="B41" s="64" t="s">
        <v>288</v>
      </c>
      <c r="C41" s="65">
        <v>1</v>
      </c>
      <c r="D41" s="65"/>
      <c r="E41" s="66">
        <f>SUM(F42,F46)</f>
        <v>33006.494399999996</v>
      </c>
      <c r="F41" s="67">
        <f>C41*E41</f>
        <v>33006.494399999996</v>
      </c>
      <c r="G41" s="68">
        <f>100*(1-(H41/F41))</f>
        <v>27.829999999999988</v>
      </c>
      <c r="H41" s="69">
        <f>C41*SUM(H42,H46)</f>
        <v>23820.787008480002</v>
      </c>
      <c r="I41" s="70"/>
    </row>
    <row r="42" spans="1:9" outlineLevel="3" x14ac:dyDescent="0.2">
      <c r="A42" s="64" t="s">
        <v>289</v>
      </c>
      <c r="B42" s="64" t="s">
        <v>251</v>
      </c>
      <c r="C42" s="65">
        <v>1</v>
      </c>
      <c r="D42" s="65"/>
      <c r="E42" s="66">
        <f>SUM(F43,F44,F45)</f>
        <v>15647.523263999999</v>
      </c>
      <c r="F42" s="67">
        <f>C42*E42</f>
        <v>15647.523263999999</v>
      </c>
      <c r="G42" s="68">
        <f>100*(1-(H42/F42))</f>
        <v>27.829999999999988</v>
      </c>
      <c r="H42" s="69">
        <f>C42*SUM(H43,H44,H45)</f>
        <v>11292.817539628801</v>
      </c>
      <c r="I42" s="70"/>
    </row>
    <row r="43" spans="1:9" outlineLevel="4" x14ac:dyDescent="0.2">
      <c r="A43" s="64" t="s">
        <v>290</v>
      </c>
      <c r="B43" s="64" t="s">
        <v>253</v>
      </c>
      <c r="C43" s="65">
        <v>9600</v>
      </c>
      <c r="D43" s="65"/>
      <c r="E43" s="66">
        <v>1.3243346499999999</v>
      </c>
      <c r="F43" s="67">
        <v>12713.612639999999</v>
      </c>
      <c r="G43" s="68">
        <v>27.83</v>
      </c>
      <c r="H43" s="69">
        <v>9175.4142422879995</v>
      </c>
      <c r="I43" s="70"/>
    </row>
    <row r="44" spans="1:9" outlineLevel="4" x14ac:dyDescent="0.2">
      <c r="A44" s="64" t="s">
        <v>291</v>
      </c>
      <c r="B44" s="64" t="s">
        <v>255</v>
      </c>
      <c r="C44" s="65">
        <v>9600</v>
      </c>
      <c r="D44" s="65"/>
      <c r="E44" s="66">
        <v>3.820196E-2</v>
      </c>
      <c r="F44" s="67">
        <v>366.73881599999999</v>
      </c>
      <c r="G44" s="68">
        <v>27.83</v>
      </c>
      <c r="H44" s="69">
        <v>264.67540350719997</v>
      </c>
      <c r="I44" s="70"/>
    </row>
    <row r="45" spans="1:9" outlineLevel="4" x14ac:dyDescent="0.2">
      <c r="A45" s="64" t="s">
        <v>292</v>
      </c>
      <c r="B45" s="64" t="s">
        <v>257</v>
      </c>
      <c r="C45" s="65">
        <v>9600</v>
      </c>
      <c r="D45" s="65"/>
      <c r="E45" s="66">
        <v>0.26741373000000002</v>
      </c>
      <c r="F45" s="67">
        <v>2567.1718080000001</v>
      </c>
      <c r="G45" s="68">
        <v>27.83</v>
      </c>
      <c r="H45" s="69">
        <v>1852.7278938336001</v>
      </c>
      <c r="I45" s="70"/>
    </row>
    <row r="46" spans="1:9" outlineLevel="3" x14ac:dyDescent="0.2">
      <c r="A46" s="64" t="s">
        <v>293</v>
      </c>
      <c r="B46" s="64" t="s">
        <v>251</v>
      </c>
      <c r="C46" s="65">
        <v>1</v>
      </c>
      <c r="D46" s="65"/>
      <c r="E46" s="66">
        <f>SUM(F47,F48)</f>
        <v>17358.971136</v>
      </c>
      <c r="F46" s="67">
        <f>C46*E46</f>
        <v>17358.971136</v>
      </c>
      <c r="G46" s="68">
        <f>100*(1-(H46/F46))</f>
        <v>27.83</v>
      </c>
      <c r="H46" s="69">
        <f>C46*SUM(H47,H48)</f>
        <v>12527.969468851201</v>
      </c>
      <c r="I46" s="70"/>
    </row>
    <row r="47" spans="1:9" outlineLevel="4" x14ac:dyDescent="0.2">
      <c r="A47" s="64" t="s">
        <v>294</v>
      </c>
      <c r="B47" s="64" t="s">
        <v>260</v>
      </c>
      <c r="C47" s="65">
        <v>9600</v>
      </c>
      <c r="D47" s="65"/>
      <c r="E47" s="66">
        <v>1.2097287699999999</v>
      </c>
      <c r="F47" s="67">
        <v>11613.396192</v>
      </c>
      <c r="G47" s="68">
        <v>27.83</v>
      </c>
      <c r="H47" s="69">
        <v>8381.3880317664007</v>
      </c>
      <c r="I47" s="70"/>
    </row>
    <row r="48" spans="1:9" outlineLevel="4" x14ac:dyDescent="0.2">
      <c r="A48" s="64" t="s">
        <v>295</v>
      </c>
      <c r="B48" s="64" t="s">
        <v>262</v>
      </c>
      <c r="C48" s="65">
        <v>9600</v>
      </c>
      <c r="D48" s="65"/>
      <c r="E48" s="66">
        <v>0.59849739000000002</v>
      </c>
      <c r="F48" s="67">
        <v>5745.574944</v>
      </c>
      <c r="G48" s="68">
        <v>27.83</v>
      </c>
      <c r="H48" s="69">
        <v>4146.5814370848002</v>
      </c>
      <c r="I48" s="70"/>
    </row>
    <row r="49" spans="1:9" outlineLevel="2" x14ac:dyDescent="0.2">
      <c r="A49" s="64" t="s">
        <v>296</v>
      </c>
      <c r="B49" s="64" t="s">
        <v>297</v>
      </c>
      <c r="C49" s="65">
        <v>1</v>
      </c>
      <c r="D49" s="65"/>
      <c r="E49" s="66">
        <f>SUM(F50)</f>
        <v>31287.406149999999</v>
      </c>
      <c r="F49" s="67">
        <f>C49*E49</f>
        <v>31287.406149999999</v>
      </c>
      <c r="G49" s="68">
        <f>100*(1-(H49/F49))</f>
        <v>27.83</v>
      </c>
      <c r="H49" s="69">
        <f>C49*SUM(H50)</f>
        <v>22580.121018455</v>
      </c>
      <c r="I49" s="70"/>
    </row>
    <row r="50" spans="1:9" outlineLevel="2" x14ac:dyDescent="0.2">
      <c r="A50" s="64" t="s">
        <v>298</v>
      </c>
      <c r="B50" s="64" t="s">
        <v>299</v>
      </c>
      <c r="C50" s="65">
        <v>1</v>
      </c>
      <c r="D50" s="65"/>
      <c r="E50" s="66">
        <f>SUM(F51,F55)</f>
        <v>31287.406149999999</v>
      </c>
      <c r="F50" s="67">
        <f>C50*E50</f>
        <v>31287.406149999999</v>
      </c>
      <c r="G50" s="68">
        <f>100*(1-(H50/F50))</f>
        <v>27.83</v>
      </c>
      <c r="H50" s="69">
        <f>C50*SUM(H51,H55)</f>
        <v>22580.121018455</v>
      </c>
      <c r="I50" s="70"/>
    </row>
    <row r="51" spans="1:9" outlineLevel="3" x14ac:dyDescent="0.2">
      <c r="A51" s="64" t="s">
        <v>300</v>
      </c>
      <c r="B51" s="64" t="s">
        <v>251</v>
      </c>
      <c r="C51" s="65">
        <v>1</v>
      </c>
      <c r="D51" s="65"/>
      <c r="E51" s="66">
        <f>SUM(F52,F53,F54)</f>
        <v>14832.548094000002</v>
      </c>
      <c r="F51" s="67">
        <f>C51*E51</f>
        <v>14832.548094000002</v>
      </c>
      <c r="G51" s="68">
        <f>100*(1-(H51/F51))</f>
        <v>27.830000000000009</v>
      </c>
      <c r="H51" s="69">
        <f>C51*SUM(H52,H53,H54)</f>
        <v>10704.649959439799</v>
      </c>
      <c r="I51" s="70"/>
    </row>
    <row r="52" spans="1:9" outlineLevel="4" x14ac:dyDescent="0.2">
      <c r="A52" s="64" t="s">
        <v>301</v>
      </c>
      <c r="B52" s="64" t="s">
        <v>253</v>
      </c>
      <c r="C52" s="65">
        <v>9100</v>
      </c>
      <c r="D52" s="65"/>
      <c r="E52" s="66">
        <v>1.3243346499999999</v>
      </c>
      <c r="F52" s="67">
        <v>12051.445315000001</v>
      </c>
      <c r="G52" s="68">
        <v>27.83</v>
      </c>
      <c r="H52" s="69">
        <v>8697.5280838354993</v>
      </c>
      <c r="I52" s="70"/>
    </row>
    <row r="53" spans="1:9" outlineLevel="4" x14ac:dyDescent="0.2">
      <c r="A53" s="64" t="s">
        <v>302</v>
      </c>
      <c r="B53" s="64" t="s">
        <v>255</v>
      </c>
      <c r="C53" s="65">
        <v>9100</v>
      </c>
      <c r="D53" s="65"/>
      <c r="E53" s="66">
        <v>3.820196E-2</v>
      </c>
      <c r="F53" s="67">
        <v>347.63783599999999</v>
      </c>
      <c r="G53" s="68">
        <v>27.83</v>
      </c>
      <c r="H53" s="69">
        <v>250.8902262412</v>
      </c>
      <c r="I53" s="70"/>
    </row>
    <row r="54" spans="1:9" outlineLevel="4" x14ac:dyDescent="0.2">
      <c r="A54" s="64" t="s">
        <v>303</v>
      </c>
      <c r="B54" s="64" t="s">
        <v>257</v>
      </c>
      <c r="C54" s="65">
        <v>9100</v>
      </c>
      <c r="D54" s="65"/>
      <c r="E54" s="66">
        <v>0.26741373000000002</v>
      </c>
      <c r="F54" s="67">
        <v>2433.4649429999999</v>
      </c>
      <c r="G54" s="68">
        <v>27.83</v>
      </c>
      <c r="H54" s="69">
        <v>1756.2316493630999</v>
      </c>
      <c r="I54" s="70"/>
    </row>
    <row r="55" spans="1:9" outlineLevel="3" x14ac:dyDescent="0.2">
      <c r="A55" s="64" t="s">
        <v>304</v>
      </c>
      <c r="B55" s="64" t="s">
        <v>251</v>
      </c>
      <c r="C55" s="65">
        <v>1</v>
      </c>
      <c r="D55" s="65"/>
      <c r="E55" s="66">
        <f>SUM(F56,F57)</f>
        <v>16454.858055999997</v>
      </c>
      <c r="F55" s="67">
        <f>C55*E55</f>
        <v>16454.858055999997</v>
      </c>
      <c r="G55" s="68">
        <f>100*(1-(H55/F55))</f>
        <v>27.829999999999988</v>
      </c>
      <c r="H55" s="69">
        <f>C55*SUM(H56,H57)</f>
        <v>11875.471059015201</v>
      </c>
      <c r="I55" s="70"/>
    </row>
    <row r="56" spans="1:9" outlineLevel="4" x14ac:dyDescent="0.2">
      <c r="A56" s="64" t="s">
        <v>305</v>
      </c>
      <c r="B56" s="64" t="s">
        <v>260</v>
      </c>
      <c r="C56" s="65">
        <v>9100</v>
      </c>
      <c r="D56" s="65"/>
      <c r="E56" s="66">
        <v>1.2097287699999999</v>
      </c>
      <c r="F56" s="67">
        <v>11008.531806999999</v>
      </c>
      <c r="G56" s="68">
        <v>27.83</v>
      </c>
      <c r="H56" s="69">
        <v>7944.8574051119003</v>
      </c>
      <c r="I56" s="70"/>
    </row>
    <row r="57" spans="1:9" outlineLevel="4" x14ac:dyDescent="0.2">
      <c r="A57" s="64" t="s">
        <v>306</v>
      </c>
      <c r="B57" s="64" t="s">
        <v>262</v>
      </c>
      <c r="C57" s="65">
        <v>9100</v>
      </c>
      <c r="D57" s="65"/>
      <c r="E57" s="66">
        <v>0.59849739000000002</v>
      </c>
      <c r="F57" s="67">
        <v>5446.3262489999997</v>
      </c>
      <c r="G57" s="68">
        <v>27.83</v>
      </c>
      <c r="H57" s="69">
        <v>3930.6136539033</v>
      </c>
      <c r="I57" s="70"/>
    </row>
    <row r="58" spans="1:9" outlineLevel="2" x14ac:dyDescent="0.2">
      <c r="A58" s="64" t="s">
        <v>307</v>
      </c>
      <c r="B58" s="64" t="s">
        <v>308</v>
      </c>
      <c r="C58" s="65">
        <v>1</v>
      </c>
      <c r="D58" s="65"/>
      <c r="E58" s="66">
        <f>SUM(F59)</f>
        <v>53635.553399999997</v>
      </c>
      <c r="F58" s="67">
        <f>C58*E58</f>
        <v>53635.553399999997</v>
      </c>
      <c r="G58" s="68">
        <f>100*(1-(H58/F58))</f>
        <v>27.83</v>
      </c>
      <c r="H58" s="69">
        <f>C58*SUM(H59)</f>
        <v>38708.778888779998</v>
      </c>
      <c r="I58" s="70"/>
    </row>
    <row r="59" spans="1:9" outlineLevel="2" x14ac:dyDescent="0.2">
      <c r="A59" s="64" t="s">
        <v>309</v>
      </c>
      <c r="B59" s="64" t="s">
        <v>310</v>
      </c>
      <c r="C59" s="65">
        <v>1</v>
      </c>
      <c r="D59" s="65"/>
      <c r="E59" s="66">
        <f>SUM(F60,F64)</f>
        <v>53635.553399999997</v>
      </c>
      <c r="F59" s="67">
        <f>C59*E59</f>
        <v>53635.553399999997</v>
      </c>
      <c r="G59" s="68">
        <f>100*(1-(H59/F59))</f>
        <v>27.83</v>
      </c>
      <c r="H59" s="69">
        <f>C59*SUM(H60,H64)</f>
        <v>38708.778888779998</v>
      </c>
      <c r="I59" s="70"/>
    </row>
    <row r="60" spans="1:9" outlineLevel="3" x14ac:dyDescent="0.2">
      <c r="A60" s="64" t="s">
        <v>311</v>
      </c>
      <c r="B60" s="64" t="s">
        <v>251</v>
      </c>
      <c r="C60" s="65">
        <v>1</v>
      </c>
      <c r="D60" s="65"/>
      <c r="E60" s="66">
        <f>SUM(F61,F62,F63)</f>
        <v>25427.225304</v>
      </c>
      <c r="F60" s="67">
        <f>C60*E60</f>
        <v>25427.225304</v>
      </c>
      <c r="G60" s="68">
        <f>100*(1-(H60/F60))</f>
        <v>27.829999999999988</v>
      </c>
      <c r="H60" s="69">
        <f>C60*SUM(H61,H62,H63)</f>
        <v>18350.828501896802</v>
      </c>
      <c r="I60" s="70"/>
    </row>
    <row r="61" spans="1:9" outlineLevel="4" x14ac:dyDescent="0.2">
      <c r="A61" s="64" t="s">
        <v>312</v>
      </c>
      <c r="B61" s="64" t="s">
        <v>253</v>
      </c>
      <c r="C61" s="65">
        <v>15600</v>
      </c>
      <c r="D61" s="65"/>
      <c r="E61" s="66">
        <v>1.3243346499999999</v>
      </c>
      <c r="F61" s="67">
        <v>20659.62054</v>
      </c>
      <c r="G61" s="68">
        <v>27.83</v>
      </c>
      <c r="H61" s="69">
        <v>14910.048143718001</v>
      </c>
      <c r="I61" s="70"/>
    </row>
    <row r="62" spans="1:9" outlineLevel="4" x14ac:dyDescent="0.2">
      <c r="A62" s="64" t="s">
        <v>313</v>
      </c>
      <c r="B62" s="64" t="s">
        <v>255</v>
      </c>
      <c r="C62" s="65">
        <v>15600</v>
      </c>
      <c r="D62" s="65"/>
      <c r="E62" s="66">
        <v>3.820196E-2</v>
      </c>
      <c r="F62" s="67">
        <v>595.95057599999996</v>
      </c>
      <c r="G62" s="68">
        <v>27.83</v>
      </c>
      <c r="H62" s="69">
        <v>430.09753069919998</v>
      </c>
      <c r="I62" s="70"/>
    </row>
    <row r="63" spans="1:9" outlineLevel="4" x14ac:dyDescent="0.2">
      <c r="A63" s="64" t="s">
        <v>314</v>
      </c>
      <c r="B63" s="64" t="s">
        <v>257</v>
      </c>
      <c r="C63" s="65">
        <v>15600</v>
      </c>
      <c r="D63" s="65"/>
      <c r="E63" s="66">
        <v>0.26741373000000002</v>
      </c>
      <c r="F63" s="67">
        <v>4171.6541880000004</v>
      </c>
      <c r="G63" s="68">
        <v>27.83</v>
      </c>
      <c r="H63" s="69">
        <v>3010.6828274795998</v>
      </c>
      <c r="I63" s="70"/>
    </row>
    <row r="64" spans="1:9" outlineLevel="3" x14ac:dyDescent="0.2">
      <c r="A64" s="64" t="s">
        <v>315</v>
      </c>
      <c r="B64" s="64" t="s">
        <v>251</v>
      </c>
      <c r="C64" s="65">
        <v>1</v>
      </c>
      <c r="D64" s="65"/>
      <c r="E64" s="66">
        <f>SUM(F65,F66)</f>
        <v>28208.328095999997</v>
      </c>
      <c r="F64" s="67">
        <f>C64*E64</f>
        <v>28208.328095999997</v>
      </c>
      <c r="G64" s="68">
        <f>100*(1-(H64/F64))</f>
        <v>27.83</v>
      </c>
      <c r="H64" s="69">
        <f>C64*SUM(H65,H66)</f>
        <v>20357.9503868832</v>
      </c>
      <c r="I64" s="70"/>
    </row>
    <row r="65" spans="1:9" outlineLevel="4" x14ac:dyDescent="0.2">
      <c r="A65" s="64" t="s">
        <v>316</v>
      </c>
      <c r="B65" s="64" t="s">
        <v>260</v>
      </c>
      <c r="C65" s="65">
        <v>15600</v>
      </c>
      <c r="D65" s="65"/>
      <c r="E65" s="66">
        <v>1.2097287699999999</v>
      </c>
      <c r="F65" s="67">
        <v>18871.768811999998</v>
      </c>
      <c r="G65" s="68">
        <v>27.83</v>
      </c>
      <c r="H65" s="69">
        <v>13619.755551620399</v>
      </c>
      <c r="I65" s="70"/>
    </row>
    <row r="66" spans="1:9" outlineLevel="4" x14ac:dyDescent="0.2">
      <c r="A66" s="64" t="s">
        <v>317</v>
      </c>
      <c r="B66" s="64" t="s">
        <v>262</v>
      </c>
      <c r="C66" s="65">
        <v>15600</v>
      </c>
      <c r="D66" s="65"/>
      <c r="E66" s="66">
        <v>0.59849739000000002</v>
      </c>
      <c r="F66" s="67">
        <v>9336.5592840000008</v>
      </c>
      <c r="G66" s="68">
        <v>27.83</v>
      </c>
      <c r="H66" s="69">
        <v>6738.1948352627996</v>
      </c>
      <c r="I66" s="70"/>
    </row>
    <row r="67" spans="1:9" outlineLevel="1" x14ac:dyDescent="0.2">
      <c r="A67" s="64" t="s">
        <v>318</v>
      </c>
      <c r="B67" s="64" t="s">
        <v>319</v>
      </c>
      <c r="C67" s="65">
        <v>1</v>
      </c>
      <c r="D67" s="65"/>
      <c r="E67" s="66">
        <f>SUM(F68)</f>
        <v>613990.59000000008</v>
      </c>
      <c r="F67" s="67">
        <f>C67*E67</f>
        <v>613990.59000000008</v>
      </c>
      <c r="G67" s="68">
        <f>100*(1-(H67/F67))</f>
        <v>7.0000000000000178</v>
      </c>
      <c r="H67" s="69">
        <f>C67*SUM(H68)</f>
        <v>571011.2487</v>
      </c>
      <c r="I67" s="70"/>
    </row>
    <row r="68" spans="1:9" outlineLevel="1" x14ac:dyDescent="0.2">
      <c r="A68" s="64" t="s">
        <v>320</v>
      </c>
      <c r="B68" s="64" t="s">
        <v>319</v>
      </c>
      <c r="C68" s="65">
        <v>1</v>
      </c>
      <c r="D68" s="65"/>
      <c r="E68" s="66">
        <f>SUM(F69)</f>
        <v>613990.59000000008</v>
      </c>
      <c r="F68" s="67">
        <f>C68*E68</f>
        <v>613990.59000000008</v>
      </c>
      <c r="G68" s="68">
        <f>100*(1-(H68/F68))</f>
        <v>7.0000000000000178</v>
      </c>
      <c r="H68" s="69">
        <f>C68*SUM(H69)</f>
        <v>571011.2487</v>
      </c>
      <c r="I68" s="70"/>
    </row>
    <row r="69" spans="1:9" outlineLevel="1" x14ac:dyDescent="0.2">
      <c r="A69" s="64" t="s">
        <v>321</v>
      </c>
      <c r="B69" s="64" t="s">
        <v>319</v>
      </c>
      <c r="C69" s="65">
        <v>1</v>
      </c>
      <c r="D69" s="65"/>
      <c r="E69" s="66">
        <f>SUM(F70,F71,F72)</f>
        <v>613990.59000000008</v>
      </c>
      <c r="F69" s="67">
        <f>C69*E69</f>
        <v>613990.59000000008</v>
      </c>
      <c r="G69" s="68">
        <f>100*(1-(H69/F69))</f>
        <v>7.0000000000000178</v>
      </c>
      <c r="H69" s="69">
        <f>C69*SUM(H70,H71,H72)</f>
        <v>571011.2487</v>
      </c>
      <c r="I69" s="70"/>
    </row>
    <row r="70" spans="1:9" outlineLevel="2" x14ac:dyDescent="0.2">
      <c r="A70" s="64" t="s">
        <v>322</v>
      </c>
      <c r="B70" s="64" t="s">
        <v>323</v>
      </c>
      <c r="C70" s="65">
        <v>1</v>
      </c>
      <c r="D70" s="65"/>
      <c r="E70" s="66">
        <v>121969.23</v>
      </c>
      <c r="F70" s="67">
        <v>121969.23</v>
      </c>
      <c r="G70" s="68">
        <v>7</v>
      </c>
      <c r="H70" s="69">
        <v>113431.3839</v>
      </c>
      <c r="I70" s="70"/>
    </row>
    <row r="71" spans="1:9" outlineLevel="2" x14ac:dyDescent="0.2">
      <c r="A71" s="64" t="s">
        <v>324</v>
      </c>
      <c r="B71" s="64" t="s">
        <v>325</v>
      </c>
      <c r="C71" s="65">
        <v>1</v>
      </c>
      <c r="D71" s="65"/>
      <c r="E71" s="66">
        <v>482610.46</v>
      </c>
      <c r="F71" s="67">
        <v>482610.46</v>
      </c>
      <c r="G71" s="68">
        <v>7</v>
      </c>
      <c r="H71" s="69">
        <v>448827.72779999999</v>
      </c>
      <c r="I71" s="70"/>
    </row>
    <row r="72" spans="1:9" outlineLevel="2" x14ac:dyDescent="0.2">
      <c r="A72" s="64" t="s">
        <v>326</v>
      </c>
      <c r="B72" s="64" t="s">
        <v>327</v>
      </c>
      <c r="C72" s="65">
        <v>1</v>
      </c>
      <c r="D72" s="65"/>
      <c r="E72" s="66">
        <v>9410.9</v>
      </c>
      <c r="F72" s="67">
        <v>9410.9</v>
      </c>
      <c r="G72" s="68">
        <v>7</v>
      </c>
      <c r="H72" s="69">
        <v>8752.1370000000006</v>
      </c>
      <c r="I72" s="70"/>
    </row>
    <row r="73" spans="1:9" x14ac:dyDescent="0.2">
      <c r="A73" s="64"/>
      <c r="B73" s="64"/>
      <c r="C73" s="65"/>
      <c r="D73" s="65"/>
      <c r="E73" s="66"/>
      <c r="F73" s="67"/>
      <c r="G73" s="68"/>
      <c r="H73" s="69"/>
      <c r="I73" s="70"/>
    </row>
    <row r="74" spans="1:9" ht="13.5" thickBot="1" x14ac:dyDescent="0.25">
      <c r="A74" s="71"/>
      <c r="B74" s="72"/>
      <c r="C74" s="73"/>
      <c r="D74" s="73"/>
      <c r="E74" s="74"/>
      <c r="F74" s="75"/>
      <c r="G74" s="76"/>
      <c r="H74" s="77"/>
      <c r="I74" s="73"/>
    </row>
    <row r="75" spans="1:9" s="81" customFormat="1" x14ac:dyDescent="0.2">
      <c r="A75" s="19"/>
      <c r="B75" s="78" t="s">
        <v>50</v>
      </c>
      <c r="C75" s="19"/>
      <c r="D75" s="19"/>
      <c r="E75" s="79"/>
      <c r="F75" s="67"/>
      <c r="G75" s="80"/>
      <c r="H75" s="79">
        <f>F11</f>
        <v>847098.9567000001</v>
      </c>
      <c r="I75" s="19"/>
    </row>
    <row r="76" spans="1:9" x14ac:dyDescent="0.2">
      <c r="A76" s="3"/>
      <c r="B76" s="78" t="s">
        <v>51</v>
      </c>
      <c r="C76" s="3"/>
      <c r="D76" s="3"/>
      <c r="E76" s="51"/>
      <c r="F76" s="67"/>
      <c r="G76" s="52"/>
      <c r="H76" s="51">
        <f>H11</f>
        <v>739245.55694738997</v>
      </c>
      <c r="I76" s="3"/>
    </row>
    <row r="77" spans="1:9" x14ac:dyDescent="0.2">
      <c r="A77" s="3"/>
      <c r="B77" s="78" t="s">
        <v>52</v>
      </c>
      <c r="C77" s="3"/>
      <c r="D77" s="3"/>
      <c r="E77" s="51"/>
      <c r="F77" s="67"/>
      <c r="G77" s="52"/>
      <c r="H77" s="51">
        <f>I11</f>
        <v>0</v>
      </c>
      <c r="I77" s="3"/>
    </row>
    <row r="78" spans="1:9" x14ac:dyDescent="0.2">
      <c r="A78" s="3"/>
      <c r="B78" s="78"/>
      <c r="C78" s="3"/>
      <c r="D78" s="3"/>
      <c r="E78" s="51"/>
      <c r="F78" s="67"/>
      <c r="G78" s="52"/>
      <c r="H78" s="51"/>
      <c r="I78" s="3"/>
    </row>
    <row r="79" spans="1:9" x14ac:dyDescent="0.2">
      <c r="A79" s="3"/>
      <c r="B79" s="3" t="s">
        <v>53</v>
      </c>
      <c r="C79" s="3"/>
      <c r="D79" s="3"/>
      <c r="E79" s="51"/>
      <c r="F79" s="67"/>
      <c r="G79" s="52"/>
      <c r="H79" s="51">
        <f>SUM(H76,H77)</f>
        <v>739245.55694738997</v>
      </c>
    </row>
    <row r="80" spans="1:9" x14ac:dyDescent="0.2">
      <c r="A80" s="3"/>
      <c r="B80" s="3"/>
      <c r="C80" s="3"/>
      <c r="D80" s="3"/>
      <c r="E80" s="51"/>
      <c r="F80" s="51"/>
      <c r="G80" s="52"/>
      <c r="H80" s="51"/>
      <c r="I80" s="3"/>
    </row>
  </sheetData>
  <printOptions horizontalCentered="1"/>
  <pageMargins left="0.75" right="0.75" top="1.1499999999999999" bottom="0.65" header="0.35" footer="0.35"/>
  <pageSetup paperSize="9" scale="7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17"/>
  <sheetViews>
    <sheetView view="pageBreakPreview" zoomScaleNormal="100" workbookViewId="0">
      <selection activeCell="C28" sqref="C28"/>
    </sheetView>
  </sheetViews>
  <sheetFormatPr defaultRowHeight="12.75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11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64"/>
      <c r="B10" s="64"/>
      <c r="C10" s="65"/>
      <c r="D10" s="65"/>
      <c r="E10" s="66"/>
      <c r="F10" s="67"/>
      <c r="G10" s="68"/>
      <c r="H10" s="69"/>
      <c r="I10" s="70"/>
    </row>
    <row r="11" spans="1:9" ht="13.5" thickBot="1" x14ac:dyDescent="0.25">
      <c r="A11" s="71"/>
      <c r="B11" s="72"/>
      <c r="C11" s="73"/>
      <c r="D11" s="73"/>
      <c r="E11" s="74"/>
      <c r="F11" s="75"/>
      <c r="G11" s="76"/>
      <c r="H11" s="77"/>
      <c r="I11" s="73"/>
    </row>
    <row r="12" spans="1:9" s="81" customFormat="1" x14ac:dyDescent="0.2">
      <c r="A12" s="19"/>
      <c r="B12" s="78" t="s">
        <v>50</v>
      </c>
      <c r="C12" s="19"/>
      <c r="D12" s="19"/>
      <c r="E12" s="79"/>
      <c r="F12" s="67"/>
      <c r="G12" s="80"/>
      <c r="H12" s="79">
        <f>F10</f>
        <v>0</v>
      </c>
      <c r="I12" s="19"/>
    </row>
    <row r="13" spans="1:9" x14ac:dyDescent="0.2">
      <c r="A13" s="3"/>
      <c r="B13" s="78" t="s">
        <v>51</v>
      </c>
      <c r="C13" s="3"/>
      <c r="D13" s="3"/>
      <c r="E13" s="51"/>
      <c r="F13" s="67"/>
      <c r="G13" s="52"/>
      <c r="H13" s="51">
        <f>H10</f>
        <v>0</v>
      </c>
      <c r="I13" s="3"/>
    </row>
    <row r="14" spans="1:9" x14ac:dyDescent="0.2">
      <c r="A14" s="3"/>
      <c r="B14" s="78" t="s">
        <v>52</v>
      </c>
      <c r="C14" s="3"/>
      <c r="D14" s="3"/>
      <c r="E14" s="51"/>
      <c r="F14" s="67"/>
      <c r="G14" s="52"/>
      <c r="H14" s="51">
        <f>I10</f>
        <v>0</v>
      </c>
      <c r="I14" s="3"/>
    </row>
    <row r="15" spans="1:9" x14ac:dyDescent="0.2">
      <c r="A15" s="3"/>
      <c r="B15" s="78"/>
      <c r="C15" s="3"/>
      <c r="D15" s="3"/>
      <c r="E15" s="51"/>
      <c r="F15" s="67"/>
      <c r="G15" s="52"/>
      <c r="H15" s="51"/>
      <c r="I15" s="3"/>
    </row>
    <row r="16" spans="1:9" x14ac:dyDescent="0.2">
      <c r="A16" s="3"/>
      <c r="B16" s="3" t="s">
        <v>53</v>
      </c>
      <c r="C16" s="3"/>
      <c r="D16" s="3"/>
      <c r="E16" s="51"/>
      <c r="F16" s="67"/>
      <c r="G16" s="52"/>
      <c r="H16" s="51">
        <f>SUM(H13,H14)</f>
        <v>0</v>
      </c>
    </row>
    <row r="17" spans="1:9" x14ac:dyDescent="0.2">
      <c r="A17" s="3"/>
      <c r="B17" s="3"/>
      <c r="C17" s="3"/>
      <c r="D17" s="3"/>
      <c r="E17" s="51"/>
      <c r="F17" s="51"/>
      <c r="G17" s="52"/>
      <c r="H17" s="51"/>
      <c r="I17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/>
    <pageSetUpPr fitToPage="1"/>
  </sheetPr>
  <dimension ref="A1:I106"/>
  <sheetViews>
    <sheetView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54</v>
      </c>
      <c r="B10" s="60" t="s">
        <v>55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328</v>
      </c>
      <c r="B11" s="64" t="s">
        <v>329</v>
      </c>
      <c r="C11" s="65">
        <v>1</v>
      </c>
      <c r="D11" s="65"/>
      <c r="E11" s="66">
        <f>SUM(F12,F41,F68,F72,F81,F87,F93)</f>
        <v>13514509.129393002</v>
      </c>
      <c r="F11" s="67">
        <f>C11*E11</f>
        <v>13514509.129393002</v>
      </c>
      <c r="G11" s="68">
        <f>100*(1-(H11/F11))</f>
        <v>36.353435417805144</v>
      </c>
      <c r="H11" s="69">
        <f>C11*SUM(H12,H41,H68,H72,H81,H87,H93)</f>
        <v>8601520.7810057364</v>
      </c>
      <c r="I11" s="70"/>
    </row>
    <row r="12" spans="1:9" outlineLevel="1" x14ac:dyDescent="0.2">
      <c r="A12" s="64" t="s">
        <v>330</v>
      </c>
      <c r="B12" s="64" t="s">
        <v>331</v>
      </c>
      <c r="C12" s="65">
        <v>1</v>
      </c>
      <c r="D12" s="65"/>
      <c r="E12" s="66">
        <f>SUM(F13)</f>
        <v>4190103.99</v>
      </c>
      <c r="F12" s="67">
        <f>C12*E12</f>
        <v>4190103.99</v>
      </c>
      <c r="G12" s="68">
        <f>100*(1-(H12/F12))</f>
        <v>31.378178409290502</v>
      </c>
      <c r="H12" s="69">
        <f>C12*SUM(H13)</f>
        <v>2875325.6844830001</v>
      </c>
      <c r="I12" s="70"/>
    </row>
    <row r="13" spans="1:9" outlineLevel="1" x14ac:dyDescent="0.2">
      <c r="A13" s="64" t="s">
        <v>332</v>
      </c>
      <c r="B13" s="64" t="s">
        <v>333</v>
      </c>
      <c r="C13" s="65">
        <v>1</v>
      </c>
      <c r="D13" s="65"/>
      <c r="E13" s="66">
        <f>SUM(F14,F21,F25)</f>
        <v>4190103.99</v>
      </c>
      <c r="F13" s="67">
        <f>C13*E13</f>
        <v>4190103.99</v>
      </c>
      <c r="G13" s="68">
        <f>100*(1-(H13/F13))</f>
        <v>31.378178409290502</v>
      </c>
      <c r="H13" s="69">
        <f>C13*SUM(H14,H21,H25)</f>
        <v>2875325.6844830001</v>
      </c>
      <c r="I13" s="70"/>
    </row>
    <row r="14" spans="1:9" outlineLevel="2" x14ac:dyDescent="0.2">
      <c r="A14" s="64" t="s">
        <v>334</v>
      </c>
      <c r="B14" s="64" t="s">
        <v>335</v>
      </c>
      <c r="C14" s="65">
        <v>2</v>
      </c>
      <c r="D14" s="65"/>
      <c r="E14" s="66">
        <f>SUM(F15)</f>
        <v>1957035</v>
      </c>
      <c r="F14" s="67">
        <f>C14*E14</f>
        <v>3914070</v>
      </c>
      <c r="G14" s="68">
        <f>100*(1-(H14/F14))</f>
        <v>27.83</v>
      </c>
      <c r="H14" s="69">
        <f>C14*SUM(H15)</f>
        <v>2824784.3190000001</v>
      </c>
      <c r="I14" s="70"/>
    </row>
    <row r="15" spans="1:9" outlineLevel="2" x14ac:dyDescent="0.2">
      <c r="A15" s="64" t="s">
        <v>336</v>
      </c>
      <c r="B15" s="64" t="s">
        <v>337</v>
      </c>
      <c r="C15" s="65">
        <v>1</v>
      </c>
      <c r="D15" s="65"/>
      <c r="E15" s="66">
        <f>SUM(F16,F17,F18,F19,F20)</f>
        <v>1957035</v>
      </c>
      <c r="F15" s="67">
        <f>C15*E15</f>
        <v>1957035</v>
      </c>
      <c r="G15" s="68">
        <f>100*(1-(H15/F15))</f>
        <v>27.83</v>
      </c>
      <c r="H15" s="69">
        <f>C15*SUM(H16,H17,H18,H19,H20)</f>
        <v>1412392.1595000001</v>
      </c>
      <c r="I15" s="70"/>
    </row>
    <row r="16" spans="1:9" outlineLevel="3" x14ac:dyDescent="0.2">
      <c r="A16" s="64" t="s">
        <v>338</v>
      </c>
      <c r="B16" s="64" t="s">
        <v>339</v>
      </c>
      <c r="C16" s="65">
        <v>1</v>
      </c>
      <c r="D16" s="65"/>
      <c r="E16" s="66">
        <v>122533</v>
      </c>
      <c r="F16" s="67">
        <v>122533</v>
      </c>
      <c r="G16" s="68">
        <v>27.83</v>
      </c>
      <c r="H16" s="69">
        <v>88432.066099999996</v>
      </c>
      <c r="I16" s="70"/>
    </row>
    <row r="17" spans="1:9" outlineLevel="3" x14ac:dyDescent="0.2">
      <c r="A17" s="64" t="s">
        <v>340</v>
      </c>
      <c r="B17" s="64" t="s">
        <v>341</v>
      </c>
      <c r="C17" s="65">
        <v>24</v>
      </c>
      <c r="D17" s="65"/>
      <c r="E17" s="66">
        <v>19677</v>
      </c>
      <c r="F17" s="67">
        <v>472248</v>
      </c>
      <c r="G17" s="68">
        <v>27.83</v>
      </c>
      <c r="H17" s="69">
        <v>340821.38160000002</v>
      </c>
      <c r="I17" s="70"/>
    </row>
    <row r="18" spans="1:9" outlineLevel="3" x14ac:dyDescent="0.2">
      <c r="A18" s="64" t="s">
        <v>342</v>
      </c>
      <c r="B18" s="64" t="s">
        <v>343</v>
      </c>
      <c r="C18" s="65">
        <v>24</v>
      </c>
      <c r="D18" s="65"/>
      <c r="E18" s="66">
        <v>52014</v>
      </c>
      <c r="F18" s="67">
        <v>1248336</v>
      </c>
      <c r="G18" s="68">
        <v>27.83</v>
      </c>
      <c r="H18" s="69">
        <v>900924.09120000002</v>
      </c>
      <c r="I18" s="70"/>
    </row>
    <row r="19" spans="1:9" outlineLevel="3" x14ac:dyDescent="0.2">
      <c r="A19" s="64" t="s">
        <v>344</v>
      </c>
      <c r="B19" s="64" t="s">
        <v>345</v>
      </c>
      <c r="C19" s="65">
        <v>2</v>
      </c>
      <c r="D19" s="65"/>
      <c r="E19" s="66">
        <v>15224</v>
      </c>
      <c r="F19" s="67">
        <v>30448</v>
      </c>
      <c r="G19" s="68">
        <v>27.83</v>
      </c>
      <c r="H19" s="69">
        <v>21974.321599999999</v>
      </c>
      <c r="I19" s="70"/>
    </row>
    <row r="20" spans="1:9" outlineLevel="3" x14ac:dyDescent="0.2">
      <c r="A20" s="64" t="s">
        <v>346</v>
      </c>
      <c r="B20" s="64" t="s">
        <v>347</v>
      </c>
      <c r="C20" s="65">
        <v>1</v>
      </c>
      <c r="D20" s="65"/>
      <c r="E20" s="66">
        <v>83470</v>
      </c>
      <c r="F20" s="67">
        <v>83470</v>
      </c>
      <c r="G20" s="68">
        <v>27.83</v>
      </c>
      <c r="H20" s="69">
        <v>60240.298999999999</v>
      </c>
      <c r="I20" s="70"/>
    </row>
    <row r="21" spans="1:9" outlineLevel="2" x14ac:dyDescent="0.2">
      <c r="A21" s="64" t="s">
        <v>348</v>
      </c>
      <c r="B21" s="64" t="s">
        <v>349</v>
      </c>
      <c r="C21" s="65">
        <v>1</v>
      </c>
      <c r="D21" s="65"/>
      <c r="E21" s="66">
        <f>SUM(F22)</f>
        <v>206003</v>
      </c>
      <c r="F21" s="67">
        <f>C21*E21</f>
        <v>206003</v>
      </c>
      <c r="G21" s="68">
        <f>100*(1-(H21/F21))</f>
        <v>100</v>
      </c>
      <c r="H21" s="69">
        <f>C21*SUM(H22)</f>
        <v>0</v>
      </c>
      <c r="I21" s="70"/>
    </row>
    <row r="22" spans="1:9" outlineLevel="2" x14ac:dyDescent="0.2">
      <c r="A22" s="64" t="s">
        <v>350</v>
      </c>
      <c r="B22" s="64" t="s">
        <v>351</v>
      </c>
      <c r="C22" s="65">
        <v>1</v>
      </c>
      <c r="D22" s="65"/>
      <c r="E22" s="66">
        <f>SUM(F23,F24)</f>
        <v>206003</v>
      </c>
      <c r="F22" s="67">
        <f>C22*E22</f>
        <v>206003</v>
      </c>
      <c r="G22" s="68">
        <f>100*(1-(H22/F22))</f>
        <v>100</v>
      </c>
      <c r="H22" s="69">
        <f>C22*SUM(H23,H24)</f>
        <v>0</v>
      </c>
      <c r="I22" s="70"/>
    </row>
    <row r="23" spans="1:9" outlineLevel="3" x14ac:dyDescent="0.2">
      <c r="A23" s="64" t="s">
        <v>352</v>
      </c>
      <c r="B23" s="64" t="s">
        <v>339</v>
      </c>
      <c r="C23" s="65">
        <v>1</v>
      </c>
      <c r="D23" s="65"/>
      <c r="E23" s="66">
        <v>122533</v>
      </c>
      <c r="F23" s="67">
        <v>122533</v>
      </c>
      <c r="G23" s="68">
        <v>100</v>
      </c>
      <c r="H23" s="69">
        <v>0</v>
      </c>
      <c r="I23" s="70"/>
    </row>
    <row r="24" spans="1:9" outlineLevel="3" x14ac:dyDescent="0.2">
      <c r="A24" s="64" t="s">
        <v>353</v>
      </c>
      <c r="B24" s="64" t="s">
        <v>347</v>
      </c>
      <c r="C24" s="65">
        <v>1</v>
      </c>
      <c r="D24" s="65"/>
      <c r="E24" s="66">
        <v>83470</v>
      </c>
      <c r="F24" s="67">
        <v>83470</v>
      </c>
      <c r="G24" s="68">
        <v>100</v>
      </c>
      <c r="H24" s="69">
        <v>0</v>
      </c>
      <c r="I24" s="70"/>
    </row>
    <row r="25" spans="1:9" outlineLevel="2" x14ac:dyDescent="0.2">
      <c r="A25" s="64" t="s">
        <v>354</v>
      </c>
      <c r="B25" s="64" t="s">
        <v>355</v>
      </c>
      <c r="C25" s="65">
        <v>1</v>
      </c>
      <c r="D25" s="65"/>
      <c r="E25" s="66">
        <f>SUM(F26)</f>
        <v>70030.990000000005</v>
      </c>
      <c r="F25" s="67">
        <f>C25*E25</f>
        <v>70030.990000000005</v>
      </c>
      <c r="G25" s="68">
        <f>100*(1-(H25/F25))</f>
        <v>27.829999999999988</v>
      </c>
      <c r="H25" s="69">
        <f>C25*SUM(H26)</f>
        <v>50541.365483000016</v>
      </c>
      <c r="I25" s="70"/>
    </row>
    <row r="26" spans="1:9" outlineLevel="2" x14ac:dyDescent="0.2">
      <c r="A26" s="64" t="s">
        <v>356</v>
      </c>
      <c r="B26" s="64" t="s">
        <v>357</v>
      </c>
      <c r="C26" s="65">
        <v>1</v>
      </c>
      <c r="D26" s="65"/>
      <c r="E26" s="66">
        <f>SUM(F27,F28,F29,F30,F31,F32,F33,F34,F35,F36,F37,F38,F39,F40)</f>
        <v>70030.990000000005</v>
      </c>
      <c r="F26" s="67">
        <f>C26*E26</f>
        <v>70030.990000000005</v>
      </c>
      <c r="G26" s="68">
        <f>100*(1-(H26/F26))</f>
        <v>27.829999999999988</v>
      </c>
      <c r="H26" s="69">
        <f>C26*SUM(H27,H28,H29,H30,H31,H32,H33,H34,H35,H36,H37,H38,H39,H40)</f>
        <v>50541.365483000016</v>
      </c>
      <c r="I26" s="70"/>
    </row>
    <row r="27" spans="1:9" outlineLevel="3" x14ac:dyDescent="0.2">
      <c r="A27" s="64" t="s">
        <v>358</v>
      </c>
      <c r="B27" s="64" t="s">
        <v>359</v>
      </c>
      <c r="C27" s="65">
        <v>1</v>
      </c>
      <c r="D27" s="65"/>
      <c r="E27" s="66">
        <v>11484</v>
      </c>
      <c r="F27" s="67">
        <v>11484</v>
      </c>
      <c r="G27" s="68">
        <v>27.83</v>
      </c>
      <c r="H27" s="69">
        <v>8288.0028000000002</v>
      </c>
      <c r="I27" s="70"/>
    </row>
    <row r="28" spans="1:9" outlineLevel="3" x14ac:dyDescent="0.2">
      <c r="A28" s="64" t="s">
        <v>360</v>
      </c>
      <c r="B28" s="64" t="s">
        <v>361</v>
      </c>
      <c r="C28" s="65">
        <v>1</v>
      </c>
      <c r="D28" s="65"/>
      <c r="E28" s="66">
        <v>9450</v>
      </c>
      <c r="F28" s="67">
        <v>9450</v>
      </c>
      <c r="G28" s="68">
        <v>27.83</v>
      </c>
      <c r="H28" s="69">
        <v>6820.0649999999996</v>
      </c>
      <c r="I28" s="70"/>
    </row>
    <row r="29" spans="1:9" outlineLevel="3" x14ac:dyDescent="0.2">
      <c r="A29" s="64" t="s">
        <v>362</v>
      </c>
      <c r="B29" s="64" t="s">
        <v>93</v>
      </c>
      <c r="C29" s="65">
        <v>1</v>
      </c>
      <c r="D29" s="65"/>
      <c r="E29" s="66">
        <v>15931.63</v>
      </c>
      <c r="F29" s="67">
        <v>15931.63</v>
      </c>
      <c r="G29" s="68">
        <v>27.83</v>
      </c>
      <c r="H29" s="69">
        <v>11497.857371</v>
      </c>
      <c r="I29" s="70"/>
    </row>
    <row r="30" spans="1:9" outlineLevel="3" x14ac:dyDescent="0.2">
      <c r="A30" s="64" t="s">
        <v>363</v>
      </c>
      <c r="B30" s="64" t="s">
        <v>364</v>
      </c>
      <c r="C30" s="65">
        <v>1</v>
      </c>
      <c r="D30" s="65"/>
      <c r="E30" s="66">
        <v>5590</v>
      </c>
      <c r="F30" s="67">
        <v>5590</v>
      </c>
      <c r="G30" s="68">
        <v>27.83</v>
      </c>
      <c r="H30" s="69">
        <v>4034.3029999999999</v>
      </c>
      <c r="I30" s="70"/>
    </row>
    <row r="31" spans="1:9" outlineLevel="3" x14ac:dyDescent="0.2">
      <c r="A31" s="64" t="s">
        <v>365</v>
      </c>
      <c r="B31" s="64" t="s">
        <v>366</v>
      </c>
      <c r="C31" s="65">
        <v>1</v>
      </c>
      <c r="D31" s="65"/>
      <c r="E31" s="66">
        <v>106.97</v>
      </c>
      <c r="F31" s="67">
        <v>106.97</v>
      </c>
      <c r="G31" s="68">
        <v>27.83</v>
      </c>
      <c r="H31" s="69">
        <v>77.200248999999999</v>
      </c>
      <c r="I31" s="70"/>
    </row>
    <row r="32" spans="1:9" outlineLevel="3" x14ac:dyDescent="0.2">
      <c r="A32" s="64" t="s">
        <v>367</v>
      </c>
      <c r="B32" s="64" t="s">
        <v>97</v>
      </c>
      <c r="C32" s="65">
        <v>1</v>
      </c>
      <c r="D32" s="65"/>
      <c r="E32" s="66">
        <v>2728.29</v>
      </c>
      <c r="F32" s="67">
        <v>2728.29</v>
      </c>
      <c r="G32" s="68">
        <v>27.83</v>
      </c>
      <c r="H32" s="69">
        <v>1969.006893</v>
      </c>
      <c r="I32" s="70"/>
    </row>
    <row r="33" spans="1:9" outlineLevel="3" x14ac:dyDescent="0.2">
      <c r="A33" s="64" t="s">
        <v>368</v>
      </c>
      <c r="B33" s="64" t="s">
        <v>369</v>
      </c>
      <c r="C33" s="65">
        <v>1</v>
      </c>
      <c r="D33" s="65"/>
      <c r="E33" s="66">
        <v>3896</v>
      </c>
      <c r="F33" s="67">
        <v>3896</v>
      </c>
      <c r="G33" s="68">
        <v>27.83</v>
      </c>
      <c r="H33" s="69">
        <v>2811.7431999999999</v>
      </c>
      <c r="I33" s="70"/>
    </row>
    <row r="34" spans="1:9" outlineLevel="3" x14ac:dyDescent="0.2">
      <c r="A34" s="64" t="s">
        <v>370</v>
      </c>
      <c r="B34" s="64" t="s">
        <v>99</v>
      </c>
      <c r="C34" s="65">
        <v>1</v>
      </c>
      <c r="D34" s="65"/>
      <c r="E34" s="66">
        <v>6810</v>
      </c>
      <c r="F34" s="67">
        <v>6810</v>
      </c>
      <c r="G34" s="68">
        <v>27.83</v>
      </c>
      <c r="H34" s="69">
        <v>4914.777</v>
      </c>
      <c r="I34" s="70"/>
    </row>
    <row r="35" spans="1:9" outlineLevel="3" x14ac:dyDescent="0.2">
      <c r="A35" s="64" t="s">
        <v>371</v>
      </c>
      <c r="B35" s="64" t="s">
        <v>372</v>
      </c>
      <c r="C35" s="65">
        <v>1</v>
      </c>
      <c r="D35" s="65"/>
      <c r="E35" s="66">
        <v>1027.4000000000001</v>
      </c>
      <c r="F35" s="67">
        <v>1027.4000000000001</v>
      </c>
      <c r="G35" s="68">
        <v>27.83</v>
      </c>
      <c r="H35" s="69">
        <v>741.47457999999995</v>
      </c>
      <c r="I35" s="70"/>
    </row>
    <row r="36" spans="1:9" outlineLevel="3" x14ac:dyDescent="0.2">
      <c r="A36" s="64" t="s">
        <v>373</v>
      </c>
      <c r="B36" s="64" t="s">
        <v>101</v>
      </c>
      <c r="C36" s="65">
        <v>1</v>
      </c>
      <c r="D36" s="65"/>
      <c r="E36" s="66">
        <v>3061.23</v>
      </c>
      <c r="F36" s="67">
        <v>3061.23</v>
      </c>
      <c r="G36" s="68">
        <v>27.83</v>
      </c>
      <c r="H36" s="69">
        <v>2209.2896909999999</v>
      </c>
      <c r="I36" s="70"/>
    </row>
    <row r="37" spans="1:9" outlineLevel="3" x14ac:dyDescent="0.2">
      <c r="A37" s="64" t="s">
        <v>374</v>
      </c>
      <c r="B37" s="64" t="s">
        <v>375</v>
      </c>
      <c r="C37" s="65">
        <v>1</v>
      </c>
      <c r="D37" s="65"/>
      <c r="E37" s="66">
        <v>44.53</v>
      </c>
      <c r="F37" s="67">
        <v>44.53</v>
      </c>
      <c r="G37" s="68">
        <v>27.83</v>
      </c>
      <c r="H37" s="69">
        <v>32.137301000000001</v>
      </c>
      <c r="I37" s="70"/>
    </row>
    <row r="38" spans="1:9" outlineLevel="3" x14ac:dyDescent="0.2">
      <c r="A38" s="64" t="s">
        <v>376</v>
      </c>
      <c r="B38" s="64" t="s">
        <v>377</v>
      </c>
      <c r="C38" s="65">
        <v>1</v>
      </c>
      <c r="D38" s="65"/>
      <c r="E38" s="66">
        <v>575.67999999999995</v>
      </c>
      <c r="F38" s="67">
        <v>575.67999999999995</v>
      </c>
      <c r="G38" s="68">
        <v>27.83</v>
      </c>
      <c r="H38" s="69">
        <v>415.468256</v>
      </c>
      <c r="I38" s="70"/>
    </row>
    <row r="39" spans="1:9" outlineLevel="3" x14ac:dyDescent="0.2">
      <c r="A39" s="64" t="s">
        <v>378</v>
      </c>
      <c r="B39" s="64" t="s">
        <v>379</v>
      </c>
      <c r="C39" s="65">
        <v>1</v>
      </c>
      <c r="D39" s="65"/>
      <c r="E39" s="66">
        <v>3066.17</v>
      </c>
      <c r="F39" s="67">
        <v>3066.17</v>
      </c>
      <c r="G39" s="68">
        <v>27.83</v>
      </c>
      <c r="H39" s="69">
        <v>2212.8548890000002</v>
      </c>
      <c r="I39" s="70"/>
    </row>
    <row r="40" spans="1:9" outlineLevel="3" x14ac:dyDescent="0.2">
      <c r="A40" s="64" t="s">
        <v>380</v>
      </c>
      <c r="B40" s="64" t="s">
        <v>381</v>
      </c>
      <c r="C40" s="65">
        <v>1</v>
      </c>
      <c r="D40" s="65"/>
      <c r="E40" s="66">
        <v>6259.09</v>
      </c>
      <c r="F40" s="67">
        <v>6259.09</v>
      </c>
      <c r="G40" s="68">
        <v>27.83</v>
      </c>
      <c r="H40" s="69">
        <v>4517.1852529999996</v>
      </c>
      <c r="I40" s="70"/>
    </row>
    <row r="41" spans="1:9" outlineLevel="1" x14ac:dyDescent="0.2">
      <c r="A41" s="64" t="s">
        <v>382</v>
      </c>
      <c r="B41" s="64" t="s">
        <v>383</v>
      </c>
      <c r="C41" s="65">
        <v>1</v>
      </c>
      <c r="D41" s="65"/>
      <c r="E41" s="66">
        <f>SUM(F42,F62)</f>
        <v>4149383.5593929999</v>
      </c>
      <c r="F41" s="67">
        <f>C41*E41</f>
        <v>4149383.5593929999</v>
      </c>
      <c r="G41" s="68">
        <f>100*(1-(H41/F41))</f>
        <v>58.74520391387599</v>
      </c>
      <c r="H41" s="69">
        <f>C41*SUM(H42,H62)</f>
        <v>1711819.7262587368</v>
      </c>
      <c r="I41" s="70"/>
    </row>
    <row r="42" spans="1:9" outlineLevel="2" x14ac:dyDescent="0.2">
      <c r="A42" s="64" t="s">
        <v>384</v>
      </c>
      <c r="B42" s="64" t="s">
        <v>385</v>
      </c>
      <c r="C42" s="65">
        <v>1</v>
      </c>
      <c r="D42" s="65"/>
      <c r="E42" s="66">
        <f>SUM(F43,F59)</f>
        <v>3725405.4618639997</v>
      </c>
      <c r="F42" s="67">
        <f>C42*E42</f>
        <v>3725405.4618639997</v>
      </c>
      <c r="G42" s="68">
        <f>100*(1-(H42/F42))</f>
        <v>62.263577812852347</v>
      </c>
      <c r="H42" s="69">
        <f>C42*SUM(H43,H59)</f>
        <v>1405834.7332720573</v>
      </c>
      <c r="I42" s="70"/>
    </row>
    <row r="43" spans="1:9" outlineLevel="3" x14ac:dyDescent="0.2">
      <c r="A43" s="64" t="s">
        <v>386</v>
      </c>
      <c r="B43" s="64" t="s">
        <v>387</v>
      </c>
      <c r="C43" s="65">
        <v>1</v>
      </c>
      <c r="D43" s="65"/>
      <c r="E43" s="66">
        <f>SUM(F44,F45,F46,F47,F48,F49,F50,F51,F52,F53,F54,F55,F56,F57,F58)</f>
        <v>3721461.4618639997</v>
      </c>
      <c r="F43" s="67">
        <f>C43*E43</f>
        <v>3721461.4618639997</v>
      </c>
      <c r="G43" s="68">
        <f>100*(1-(H43/F43))</f>
        <v>62.223584801872299</v>
      </c>
      <c r="H43" s="69">
        <f>C43*SUM(H44,H45,H46,H47,H48,H49,H50,H51,H52,H53,H54,H55,H56,H57,H58)</f>
        <v>1405834.7332720573</v>
      </c>
      <c r="I43" s="70"/>
    </row>
    <row r="44" spans="1:9" outlineLevel="4" x14ac:dyDescent="0.2">
      <c r="A44" s="64" t="s">
        <v>388</v>
      </c>
      <c r="B44" s="64" t="s">
        <v>389</v>
      </c>
      <c r="C44" s="65">
        <v>200</v>
      </c>
      <c r="D44" s="65"/>
      <c r="E44" s="66">
        <v>394.37157774000002</v>
      </c>
      <c r="F44" s="67">
        <v>78874.315547999999</v>
      </c>
      <c r="G44" s="68">
        <v>56.7</v>
      </c>
      <c r="H44" s="69">
        <v>34152.578632283999</v>
      </c>
      <c r="I44" s="70"/>
    </row>
    <row r="45" spans="1:9" outlineLevel="4" x14ac:dyDescent="0.2">
      <c r="A45" s="64" t="s">
        <v>390</v>
      </c>
      <c r="B45" s="64" t="s">
        <v>391</v>
      </c>
      <c r="C45" s="65">
        <v>200</v>
      </c>
      <c r="D45" s="65"/>
      <c r="E45" s="66">
        <v>394.37157774000002</v>
      </c>
      <c r="F45" s="67">
        <v>78874.315547999999</v>
      </c>
      <c r="G45" s="68">
        <v>56.7</v>
      </c>
      <c r="H45" s="69">
        <v>34152.578632283999</v>
      </c>
      <c r="I45" s="70"/>
    </row>
    <row r="46" spans="1:9" outlineLevel="4" x14ac:dyDescent="0.2">
      <c r="A46" s="64" t="s">
        <v>392</v>
      </c>
      <c r="B46" s="64" t="s">
        <v>393</v>
      </c>
      <c r="C46" s="65">
        <v>200</v>
      </c>
      <c r="D46" s="65"/>
      <c r="E46" s="66">
        <v>428.28218514999998</v>
      </c>
      <c r="F46" s="67">
        <v>85656.437030000001</v>
      </c>
      <c r="G46" s="68">
        <v>56.7</v>
      </c>
      <c r="H46" s="69">
        <v>37089.237233990003</v>
      </c>
      <c r="I46" s="70"/>
    </row>
    <row r="47" spans="1:9" outlineLevel="4" x14ac:dyDescent="0.2">
      <c r="A47" s="64" t="s">
        <v>394</v>
      </c>
      <c r="B47" s="64" t="s">
        <v>395</v>
      </c>
      <c r="C47" s="65">
        <v>200</v>
      </c>
      <c r="D47" s="65"/>
      <c r="E47" s="66">
        <v>394.37157774000002</v>
      </c>
      <c r="F47" s="67">
        <v>78874.315547999999</v>
      </c>
      <c r="G47" s="68">
        <v>56.7</v>
      </c>
      <c r="H47" s="69">
        <v>34152.578632283999</v>
      </c>
      <c r="I47" s="70"/>
    </row>
    <row r="48" spans="1:9" outlineLevel="4" x14ac:dyDescent="0.2">
      <c r="A48" s="64" t="s">
        <v>396</v>
      </c>
      <c r="B48" s="64" t="s">
        <v>397</v>
      </c>
      <c r="C48" s="65">
        <v>200</v>
      </c>
      <c r="D48" s="65"/>
      <c r="E48" s="66">
        <v>394.37157774000002</v>
      </c>
      <c r="F48" s="67">
        <v>78874.315547999999</v>
      </c>
      <c r="G48" s="68">
        <v>56.7</v>
      </c>
      <c r="H48" s="69">
        <v>34152.578632283999</v>
      </c>
      <c r="I48" s="70"/>
    </row>
    <row r="49" spans="1:9" outlineLevel="4" x14ac:dyDescent="0.2">
      <c r="A49" s="64" t="s">
        <v>398</v>
      </c>
      <c r="B49" s="64" t="s">
        <v>399</v>
      </c>
      <c r="C49" s="65">
        <v>200</v>
      </c>
      <c r="D49" s="65"/>
      <c r="E49" s="66">
        <v>394.37157774000002</v>
      </c>
      <c r="F49" s="67">
        <v>78874.315547999999</v>
      </c>
      <c r="G49" s="68">
        <v>56.7</v>
      </c>
      <c r="H49" s="69">
        <v>34152.578632283999</v>
      </c>
      <c r="I49" s="70"/>
    </row>
    <row r="50" spans="1:9" outlineLevel="4" x14ac:dyDescent="0.2">
      <c r="A50" s="64" t="s">
        <v>400</v>
      </c>
      <c r="B50" s="64" t="s">
        <v>401</v>
      </c>
      <c r="C50" s="65">
        <v>200</v>
      </c>
      <c r="D50" s="65"/>
      <c r="E50" s="66">
        <v>394.37157774000002</v>
      </c>
      <c r="F50" s="67">
        <v>78874.315547999999</v>
      </c>
      <c r="G50" s="68">
        <v>56.7</v>
      </c>
      <c r="H50" s="69">
        <v>34152.578632283999</v>
      </c>
      <c r="I50" s="70"/>
    </row>
    <row r="51" spans="1:9" outlineLevel="4" x14ac:dyDescent="0.2">
      <c r="A51" s="64" t="s">
        <v>402</v>
      </c>
      <c r="B51" s="64" t="s">
        <v>403</v>
      </c>
      <c r="C51" s="65">
        <v>200</v>
      </c>
      <c r="D51" s="65"/>
      <c r="E51" s="66">
        <v>394.37157774000002</v>
      </c>
      <c r="F51" s="67">
        <v>78874.315547999999</v>
      </c>
      <c r="G51" s="68">
        <v>56.7</v>
      </c>
      <c r="H51" s="69">
        <v>34152.578632283999</v>
      </c>
      <c r="I51" s="70"/>
    </row>
    <row r="52" spans="1:9" outlineLevel="4" x14ac:dyDescent="0.2">
      <c r="A52" s="64" t="s">
        <v>404</v>
      </c>
      <c r="B52" s="64" t="s">
        <v>405</v>
      </c>
      <c r="C52" s="65">
        <v>10</v>
      </c>
      <c r="D52" s="65"/>
      <c r="E52" s="66">
        <v>23662</v>
      </c>
      <c r="F52" s="67">
        <v>236620</v>
      </c>
      <c r="G52" s="68">
        <v>56.7</v>
      </c>
      <c r="H52" s="69">
        <v>102456.46</v>
      </c>
      <c r="I52" s="70"/>
    </row>
    <row r="53" spans="1:9" outlineLevel="4" x14ac:dyDescent="0.2">
      <c r="A53" s="64" t="s">
        <v>406</v>
      </c>
      <c r="B53" s="64" t="s">
        <v>407</v>
      </c>
      <c r="C53" s="65">
        <v>200</v>
      </c>
      <c r="D53" s="65"/>
      <c r="E53" s="66">
        <v>10043.295555840001</v>
      </c>
      <c r="F53" s="67">
        <v>2008659.1111679999</v>
      </c>
      <c r="G53" s="68">
        <v>63.92</v>
      </c>
      <c r="H53" s="69">
        <v>724724.20730941498</v>
      </c>
      <c r="I53" s="70"/>
    </row>
    <row r="54" spans="1:9" outlineLevel="4" x14ac:dyDescent="0.2">
      <c r="A54" s="64" t="s">
        <v>408</v>
      </c>
      <c r="B54" s="64" t="s">
        <v>409</v>
      </c>
      <c r="C54" s="65">
        <v>200</v>
      </c>
      <c r="D54" s="65"/>
      <c r="E54" s="66">
        <v>882.46529988999998</v>
      </c>
      <c r="F54" s="67">
        <v>176493.059978</v>
      </c>
      <c r="G54" s="68">
        <v>63.92</v>
      </c>
      <c r="H54" s="69">
        <v>63678.696040062401</v>
      </c>
      <c r="I54" s="70"/>
    </row>
    <row r="55" spans="1:9" outlineLevel="4" x14ac:dyDescent="0.2">
      <c r="A55" s="64" t="s">
        <v>410</v>
      </c>
      <c r="B55" s="64" t="s">
        <v>411</v>
      </c>
      <c r="C55" s="65">
        <v>200</v>
      </c>
      <c r="D55" s="65"/>
      <c r="E55" s="66">
        <v>662.16732459000002</v>
      </c>
      <c r="F55" s="67">
        <v>132433.46491800001</v>
      </c>
      <c r="G55" s="68">
        <v>63.92</v>
      </c>
      <c r="H55" s="69">
        <v>47781.994142414398</v>
      </c>
      <c r="I55" s="70"/>
    </row>
    <row r="56" spans="1:9" outlineLevel="4" x14ac:dyDescent="0.2">
      <c r="A56" s="64" t="s">
        <v>412</v>
      </c>
      <c r="B56" s="64" t="s">
        <v>413</v>
      </c>
      <c r="C56" s="65">
        <v>200</v>
      </c>
      <c r="D56" s="65"/>
      <c r="E56" s="66">
        <v>882.46529988999998</v>
      </c>
      <c r="F56" s="67">
        <v>176493.059978</v>
      </c>
      <c r="G56" s="68">
        <v>63.92</v>
      </c>
      <c r="H56" s="69">
        <v>63678.696040062401</v>
      </c>
      <c r="I56" s="70"/>
    </row>
    <row r="57" spans="1:9" outlineLevel="4" x14ac:dyDescent="0.2">
      <c r="A57" s="64" t="s">
        <v>414</v>
      </c>
      <c r="B57" s="64" t="s">
        <v>415</v>
      </c>
      <c r="C57" s="65">
        <v>200</v>
      </c>
      <c r="D57" s="65"/>
      <c r="E57" s="66">
        <v>882.46529988999998</v>
      </c>
      <c r="F57" s="67">
        <v>176493.059978</v>
      </c>
      <c r="G57" s="68">
        <v>63.92</v>
      </c>
      <c r="H57" s="69">
        <v>63678.696040062401</v>
      </c>
      <c r="I57" s="70"/>
    </row>
    <row r="58" spans="1:9" outlineLevel="4" x14ac:dyDescent="0.2">
      <c r="A58" s="64" t="s">
        <v>416</v>
      </c>
      <c r="B58" s="64" t="s">
        <v>417</v>
      </c>
      <c r="C58" s="65">
        <v>200</v>
      </c>
      <c r="D58" s="65"/>
      <c r="E58" s="66">
        <v>882.46529988999998</v>
      </c>
      <c r="F58" s="67">
        <v>176493.059978</v>
      </c>
      <c r="G58" s="68">
        <v>63.92</v>
      </c>
      <c r="H58" s="69">
        <v>63678.696040062401</v>
      </c>
      <c r="I58" s="70"/>
    </row>
    <row r="59" spans="1:9" outlineLevel="3" x14ac:dyDescent="0.2">
      <c r="A59" s="64" t="s">
        <v>418</v>
      </c>
      <c r="B59" s="64" t="s">
        <v>419</v>
      </c>
      <c r="C59" s="65">
        <v>1</v>
      </c>
      <c r="D59" s="65"/>
      <c r="E59" s="66">
        <f>SUM(F60)</f>
        <v>3944</v>
      </c>
      <c r="F59" s="67">
        <f>C59*E59</f>
        <v>3944</v>
      </c>
      <c r="G59" s="68">
        <f>100*(1-(H59/F59))</f>
        <v>100</v>
      </c>
      <c r="H59" s="69">
        <f>C59*SUM(H60)</f>
        <v>0</v>
      </c>
      <c r="I59" s="70"/>
    </row>
    <row r="60" spans="1:9" outlineLevel="3" x14ac:dyDescent="0.2">
      <c r="A60" s="64" t="s">
        <v>420</v>
      </c>
      <c r="B60" s="64" t="s">
        <v>421</v>
      </c>
      <c r="C60" s="65">
        <v>1</v>
      </c>
      <c r="D60" s="65"/>
      <c r="E60" s="66">
        <f>SUM(F61)</f>
        <v>3944</v>
      </c>
      <c r="F60" s="67">
        <f>C60*E60</f>
        <v>3944</v>
      </c>
      <c r="G60" s="68">
        <f>100*(1-(H60/F60))</f>
        <v>100</v>
      </c>
      <c r="H60" s="69">
        <f>C60*SUM(H61)</f>
        <v>0</v>
      </c>
      <c r="I60" s="70"/>
    </row>
    <row r="61" spans="1:9" outlineLevel="3" x14ac:dyDescent="0.2">
      <c r="A61" s="64" t="s">
        <v>422</v>
      </c>
      <c r="B61" s="64" t="s">
        <v>423</v>
      </c>
      <c r="C61" s="65">
        <v>1</v>
      </c>
      <c r="D61" s="65"/>
      <c r="E61" s="66">
        <v>3944</v>
      </c>
      <c r="F61" s="67">
        <v>3944</v>
      </c>
      <c r="G61" s="68">
        <v>100</v>
      </c>
      <c r="H61" s="69">
        <v>0</v>
      </c>
      <c r="I61" s="70"/>
    </row>
    <row r="62" spans="1:9" outlineLevel="2" x14ac:dyDescent="0.2">
      <c r="A62" s="64" t="s">
        <v>424</v>
      </c>
      <c r="B62" s="64" t="s">
        <v>425</v>
      </c>
      <c r="C62" s="65">
        <v>1</v>
      </c>
      <c r="D62" s="65"/>
      <c r="E62" s="66">
        <f>SUM(F63)</f>
        <v>423978.09752900002</v>
      </c>
      <c r="F62" s="67">
        <f>C62*E62</f>
        <v>423978.09752900002</v>
      </c>
      <c r="G62" s="68">
        <f>100*(1-(H62/F62))</f>
        <v>27.829999999999945</v>
      </c>
      <c r="H62" s="69">
        <f>C62*SUM(H63)</f>
        <v>305984.99298667954</v>
      </c>
      <c r="I62" s="70"/>
    </row>
    <row r="63" spans="1:9" outlineLevel="2" x14ac:dyDescent="0.2">
      <c r="A63" s="64" t="s">
        <v>426</v>
      </c>
      <c r="B63" s="64" t="s">
        <v>427</v>
      </c>
      <c r="C63" s="65">
        <v>1</v>
      </c>
      <c r="D63" s="65"/>
      <c r="E63" s="66">
        <f>SUM(F64,F65,F66,F67)</f>
        <v>423978.09752900002</v>
      </c>
      <c r="F63" s="67">
        <f>C63*E63</f>
        <v>423978.09752900002</v>
      </c>
      <c r="G63" s="68">
        <f>100*(1-(H63/F63))</f>
        <v>27.829999999999945</v>
      </c>
      <c r="H63" s="69">
        <f>C63*SUM(H64,H65,H66,H67)</f>
        <v>305984.99298667954</v>
      </c>
      <c r="I63" s="70"/>
    </row>
    <row r="64" spans="1:9" outlineLevel="3" x14ac:dyDescent="0.2">
      <c r="A64" s="64" t="s">
        <v>428</v>
      </c>
      <c r="B64" s="64" t="s">
        <v>429</v>
      </c>
      <c r="C64" s="65">
        <v>20</v>
      </c>
      <c r="D64" s="65"/>
      <c r="E64" s="66">
        <v>2410.54374125</v>
      </c>
      <c r="F64" s="67">
        <v>48210.874824999999</v>
      </c>
      <c r="G64" s="68">
        <v>27.83</v>
      </c>
      <c r="H64" s="69">
        <v>34793.788361202503</v>
      </c>
      <c r="I64" s="70"/>
    </row>
    <row r="65" spans="1:9" outlineLevel="3" x14ac:dyDescent="0.2">
      <c r="A65" s="64" t="s">
        <v>430</v>
      </c>
      <c r="B65" s="64" t="s">
        <v>431</v>
      </c>
      <c r="C65" s="65">
        <v>200</v>
      </c>
      <c r="D65" s="65"/>
      <c r="E65" s="66">
        <v>803.51458042000002</v>
      </c>
      <c r="F65" s="67">
        <v>160702.916084</v>
      </c>
      <c r="G65" s="68">
        <v>27.83</v>
      </c>
      <c r="H65" s="69">
        <v>115979.29453782301</v>
      </c>
      <c r="I65" s="70"/>
    </row>
    <row r="66" spans="1:9" outlineLevel="3" x14ac:dyDescent="0.2">
      <c r="A66" s="64" t="s">
        <v>432</v>
      </c>
      <c r="B66" s="64" t="s">
        <v>433</v>
      </c>
      <c r="C66" s="65">
        <v>1000</v>
      </c>
      <c r="D66" s="65"/>
      <c r="E66" s="66">
        <v>33.108366230000001</v>
      </c>
      <c r="F66" s="67">
        <v>33108.36623</v>
      </c>
      <c r="G66" s="68">
        <v>27.83</v>
      </c>
      <c r="H66" s="69">
        <v>23894.307908191</v>
      </c>
      <c r="I66" s="70"/>
    </row>
    <row r="67" spans="1:9" outlineLevel="3" x14ac:dyDescent="0.2">
      <c r="A67" s="64" t="s">
        <v>434</v>
      </c>
      <c r="B67" s="64" t="s">
        <v>435</v>
      </c>
      <c r="C67" s="65">
        <v>3000</v>
      </c>
      <c r="D67" s="65"/>
      <c r="E67" s="66">
        <v>60.651980129999998</v>
      </c>
      <c r="F67" s="67">
        <v>181955.94039</v>
      </c>
      <c r="G67" s="68">
        <v>27.83</v>
      </c>
      <c r="H67" s="69">
        <v>131317.60217946299</v>
      </c>
      <c r="I67" s="70"/>
    </row>
    <row r="68" spans="1:9" outlineLevel="1" x14ac:dyDescent="0.2">
      <c r="A68" s="64" t="s">
        <v>436</v>
      </c>
      <c r="B68" s="64" t="s">
        <v>437</v>
      </c>
      <c r="C68" s="65">
        <v>1</v>
      </c>
      <c r="D68" s="65"/>
      <c r="E68" s="66">
        <f>SUM(F69)</f>
        <v>647424</v>
      </c>
      <c r="F68" s="67">
        <f>C68*E68</f>
        <v>647424</v>
      </c>
      <c r="G68" s="68">
        <f>100*(1-(H68/F68))</f>
        <v>44.07</v>
      </c>
      <c r="H68" s="69">
        <f>C68*SUM(H69)</f>
        <v>362104.24320000003</v>
      </c>
      <c r="I68" s="70"/>
    </row>
    <row r="69" spans="1:9" outlineLevel="1" x14ac:dyDescent="0.2">
      <c r="A69" s="64" t="s">
        <v>438</v>
      </c>
      <c r="B69" s="64" t="s">
        <v>437</v>
      </c>
      <c r="C69" s="65">
        <v>1</v>
      </c>
      <c r="D69" s="65"/>
      <c r="E69" s="66">
        <f>SUM(F70)</f>
        <v>647424</v>
      </c>
      <c r="F69" s="67">
        <f>C69*E69</f>
        <v>647424</v>
      </c>
      <c r="G69" s="68">
        <f>100*(1-(H69/F69))</f>
        <v>44.07</v>
      </c>
      <c r="H69" s="69">
        <f>C69*SUM(H70)</f>
        <v>362104.24320000003</v>
      </c>
      <c r="I69" s="70"/>
    </row>
    <row r="70" spans="1:9" outlineLevel="1" x14ac:dyDescent="0.2">
      <c r="A70" s="64" t="s">
        <v>439</v>
      </c>
      <c r="B70" s="64" t="s">
        <v>437</v>
      </c>
      <c r="C70" s="65">
        <v>1</v>
      </c>
      <c r="D70" s="65"/>
      <c r="E70" s="66">
        <f>SUM(F71)</f>
        <v>647424</v>
      </c>
      <c r="F70" s="67">
        <f>C70*E70</f>
        <v>647424</v>
      </c>
      <c r="G70" s="68">
        <f>100*(1-(H70/F70))</f>
        <v>44.07</v>
      </c>
      <c r="H70" s="69">
        <f>C70*SUM(H71)</f>
        <v>362104.24320000003</v>
      </c>
      <c r="I70" s="70"/>
    </row>
    <row r="71" spans="1:9" outlineLevel="1" x14ac:dyDescent="0.2">
      <c r="A71" s="64" t="s">
        <v>440</v>
      </c>
      <c r="B71" s="64" t="s">
        <v>437</v>
      </c>
      <c r="C71" s="65">
        <v>4496</v>
      </c>
      <c r="D71" s="65"/>
      <c r="E71" s="66">
        <v>144</v>
      </c>
      <c r="F71" s="67">
        <v>647424</v>
      </c>
      <c r="G71" s="68">
        <v>44.07</v>
      </c>
      <c r="H71" s="69">
        <v>362104.24320000003</v>
      </c>
      <c r="I71" s="70"/>
    </row>
    <row r="72" spans="1:9" outlineLevel="1" x14ac:dyDescent="0.2">
      <c r="A72" s="64" t="s">
        <v>441</v>
      </c>
      <c r="B72" s="64" t="s">
        <v>442</v>
      </c>
      <c r="C72" s="65">
        <v>1</v>
      </c>
      <c r="D72" s="65"/>
      <c r="E72" s="66">
        <f>SUM(F73,F76)</f>
        <v>1207166.72</v>
      </c>
      <c r="F72" s="67">
        <f>C72*E72</f>
        <v>1207166.72</v>
      </c>
      <c r="G72" s="68">
        <f>100*(1-(H72/F72))</f>
        <v>53.256628275504482</v>
      </c>
      <c r="H72" s="69">
        <f>C72*SUM(H73,H76)</f>
        <v>564270.42726399994</v>
      </c>
      <c r="I72" s="70"/>
    </row>
    <row r="73" spans="1:9" outlineLevel="2" x14ac:dyDescent="0.2">
      <c r="A73" s="64" t="s">
        <v>443</v>
      </c>
      <c r="B73" s="64" t="s">
        <v>444</v>
      </c>
      <c r="C73" s="65">
        <v>1</v>
      </c>
      <c r="D73" s="65"/>
      <c r="E73" s="66">
        <f>SUM(F74)</f>
        <v>876720</v>
      </c>
      <c r="F73" s="67">
        <f>C73*E73</f>
        <v>876720</v>
      </c>
      <c r="G73" s="68">
        <f>100*(1-(H73/F73))</f>
        <v>44.07</v>
      </c>
      <c r="H73" s="69">
        <f>C73*SUM(H74)</f>
        <v>490349.49599999998</v>
      </c>
      <c r="I73" s="70"/>
    </row>
    <row r="74" spans="1:9" outlineLevel="2" x14ac:dyDescent="0.2">
      <c r="A74" s="64" t="s">
        <v>445</v>
      </c>
      <c r="B74" s="64" t="s">
        <v>446</v>
      </c>
      <c r="C74" s="65">
        <v>1</v>
      </c>
      <c r="D74" s="65"/>
      <c r="E74" s="66">
        <f>SUM(F75)</f>
        <v>876720</v>
      </c>
      <c r="F74" s="67">
        <f>C74*E74</f>
        <v>876720</v>
      </c>
      <c r="G74" s="68">
        <f>100*(1-(H74/F74))</f>
        <v>44.07</v>
      </c>
      <c r="H74" s="69">
        <f>C74*SUM(H75)</f>
        <v>490349.49599999998</v>
      </c>
      <c r="I74" s="70"/>
    </row>
    <row r="75" spans="1:9" outlineLevel="2" x14ac:dyDescent="0.2">
      <c r="A75" s="64" t="s">
        <v>447</v>
      </c>
      <c r="B75" s="64" t="s">
        <v>448</v>
      </c>
      <c r="C75" s="65">
        <v>4496</v>
      </c>
      <c r="D75" s="65"/>
      <c r="E75" s="66">
        <v>195</v>
      </c>
      <c r="F75" s="67">
        <v>876720</v>
      </c>
      <c r="G75" s="68">
        <v>44.07</v>
      </c>
      <c r="H75" s="69">
        <v>490349.49599999998</v>
      </c>
      <c r="I75" s="70"/>
    </row>
    <row r="76" spans="1:9" outlineLevel="2" x14ac:dyDescent="0.2">
      <c r="A76" s="64" t="s">
        <v>449</v>
      </c>
      <c r="B76" s="64" t="s">
        <v>450</v>
      </c>
      <c r="C76" s="65">
        <v>1</v>
      </c>
      <c r="D76" s="65"/>
      <c r="E76" s="66">
        <f>SUM(F77,F79)</f>
        <v>330446.71999999997</v>
      </c>
      <c r="F76" s="67">
        <f>C76*E76</f>
        <v>330446.71999999997</v>
      </c>
      <c r="G76" s="68">
        <f>100*(1-(H76/F76))</f>
        <v>77.63</v>
      </c>
      <c r="H76" s="69">
        <f>C76*SUM(H77,H79)</f>
        <v>73920.931263999999</v>
      </c>
      <c r="I76" s="70"/>
    </row>
    <row r="77" spans="1:9" outlineLevel="3" x14ac:dyDescent="0.2">
      <c r="A77" s="64" t="s">
        <v>451</v>
      </c>
      <c r="B77" s="64" t="s">
        <v>452</v>
      </c>
      <c r="C77" s="65">
        <v>45690</v>
      </c>
      <c r="D77" s="65"/>
      <c r="E77" s="66">
        <f>SUM(F78)</f>
        <v>4.13</v>
      </c>
      <c r="F77" s="67">
        <f>C77*E77</f>
        <v>188699.69999999998</v>
      </c>
      <c r="G77" s="68">
        <f>100*(1-(H77/F77))</f>
        <v>77.63</v>
      </c>
      <c r="H77" s="69">
        <f>C77*SUM(H78)</f>
        <v>42212.122889999999</v>
      </c>
      <c r="I77" s="70"/>
    </row>
    <row r="78" spans="1:9" outlineLevel="3" x14ac:dyDescent="0.2">
      <c r="A78" s="64" t="s">
        <v>453</v>
      </c>
      <c r="B78" s="64" t="s">
        <v>454</v>
      </c>
      <c r="C78" s="65">
        <v>1</v>
      </c>
      <c r="D78" s="65"/>
      <c r="E78" s="66">
        <v>4.13</v>
      </c>
      <c r="F78" s="67">
        <v>4.13</v>
      </c>
      <c r="G78" s="68">
        <v>77.63</v>
      </c>
      <c r="H78" s="69">
        <v>0.92388099999999995</v>
      </c>
      <c r="I78" s="70"/>
    </row>
    <row r="79" spans="1:9" outlineLevel="3" x14ac:dyDescent="0.2">
      <c r="A79" s="64" t="s">
        <v>455</v>
      </c>
      <c r="B79" s="64" t="s">
        <v>456</v>
      </c>
      <c r="C79" s="65">
        <v>11422</v>
      </c>
      <c r="D79" s="65"/>
      <c r="E79" s="66">
        <f>SUM(F80)</f>
        <v>12.41</v>
      </c>
      <c r="F79" s="67">
        <f>C79*E79</f>
        <v>141747.01999999999</v>
      </c>
      <c r="G79" s="68">
        <f>100*(1-(H79/F79))</f>
        <v>77.63</v>
      </c>
      <c r="H79" s="69">
        <f>C79*SUM(H80)</f>
        <v>31708.808374</v>
      </c>
      <c r="I79" s="70"/>
    </row>
    <row r="80" spans="1:9" outlineLevel="3" x14ac:dyDescent="0.2">
      <c r="A80" s="64" t="s">
        <v>457</v>
      </c>
      <c r="B80" s="64" t="s">
        <v>458</v>
      </c>
      <c r="C80" s="65">
        <v>1</v>
      </c>
      <c r="D80" s="65"/>
      <c r="E80" s="66">
        <v>12.41</v>
      </c>
      <c r="F80" s="67">
        <v>12.41</v>
      </c>
      <c r="G80" s="68">
        <v>77.63</v>
      </c>
      <c r="H80" s="69">
        <v>2.7761170000000002</v>
      </c>
      <c r="I80" s="70"/>
    </row>
    <row r="81" spans="1:9" outlineLevel="1" x14ac:dyDescent="0.2">
      <c r="A81" s="64" t="s">
        <v>459</v>
      </c>
      <c r="B81" s="64" t="s">
        <v>460</v>
      </c>
      <c r="C81" s="65">
        <v>1</v>
      </c>
      <c r="D81" s="65"/>
      <c r="E81" s="66">
        <f>SUM(F82)</f>
        <v>669183.07000000007</v>
      </c>
      <c r="F81" s="67">
        <f>C81*E81</f>
        <v>669183.07000000007</v>
      </c>
      <c r="G81" s="68">
        <f>100*(1-(H81/F81))</f>
        <v>7.0000000000000178</v>
      </c>
      <c r="H81" s="69">
        <f>C81*SUM(H82)</f>
        <v>622340.25509999995</v>
      </c>
      <c r="I81" s="70"/>
    </row>
    <row r="82" spans="1:9" outlineLevel="1" x14ac:dyDescent="0.2">
      <c r="A82" s="64" t="s">
        <v>461</v>
      </c>
      <c r="B82" s="64" t="s">
        <v>462</v>
      </c>
      <c r="C82" s="65">
        <v>1</v>
      </c>
      <c r="D82" s="65"/>
      <c r="E82" s="66">
        <f>SUM(F83)</f>
        <v>669183.07000000007</v>
      </c>
      <c r="F82" s="67">
        <f>C82*E82</f>
        <v>669183.07000000007</v>
      </c>
      <c r="G82" s="68">
        <f>100*(1-(H82/F82))</f>
        <v>7.0000000000000178</v>
      </c>
      <c r="H82" s="69">
        <f>C82*SUM(H83)</f>
        <v>622340.25509999995</v>
      </c>
      <c r="I82" s="70"/>
    </row>
    <row r="83" spans="1:9" outlineLevel="1" x14ac:dyDescent="0.2">
      <c r="A83" s="64" t="s">
        <v>463</v>
      </c>
      <c r="B83" s="64" t="s">
        <v>460</v>
      </c>
      <c r="C83" s="65">
        <v>1</v>
      </c>
      <c r="D83" s="65"/>
      <c r="E83" s="66">
        <f>SUM(F84,F85,F86)</f>
        <v>669183.07000000007</v>
      </c>
      <c r="F83" s="67">
        <f>C83*E83</f>
        <v>669183.07000000007</v>
      </c>
      <c r="G83" s="68">
        <f>100*(1-(H83/F83))</f>
        <v>7.0000000000000178</v>
      </c>
      <c r="H83" s="69">
        <f>C83*SUM(H84,H85,H86)</f>
        <v>622340.25509999995</v>
      </c>
      <c r="I83" s="70"/>
    </row>
    <row r="84" spans="1:9" outlineLevel="2" x14ac:dyDescent="0.2">
      <c r="A84" s="64" t="s">
        <v>464</v>
      </c>
      <c r="B84" s="64" t="s">
        <v>465</v>
      </c>
      <c r="C84" s="65">
        <v>1</v>
      </c>
      <c r="D84" s="65"/>
      <c r="E84" s="66">
        <v>104855.38</v>
      </c>
      <c r="F84" s="67">
        <v>104855.38</v>
      </c>
      <c r="G84" s="68">
        <v>7</v>
      </c>
      <c r="H84" s="69">
        <v>97515.503400000001</v>
      </c>
      <c r="I84" s="70"/>
    </row>
    <row r="85" spans="1:9" outlineLevel="2" x14ac:dyDescent="0.2">
      <c r="A85" s="64" t="s">
        <v>466</v>
      </c>
      <c r="B85" s="64" t="s">
        <v>467</v>
      </c>
      <c r="C85" s="65">
        <v>1</v>
      </c>
      <c r="D85" s="65"/>
      <c r="E85" s="66">
        <v>553533.78</v>
      </c>
      <c r="F85" s="67">
        <v>553533.78</v>
      </c>
      <c r="G85" s="68">
        <v>7</v>
      </c>
      <c r="H85" s="69">
        <v>514786.4154</v>
      </c>
      <c r="I85" s="70"/>
    </row>
    <row r="86" spans="1:9" outlineLevel="2" x14ac:dyDescent="0.2">
      <c r="A86" s="64" t="s">
        <v>468</v>
      </c>
      <c r="B86" s="64" t="s">
        <v>469</v>
      </c>
      <c r="C86" s="65">
        <v>1</v>
      </c>
      <c r="D86" s="65"/>
      <c r="E86" s="66">
        <v>10793.91</v>
      </c>
      <c r="F86" s="67">
        <v>10793.91</v>
      </c>
      <c r="G86" s="68">
        <v>7</v>
      </c>
      <c r="H86" s="69">
        <v>10038.336300000001</v>
      </c>
      <c r="I86" s="70"/>
    </row>
    <row r="87" spans="1:9" outlineLevel="1" x14ac:dyDescent="0.2">
      <c r="A87" s="64" t="s">
        <v>470</v>
      </c>
      <c r="B87" s="64" t="s">
        <v>471</v>
      </c>
      <c r="C87" s="65">
        <v>1</v>
      </c>
      <c r="D87" s="65"/>
      <c r="E87" s="66">
        <f>SUM(F88)</f>
        <v>2137060.2399999998</v>
      </c>
      <c r="F87" s="67">
        <f>C87*E87</f>
        <v>2137060.2399999998</v>
      </c>
      <c r="G87" s="68">
        <f>100*(1-(H87/F87))</f>
        <v>6.9999999999999947</v>
      </c>
      <c r="H87" s="69">
        <f>C87*SUM(H88)</f>
        <v>1987466.0231999999</v>
      </c>
      <c r="I87" s="70"/>
    </row>
    <row r="88" spans="1:9" outlineLevel="1" x14ac:dyDescent="0.2">
      <c r="A88" s="64" t="s">
        <v>472</v>
      </c>
      <c r="B88" s="64" t="s">
        <v>473</v>
      </c>
      <c r="C88" s="65">
        <v>1</v>
      </c>
      <c r="D88" s="65"/>
      <c r="E88" s="66">
        <f>SUM(F89)</f>
        <v>2137060.2399999998</v>
      </c>
      <c r="F88" s="67">
        <f>C88*E88</f>
        <v>2137060.2399999998</v>
      </c>
      <c r="G88" s="68">
        <f>100*(1-(H88/F88))</f>
        <v>6.9999999999999947</v>
      </c>
      <c r="H88" s="69">
        <f>C88*SUM(H89)</f>
        <v>1987466.0231999999</v>
      </c>
      <c r="I88" s="70"/>
    </row>
    <row r="89" spans="1:9" outlineLevel="1" x14ac:dyDescent="0.2">
      <c r="A89" s="64" t="s">
        <v>474</v>
      </c>
      <c r="B89" s="64" t="s">
        <v>471</v>
      </c>
      <c r="C89" s="65">
        <v>1</v>
      </c>
      <c r="D89" s="65"/>
      <c r="E89" s="66">
        <f>SUM(F90,F91,F92)</f>
        <v>2137060.2399999998</v>
      </c>
      <c r="F89" s="67">
        <f>C89*E89</f>
        <v>2137060.2399999998</v>
      </c>
      <c r="G89" s="68">
        <f>100*(1-(H89/F89))</f>
        <v>6.9999999999999947</v>
      </c>
      <c r="H89" s="69">
        <f>C89*SUM(H90,H91,H92)</f>
        <v>1987466.0231999999</v>
      </c>
      <c r="I89" s="70"/>
    </row>
    <row r="90" spans="1:9" outlineLevel="2" x14ac:dyDescent="0.2">
      <c r="A90" s="64" t="s">
        <v>475</v>
      </c>
      <c r="B90" s="64" t="s">
        <v>476</v>
      </c>
      <c r="C90" s="65">
        <v>1</v>
      </c>
      <c r="D90" s="65"/>
      <c r="E90" s="66">
        <v>212215.38</v>
      </c>
      <c r="F90" s="67">
        <v>212215.38</v>
      </c>
      <c r="G90" s="68">
        <v>7</v>
      </c>
      <c r="H90" s="69">
        <v>197360.3034</v>
      </c>
      <c r="I90" s="70"/>
    </row>
    <row r="91" spans="1:9" outlineLevel="2" x14ac:dyDescent="0.2">
      <c r="A91" s="64" t="s">
        <v>477</v>
      </c>
      <c r="B91" s="64" t="s">
        <v>478</v>
      </c>
      <c r="C91" s="65">
        <v>1</v>
      </c>
      <c r="D91" s="65"/>
      <c r="E91" s="66">
        <v>1888028.31</v>
      </c>
      <c r="F91" s="67">
        <v>1888028.31</v>
      </c>
      <c r="G91" s="68">
        <v>7</v>
      </c>
      <c r="H91" s="69">
        <v>1755866.3282999999</v>
      </c>
      <c r="I91" s="70"/>
    </row>
    <row r="92" spans="1:9" outlineLevel="2" x14ac:dyDescent="0.2">
      <c r="A92" s="64" t="s">
        <v>479</v>
      </c>
      <c r="B92" s="64" t="s">
        <v>480</v>
      </c>
      <c r="C92" s="65">
        <v>1</v>
      </c>
      <c r="D92" s="65"/>
      <c r="E92" s="66">
        <v>36816.550000000003</v>
      </c>
      <c r="F92" s="67">
        <v>36816.550000000003</v>
      </c>
      <c r="G92" s="68">
        <v>7</v>
      </c>
      <c r="H92" s="69">
        <v>34239.391499999998</v>
      </c>
      <c r="I92" s="70"/>
    </row>
    <row r="93" spans="1:9" outlineLevel="1" x14ac:dyDescent="0.2">
      <c r="A93" s="64" t="s">
        <v>481</v>
      </c>
      <c r="B93" s="64" t="s">
        <v>482</v>
      </c>
      <c r="C93" s="65">
        <v>1</v>
      </c>
      <c r="D93" s="65"/>
      <c r="E93" s="66">
        <f>SUM(F94)</f>
        <v>514187.55</v>
      </c>
      <c r="F93" s="67">
        <f>C93*E93</f>
        <v>514187.55</v>
      </c>
      <c r="G93" s="68">
        <f>100*(1-(H93/F93))</f>
        <v>6.999999999999984</v>
      </c>
      <c r="H93" s="69">
        <f>C93*SUM(H94)</f>
        <v>478194.42150000005</v>
      </c>
      <c r="I93" s="70"/>
    </row>
    <row r="94" spans="1:9" outlineLevel="1" x14ac:dyDescent="0.2">
      <c r="A94" s="64" t="s">
        <v>483</v>
      </c>
      <c r="B94" s="64" t="s">
        <v>484</v>
      </c>
      <c r="C94" s="65">
        <v>1</v>
      </c>
      <c r="D94" s="65"/>
      <c r="E94" s="66">
        <f>SUM(F95)</f>
        <v>514187.55</v>
      </c>
      <c r="F94" s="67">
        <f>C94*E94</f>
        <v>514187.55</v>
      </c>
      <c r="G94" s="68">
        <f>100*(1-(H94/F94))</f>
        <v>6.999999999999984</v>
      </c>
      <c r="H94" s="69">
        <f>C94*SUM(H95)</f>
        <v>478194.42150000005</v>
      </c>
      <c r="I94" s="70"/>
    </row>
    <row r="95" spans="1:9" outlineLevel="1" x14ac:dyDescent="0.2">
      <c r="A95" s="64" t="s">
        <v>485</v>
      </c>
      <c r="B95" s="64" t="s">
        <v>482</v>
      </c>
      <c r="C95" s="65">
        <v>1</v>
      </c>
      <c r="D95" s="65"/>
      <c r="E95" s="66">
        <f>SUM(F96,F97,F98)</f>
        <v>514187.55</v>
      </c>
      <c r="F95" s="67">
        <f>C95*E95</f>
        <v>514187.55</v>
      </c>
      <c r="G95" s="68">
        <f>100*(1-(H95/F95))</f>
        <v>6.999999999999984</v>
      </c>
      <c r="H95" s="69">
        <f>C95*SUM(H96,H97,H98)</f>
        <v>478194.42150000005</v>
      </c>
      <c r="I95" s="70"/>
    </row>
    <row r="96" spans="1:9" outlineLevel="2" x14ac:dyDescent="0.2">
      <c r="A96" s="64" t="s">
        <v>486</v>
      </c>
      <c r="B96" s="64" t="s">
        <v>487</v>
      </c>
      <c r="C96" s="65">
        <v>1</v>
      </c>
      <c r="D96" s="65"/>
      <c r="E96" s="66">
        <v>57876.92</v>
      </c>
      <c r="F96" s="67">
        <v>57876.92</v>
      </c>
      <c r="G96" s="68">
        <v>7</v>
      </c>
      <c r="H96" s="69">
        <v>53825.535600000003</v>
      </c>
      <c r="I96" s="70"/>
    </row>
    <row r="97" spans="1:9" outlineLevel="2" x14ac:dyDescent="0.2">
      <c r="A97" s="64" t="s">
        <v>488</v>
      </c>
      <c r="B97" s="64" t="s">
        <v>489</v>
      </c>
      <c r="C97" s="65">
        <v>1</v>
      </c>
      <c r="D97" s="65"/>
      <c r="E97" s="66">
        <v>447582.77</v>
      </c>
      <c r="F97" s="67">
        <v>447582.77</v>
      </c>
      <c r="G97" s="68">
        <v>7</v>
      </c>
      <c r="H97" s="69">
        <v>416251.97610000003</v>
      </c>
      <c r="I97" s="70"/>
    </row>
    <row r="98" spans="1:9" outlineLevel="2" x14ac:dyDescent="0.2">
      <c r="A98" s="64" t="s">
        <v>490</v>
      </c>
      <c r="B98" s="64" t="s">
        <v>491</v>
      </c>
      <c r="C98" s="65">
        <v>1</v>
      </c>
      <c r="D98" s="65"/>
      <c r="E98" s="66">
        <v>8727.86</v>
      </c>
      <c r="F98" s="67">
        <v>8727.86</v>
      </c>
      <c r="G98" s="68">
        <v>7</v>
      </c>
      <c r="H98" s="69">
        <v>8116.9098000000004</v>
      </c>
      <c r="I98" s="70"/>
    </row>
    <row r="99" spans="1:9" x14ac:dyDescent="0.2">
      <c r="A99" s="64"/>
      <c r="B99" s="64"/>
      <c r="C99" s="65"/>
      <c r="D99" s="65"/>
      <c r="E99" s="66"/>
      <c r="F99" s="67"/>
      <c r="G99" s="68"/>
      <c r="H99" s="69"/>
      <c r="I99" s="70"/>
    </row>
    <row r="100" spans="1:9" ht="13.5" thickBot="1" x14ac:dyDescent="0.25">
      <c r="A100" s="71"/>
      <c r="B100" s="72"/>
      <c r="C100" s="73"/>
      <c r="D100" s="73"/>
      <c r="E100" s="74"/>
      <c r="F100" s="75"/>
      <c r="G100" s="76"/>
      <c r="H100" s="77"/>
      <c r="I100" s="73"/>
    </row>
    <row r="101" spans="1:9" s="81" customFormat="1" x14ac:dyDescent="0.2">
      <c r="A101" s="19"/>
      <c r="B101" s="78" t="s">
        <v>50</v>
      </c>
      <c r="C101" s="19"/>
      <c r="D101" s="19"/>
      <c r="E101" s="79"/>
      <c r="F101" s="67"/>
      <c r="G101" s="80"/>
      <c r="H101" s="79">
        <f>F11</f>
        <v>13514509.129393002</v>
      </c>
      <c r="I101" s="19"/>
    </row>
    <row r="102" spans="1:9" x14ac:dyDescent="0.2">
      <c r="A102" s="3"/>
      <c r="B102" s="78" t="s">
        <v>51</v>
      </c>
      <c r="C102" s="3"/>
      <c r="D102" s="3"/>
      <c r="E102" s="51"/>
      <c r="F102" s="67"/>
      <c r="G102" s="52"/>
      <c r="H102" s="51">
        <f>H11</f>
        <v>8601520.7810057364</v>
      </c>
      <c r="I102" s="3"/>
    </row>
    <row r="103" spans="1:9" x14ac:dyDescent="0.2">
      <c r="A103" s="3"/>
      <c r="B103" s="78" t="s">
        <v>52</v>
      </c>
      <c r="C103" s="3"/>
      <c r="D103" s="3"/>
      <c r="E103" s="51"/>
      <c r="F103" s="67"/>
      <c r="G103" s="52"/>
      <c r="H103" s="51">
        <f>I11</f>
        <v>0</v>
      </c>
      <c r="I103" s="3"/>
    </row>
    <row r="104" spans="1:9" x14ac:dyDescent="0.2">
      <c r="A104" s="3"/>
      <c r="B104" s="78"/>
      <c r="C104" s="3"/>
      <c r="D104" s="3"/>
      <c r="E104" s="51"/>
      <c r="F104" s="67"/>
      <c r="G104" s="52"/>
      <c r="H104" s="51"/>
      <c r="I104" s="3"/>
    </row>
    <row r="105" spans="1:9" x14ac:dyDescent="0.2">
      <c r="A105" s="3"/>
      <c r="B105" s="3" t="s">
        <v>53</v>
      </c>
      <c r="C105" s="3"/>
      <c r="D105" s="3"/>
      <c r="E105" s="51"/>
      <c r="F105" s="67"/>
      <c r="G105" s="52"/>
      <c r="H105" s="51">
        <f>SUM(H102,H103)</f>
        <v>8601520.7810057364</v>
      </c>
    </row>
    <row r="106" spans="1:9" x14ac:dyDescent="0.2">
      <c r="A106" s="3"/>
      <c r="B106" s="3"/>
      <c r="C106" s="3"/>
      <c r="D106" s="3"/>
      <c r="E106" s="51"/>
      <c r="F106" s="51"/>
      <c r="G106" s="52"/>
      <c r="H106" s="51"/>
      <c r="I106" s="3"/>
    </row>
  </sheetData>
  <printOptions horizontalCentered="1"/>
  <pageMargins left="0.75" right="0.75" top="1.1499999999999999" bottom="0.65" header="0.35" footer="0.35"/>
  <pageSetup paperSize="9" scale="53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outlinePr summaryBelow="0"/>
    <pageSetUpPr fitToPage="1"/>
  </sheetPr>
  <dimension ref="A1:I189"/>
  <sheetViews>
    <sheetView view="pageBreakPreview" zoomScaleNormal="100" workbookViewId="0">
      <selection activeCell="C28" sqref="C28"/>
    </sheetView>
  </sheetViews>
  <sheetFormatPr defaultRowHeight="12.75" outlineLevelRow="5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54</v>
      </c>
      <c r="B10" s="60" t="s">
        <v>55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492</v>
      </c>
      <c r="B11" s="64" t="s">
        <v>493</v>
      </c>
      <c r="C11" s="65">
        <v>1</v>
      </c>
      <c r="D11" s="65"/>
      <c r="E11" s="66">
        <f>SUM(F12,F170,F176)</f>
        <v>4427387.5089990105</v>
      </c>
      <c r="F11" s="67">
        <f>C11*E11</f>
        <v>4427387.5089990105</v>
      </c>
      <c r="G11" s="68">
        <f>100*(1-(H11/F11))</f>
        <v>35.182919234075968</v>
      </c>
      <c r="H11" s="69">
        <f>C11*SUM(H12,H170,H176)</f>
        <v>2869703.3375283205</v>
      </c>
      <c r="I11" s="70"/>
    </row>
    <row r="12" spans="1:9" outlineLevel="1" x14ac:dyDescent="0.2">
      <c r="A12" s="64" t="s">
        <v>494</v>
      </c>
      <c r="B12" s="64" t="s">
        <v>495</v>
      </c>
      <c r="C12" s="65">
        <v>1</v>
      </c>
      <c r="D12" s="65"/>
      <c r="E12" s="66">
        <f>SUM(F13,F47,F77,F107,F137,F162,F166)</f>
        <v>2005051.3389990102</v>
      </c>
      <c r="F12" s="67">
        <f>C12*E12</f>
        <v>2005051.3389990102</v>
      </c>
      <c r="G12" s="68">
        <f>100*(1-(H12/F12))</f>
        <v>45.189070257075194</v>
      </c>
      <c r="H12" s="69">
        <f>C12*SUM(H13,H47,H77,H107,H137,H162,H166)</f>
        <v>1098987.2807283206</v>
      </c>
      <c r="I12" s="70"/>
    </row>
    <row r="13" spans="1:9" outlineLevel="2" x14ac:dyDescent="0.2">
      <c r="A13" s="64" t="s">
        <v>496</v>
      </c>
      <c r="B13" s="64" t="s">
        <v>497</v>
      </c>
      <c r="C13" s="65">
        <v>1</v>
      </c>
      <c r="D13" s="65"/>
      <c r="E13" s="66">
        <f>SUM(F14,F23)</f>
        <v>667422.51846409007</v>
      </c>
      <c r="F13" s="67">
        <f>C13*E13</f>
        <v>667422.51846409007</v>
      </c>
      <c r="G13" s="68">
        <f>100*(1-(H13/F13))</f>
        <v>27.829999999999977</v>
      </c>
      <c r="H13" s="69">
        <f>C13*SUM(H14,H23)</f>
        <v>481678.83157553396</v>
      </c>
      <c r="I13" s="70"/>
    </row>
    <row r="14" spans="1:9" outlineLevel="3" x14ac:dyDescent="0.2">
      <c r="A14" s="64" t="s">
        <v>498</v>
      </c>
      <c r="B14" s="64" t="s">
        <v>499</v>
      </c>
      <c r="C14" s="65">
        <v>1</v>
      </c>
      <c r="D14" s="65"/>
      <c r="E14" s="66">
        <f>SUM(F15)</f>
        <v>351754.17639119003</v>
      </c>
      <c r="F14" s="67">
        <f>C14*E14</f>
        <v>351754.17639119003</v>
      </c>
      <c r="G14" s="68">
        <f>100*(1-(H14/F14))</f>
        <v>27.829999999999966</v>
      </c>
      <c r="H14" s="69">
        <f>C14*SUM(H15)</f>
        <v>253860.98910152196</v>
      </c>
      <c r="I14" s="70"/>
    </row>
    <row r="15" spans="1:9" outlineLevel="3" x14ac:dyDescent="0.2">
      <c r="A15" s="64" t="s">
        <v>500</v>
      </c>
      <c r="B15" s="64" t="s">
        <v>501</v>
      </c>
      <c r="C15" s="65">
        <v>1</v>
      </c>
      <c r="D15" s="65"/>
      <c r="E15" s="66">
        <f>SUM(F16,F17,F18,F19,F20,F21,F22)</f>
        <v>351754.17639119003</v>
      </c>
      <c r="F15" s="67">
        <f>C15*E15</f>
        <v>351754.17639119003</v>
      </c>
      <c r="G15" s="68">
        <f>100*(1-(H15/F15))</f>
        <v>27.829999999999966</v>
      </c>
      <c r="H15" s="69">
        <f>C15*SUM(H16,H17,H18,H19,H20,H21,H22)</f>
        <v>253860.98910152196</v>
      </c>
      <c r="I15" s="70"/>
    </row>
    <row r="16" spans="1:9" outlineLevel="4" x14ac:dyDescent="0.2">
      <c r="A16" s="64" t="s">
        <v>502</v>
      </c>
      <c r="B16" s="64" t="s">
        <v>503</v>
      </c>
      <c r="C16" s="65">
        <v>1</v>
      </c>
      <c r="D16" s="65"/>
      <c r="E16" s="66">
        <v>530.81624856999997</v>
      </c>
      <c r="F16" s="67">
        <v>530.81624856999997</v>
      </c>
      <c r="G16" s="68">
        <v>27.83</v>
      </c>
      <c r="H16" s="69">
        <v>383.09008659296899</v>
      </c>
      <c r="I16" s="70"/>
    </row>
    <row r="17" spans="1:9" outlineLevel="4" x14ac:dyDescent="0.2">
      <c r="A17" s="64" t="s">
        <v>504</v>
      </c>
      <c r="B17" s="64" t="s">
        <v>505</v>
      </c>
      <c r="C17" s="65">
        <v>1</v>
      </c>
      <c r="D17" s="65"/>
      <c r="E17" s="66">
        <v>261820.96014262</v>
      </c>
      <c r="F17" s="67">
        <v>261820.96014262</v>
      </c>
      <c r="G17" s="68">
        <v>27.83</v>
      </c>
      <c r="H17" s="69">
        <v>188956.18693492899</v>
      </c>
      <c r="I17" s="70"/>
    </row>
    <row r="18" spans="1:9" outlineLevel="4" x14ac:dyDescent="0.2">
      <c r="A18" s="64" t="s">
        <v>506</v>
      </c>
      <c r="B18" s="64" t="s">
        <v>507</v>
      </c>
      <c r="C18" s="65">
        <v>1</v>
      </c>
      <c r="D18" s="65"/>
      <c r="E18" s="66">
        <v>25709</v>
      </c>
      <c r="F18" s="67">
        <v>25709</v>
      </c>
      <c r="G18" s="68">
        <v>27.83</v>
      </c>
      <c r="H18" s="69">
        <v>18554.185300000001</v>
      </c>
      <c r="I18" s="70"/>
    </row>
    <row r="19" spans="1:9" outlineLevel="4" x14ac:dyDescent="0.2">
      <c r="A19" s="64" t="s">
        <v>508</v>
      </c>
      <c r="B19" s="64" t="s">
        <v>509</v>
      </c>
      <c r="C19" s="65">
        <v>1710000</v>
      </c>
      <c r="D19" s="65"/>
      <c r="E19" s="66">
        <v>0.03</v>
      </c>
      <c r="F19" s="67">
        <v>51300</v>
      </c>
      <c r="G19" s="68">
        <v>27.83</v>
      </c>
      <c r="H19" s="69">
        <v>37023.21</v>
      </c>
      <c r="I19" s="70"/>
    </row>
    <row r="20" spans="1:9" outlineLevel="4" x14ac:dyDescent="0.2">
      <c r="A20" s="64" t="s">
        <v>510</v>
      </c>
      <c r="B20" s="64" t="s">
        <v>511</v>
      </c>
      <c r="C20" s="65">
        <v>1</v>
      </c>
      <c r="D20" s="65"/>
      <c r="E20" s="66">
        <v>8016</v>
      </c>
      <c r="F20" s="67">
        <v>8016</v>
      </c>
      <c r="G20" s="68">
        <v>27.83</v>
      </c>
      <c r="H20" s="69">
        <v>5785.1472000000003</v>
      </c>
      <c r="I20" s="70"/>
    </row>
    <row r="21" spans="1:9" outlineLevel="4" x14ac:dyDescent="0.2">
      <c r="A21" s="64" t="s">
        <v>512</v>
      </c>
      <c r="B21" s="64" t="s">
        <v>68</v>
      </c>
      <c r="C21" s="65">
        <v>1740</v>
      </c>
      <c r="D21" s="65"/>
      <c r="E21" s="66">
        <v>2.0099999999999998</v>
      </c>
      <c r="F21" s="67">
        <v>3497.4</v>
      </c>
      <c r="G21" s="68">
        <v>27.83</v>
      </c>
      <c r="H21" s="69">
        <v>2524.0735800000002</v>
      </c>
      <c r="I21" s="70"/>
    </row>
    <row r="22" spans="1:9" outlineLevel="4" x14ac:dyDescent="0.2">
      <c r="A22" s="64" t="s">
        <v>513</v>
      </c>
      <c r="B22" s="64" t="s">
        <v>514</v>
      </c>
      <c r="C22" s="65">
        <v>4</v>
      </c>
      <c r="D22" s="65"/>
      <c r="E22" s="66">
        <v>220</v>
      </c>
      <c r="F22" s="67">
        <v>880</v>
      </c>
      <c r="G22" s="68">
        <v>27.83</v>
      </c>
      <c r="H22" s="69">
        <v>635.096</v>
      </c>
      <c r="I22" s="70"/>
    </row>
    <row r="23" spans="1:9" outlineLevel="3" x14ac:dyDescent="0.2">
      <c r="A23" s="64" t="s">
        <v>515</v>
      </c>
      <c r="B23" s="64" t="s">
        <v>516</v>
      </c>
      <c r="C23" s="65">
        <v>1</v>
      </c>
      <c r="D23" s="65"/>
      <c r="E23" s="66">
        <f>SUM(F24,F39)</f>
        <v>315668.34207289998</v>
      </c>
      <c r="F23" s="67">
        <f>C23*E23</f>
        <v>315668.34207289998</v>
      </c>
      <c r="G23" s="68">
        <f>100*(1-(H23/F23))</f>
        <v>27.829999999999988</v>
      </c>
      <c r="H23" s="69">
        <f>C23*SUM(H24,H39)</f>
        <v>227817.84247401197</v>
      </c>
      <c r="I23" s="70"/>
    </row>
    <row r="24" spans="1:9" outlineLevel="4" x14ac:dyDescent="0.2">
      <c r="A24" s="64" t="s">
        <v>517</v>
      </c>
      <c r="B24" s="64" t="s">
        <v>518</v>
      </c>
      <c r="C24" s="65">
        <v>1</v>
      </c>
      <c r="D24" s="65"/>
      <c r="E24" s="66">
        <f>SUM(F25,F26,F27,F28,F29,F30,F31,F32,F33,F34,F35,F36,F37,F38)</f>
        <v>263467.77546159999</v>
      </c>
      <c r="F24" s="67">
        <f>C24*E24</f>
        <v>263467.77546159999</v>
      </c>
      <c r="G24" s="68">
        <f>100*(1-(H24/F24))</f>
        <v>27.829999999999988</v>
      </c>
      <c r="H24" s="69">
        <f>C24*SUM(H25,H26,H27,H28,H29,H30,H31,H32,H33,H34,H35,H36,H37,H38)</f>
        <v>190144.69355063673</v>
      </c>
      <c r="I24" s="70"/>
    </row>
    <row r="25" spans="1:9" outlineLevel="5" x14ac:dyDescent="0.2">
      <c r="A25" s="64" t="s">
        <v>519</v>
      </c>
      <c r="B25" s="64" t="s">
        <v>520</v>
      </c>
      <c r="C25" s="65">
        <v>4</v>
      </c>
      <c r="D25" s="65"/>
      <c r="E25" s="66">
        <v>6785</v>
      </c>
      <c r="F25" s="67">
        <v>27140</v>
      </c>
      <c r="G25" s="68">
        <v>27.83</v>
      </c>
      <c r="H25" s="69">
        <v>19586.937999999998</v>
      </c>
      <c r="I25" s="70"/>
    </row>
    <row r="26" spans="1:9" outlineLevel="5" x14ac:dyDescent="0.2">
      <c r="A26" s="64" t="s">
        <v>521</v>
      </c>
      <c r="B26" s="64" t="s">
        <v>522</v>
      </c>
      <c r="C26" s="65">
        <v>8</v>
      </c>
      <c r="D26" s="65"/>
      <c r="E26" s="66">
        <v>4811.9399999999996</v>
      </c>
      <c r="F26" s="67">
        <v>38495.519999999997</v>
      </c>
      <c r="G26" s="68">
        <v>27.83</v>
      </c>
      <c r="H26" s="69">
        <v>27782.216784</v>
      </c>
      <c r="I26" s="70"/>
    </row>
    <row r="27" spans="1:9" outlineLevel="5" x14ac:dyDescent="0.2">
      <c r="A27" s="64" t="s">
        <v>523</v>
      </c>
      <c r="B27" s="64" t="s">
        <v>524</v>
      </c>
      <c r="C27" s="65">
        <v>1</v>
      </c>
      <c r="D27" s="65"/>
      <c r="E27" s="66">
        <v>127028.29</v>
      </c>
      <c r="F27" s="67">
        <v>127028.29</v>
      </c>
      <c r="G27" s="68">
        <v>27.83</v>
      </c>
      <c r="H27" s="69">
        <v>91676.316892999996</v>
      </c>
      <c r="I27" s="70"/>
    </row>
    <row r="28" spans="1:9" outlineLevel="5" x14ac:dyDescent="0.2">
      <c r="A28" s="64" t="s">
        <v>525</v>
      </c>
      <c r="B28" s="64" t="s">
        <v>526</v>
      </c>
      <c r="C28" s="65">
        <v>1</v>
      </c>
      <c r="D28" s="65"/>
      <c r="E28" s="66">
        <v>12029.85</v>
      </c>
      <c r="F28" s="67">
        <v>12029.85</v>
      </c>
      <c r="G28" s="68">
        <v>27.83</v>
      </c>
      <c r="H28" s="69">
        <v>8681.9427450000003</v>
      </c>
      <c r="I28" s="70"/>
    </row>
    <row r="29" spans="1:9" outlineLevel="5" x14ac:dyDescent="0.2">
      <c r="A29" s="64" t="s">
        <v>527</v>
      </c>
      <c r="B29" s="64" t="s">
        <v>528</v>
      </c>
      <c r="C29" s="65">
        <v>1</v>
      </c>
      <c r="D29" s="65"/>
      <c r="E29" s="66">
        <v>300</v>
      </c>
      <c r="F29" s="67">
        <v>300</v>
      </c>
      <c r="G29" s="68">
        <v>27.83</v>
      </c>
      <c r="H29" s="69">
        <v>216.51</v>
      </c>
      <c r="I29" s="70"/>
    </row>
    <row r="30" spans="1:9" outlineLevel="5" x14ac:dyDescent="0.2">
      <c r="A30" s="64" t="s">
        <v>529</v>
      </c>
      <c r="B30" s="64" t="s">
        <v>530</v>
      </c>
      <c r="C30" s="65">
        <v>2</v>
      </c>
      <c r="D30" s="65"/>
      <c r="E30" s="66">
        <v>4402.95</v>
      </c>
      <c r="F30" s="67">
        <v>8805.9</v>
      </c>
      <c r="G30" s="68">
        <v>27.83</v>
      </c>
      <c r="H30" s="69">
        <v>6355.21803</v>
      </c>
      <c r="I30" s="70"/>
    </row>
    <row r="31" spans="1:9" outlineLevel="5" x14ac:dyDescent="0.2">
      <c r="A31" s="64" t="s">
        <v>531</v>
      </c>
      <c r="B31" s="64" t="s">
        <v>532</v>
      </c>
      <c r="C31" s="65">
        <v>16</v>
      </c>
      <c r="D31" s="65"/>
      <c r="E31" s="66">
        <v>101.61721635000001</v>
      </c>
      <c r="F31" s="67">
        <v>1625.8754616000001</v>
      </c>
      <c r="G31" s="68">
        <v>27.83</v>
      </c>
      <c r="H31" s="69">
        <v>1173.3943206367201</v>
      </c>
      <c r="I31" s="70"/>
    </row>
    <row r="32" spans="1:9" outlineLevel="5" x14ac:dyDescent="0.2">
      <c r="A32" s="64" t="s">
        <v>533</v>
      </c>
      <c r="B32" s="64" t="s">
        <v>534</v>
      </c>
      <c r="C32" s="65">
        <v>1</v>
      </c>
      <c r="D32" s="65"/>
      <c r="E32" s="66">
        <v>2112</v>
      </c>
      <c r="F32" s="67">
        <v>2112</v>
      </c>
      <c r="G32" s="68">
        <v>27.83</v>
      </c>
      <c r="H32" s="69">
        <v>1524.2303999999999</v>
      </c>
      <c r="I32" s="70"/>
    </row>
    <row r="33" spans="1:9" outlineLevel="5" x14ac:dyDescent="0.2">
      <c r="A33" s="64" t="s">
        <v>535</v>
      </c>
      <c r="B33" s="64" t="s">
        <v>536</v>
      </c>
      <c r="C33" s="65">
        <v>2</v>
      </c>
      <c r="D33" s="65"/>
      <c r="E33" s="66">
        <v>502.17</v>
      </c>
      <c r="F33" s="67">
        <v>1004.34</v>
      </c>
      <c r="G33" s="68">
        <v>27.83</v>
      </c>
      <c r="H33" s="69">
        <v>724.832178</v>
      </c>
      <c r="I33" s="70"/>
    </row>
    <row r="34" spans="1:9" outlineLevel="5" x14ac:dyDescent="0.2">
      <c r="A34" s="64" t="s">
        <v>537</v>
      </c>
      <c r="B34" s="64" t="s">
        <v>538</v>
      </c>
      <c r="C34" s="65">
        <v>14</v>
      </c>
      <c r="D34" s="65"/>
      <c r="E34" s="66">
        <v>198</v>
      </c>
      <c r="F34" s="67">
        <v>2772</v>
      </c>
      <c r="G34" s="68">
        <v>27.83</v>
      </c>
      <c r="H34" s="69">
        <v>2000.5524</v>
      </c>
      <c r="I34" s="70"/>
    </row>
    <row r="35" spans="1:9" outlineLevel="5" x14ac:dyDescent="0.2">
      <c r="A35" s="64" t="s">
        <v>539</v>
      </c>
      <c r="B35" s="64" t="s">
        <v>540</v>
      </c>
      <c r="C35" s="65">
        <v>1</v>
      </c>
      <c r="D35" s="65"/>
      <c r="E35" s="66">
        <v>16702</v>
      </c>
      <c r="F35" s="67">
        <v>16702</v>
      </c>
      <c r="G35" s="68">
        <v>27.83</v>
      </c>
      <c r="H35" s="69">
        <v>12053.8334</v>
      </c>
      <c r="I35" s="70"/>
    </row>
    <row r="36" spans="1:9" outlineLevel="5" x14ac:dyDescent="0.2">
      <c r="A36" s="64" t="s">
        <v>541</v>
      </c>
      <c r="B36" s="64" t="s">
        <v>542</v>
      </c>
      <c r="C36" s="65">
        <v>2</v>
      </c>
      <c r="D36" s="65"/>
      <c r="E36" s="66">
        <v>400</v>
      </c>
      <c r="F36" s="67">
        <v>800</v>
      </c>
      <c r="G36" s="68">
        <v>27.83</v>
      </c>
      <c r="H36" s="69">
        <v>577.36</v>
      </c>
      <c r="I36" s="70"/>
    </row>
    <row r="37" spans="1:9" outlineLevel="5" x14ac:dyDescent="0.2">
      <c r="A37" s="64" t="s">
        <v>543</v>
      </c>
      <c r="B37" s="64" t="s">
        <v>544</v>
      </c>
      <c r="C37" s="65">
        <v>18</v>
      </c>
      <c r="D37" s="65"/>
      <c r="E37" s="66">
        <v>686</v>
      </c>
      <c r="F37" s="67">
        <v>12348</v>
      </c>
      <c r="G37" s="68">
        <v>27.83</v>
      </c>
      <c r="H37" s="69">
        <v>8911.5516000000007</v>
      </c>
      <c r="I37" s="70"/>
    </row>
    <row r="38" spans="1:9" outlineLevel="5" x14ac:dyDescent="0.2">
      <c r="A38" s="64" t="s">
        <v>545</v>
      </c>
      <c r="B38" s="64" t="s">
        <v>546</v>
      </c>
      <c r="C38" s="65">
        <v>1</v>
      </c>
      <c r="D38" s="65"/>
      <c r="E38" s="66">
        <v>12304</v>
      </c>
      <c r="F38" s="67">
        <v>12304</v>
      </c>
      <c r="G38" s="68">
        <v>27.83</v>
      </c>
      <c r="H38" s="69">
        <v>8879.7968000000001</v>
      </c>
      <c r="I38" s="70"/>
    </row>
    <row r="39" spans="1:9" outlineLevel="4" x14ac:dyDescent="0.2">
      <c r="A39" s="64" t="s">
        <v>547</v>
      </c>
      <c r="B39" s="64" t="s">
        <v>548</v>
      </c>
      <c r="C39" s="65">
        <v>1</v>
      </c>
      <c r="D39" s="65"/>
      <c r="E39" s="66">
        <f>SUM(F40,F41,F42,F43,F44,F45,F46)</f>
        <v>52200.566611299997</v>
      </c>
      <c r="F39" s="67">
        <f>C39*E39</f>
        <v>52200.566611299997</v>
      </c>
      <c r="G39" s="68">
        <f>100*(1-(H39/F39))</f>
        <v>27.829999999999945</v>
      </c>
      <c r="H39" s="69">
        <f>C39*SUM(H40,H41,H42,H43,H44,H45,H46)</f>
        <v>37673.148923375236</v>
      </c>
      <c r="I39" s="70"/>
    </row>
    <row r="40" spans="1:9" outlineLevel="5" x14ac:dyDescent="0.2">
      <c r="A40" s="64" t="s">
        <v>549</v>
      </c>
      <c r="B40" s="64" t="s">
        <v>550</v>
      </c>
      <c r="C40" s="65">
        <v>32</v>
      </c>
      <c r="D40" s="65"/>
      <c r="E40" s="66">
        <v>352.98611994999999</v>
      </c>
      <c r="F40" s="67">
        <v>11295.5558384</v>
      </c>
      <c r="G40" s="68">
        <v>27.83</v>
      </c>
      <c r="H40" s="69">
        <v>8152.0026485732797</v>
      </c>
      <c r="I40" s="70"/>
    </row>
    <row r="41" spans="1:9" outlineLevel="5" x14ac:dyDescent="0.2">
      <c r="A41" s="64" t="s">
        <v>551</v>
      </c>
      <c r="B41" s="64" t="s">
        <v>552</v>
      </c>
      <c r="C41" s="65">
        <v>1</v>
      </c>
      <c r="D41" s="65"/>
      <c r="E41" s="66">
        <v>1337.06863619</v>
      </c>
      <c r="F41" s="67">
        <v>1337.06863619</v>
      </c>
      <c r="G41" s="68">
        <v>27.83</v>
      </c>
      <c r="H41" s="69">
        <v>964.96243473832305</v>
      </c>
      <c r="I41" s="70"/>
    </row>
    <row r="42" spans="1:9" outlineLevel="5" x14ac:dyDescent="0.2">
      <c r="A42" s="64" t="s">
        <v>553</v>
      </c>
      <c r="B42" s="64" t="s">
        <v>554</v>
      </c>
      <c r="C42" s="65">
        <v>1</v>
      </c>
      <c r="D42" s="65"/>
      <c r="E42" s="66">
        <v>21.393098179999999</v>
      </c>
      <c r="F42" s="67">
        <v>21.393098179999999</v>
      </c>
      <c r="G42" s="68">
        <v>27.83</v>
      </c>
      <c r="H42" s="69">
        <v>15.439398956506</v>
      </c>
      <c r="I42" s="70"/>
    </row>
    <row r="43" spans="1:9" outlineLevel="5" x14ac:dyDescent="0.2">
      <c r="A43" s="64" t="s">
        <v>555</v>
      </c>
      <c r="B43" s="64" t="s">
        <v>556</v>
      </c>
      <c r="C43" s="65">
        <v>1</v>
      </c>
      <c r="D43" s="65"/>
      <c r="E43" s="66">
        <v>10.69654909</v>
      </c>
      <c r="F43" s="67">
        <v>10.69654909</v>
      </c>
      <c r="G43" s="68">
        <v>27.83</v>
      </c>
      <c r="H43" s="69">
        <v>7.7196994782530002</v>
      </c>
      <c r="I43" s="70"/>
    </row>
    <row r="44" spans="1:9" outlineLevel="5" x14ac:dyDescent="0.2">
      <c r="A44" s="64" t="s">
        <v>557</v>
      </c>
      <c r="B44" s="64" t="s">
        <v>558</v>
      </c>
      <c r="C44" s="65">
        <v>8</v>
      </c>
      <c r="D44" s="65"/>
      <c r="E44" s="66">
        <v>4679.7402266600002</v>
      </c>
      <c r="F44" s="67">
        <v>37437.921813280002</v>
      </c>
      <c r="G44" s="68">
        <v>27.83</v>
      </c>
      <c r="H44" s="69">
        <v>27018.948172644199</v>
      </c>
      <c r="I44" s="70"/>
    </row>
    <row r="45" spans="1:9" outlineLevel="5" x14ac:dyDescent="0.2">
      <c r="A45" s="64" t="s">
        <v>559</v>
      </c>
      <c r="B45" s="64" t="s">
        <v>560</v>
      </c>
      <c r="C45" s="65">
        <v>16</v>
      </c>
      <c r="D45" s="65"/>
      <c r="E45" s="66">
        <v>90.920667260000002</v>
      </c>
      <c r="F45" s="67">
        <v>1454.73067616</v>
      </c>
      <c r="G45" s="68">
        <v>27.83</v>
      </c>
      <c r="H45" s="69">
        <v>1049.8791289846699</v>
      </c>
      <c r="I45" s="70"/>
    </row>
    <row r="46" spans="1:9" outlineLevel="5" x14ac:dyDescent="0.2">
      <c r="A46" s="64" t="s">
        <v>561</v>
      </c>
      <c r="B46" s="64" t="s">
        <v>68</v>
      </c>
      <c r="C46" s="65">
        <v>320</v>
      </c>
      <c r="D46" s="65"/>
      <c r="E46" s="66">
        <v>2.0099999999999998</v>
      </c>
      <c r="F46" s="67">
        <v>643.20000000000005</v>
      </c>
      <c r="G46" s="68">
        <v>27.83</v>
      </c>
      <c r="H46" s="69">
        <v>464.19743999999997</v>
      </c>
      <c r="I46" s="70"/>
    </row>
    <row r="47" spans="1:9" outlineLevel="2" x14ac:dyDescent="0.2">
      <c r="A47" s="64" t="s">
        <v>562</v>
      </c>
      <c r="B47" s="64" t="s">
        <v>563</v>
      </c>
      <c r="C47" s="65">
        <v>1</v>
      </c>
      <c r="D47" s="65"/>
      <c r="E47" s="66">
        <f>SUM(F48,F56)</f>
        <v>468904.87221821002</v>
      </c>
      <c r="F47" s="67">
        <f>C47*E47</f>
        <v>468904.87221821002</v>
      </c>
      <c r="G47" s="68">
        <f>100*(1-(H47/F47))</f>
        <v>100</v>
      </c>
      <c r="H47" s="69">
        <f>C47*SUM(H48,H56)</f>
        <v>0</v>
      </c>
      <c r="I47" s="70"/>
    </row>
    <row r="48" spans="1:9" outlineLevel="3" x14ac:dyDescent="0.2">
      <c r="A48" s="64" t="s">
        <v>564</v>
      </c>
      <c r="B48" s="64" t="s">
        <v>565</v>
      </c>
      <c r="C48" s="65">
        <v>1</v>
      </c>
      <c r="D48" s="65"/>
      <c r="E48" s="66">
        <f>SUM(F49)</f>
        <v>275345.17639119003</v>
      </c>
      <c r="F48" s="67">
        <f>C48*E48</f>
        <v>275345.17639119003</v>
      </c>
      <c r="G48" s="68">
        <f>100*(1-(H48/F48))</f>
        <v>100</v>
      </c>
      <c r="H48" s="69">
        <f>C48*SUM(H49)</f>
        <v>0</v>
      </c>
      <c r="I48" s="70"/>
    </row>
    <row r="49" spans="1:9" outlineLevel="3" x14ac:dyDescent="0.2">
      <c r="A49" s="64" t="s">
        <v>566</v>
      </c>
      <c r="B49" s="64" t="s">
        <v>501</v>
      </c>
      <c r="C49" s="65">
        <v>1</v>
      </c>
      <c r="D49" s="65"/>
      <c r="E49" s="66">
        <f>SUM(F50,F51,F52,F53,F54,F55)</f>
        <v>275345.17639119003</v>
      </c>
      <c r="F49" s="67">
        <f>C49*E49</f>
        <v>275345.17639119003</v>
      </c>
      <c r="G49" s="68">
        <f>100*(1-(H49/F49))</f>
        <v>100</v>
      </c>
      <c r="H49" s="69">
        <f>C49*SUM(H50,H51,H52,H53,H54,H55)</f>
        <v>0</v>
      </c>
      <c r="I49" s="70"/>
    </row>
    <row r="50" spans="1:9" outlineLevel="4" x14ac:dyDescent="0.2">
      <c r="A50" s="64" t="s">
        <v>567</v>
      </c>
      <c r="B50" s="64" t="s">
        <v>503</v>
      </c>
      <c r="C50" s="65">
        <v>1</v>
      </c>
      <c r="D50" s="65"/>
      <c r="E50" s="66">
        <v>530.81624856999997</v>
      </c>
      <c r="F50" s="67">
        <v>530.81624856999997</v>
      </c>
      <c r="G50" s="68">
        <v>100</v>
      </c>
      <c r="H50" s="69">
        <v>0</v>
      </c>
      <c r="I50" s="70"/>
    </row>
    <row r="51" spans="1:9" outlineLevel="4" x14ac:dyDescent="0.2">
      <c r="A51" s="64" t="s">
        <v>568</v>
      </c>
      <c r="B51" s="64" t="s">
        <v>505</v>
      </c>
      <c r="C51" s="65">
        <v>1</v>
      </c>
      <c r="D51" s="65"/>
      <c r="E51" s="66">
        <v>261820.96014262</v>
      </c>
      <c r="F51" s="67">
        <v>261820.96014262</v>
      </c>
      <c r="G51" s="68">
        <v>100</v>
      </c>
      <c r="H51" s="69">
        <v>0</v>
      </c>
      <c r="I51" s="70"/>
    </row>
    <row r="52" spans="1:9" outlineLevel="4" x14ac:dyDescent="0.2">
      <c r="A52" s="64" t="s">
        <v>569</v>
      </c>
      <c r="B52" s="64" t="s">
        <v>509</v>
      </c>
      <c r="C52" s="65">
        <v>20000</v>
      </c>
      <c r="D52" s="65"/>
      <c r="E52" s="66">
        <v>0.03</v>
      </c>
      <c r="F52" s="67">
        <v>600</v>
      </c>
      <c r="G52" s="68">
        <v>100</v>
      </c>
      <c r="H52" s="69">
        <v>0</v>
      </c>
      <c r="I52" s="70"/>
    </row>
    <row r="53" spans="1:9" outlineLevel="4" x14ac:dyDescent="0.2">
      <c r="A53" s="64" t="s">
        <v>570</v>
      </c>
      <c r="B53" s="64" t="s">
        <v>511</v>
      </c>
      <c r="C53" s="65">
        <v>1</v>
      </c>
      <c r="D53" s="65"/>
      <c r="E53" s="66">
        <v>8016</v>
      </c>
      <c r="F53" s="67">
        <v>8016</v>
      </c>
      <c r="G53" s="68">
        <v>100</v>
      </c>
      <c r="H53" s="69">
        <v>0</v>
      </c>
      <c r="I53" s="70"/>
    </row>
    <row r="54" spans="1:9" outlineLevel="4" x14ac:dyDescent="0.2">
      <c r="A54" s="64" t="s">
        <v>571</v>
      </c>
      <c r="B54" s="64" t="s">
        <v>68</v>
      </c>
      <c r="C54" s="65">
        <v>1740</v>
      </c>
      <c r="D54" s="65"/>
      <c r="E54" s="66">
        <v>2.0099999999999998</v>
      </c>
      <c r="F54" s="67">
        <v>3497.4</v>
      </c>
      <c r="G54" s="68">
        <v>100</v>
      </c>
      <c r="H54" s="69">
        <v>0</v>
      </c>
      <c r="I54" s="70"/>
    </row>
    <row r="55" spans="1:9" outlineLevel="4" x14ac:dyDescent="0.2">
      <c r="A55" s="64" t="s">
        <v>572</v>
      </c>
      <c r="B55" s="64" t="s">
        <v>514</v>
      </c>
      <c r="C55" s="65">
        <v>4</v>
      </c>
      <c r="D55" s="65"/>
      <c r="E55" s="66">
        <v>220</v>
      </c>
      <c r="F55" s="67">
        <v>880</v>
      </c>
      <c r="G55" s="68">
        <v>100</v>
      </c>
      <c r="H55" s="69">
        <v>0</v>
      </c>
      <c r="I55" s="70"/>
    </row>
    <row r="56" spans="1:9" outlineLevel="3" x14ac:dyDescent="0.2">
      <c r="A56" s="64" t="s">
        <v>573</v>
      </c>
      <c r="B56" s="64" t="s">
        <v>574</v>
      </c>
      <c r="C56" s="65">
        <v>1</v>
      </c>
      <c r="D56" s="65"/>
      <c r="E56" s="66">
        <f>SUM(F57,F69)</f>
        <v>193559.69582701998</v>
      </c>
      <c r="F56" s="67">
        <f>C56*E56</f>
        <v>193559.69582701998</v>
      </c>
      <c r="G56" s="68">
        <f>100*(1-(H56/F56))</f>
        <v>100</v>
      </c>
      <c r="H56" s="69">
        <f>C56*SUM(H57,H69)</f>
        <v>0</v>
      </c>
      <c r="I56" s="70"/>
    </row>
    <row r="57" spans="1:9" outlineLevel="4" x14ac:dyDescent="0.2">
      <c r="A57" s="64" t="s">
        <v>575</v>
      </c>
      <c r="B57" s="64" t="s">
        <v>518</v>
      </c>
      <c r="C57" s="65">
        <v>1</v>
      </c>
      <c r="D57" s="65"/>
      <c r="E57" s="66">
        <f>SUM(F58,F59,F60,F61,F62,F63,F64,F65,F66,F67,F68)</f>
        <v>179000.28546159997</v>
      </c>
      <c r="F57" s="67">
        <f>C57*E57</f>
        <v>179000.28546159997</v>
      </c>
      <c r="G57" s="68">
        <f>100*(1-(H57/F57))</f>
        <v>100</v>
      </c>
      <c r="H57" s="69">
        <f>C57*SUM(H58,H59,H60,H61,H62,H63,H64,H65,H66,H67,H68)</f>
        <v>0</v>
      </c>
      <c r="I57" s="70"/>
    </row>
    <row r="58" spans="1:9" outlineLevel="5" x14ac:dyDescent="0.2">
      <c r="A58" s="64" t="s">
        <v>576</v>
      </c>
      <c r="B58" s="64" t="s">
        <v>520</v>
      </c>
      <c r="C58" s="65">
        <v>2</v>
      </c>
      <c r="D58" s="65"/>
      <c r="E58" s="66">
        <v>6785</v>
      </c>
      <c r="F58" s="67">
        <v>13570</v>
      </c>
      <c r="G58" s="68">
        <v>100</v>
      </c>
      <c r="H58" s="69">
        <v>0</v>
      </c>
      <c r="I58" s="70"/>
    </row>
    <row r="59" spans="1:9" outlineLevel="5" x14ac:dyDescent="0.2">
      <c r="A59" s="64" t="s">
        <v>577</v>
      </c>
      <c r="B59" s="64" t="s">
        <v>522</v>
      </c>
      <c r="C59" s="65">
        <v>2</v>
      </c>
      <c r="D59" s="65"/>
      <c r="E59" s="66">
        <v>4811.9399999999996</v>
      </c>
      <c r="F59" s="67">
        <v>9623.8799999999992</v>
      </c>
      <c r="G59" s="68">
        <v>100</v>
      </c>
      <c r="H59" s="69">
        <v>0</v>
      </c>
      <c r="I59" s="70"/>
    </row>
    <row r="60" spans="1:9" outlineLevel="5" x14ac:dyDescent="0.2">
      <c r="A60" s="64" t="s">
        <v>578</v>
      </c>
      <c r="B60" s="64" t="s">
        <v>524</v>
      </c>
      <c r="C60" s="65">
        <v>1</v>
      </c>
      <c r="D60" s="65"/>
      <c r="E60" s="66">
        <v>127028.29</v>
      </c>
      <c r="F60" s="67">
        <v>127028.29</v>
      </c>
      <c r="G60" s="68">
        <v>100</v>
      </c>
      <c r="H60" s="69">
        <v>0</v>
      </c>
      <c r="I60" s="70"/>
    </row>
    <row r="61" spans="1:9" outlineLevel="5" x14ac:dyDescent="0.2">
      <c r="A61" s="64" t="s">
        <v>579</v>
      </c>
      <c r="B61" s="64" t="s">
        <v>528</v>
      </c>
      <c r="C61" s="65">
        <v>1</v>
      </c>
      <c r="D61" s="65"/>
      <c r="E61" s="66">
        <v>300</v>
      </c>
      <c r="F61" s="67">
        <v>300</v>
      </c>
      <c r="G61" s="68">
        <v>100</v>
      </c>
      <c r="H61" s="69">
        <v>0</v>
      </c>
      <c r="I61" s="70"/>
    </row>
    <row r="62" spans="1:9" outlineLevel="5" x14ac:dyDescent="0.2">
      <c r="A62" s="64" t="s">
        <v>580</v>
      </c>
      <c r="B62" s="64" t="s">
        <v>530</v>
      </c>
      <c r="C62" s="65">
        <v>2</v>
      </c>
      <c r="D62" s="65"/>
      <c r="E62" s="66">
        <v>4402.95</v>
      </c>
      <c r="F62" s="67">
        <v>8805.9</v>
      </c>
      <c r="G62" s="68">
        <v>100</v>
      </c>
      <c r="H62" s="69">
        <v>0</v>
      </c>
      <c r="I62" s="70"/>
    </row>
    <row r="63" spans="1:9" outlineLevel="5" x14ac:dyDescent="0.2">
      <c r="A63" s="64" t="s">
        <v>581</v>
      </c>
      <c r="B63" s="64" t="s">
        <v>532</v>
      </c>
      <c r="C63" s="65">
        <v>16</v>
      </c>
      <c r="D63" s="65"/>
      <c r="E63" s="66">
        <v>101.61721635000001</v>
      </c>
      <c r="F63" s="67">
        <v>1625.8754616000001</v>
      </c>
      <c r="G63" s="68">
        <v>100</v>
      </c>
      <c r="H63" s="69">
        <v>0</v>
      </c>
      <c r="I63" s="70"/>
    </row>
    <row r="64" spans="1:9" outlineLevel="5" x14ac:dyDescent="0.2">
      <c r="A64" s="64" t="s">
        <v>582</v>
      </c>
      <c r="B64" s="64" t="s">
        <v>534</v>
      </c>
      <c r="C64" s="65">
        <v>1</v>
      </c>
      <c r="D64" s="65"/>
      <c r="E64" s="66">
        <v>2112</v>
      </c>
      <c r="F64" s="67">
        <v>2112</v>
      </c>
      <c r="G64" s="68">
        <v>100</v>
      </c>
      <c r="H64" s="69">
        <v>0</v>
      </c>
      <c r="I64" s="70"/>
    </row>
    <row r="65" spans="1:9" outlineLevel="5" x14ac:dyDescent="0.2">
      <c r="A65" s="64" t="s">
        <v>583</v>
      </c>
      <c r="B65" s="64" t="s">
        <v>536</v>
      </c>
      <c r="C65" s="65">
        <v>2</v>
      </c>
      <c r="D65" s="65"/>
      <c r="E65" s="66">
        <v>502.17</v>
      </c>
      <c r="F65" s="67">
        <v>1004.34</v>
      </c>
      <c r="G65" s="68">
        <v>100</v>
      </c>
      <c r="H65" s="69">
        <v>0</v>
      </c>
      <c r="I65" s="70"/>
    </row>
    <row r="66" spans="1:9" outlineLevel="5" x14ac:dyDescent="0.2">
      <c r="A66" s="64" t="s">
        <v>584</v>
      </c>
      <c r="B66" s="64" t="s">
        <v>538</v>
      </c>
      <c r="C66" s="65">
        <v>9</v>
      </c>
      <c r="D66" s="65"/>
      <c r="E66" s="66">
        <v>198</v>
      </c>
      <c r="F66" s="67">
        <v>1782</v>
      </c>
      <c r="G66" s="68">
        <v>100</v>
      </c>
      <c r="H66" s="69">
        <v>0</v>
      </c>
      <c r="I66" s="70"/>
    </row>
    <row r="67" spans="1:9" outlineLevel="5" x14ac:dyDescent="0.2">
      <c r="A67" s="64" t="s">
        <v>585</v>
      </c>
      <c r="B67" s="64" t="s">
        <v>542</v>
      </c>
      <c r="C67" s="65">
        <v>2</v>
      </c>
      <c r="D67" s="65"/>
      <c r="E67" s="66">
        <v>400</v>
      </c>
      <c r="F67" s="67">
        <v>800</v>
      </c>
      <c r="G67" s="68">
        <v>100</v>
      </c>
      <c r="H67" s="69">
        <v>0</v>
      </c>
      <c r="I67" s="70"/>
    </row>
    <row r="68" spans="1:9" outlineLevel="5" x14ac:dyDescent="0.2">
      <c r="A68" s="64" t="s">
        <v>586</v>
      </c>
      <c r="B68" s="64" t="s">
        <v>544</v>
      </c>
      <c r="C68" s="65">
        <v>18</v>
      </c>
      <c r="D68" s="65"/>
      <c r="E68" s="66">
        <v>686</v>
      </c>
      <c r="F68" s="67">
        <v>12348</v>
      </c>
      <c r="G68" s="68">
        <v>100</v>
      </c>
      <c r="H68" s="69">
        <v>0</v>
      </c>
      <c r="I68" s="70"/>
    </row>
    <row r="69" spans="1:9" outlineLevel="4" x14ac:dyDescent="0.2">
      <c r="A69" s="64" t="s">
        <v>587</v>
      </c>
      <c r="B69" s="64" t="s">
        <v>548</v>
      </c>
      <c r="C69" s="65">
        <v>1</v>
      </c>
      <c r="D69" s="65"/>
      <c r="E69" s="66">
        <f>SUM(F70,F71,F72,F73,F74,F75,F76)</f>
        <v>14559.410365420001</v>
      </c>
      <c r="F69" s="67">
        <f>C69*E69</f>
        <v>14559.410365420001</v>
      </c>
      <c r="G69" s="68">
        <f>100*(1-(H69/F69))</f>
        <v>100</v>
      </c>
      <c r="H69" s="69">
        <f>C69*SUM(H70,H71,H72,H73,H74,H75,H76)</f>
        <v>0</v>
      </c>
      <c r="I69" s="70"/>
    </row>
    <row r="70" spans="1:9" outlineLevel="5" x14ac:dyDescent="0.2">
      <c r="A70" s="64" t="s">
        <v>588</v>
      </c>
      <c r="B70" s="64" t="s">
        <v>550</v>
      </c>
      <c r="C70" s="65">
        <v>8</v>
      </c>
      <c r="D70" s="65"/>
      <c r="E70" s="66">
        <v>352.98611994999999</v>
      </c>
      <c r="F70" s="67">
        <v>2823.8889595999999</v>
      </c>
      <c r="G70" s="68">
        <v>100</v>
      </c>
      <c r="H70" s="69">
        <v>0</v>
      </c>
      <c r="I70" s="70"/>
    </row>
    <row r="71" spans="1:9" outlineLevel="5" x14ac:dyDescent="0.2">
      <c r="A71" s="64" t="s">
        <v>589</v>
      </c>
      <c r="B71" s="64" t="s">
        <v>552</v>
      </c>
      <c r="C71" s="65">
        <v>1</v>
      </c>
      <c r="D71" s="65"/>
      <c r="E71" s="66">
        <v>1337.06863619</v>
      </c>
      <c r="F71" s="67">
        <v>1337.06863619</v>
      </c>
      <c r="G71" s="68">
        <v>100</v>
      </c>
      <c r="H71" s="69">
        <v>0</v>
      </c>
      <c r="I71" s="70"/>
    </row>
    <row r="72" spans="1:9" outlineLevel="5" x14ac:dyDescent="0.2">
      <c r="A72" s="64" t="s">
        <v>590</v>
      </c>
      <c r="B72" s="64" t="s">
        <v>554</v>
      </c>
      <c r="C72" s="65">
        <v>1</v>
      </c>
      <c r="D72" s="65"/>
      <c r="E72" s="66">
        <v>21.393098179999999</v>
      </c>
      <c r="F72" s="67">
        <v>21.393098179999999</v>
      </c>
      <c r="G72" s="68">
        <v>100</v>
      </c>
      <c r="H72" s="69">
        <v>0</v>
      </c>
      <c r="I72" s="70"/>
    </row>
    <row r="73" spans="1:9" outlineLevel="5" x14ac:dyDescent="0.2">
      <c r="A73" s="64" t="s">
        <v>591</v>
      </c>
      <c r="B73" s="64" t="s">
        <v>556</v>
      </c>
      <c r="C73" s="65">
        <v>1</v>
      </c>
      <c r="D73" s="65"/>
      <c r="E73" s="66">
        <v>10.69654909</v>
      </c>
      <c r="F73" s="67">
        <v>10.69654909</v>
      </c>
      <c r="G73" s="68">
        <v>100</v>
      </c>
      <c r="H73" s="69">
        <v>0</v>
      </c>
      <c r="I73" s="70"/>
    </row>
    <row r="74" spans="1:9" outlineLevel="5" x14ac:dyDescent="0.2">
      <c r="A74" s="64" t="s">
        <v>592</v>
      </c>
      <c r="B74" s="64" t="s">
        <v>558</v>
      </c>
      <c r="C74" s="65">
        <v>2</v>
      </c>
      <c r="D74" s="65"/>
      <c r="E74" s="66">
        <v>4679.7402266600002</v>
      </c>
      <c r="F74" s="67">
        <v>9359.4804533200004</v>
      </c>
      <c r="G74" s="68">
        <v>100</v>
      </c>
      <c r="H74" s="69">
        <v>0</v>
      </c>
      <c r="I74" s="70"/>
    </row>
    <row r="75" spans="1:9" outlineLevel="5" x14ac:dyDescent="0.2">
      <c r="A75" s="64" t="s">
        <v>593</v>
      </c>
      <c r="B75" s="64" t="s">
        <v>560</v>
      </c>
      <c r="C75" s="65">
        <v>4</v>
      </c>
      <c r="D75" s="65"/>
      <c r="E75" s="66">
        <v>90.920667260000002</v>
      </c>
      <c r="F75" s="67">
        <v>363.68266904000001</v>
      </c>
      <c r="G75" s="68">
        <v>100</v>
      </c>
      <c r="H75" s="69">
        <v>0</v>
      </c>
      <c r="I75" s="70"/>
    </row>
    <row r="76" spans="1:9" outlineLevel="5" x14ac:dyDescent="0.2">
      <c r="A76" s="64" t="s">
        <v>594</v>
      </c>
      <c r="B76" s="64" t="s">
        <v>68</v>
      </c>
      <c r="C76" s="65">
        <v>320</v>
      </c>
      <c r="D76" s="65"/>
      <c r="E76" s="66">
        <v>2.0099999999999998</v>
      </c>
      <c r="F76" s="67">
        <v>643.20000000000005</v>
      </c>
      <c r="G76" s="68">
        <v>100</v>
      </c>
      <c r="H76" s="69">
        <v>0</v>
      </c>
      <c r="I76" s="70"/>
    </row>
    <row r="77" spans="1:9" outlineLevel="2" x14ac:dyDescent="0.2">
      <c r="A77" s="64" t="s">
        <v>595</v>
      </c>
      <c r="B77" s="64" t="s">
        <v>596</v>
      </c>
      <c r="C77" s="65">
        <v>1</v>
      </c>
      <c r="D77" s="65"/>
      <c r="E77" s="66">
        <f>SUM(F78)</f>
        <v>492380.00027250999</v>
      </c>
      <c r="F77" s="67">
        <f>C77*E77</f>
        <v>492380.00027250999</v>
      </c>
      <c r="G77" s="68">
        <f>100*(1-(H77/F77))</f>
        <v>27.829999999999988</v>
      </c>
      <c r="H77" s="69">
        <f>C77*SUM(H78)</f>
        <v>355350.64619667054</v>
      </c>
      <c r="I77" s="70"/>
    </row>
    <row r="78" spans="1:9" outlineLevel="2" x14ac:dyDescent="0.2">
      <c r="A78" s="64" t="s">
        <v>597</v>
      </c>
      <c r="B78" s="64" t="s">
        <v>596</v>
      </c>
      <c r="C78" s="65">
        <v>1</v>
      </c>
      <c r="D78" s="65"/>
      <c r="E78" s="66">
        <f>SUM(F79)</f>
        <v>492380.00027250999</v>
      </c>
      <c r="F78" s="67">
        <f>C78*E78</f>
        <v>492380.00027250999</v>
      </c>
      <c r="G78" s="68">
        <f>100*(1-(H78/F78))</f>
        <v>27.829999999999988</v>
      </c>
      <c r="H78" s="69">
        <f>C78*SUM(H79)</f>
        <v>355350.64619667054</v>
      </c>
      <c r="I78" s="70"/>
    </row>
    <row r="79" spans="1:9" outlineLevel="2" x14ac:dyDescent="0.2">
      <c r="A79" s="64" t="s">
        <v>598</v>
      </c>
      <c r="B79" s="64" t="s">
        <v>599</v>
      </c>
      <c r="C79" s="65">
        <v>1</v>
      </c>
      <c r="D79" s="65"/>
      <c r="E79" s="66">
        <f>SUM(F80,F81,F82,F83,F84,F85,F86,F87,F88,F89,F90,F91,F92,F93,F94,F95,F96,F97,F98,F99,F100,F101,F102,F103,F104,F105,F106)</f>
        <v>492380.00027250999</v>
      </c>
      <c r="F79" s="67">
        <f>C79*E79</f>
        <v>492380.00027250999</v>
      </c>
      <c r="G79" s="68">
        <f>100*(1-(H79/F79))</f>
        <v>27.829999999999988</v>
      </c>
      <c r="H79" s="69">
        <f>C79*SUM(H80,H81,H82,H83,H84,H85,H86,H87,H88,H89,H90,H91,H92,H93,H94,H95,H96,H97,H98,H99,H100,H101,H102,H103,H104,H105,H106)</f>
        <v>355350.64619667054</v>
      </c>
      <c r="I79" s="70"/>
    </row>
    <row r="80" spans="1:9" outlineLevel="3" x14ac:dyDescent="0.2">
      <c r="A80" s="64" t="s">
        <v>600</v>
      </c>
      <c r="B80" s="64" t="s">
        <v>601</v>
      </c>
      <c r="C80" s="65">
        <v>1</v>
      </c>
      <c r="D80" s="65"/>
      <c r="E80" s="66">
        <v>5125</v>
      </c>
      <c r="F80" s="67">
        <v>5125</v>
      </c>
      <c r="G80" s="68">
        <v>27.83</v>
      </c>
      <c r="H80" s="69">
        <v>3698.7125000000001</v>
      </c>
      <c r="I80" s="70"/>
    </row>
    <row r="81" spans="1:9" outlineLevel="3" x14ac:dyDescent="0.2">
      <c r="A81" s="64" t="s">
        <v>602</v>
      </c>
      <c r="B81" s="64" t="s">
        <v>603</v>
      </c>
      <c r="C81" s="65">
        <v>1</v>
      </c>
      <c r="D81" s="65"/>
      <c r="E81" s="66">
        <v>5226</v>
      </c>
      <c r="F81" s="67">
        <v>5226</v>
      </c>
      <c r="G81" s="68">
        <v>27.83</v>
      </c>
      <c r="H81" s="69">
        <v>3771.6042000000002</v>
      </c>
      <c r="I81" s="70"/>
    </row>
    <row r="82" spans="1:9" outlineLevel="3" x14ac:dyDescent="0.2">
      <c r="A82" s="64" t="s">
        <v>604</v>
      </c>
      <c r="B82" s="64" t="s">
        <v>605</v>
      </c>
      <c r="C82" s="65">
        <v>1</v>
      </c>
      <c r="D82" s="65"/>
      <c r="E82" s="66">
        <v>969</v>
      </c>
      <c r="F82" s="67">
        <v>969</v>
      </c>
      <c r="G82" s="68">
        <v>27.83</v>
      </c>
      <c r="H82" s="69">
        <v>699.32730000000004</v>
      </c>
      <c r="I82" s="70"/>
    </row>
    <row r="83" spans="1:9" outlineLevel="3" x14ac:dyDescent="0.2">
      <c r="A83" s="64" t="s">
        <v>606</v>
      </c>
      <c r="B83" s="64" t="s">
        <v>607</v>
      </c>
      <c r="C83" s="65">
        <v>1</v>
      </c>
      <c r="D83" s="65"/>
      <c r="E83" s="66">
        <v>2110</v>
      </c>
      <c r="F83" s="67">
        <v>2110</v>
      </c>
      <c r="G83" s="68">
        <v>27.83</v>
      </c>
      <c r="H83" s="69">
        <v>1522.787</v>
      </c>
      <c r="I83" s="70"/>
    </row>
    <row r="84" spans="1:9" outlineLevel="3" x14ac:dyDescent="0.2">
      <c r="A84" s="64" t="s">
        <v>608</v>
      </c>
      <c r="B84" s="64" t="s">
        <v>609</v>
      </c>
      <c r="C84" s="65">
        <v>1</v>
      </c>
      <c r="D84" s="65"/>
      <c r="E84" s="66">
        <v>800</v>
      </c>
      <c r="F84" s="67">
        <v>800</v>
      </c>
      <c r="G84" s="68">
        <v>27.83</v>
      </c>
      <c r="H84" s="69">
        <v>577.36</v>
      </c>
      <c r="I84" s="70"/>
    </row>
    <row r="85" spans="1:9" outlineLevel="3" x14ac:dyDescent="0.2">
      <c r="A85" s="64" t="s">
        <v>610</v>
      </c>
      <c r="B85" s="64" t="s">
        <v>611</v>
      </c>
      <c r="C85" s="65">
        <v>1</v>
      </c>
      <c r="D85" s="65"/>
      <c r="E85" s="66">
        <v>81304.86</v>
      </c>
      <c r="F85" s="67">
        <v>81304.86</v>
      </c>
      <c r="G85" s="68">
        <v>27.83</v>
      </c>
      <c r="H85" s="69">
        <v>58677.717462000001</v>
      </c>
      <c r="I85" s="70"/>
    </row>
    <row r="86" spans="1:9" outlineLevel="3" x14ac:dyDescent="0.2">
      <c r="A86" s="64" t="s">
        <v>612</v>
      </c>
      <c r="B86" s="64" t="s">
        <v>97</v>
      </c>
      <c r="C86" s="65">
        <v>1</v>
      </c>
      <c r="D86" s="65"/>
      <c r="E86" s="66">
        <v>2728.29</v>
      </c>
      <c r="F86" s="67">
        <v>2728.29</v>
      </c>
      <c r="G86" s="68">
        <v>27.83</v>
      </c>
      <c r="H86" s="69">
        <v>1969.006893</v>
      </c>
      <c r="I86" s="70"/>
    </row>
    <row r="87" spans="1:9" outlineLevel="3" x14ac:dyDescent="0.2">
      <c r="A87" s="64" t="s">
        <v>613</v>
      </c>
      <c r="B87" s="64" t="s">
        <v>614</v>
      </c>
      <c r="C87" s="65">
        <v>1</v>
      </c>
      <c r="D87" s="65"/>
      <c r="E87" s="66">
        <v>1910</v>
      </c>
      <c r="F87" s="67">
        <v>1910</v>
      </c>
      <c r="G87" s="68">
        <v>27.83</v>
      </c>
      <c r="H87" s="69">
        <v>1378.4469999999999</v>
      </c>
      <c r="I87" s="70"/>
    </row>
    <row r="88" spans="1:9" outlineLevel="3" x14ac:dyDescent="0.2">
      <c r="A88" s="64" t="s">
        <v>615</v>
      </c>
      <c r="B88" s="64" t="s">
        <v>616</v>
      </c>
      <c r="C88" s="65">
        <v>1</v>
      </c>
      <c r="D88" s="65"/>
      <c r="E88" s="66">
        <v>1610</v>
      </c>
      <c r="F88" s="67">
        <v>1610</v>
      </c>
      <c r="G88" s="68">
        <v>27.83</v>
      </c>
      <c r="H88" s="69">
        <v>1161.9369999999999</v>
      </c>
      <c r="I88" s="70"/>
    </row>
    <row r="89" spans="1:9" outlineLevel="3" x14ac:dyDescent="0.2">
      <c r="A89" s="64" t="s">
        <v>617</v>
      </c>
      <c r="B89" s="64" t="s">
        <v>618</v>
      </c>
      <c r="C89" s="65">
        <v>1</v>
      </c>
      <c r="D89" s="65"/>
      <c r="E89" s="66">
        <v>19100</v>
      </c>
      <c r="F89" s="67">
        <v>19100</v>
      </c>
      <c r="G89" s="68">
        <v>27.83</v>
      </c>
      <c r="H89" s="69">
        <v>13784.47</v>
      </c>
      <c r="I89" s="70"/>
    </row>
    <row r="90" spans="1:9" outlineLevel="3" x14ac:dyDescent="0.2">
      <c r="A90" s="64" t="s">
        <v>619</v>
      </c>
      <c r="B90" s="64" t="s">
        <v>620</v>
      </c>
      <c r="C90" s="65">
        <v>1</v>
      </c>
      <c r="D90" s="65"/>
      <c r="E90" s="66">
        <v>20300</v>
      </c>
      <c r="F90" s="67">
        <v>20300</v>
      </c>
      <c r="G90" s="68">
        <v>27.83</v>
      </c>
      <c r="H90" s="69">
        <v>14650.51</v>
      </c>
      <c r="I90" s="70"/>
    </row>
    <row r="91" spans="1:9" outlineLevel="3" x14ac:dyDescent="0.2">
      <c r="A91" s="64" t="s">
        <v>621</v>
      </c>
      <c r="B91" s="64" t="s">
        <v>622</v>
      </c>
      <c r="C91" s="65">
        <v>1</v>
      </c>
      <c r="D91" s="65"/>
      <c r="E91" s="66">
        <v>4750</v>
      </c>
      <c r="F91" s="67">
        <v>4750</v>
      </c>
      <c r="G91" s="68">
        <v>27.83</v>
      </c>
      <c r="H91" s="69">
        <v>3428.0749999999998</v>
      </c>
      <c r="I91" s="70"/>
    </row>
    <row r="92" spans="1:9" outlineLevel="3" x14ac:dyDescent="0.2">
      <c r="A92" s="64" t="s">
        <v>623</v>
      </c>
      <c r="B92" s="64" t="s">
        <v>624</v>
      </c>
      <c r="C92" s="65">
        <v>1</v>
      </c>
      <c r="D92" s="65"/>
      <c r="E92" s="66">
        <v>55339</v>
      </c>
      <c r="F92" s="67">
        <v>55339</v>
      </c>
      <c r="G92" s="68">
        <v>27.83</v>
      </c>
      <c r="H92" s="69">
        <v>39938.156300000002</v>
      </c>
      <c r="I92" s="70"/>
    </row>
    <row r="93" spans="1:9" outlineLevel="3" x14ac:dyDescent="0.2">
      <c r="A93" s="64" t="s">
        <v>625</v>
      </c>
      <c r="B93" s="64" t="s">
        <v>626</v>
      </c>
      <c r="C93" s="65">
        <v>1</v>
      </c>
      <c r="D93" s="65"/>
      <c r="E93" s="66">
        <v>10100</v>
      </c>
      <c r="F93" s="67">
        <v>10100</v>
      </c>
      <c r="G93" s="68">
        <v>27.83</v>
      </c>
      <c r="H93" s="69">
        <v>7289.17</v>
      </c>
      <c r="I93" s="70"/>
    </row>
    <row r="94" spans="1:9" outlineLevel="3" x14ac:dyDescent="0.2">
      <c r="A94" s="64" t="s">
        <v>627</v>
      </c>
      <c r="B94" s="64" t="s">
        <v>628</v>
      </c>
      <c r="C94" s="65">
        <v>1</v>
      </c>
      <c r="D94" s="65"/>
      <c r="E94" s="66">
        <v>1691</v>
      </c>
      <c r="F94" s="67">
        <v>1691</v>
      </c>
      <c r="G94" s="68">
        <v>27.83</v>
      </c>
      <c r="H94" s="69">
        <v>1220.3947000000001</v>
      </c>
      <c r="I94" s="70"/>
    </row>
    <row r="95" spans="1:9" outlineLevel="3" x14ac:dyDescent="0.2">
      <c r="A95" s="64" t="s">
        <v>629</v>
      </c>
      <c r="B95" s="64" t="s">
        <v>630</v>
      </c>
      <c r="C95" s="65">
        <v>1</v>
      </c>
      <c r="D95" s="65"/>
      <c r="E95" s="66">
        <v>200</v>
      </c>
      <c r="F95" s="67">
        <v>200</v>
      </c>
      <c r="G95" s="68">
        <v>27.83</v>
      </c>
      <c r="H95" s="69">
        <v>144.34</v>
      </c>
      <c r="I95" s="70"/>
    </row>
    <row r="96" spans="1:9" outlineLevel="3" x14ac:dyDescent="0.2">
      <c r="A96" s="64" t="s">
        <v>631</v>
      </c>
      <c r="B96" s="64" t="s">
        <v>632</v>
      </c>
      <c r="C96" s="65">
        <v>1</v>
      </c>
      <c r="D96" s="65"/>
      <c r="E96" s="66">
        <v>223543</v>
      </c>
      <c r="F96" s="67">
        <v>223543</v>
      </c>
      <c r="G96" s="68">
        <v>27.83</v>
      </c>
      <c r="H96" s="69">
        <v>161330.98310000001</v>
      </c>
      <c r="I96" s="70"/>
    </row>
    <row r="97" spans="1:9" outlineLevel="3" x14ac:dyDescent="0.2">
      <c r="A97" s="64" t="s">
        <v>633</v>
      </c>
      <c r="B97" s="64" t="s">
        <v>634</v>
      </c>
      <c r="C97" s="65">
        <v>1</v>
      </c>
      <c r="D97" s="65"/>
      <c r="E97" s="66">
        <v>150</v>
      </c>
      <c r="F97" s="67">
        <v>150</v>
      </c>
      <c r="G97" s="68">
        <v>27.83</v>
      </c>
      <c r="H97" s="69">
        <v>108.255</v>
      </c>
      <c r="I97" s="70"/>
    </row>
    <row r="98" spans="1:9" outlineLevel="3" x14ac:dyDescent="0.2">
      <c r="A98" s="64" t="s">
        <v>635</v>
      </c>
      <c r="B98" s="64" t="s">
        <v>101</v>
      </c>
      <c r="C98" s="65">
        <v>1</v>
      </c>
      <c r="D98" s="65"/>
      <c r="E98" s="66">
        <v>3061.23</v>
      </c>
      <c r="F98" s="67">
        <v>3061.23</v>
      </c>
      <c r="G98" s="68">
        <v>27.83</v>
      </c>
      <c r="H98" s="69">
        <v>2209.2896909999999</v>
      </c>
      <c r="I98" s="70"/>
    </row>
    <row r="99" spans="1:9" outlineLevel="3" x14ac:dyDescent="0.2">
      <c r="A99" s="64" t="s">
        <v>636</v>
      </c>
      <c r="B99" s="64" t="s">
        <v>637</v>
      </c>
      <c r="C99" s="65">
        <v>1</v>
      </c>
      <c r="D99" s="65"/>
      <c r="E99" s="66">
        <v>25709</v>
      </c>
      <c r="F99" s="67">
        <v>25709</v>
      </c>
      <c r="G99" s="68">
        <v>27.83</v>
      </c>
      <c r="H99" s="69">
        <v>18554.185300000001</v>
      </c>
      <c r="I99" s="70"/>
    </row>
    <row r="100" spans="1:9" outlineLevel="3" x14ac:dyDescent="0.2">
      <c r="A100" s="64" t="s">
        <v>638</v>
      </c>
      <c r="B100" s="64" t="s">
        <v>639</v>
      </c>
      <c r="C100" s="65">
        <v>1</v>
      </c>
      <c r="D100" s="65"/>
      <c r="E100" s="66">
        <v>750</v>
      </c>
      <c r="F100" s="67">
        <v>750</v>
      </c>
      <c r="G100" s="68">
        <v>27.83</v>
      </c>
      <c r="H100" s="69">
        <v>541.27499999999998</v>
      </c>
      <c r="I100" s="70"/>
    </row>
    <row r="101" spans="1:9" outlineLevel="3" x14ac:dyDescent="0.2">
      <c r="A101" s="64" t="s">
        <v>640</v>
      </c>
      <c r="B101" s="64" t="s">
        <v>641</v>
      </c>
      <c r="C101" s="65">
        <v>1</v>
      </c>
      <c r="D101" s="65"/>
      <c r="E101" s="66">
        <v>1850</v>
      </c>
      <c r="F101" s="67">
        <v>1850</v>
      </c>
      <c r="G101" s="68">
        <v>27.83</v>
      </c>
      <c r="H101" s="69">
        <v>1335.145</v>
      </c>
      <c r="I101" s="70"/>
    </row>
    <row r="102" spans="1:9" outlineLevel="3" x14ac:dyDescent="0.2">
      <c r="A102" s="64" t="s">
        <v>642</v>
      </c>
      <c r="B102" s="64" t="s">
        <v>643</v>
      </c>
      <c r="C102" s="65">
        <v>1</v>
      </c>
      <c r="D102" s="65"/>
      <c r="E102" s="66">
        <v>16023</v>
      </c>
      <c r="F102" s="67">
        <v>16023</v>
      </c>
      <c r="G102" s="68">
        <v>27.83</v>
      </c>
      <c r="H102" s="69">
        <v>11563.7991</v>
      </c>
      <c r="I102" s="70"/>
    </row>
    <row r="103" spans="1:9" outlineLevel="3" x14ac:dyDescent="0.2">
      <c r="A103" s="64" t="s">
        <v>644</v>
      </c>
      <c r="B103" s="64" t="s">
        <v>645</v>
      </c>
      <c r="C103" s="65">
        <v>1</v>
      </c>
      <c r="D103" s="65"/>
      <c r="E103" s="66">
        <v>2750</v>
      </c>
      <c r="F103" s="67">
        <v>2750</v>
      </c>
      <c r="G103" s="68">
        <v>27.83</v>
      </c>
      <c r="H103" s="69">
        <v>1984.675</v>
      </c>
      <c r="I103" s="70"/>
    </row>
    <row r="104" spans="1:9" outlineLevel="3" x14ac:dyDescent="0.2">
      <c r="A104" s="64" t="s">
        <v>646</v>
      </c>
      <c r="B104" s="64" t="s">
        <v>647</v>
      </c>
      <c r="C104" s="65">
        <v>1</v>
      </c>
      <c r="D104" s="65"/>
      <c r="E104" s="66">
        <v>649.43333758000006</v>
      </c>
      <c r="F104" s="67">
        <v>649.43333758000006</v>
      </c>
      <c r="G104" s="68">
        <v>27.83</v>
      </c>
      <c r="H104" s="69">
        <v>468.696039731486</v>
      </c>
      <c r="I104" s="70"/>
    </row>
    <row r="105" spans="1:9" outlineLevel="3" x14ac:dyDescent="0.2">
      <c r="A105" s="64" t="s">
        <v>648</v>
      </c>
      <c r="B105" s="64" t="s">
        <v>649</v>
      </c>
      <c r="C105" s="65">
        <v>1</v>
      </c>
      <c r="D105" s="65"/>
      <c r="E105" s="66">
        <v>1044.18693493</v>
      </c>
      <c r="F105" s="67">
        <v>1044.18693493</v>
      </c>
      <c r="G105" s="68">
        <v>27.83</v>
      </c>
      <c r="H105" s="69">
        <v>753.58971093898106</v>
      </c>
      <c r="I105" s="70"/>
    </row>
    <row r="106" spans="1:9" outlineLevel="3" x14ac:dyDescent="0.2">
      <c r="A106" s="64" t="s">
        <v>650</v>
      </c>
      <c r="B106" s="64" t="s">
        <v>651</v>
      </c>
      <c r="C106" s="65">
        <v>1</v>
      </c>
      <c r="D106" s="65"/>
      <c r="E106" s="66">
        <v>3587</v>
      </c>
      <c r="F106" s="67">
        <v>3587</v>
      </c>
      <c r="G106" s="68">
        <v>27.83</v>
      </c>
      <c r="H106" s="69">
        <v>2588.7379000000001</v>
      </c>
      <c r="I106" s="70"/>
    </row>
    <row r="107" spans="1:9" outlineLevel="2" x14ac:dyDescent="0.2">
      <c r="A107" s="64" t="s">
        <v>652</v>
      </c>
      <c r="B107" s="64" t="s">
        <v>653</v>
      </c>
      <c r="C107" s="65">
        <v>1</v>
      </c>
      <c r="D107" s="65"/>
      <c r="E107" s="66">
        <f>SUM(F108)</f>
        <v>158507.45228829997</v>
      </c>
      <c r="F107" s="67">
        <f>C107*E107</f>
        <v>158507.45228829997</v>
      </c>
      <c r="G107" s="68">
        <f>100*(1-(H107/F107))</f>
        <v>27.829999999999966</v>
      </c>
      <c r="H107" s="69">
        <f>C107*SUM(H108)</f>
        <v>114394.82831646614</v>
      </c>
      <c r="I107" s="70"/>
    </row>
    <row r="108" spans="1:9" outlineLevel="2" x14ac:dyDescent="0.2">
      <c r="A108" s="64" t="s">
        <v>654</v>
      </c>
      <c r="B108" s="64" t="s">
        <v>653</v>
      </c>
      <c r="C108" s="65">
        <v>1</v>
      </c>
      <c r="D108" s="65"/>
      <c r="E108" s="66">
        <f>SUM(F109)</f>
        <v>158507.45228829997</v>
      </c>
      <c r="F108" s="67">
        <f>C108*E108</f>
        <v>158507.45228829997</v>
      </c>
      <c r="G108" s="68">
        <f>100*(1-(H108/F108))</f>
        <v>27.829999999999966</v>
      </c>
      <c r="H108" s="69">
        <f>C108*SUM(H109)</f>
        <v>114394.82831646614</v>
      </c>
      <c r="I108" s="70"/>
    </row>
    <row r="109" spans="1:9" outlineLevel="2" x14ac:dyDescent="0.2">
      <c r="A109" s="64" t="s">
        <v>655</v>
      </c>
      <c r="B109" s="64" t="s">
        <v>656</v>
      </c>
      <c r="C109" s="65">
        <v>1</v>
      </c>
      <c r="D109" s="65"/>
      <c r="E109" s="66">
        <f>SUM(F110,F111,F112,F113,F114,F115,F116,F117,F118,F119,F120,F121,F122,F123,F124,F125,F126,F127,F128,F129,F130,F131,F132,F133,F134,F135,F136)</f>
        <v>158507.45228829997</v>
      </c>
      <c r="F109" s="67">
        <f>C109*E109</f>
        <v>158507.45228829997</v>
      </c>
      <c r="G109" s="68">
        <f>100*(1-(H109/F109))</f>
        <v>27.829999999999966</v>
      </c>
      <c r="H109" s="69">
        <f>C109*SUM(H110,H111,H112,H113,H114,H115,H116,H117,H118,H119,H120,H121,H122,H123,H124,H125,H126,H127,H128,H129,H130,H131,H132,H133,H134,H135,H136)</f>
        <v>114394.82831646614</v>
      </c>
      <c r="I109" s="70"/>
    </row>
    <row r="110" spans="1:9" outlineLevel="3" x14ac:dyDescent="0.2">
      <c r="A110" s="64" t="s">
        <v>657</v>
      </c>
      <c r="B110" s="64" t="s">
        <v>658</v>
      </c>
      <c r="C110" s="65">
        <v>1</v>
      </c>
      <c r="D110" s="65"/>
      <c r="E110" s="66">
        <v>2670</v>
      </c>
      <c r="F110" s="67">
        <v>2670</v>
      </c>
      <c r="G110" s="68">
        <v>27.83</v>
      </c>
      <c r="H110" s="69">
        <v>1926.9390000000001</v>
      </c>
      <c r="I110" s="70"/>
    </row>
    <row r="111" spans="1:9" outlineLevel="3" x14ac:dyDescent="0.2">
      <c r="A111" s="64" t="s">
        <v>659</v>
      </c>
      <c r="B111" s="64" t="s">
        <v>603</v>
      </c>
      <c r="C111" s="65">
        <v>1</v>
      </c>
      <c r="D111" s="65"/>
      <c r="E111" s="66">
        <v>5226</v>
      </c>
      <c r="F111" s="67">
        <v>5226</v>
      </c>
      <c r="G111" s="68">
        <v>27.83</v>
      </c>
      <c r="H111" s="69">
        <v>3771.6042000000002</v>
      </c>
      <c r="I111" s="70"/>
    </row>
    <row r="112" spans="1:9" outlineLevel="3" x14ac:dyDescent="0.2">
      <c r="A112" s="64" t="s">
        <v>660</v>
      </c>
      <c r="B112" s="64" t="s">
        <v>661</v>
      </c>
      <c r="C112" s="65">
        <v>1</v>
      </c>
      <c r="D112" s="65"/>
      <c r="E112" s="66">
        <v>900</v>
      </c>
      <c r="F112" s="67">
        <v>900</v>
      </c>
      <c r="G112" s="68">
        <v>27.83</v>
      </c>
      <c r="H112" s="69">
        <v>649.53</v>
      </c>
      <c r="I112" s="70"/>
    </row>
    <row r="113" spans="1:9" outlineLevel="3" x14ac:dyDescent="0.2">
      <c r="A113" s="64" t="s">
        <v>662</v>
      </c>
      <c r="B113" s="64" t="s">
        <v>663</v>
      </c>
      <c r="C113" s="65">
        <v>1</v>
      </c>
      <c r="D113" s="65"/>
      <c r="E113" s="66">
        <v>1850</v>
      </c>
      <c r="F113" s="67">
        <v>1850</v>
      </c>
      <c r="G113" s="68">
        <v>27.83</v>
      </c>
      <c r="H113" s="69">
        <v>1335.145</v>
      </c>
      <c r="I113" s="70"/>
    </row>
    <row r="114" spans="1:9" outlineLevel="3" x14ac:dyDescent="0.2">
      <c r="A114" s="64" t="s">
        <v>664</v>
      </c>
      <c r="B114" s="64" t="s">
        <v>665</v>
      </c>
      <c r="C114" s="65">
        <v>1</v>
      </c>
      <c r="D114" s="65"/>
      <c r="E114" s="66">
        <v>1385</v>
      </c>
      <c r="F114" s="67">
        <v>1385</v>
      </c>
      <c r="G114" s="68">
        <v>27.83</v>
      </c>
      <c r="H114" s="69">
        <v>999.55449999999996</v>
      </c>
      <c r="I114" s="70"/>
    </row>
    <row r="115" spans="1:9" outlineLevel="3" x14ac:dyDescent="0.2">
      <c r="A115" s="64" t="s">
        <v>666</v>
      </c>
      <c r="B115" s="64" t="s">
        <v>667</v>
      </c>
      <c r="C115" s="65">
        <v>1</v>
      </c>
      <c r="D115" s="65"/>
      <c r="E115" s="66">
        <v>2845</v>
      </c>
      <c r="F115" s="67">
        <v>2845</v>
      </c>
      <c r="G115" s="68">
        <v>27.83</v>
      </c>
      <c r="H115" s="69">
        <v>2053.2365</v>
      </c>
      <c r="I115" s="70"/>
    </row>
    <row r="116" spans="1:9" outlineLevel="3" x14ac:dyDescent="0.2">
      <c r="A116" s="64" t="s">
        <v>668</v>
      </c>
      <c r="B116" s="64" t="s">
        <v>669</v>
      </c>
      <c r="C116" s="65">
        <v>1</v>
      </c>
      <c r="D116" s="65"/>
      <c r="E116" s="66">
        <v>40392.843499299997</v>
      </c>
      <c r="F116" s="67">
        <v>40392.843499299997</v>
      </c>
      <c r="G116" s="68">
        <v>27.83</v>
      </c>
      <c r="H116" s="69">
        <v>29151.515153444801</v>
      </c>
      <c r="I116" s="70"/>
    </row>
    <row r="117" spans="1:9" outlineLevel="3" x14ac:dyDescent="0.2">
      <c r="A117" s="64" t="s">
        <v>670</v>
      </c>
      <c r="B117" s="64" t="s">
        <v>671</v>
      </c>
      <c r="C117" s="65">
        <v>1</v>
      </c>
      <c r="D117" s="65"/>
      <c r="E117" s="66">
        <v>5613.5489621799998</v>
      </c>
      <c r="F117" s="67">
        <v>5613.5489621799998</v>
      </c>
      <c r="G117" s="68">
        <v>27.83</v>
      </c>
      <c r="H117" s="69">
        <v>4051.2982860053098</v>
      </c>
      <c r="I117" s="70"/>
    </row>
    <row r="118" spans="1:9" outlineLevel="3" x14ac:dyDescent="0.2">
      <c r="A118" s="64" t="s">
        <v>672</v>
      </c>
      <c r="B118" s="64" t="s">
        <v>673</v>
      </c>
      <c r="C118" s="65">
        <v>1</v>
      </c>
      <c r="D118" s="65"/>
      <c r="E118" s="66">
        <v>410</v>
      </c>
      <c r="F118" s="67">
        <v>410</v>
      </c>
      <c r="G118" s="68">
        <v>27.83</v>
      </c>
      <c r="H118" s="69">
        <v>295.89699999999999</v>
      </c>
      <c r="I118" s="70"/>
    </row>
    <row r="119" spans="1:9" outlineLevel="3" x14ac:dyDescent="0.2">
      <c r="A119" s="64" t="s">
        <v>674</v>
      </c>
      <c r="B119" s="64" t="s">
        <v>675</v>
      </c>
      <c r="C119" s="65">
        <v>1</v>
      </c>
      <c r="D119" s="65"/>
      <c r="E119" s="66">
        <v>388.8195594</v>
      </c>
      <c r="F119" s="67">
        <v>388.8195594</v>
      </c>
      <c r="G119" s="68">
        <v>27.83</v>
      </c>
      <c r="H119" s="69">
        <v>280.61107601897999</v>
      </c>
      <c r="I119" s="70"/>
    </row>
    <row r="120" spans="1:9" outlineLevel="3" x14ac:dyDescent="0.2">
      <c r="A120" s="64" t="s">
        <v>676</v>
      </c>
      <c r="B120" s="64" t="s">
        <v>677</v>
      </c>
      <c r="C120" s="65">
        <v>1</v>
      </c>
      <c r="D120" s="65"/>
      <c r="E120" s="66">
        <v>30619.406596209999</v>
      </c>
      <c r="F120" s="67">
        <v>30619.406596209999</v>
      </c>
      <c r="G120" s="68">
        <v>27.83</v>
      </c>
      <c r="H120" s="69">
        <v>22098.025740484802</v>
      </c>
      <c r="I120" s="70"/>
    </row>
    <row r="121" spans="1:9" outlineLevel="3" x14ac:dyDescent="0.2">
      <c r="A121" s="64" t="s">
        <v>678</v>
      </c>
      <c r="B121" s="64" t="s">
        <v>679</v>
      </c>
      <c r="C121" s="65">
        <v>1</v>
      </c>
      <c r="D121" s="65"/>
      <c r="E121" s="66">
        <v>12061</v>
      </c>
      <c r="F121" s="67">
        <v>12061</v>
      </c>
      <c r="G121" s="68">
        <v>27.83</v>
      </c>
      <c r="H121" s="69">
        <v>8704.4236999999994</v>
      </c>
      <c r="I121" s="70"/>
    </row>
    <row r="122" spans="1:9" outlineLevel="3" x14ac:dyDescent="0.2">
      <c r="A122" s="64" t="s">
        <v>680</v>
      </c>
      <c r="B122" s="64" t="s">
        <v>681</v>
      </c>
      <c r="C122" s="65">
        <v>1</v>
      </c>
      <c r="D122" s="65"/>
      <c r="E122" s="66">
        <v>4000</v>
      </c>
      <c r="F122" s="67">
        <v>4000</v>
      </c>
      <c r="G122" s="68">
        <v>27.83</v>
      </c>
      <c r="H122" s="69">
        <v>2886.8</v>
      </c>
      <c r="I122" s="70"/>
    </row>
    <row r="123" spans="1:9" outlineLevel="3" x14ac:dyDescent="0.2">
      <c r="A123" s="64" t="s">
        <v>682</v>
      </c>
      <c r="B123" s="64" t="s">
        <v>683</v>
      </c>
      <c r="C123" s="65">
        <v>1</v>
      </c>
      <c r="D123" s="65"/>
      <c r="E123" s="66">
        <v>1083</v>
      </c>
      <c r="F123" s="67">
        <v>1083</v>
      </c>
      <c r="G123" s="68">
        <v>27.83</v>
      </c>
      <c r="H123" s="69">
        <v>781.60109999999997</v>
      </c>
      <c r="I123" s="70"/>
    </row>
    <row r="124" spans="1:9" outlineLevel="3" x14ac:dyDescent="0.2">
      <c r="A124" s="64" t="s">
        <v>684</v>
      </c>
      <c r="B124" s="64" t="s">
        <v>685</v>
      </c>
      <c r="C124" s="65">
        <v>1</v>
      </c>
      <c r="D124" s="65"/>
      <c r="E124" s="66">
        <v>6255</v>
      </c>
      <c r="F124" s="67">
        <v>6255</v>
      </c>
      <c r="G124" s="68">
        <v>27.83</v>
      </c>
      <c r="H124" s="69">
        <v>4514.2335000000003</v>
      </c>
      <c r="I124" s="70"/>
    </row>
    <row r="125" spans="1:9" outlineLevel="3" x14ac:dyDescent="0.2">
      <c r="A125" s="64" t="s">
        <v>686</v>
      </c>
      <c r="B125" s="64" t="s">
        <v>687</v>
      </c>
      <c r="C125" s="65">
        <v>1</v>
      </c>
      <c r="D125" s="65"/>
      <c r="E125" s="66">
        <v>14752</v>
      </c>
      <c r="F125" s="67">
        <v>14752</v>
      </c>
      <c r="G125" s="68">
        <v>27.83</v>
      </c>
      <c r="H125" s="69">
        <v>10646.518400000001</v>
      </c>
      <c r="I125" s="70"/>
    </row>
    <row r="126" spans="1:9" outlineLevel="3" x14ac:dyDescent="0.2">
      <c r="A126" s="64" t="s">
        <v>688</v>
      </c>
      <c r="B126" s="64" t="s">
        <v>689</v>
      </c>
      <c r="C126" s="65">
        <v>1</v>
      </c>
      <c r="D126" s="65"/>
      <c r="E126" s="66">
        <v>2310</v>
      </c>
      <c r="F126" s="67">
        <v>2310</v>
      </c>
      <c r="G126" s="68">
        <v>27.83</v>
      </c>
      <c r="H126" s="69">
        <v>1667.127</v>
      </c>
      <c r="I126" s="70"/>
    </row>
    <row r="127" spans="1:9" outlineLevel="3" x14ac:dyDescent="0.2">
      <c r="A127" s="64" t="s">
        <v>690</v>
      </c>
      <c r="B127" s="64" t="s">
        <v>691</v>
      </c>
      <c r="C127" s="65">
        <v>1</v>
      </c>
      <c r="D127" s="65"/>
      <c r="E127" s="66">
        <v>5214.5676811399999</v>
      </c>
      <c r="F127" s="67">
        <v>5214.5676811399999</v>
      </c>
      <c r="G127" s="68">
        <v>27.83</v>
      </c>
      <c r="H127" s="69">
        <v>3763.3534954787401</v>
      </c>
      <c r="I127" s="70"/>
    </row>
    <row r="128" spans="1:9" outlineLevel="3" x14ac:dyDescent="0.2">
      <c r="A128" s="64" t="s">
        <v>692</v>
      </c>
      <c r="B128" s="64" t="s">
        <v>630</v>
      </c>
      <c r="C128" s="65">
        <v>1</v>
      </c>
      <c r="D128" s="65"/>
      <c r="E128" s="66">
        <v>200</v>
      </c>
      <c r="F128" s="67">
        <v>200</v>
      </c>
      <c r="G128" s="68">
        <v>27.83</v>
      </c>
      <c r="H128" s="69">
        <v>144.34</v>
      </c>
      <c r="I128" s="70"/>
    </row>
    <row r="129" spans="1:9" outlineLevel="3" x14ac:dyDescent="0.2">
      <c r="A129" s="64" t="s">
        <v>693</v>
      </c>
      <c r="B129" s="64" t="s">
        <v>634</v>
      </c>
      <c r="C129" s="65">
        <v>1</v>
      </c>
      <c r="D129" s="65"/>
      <c r="E129" s="66">
        <v>150</v>
      </c>
      <c r="F129" s="67">
        <v>150</v>
      </c>
      <c r="G129" s="68">
        <v>27.83</v>
      </c>
      <c r="H129" s="69">
        <v>108.255</v>
      </c>
      <c r="I129" s="70"/>
    </row>
    <row r="130" spans="1:9" outlineLevel="3" x14ac:dyDescent="0.2">
      <c r="A130" s="64" t="s">
        <v>694</v>
      </c>
      <c r="B130" s="64" t="s">
        <v>695</v>
      </c>
      <c r="C130" s="65">
        <v>1</v>
      </c>
      <c r="D130" s="65"/>
      <c r="E130" s="66">
        <v>650</v>
      </c>
      <c r="F130" s="67">
        <v>650</v>
      </c>
      <c r="G130" s="68">
        <v>27.83</v>
      </c>
      <c r="H130" s="69">
        <v>469.10500000000002</v>
      </c>
      <c r="I130" s="70"/>
    </row>
    <row r="131" spans="1:9" outlineLevel="3" x14ac:dyDescent="0.2">
      <c r="A131" s="64" t="s">
        <v>696</v>
      </c>
      <c r="B131" s="64" t="s">
        <v>697</v>
      </c>
      <c r="C131" s="65">
        <v>1</v>
      </c>
      <c r="D131" s="65"/>
      <c r="E131" s="66">
        <v>7622.3608811900003</v>
      </c>
      <c r="F131" s="67">
        <v>7622.3608811900003</v>
      </c>
      <c r="G131" s="68">
        <v>27.83</v>
      </c>
      <c r="H131" s="69">
        <v>5501.0578479548203</v>
      </c>
      <c r="I131" s="70"/>
    </row>
    <row r="132" spans="1:9" outlineLevel="3" x14ac:dyDescent="0.2">
      <c r="A132" s="64" t="s">
        <v>698</v>
      </c>
      <c r="B132" s="64" t="s">
        <v>699</v>
      </c>
      <c r="C132" s="65">
        <v>1</v>
      </c>
      <c r="D132" s="65"/>
      <c r="E132" s="66">
        <v>350</v>
      </c>
      <c r="F132" s="67">
        <v>350</v>
      </c>
      <c r="G132" s="68">
        <v>27.83</v>
      </c>
      <c r="H132" s="69">
        <v>252.595</v>
      </c>
      <c r="I132" s="70"/>
    </row>
    <row r="133" spans="1:9" outlineLevel="3" x14ac:dyDescent="0.2">
      <c r="A133" s="64" t="s">
        <v>700</v>
      </c>
      <c r="B133" s="64" t="s">
        <v>377</v>
      </c>
      <c r="C133" s="65">
        <v>1</v>
      </c>
      <c r="D133" s="65"/>
      <c r="E133" s="66">
        <v>575.67999999999995</v>
      </c>
      <c r="F133" s="67">
        <v>575.67999999999995</v>
      </c>
      <c r="G133" s="68">
        <v>27.83</v>
      </c>
      <c r="H133" s="69">
        <v>415.468256</v>
      </c>
      <c r="I133" s="70"/>
    </row>
    <row r="134" spans="1:9" outlineLevel="3" x14ac:dyDescent="0.2">
      <c r="A134" s="64" t="s">
        <v>701</v>
      </c>
      <c r="B134" s="64" t="s">
        <v>379</v>
      </c>
      <c r="C134" s="65">
        <v>1</v>
      </c>
      <c r="D134" s="65"/>
      <c r="E134" s="66">
        <v>3066.17</v>
      </c>
      <c r="F134" s="67">
        <v>3066.17</v>
      </c>
      <c r="G134" s="68">
        <v>27.83</v>
      </c>
      <c r="H134" s="69">
        <v>2212.8548890000002</v>
      </c>
      <c r="I134" s="70"/>
    </row>
    <row r="135" spans="1:9" outlineLevel="3" x14ac:dyDescent="0.2">
      <c r="A135" s="64" t="s">
        <v>702</v>
      </c>
      <c r="B135" s="64" t="s">
        <v>381</v>
      </c>
      <c r="C135" s="65">
        <v>1</v>
      </c>
      <c r="D135" s="65"/>
      <c r="E135" s="66">
        <v>6259.09</v>
      </c>
      <c r="F135" s="67">
        <v>6259.09</v>
      </c>
      <c r="G135" s="68">
        <v>27.83</v>
      </c>
      <c r="H135" s="69">
        <v>4517.1852529999996</v>
      </c>
      <c r="I135" s="70"/>
    </row>
    <row r="136" spans="1:9" outlineLevel="3" x14ac:dyDescent="0.2">
      <c r="A136" s="64" t="s">
        <v>703</v>
      </c>
      <c r="B136" s="64" t="s">
        <v>704</v>
      </c>
      <c r="C136" s="65">
        <v>1</v>
      </c>
      <c r="D136" s="65"/>
      <c r="E136" s="66">
        <v>1657.9651088799999</v>
      </c>
      <c r="F136" s="67">
        <v>1657.9651088799999</v>
      </c>
      <c r="G136" s="68">
        <v>27.83</v>
      </c>
      <c r="H136" s="69">
        <v>1196.5534190787</v>
      </c>
      <c r="I136" s="70"/>
    </row>
    <row r="137" spans="1:9" outlineLevel="2" x14ac:dyDescent="0.2">
      <c r="A137" s="64" t="s">
        <v>705</v>
      </c>
      <c r="B137" s="64" t="s">
        <v>706</v>
      </c>
      <c r="C137" s="65">
        <v>1</v>
      </c>
      <c r="D137" s="65"/>
      <c r="E137" s="66">
        <f>SUM(F138)</f>
        <v>196029.54301900003</v>
      </c>
      <c r="F137" s="67">
        <f>C137*E137</f>
        <v>196029.54301900003</v>
      </c>
      <c r="G137" s="68">
        <f>100*(1-(H137/F137))</f>
        <v>27.83000000000002</v>
      </c>
      <c r="H137" s="69">
        <f>C137*SUM(H138)</f>
        <v>141474.52119681227</v>
      </c>
      <c r="I137" s="70"/>
    </row>
    <row r="138" spans="1:9" outlineLevel="2" x14ac:dyDescent="0.2">
      <c r="A138" s="64" t="s">
        <v>707</v>
      </c>
      <c r="B138" s="64" t="s">
        <v>706</v>
      </c>
      <c r="C138" s="65">
        <v>1</v>
      </c>
      <c r="D138" s="65"/>
      <c r="E138" s="66">
        <f>SUM(F139)</f>
        <v>196029.54301900003</v>
      </c>
      <c r="F138" s="67">
        <f>C138*E138</f>
        <v>196029.54301900003</v>
      </c>
      <c r="G138" s="68">
        <f>100*(1-(H138/F138))</f>
        <v>27.83000000000002</v>
      </c>
      <c r="H138" s="69">
        <f>C138*SUM(H139)</f>
        <v>141474.52119681227</v>
      </c>
      <c r="I138" s="70"/>
    </row>
    <row r="139" spans="1:9" outlineLevel="2" x14ac:dyDescent="0.2">
      <c r="A139" s="64" t="s">
        <v>708</v>
      </c>
      <c r="B139" s="64" t="s">
        <v>709</v>
      </c>
      <c r="C139" s="65">
        <v>1</v>
      </c>
      <c r="D139" s="65"/>
      <c r="E139" s="66">
        <f>SUM(F140,F141,F142,F143,F144,F145,F146,F147,F148,F149,F150,F151,F152,F153,F154,F155,F156,F157,F158,F159,F160,F161)</f>
        <v>196029.54301900003</v>
      </c>
      <c r="F139" s="67">
        <f>C139*E139</f>
        <v>196029.54301900003</v>
      </c>
      <c r="G139" s="68">
        <f>100*(1-(H139/F139))</f>
        <v>27.83000000000002</v>
      </c>
      <c r="H139" s="69">
        <f>C139*SUM(H140,H141,H142,H143,H144,H145,H146,H147,H148,H149,H150,H151,H152,H153,H154,H155,H156,H157,H158,H159,H160,H161)</f>
        <v>141474.52119681227</v>
      </c>
      <c r="I139" s="70"/>
    </row>
    <row r="140" spans="1:9" outlineLevel="3" x14ac:dyDescent="0.2">
      <c r="A140" s="64" t="s">
        <v>710</v>
      </c>
      <c r="B140" s="64" t="s">
        <v>711</v>
      </c>
      <c r="C140" s="65">
        <v>10000</v>
      </c>
      <c r="D140" s="65"/>
      <c r="E140" s="66">
        <v>0.44568954999999999</v>
      </c>
      <c r="F140" s="67">
        <v>4456.8954999999996</v>
      </c>
      <c r="G140" s="68">
        <v>27.83</v>
      </c>
      <c r="H140" s="69">
        <v>3216.54148235</v>
      </c>
      <c r="I140" s="70"/>
    </row>
    <row r="141" spans="1:9" outlineLevel="3" x14ac:dyDescent="0.2">
      <c r="A141" s="64" t="s">
        <v>712</v>
      </c>
      <c r="B141" s="64" t="s">
        <v>713</v>
      </c>
      <c r="C141" s="65">
        <v>10000</v>
      </c>
      <c r="D141" s="65"/>
      <c r="E141" s="66">
        <v>1.13332484</v>
      </c>
      <c r="F141" s="67">
        <v>11333.2484</v>
      </c>
      <c r="G141" s="68">
        <v>27.83</v>
      </c>
      <c r="H141" s="69">
        <v>8179.2053702800004</v>
      </c>
      <c r="I141" s="70"/>
    </row>
    <row r="142" spans="1:9" outlineLevel="3" x14ac:dyDescent="0.2">
      <c r="A142" s="64" t="s">
        <v>714</v>
      </c>
      <c r="B142" s="64" t="s">
        <v>715</v>
      </c>
      <c r="C142" s="65">
        <v>10000</v>
      </c>
      <c r="D142" s="65"/>
      <c r="E142" s="66">
        <v>0.77677320999999999</v>
      </c>
      <c r="F142" s="67">
        <v>7767.7321000000002</v>
      </c>
      <c r="G142" s="68">
        <v>27.83</v>
      </c>
      <c r="H142" s="69">
        <v>5605.9722565700004</v>
      </c>
      <c r="I142" s="70"/>
    </row>
    <row r="143" spans="1:9" outlineLevel="3" x14ac:dyDescent="0.2">
      <c r="A143" s="64" t="s">
        <v>716</v>
      </c>
      <c r="B143" s="64" t="s">
        <v>717</v>
      </c>
      <c r="C143" s="65">
        <v>10000</v>
      </c>
      <c r="D143" s="65"/>
      <c r="E143" s="66">
        <v>0.43295556000000002</v>
      </c>
      <c r="F143" s="67">
        <v>4329.5555999999997</v>
      </c>
      <c r="G143" s="68">
        <v>27.83</v>
      </c>
      <c r="H143" s="69">
        <v>3124.64027652</v>
      </c>
      <c r="I143" s="70"/>
    </row>
    <row r="144" spans="1:9" outlineLevel="3" x14ac:dyDescent="0.2">
      <c r="A144" s="64" t="s">
        <v>718</v>
      </c>
      <c r="B144" s="64" t="s">
        <v>719</v>
      </c>
      <c r="C144" s="65">
        <v>10000</v>
      </c>
      <c r="D144" s="65"/>
      <c r="E144" s="66">
        <v>1.1587928199999999</v>
      </c>
      <c r="F144" s="67">
        <v>11587.9282</v>
      </c>
      <c r="G144" s="68">
        <v>27.83</v>
      </c>
      <c r="H144" s="69">
        <v>8363.0077819399994</v>
      </c>
      <c r="I144" s="70"/>
    </row>
    <row r="145" spans="1:9" outlineLevel="3" x14ac:dyDescent="0.2">
      <c r="A145" s="64" t="s">
        <v>720</v>
      </c>
      <c r="B145" s="64" t="s">
        <v>721</v>
      </c>
      <c r="C145" s="65">
        <v>10000</v>
      </c>
      <c r="D145" s="65"/>
      <c r="E145" s="66">
        <v>0.58576340000000005</v>
      </c>
      <c r="F145" s="67">
        <v>5857.634</v>
      </c>
      <c r="G145" s="68">
        <v>27.83</v>
      </c>
      <c r="H145" s="69">
        <v>4227.4544578000005</v>
      </c>
      <c r="I145" s="70"/>
    </row>
    <row r="146" spans="1:9" outlineLevel="3" x14ac:dyDescent="0.2">
      <c r="A146" s="64" t="s">
        <v>722</v>
      </c>
      <c r="B146" s="64" t="s">
        <v>723</v>
      </c>
      <c r="C146" s="65">
        <v>10000</v>
      </c>
      <c r="D146" s="65"/>
      <c r="E146" s="66">
        <v>0.40748758000000002</v>
      </c>
      <c r="F146" s="67">
        <v>4074.8757999999998</v>
      </c>
      <c r="G146" s="68">
        <v>27.83</v>
      </c>
      <c r="H146" s="69">
        <v>2940.8378648600001</v>
      </c>
      <c r="I146" s="70"/>
    </row>
    <row r="147" spans="1:9" outlineLevel="3" x14ac:dyDescent="0.2">
      <c r="A147" s="64" t="s">
        <v>724</v>
      </c>
      <c r="B147" s="64" t="s">
        <v>725</v>
      </c>
      <c r="C147" s="65">
        <v>10000</v>
      </c>
      <c r="D147" s="65"/>
      <c r="E147" s="66">
        <v>0.11460587999999999</v>
      </c>
      <c r="F147" s="67">
        <v>1146.0588</v>
      </c>
      <c r="G147" s="68">
        <v>27.83</v>
      </c>
      <c r="H147" s="69">
        <v>827.11063595999997</v>
      </c>
      <c r="I147" s="70"/>
    </row>
    <row r="148" spans="1:9" outlineLevel="3" x14ac:dyDescent="0.2">
      <c r="A148" s="64" t="s">
        <v>726</v>
      </c>
      <c r="B148" s="64" t="s">
        <v>727</v>
      </c>
      <c r="C148" s="65">
        <v>10000</v>
      </c>
      <c r="D148" s="65"/>
      <c r="E148" s="66">
        <v>0.26741373000000002</v>
      </c>
      <c r="F148" s="67">
        <v>2674.1372999999999</v>
      </c>
      <c r="G148" s="68">
        <v>27.83</v>
      </c>
      <c r="H148" s="69">
        <v>1929.9248894100001</v>
      </c>
      <c r="I148" s="70"/>
    </row>
    <row r="149" spans="1:9" outlineLevel="3" x14ac:dyDescent="0.2">
      <c r="A149" s="64" t="s">
        <v>728</v>
      </c>
      <c r="B149" s="64" t="s">
        <v>729</v>
      </c>
      <c r="C149" s="65">
        <v>10000</v>
      </c>
      <c r="D149" s="65"/>
      <c r="E149" s="66">
        <v>0.21647778000000001</v>
      </c>
      <c r="F149" s="67">
        <v>2164.7777999999998</v>
      </c>
      <c r="G149" s="68">
        <v>27.83</v>
      </c>
      <c r="H149" s="69">
        <v>1562.32013826</v>
      </c>
      <c r="I149" s="70"/>
    </row>
    <row r="150" spans="1:9" outlineLevel="3" x14ac:dyDescent="0.2">
      <c r="A150" s="64" t="s">
        <v>730</v>
      </c>
      <c r="B150" s="64" t="s">
        <v>731</v>
      </c>
      <c r="C150" s="65">
        <v>10000</v>
      </c>
      <c r="D150" s="65"/>
      <c r="E150" s="66">
        <v>8.9647268600000007</v>
      </c>
      <c r="F150" s="67">
        <v>89647.268599999996</v>
      </c>
      <c r="G150" s="68">
        <v>27.83</v>
      </c>
      <c r="H150" s="69">
        <v>64698.433748620002</v>
      </c>
      <c r="I150" s="70"/>
    </row>
    <row r="151" spans="1:9" outlineLevel="3" x14ac:dyDescent="0.2">
      <c r="A151" s="64" t="s">
        <v>732</v>
      </c>
      <c r="B151" s="64" t="s">
        <v>733</v>
      </c>
      <c r="C151" s="65">
        <v>10000</v>
      </c>
      <c r="D151" s="65"/>
      <c r="E151" s="66">
        <v>0.28014770999999999</v>
      </c>
      <c r="F151" s="67">
        <v>2801.4771000000001</v>
      </c>
      <c r="G151" s="68">
        <v>27.83</v>
      </c>
      <c r="H151" s="69">
        <v>2021.82602307</v>
      </c>
      <c r="I151" s="70"/>
    </row>
    <row r="152" spans="1:9" outlineLevel="3" x14ac:dyDescent="0.2">
      <c r="A152" s="64" t="s">
        <v>734</v>
      </c>
      <c r="B152" s="64" t="s">
        <v>735</v>
      </c>
      <c r="C152" s="65">
        <v>10000</v>
      </c>
      <c r="D152" s="65"/>
      <c r="E152" s="66">
        <v>0.44568954999999999</v>
      </c>
      <c r="F152" s="67">
        <v>4456.8954999999996</v>
      </c>
      <c r="G152" s="68">
        <v>27.83</v>
      </c>
      <c r="H152" s="69">
        <v>3216.54148235</v>
      </c>
      <c r="I152" s="70"/>
    </row>
    <row r="153" spans="1:9" outlineLevel="3" x14ac:dyDescent="0.2">
      <c r="A153" s="64" t="s">
        <v>736</v>
      </c>
      <c r="B153" s="64" t="s">
        <v>737</v>
      </c>
      <c r="C153" s="65">
        <v>450</v>
      </c>
      <c r="D153" s="65"/>
      <c r="E153" s="66">
        <v>6.0613778199999997</v>
      </c>
      <c r="F153" s="67">
        <v>2727.620019</v>
      </c>
      <c r="G153" s="68">
        <v>27.83</v>
      </c>
      <c r="H153" s="69">
        <v>1968.5233677122999</v>
      </c>
      <c r="I153" s="70"/>
    </row>
    <row r="154" spans="1:9" outlineLevel="3" x14ac:dyDescent="0.2">
      <c r="A154" s="64" t="s">
        <v>738</v>
      </c>
      <c r="B154" s="64" t="s">
        <v>211</v>
      </c>
      <c r="C154" s="65">
        <v>10000</v>
      </c>
      <c r="D154" s="65"/>
      <c r="E154" s="66">
        <v>1.80822616</v>
      </c>
      <c r="F154" s="67">
        <v>18082.261600000002</v>
      </c>
      <c r="G154" s="68">
        <v>27.83</v>
      </c>
      <c r="H154" s="69">
        <v>13049.968196719999</v>
      </c>
      <c r="I154" s="70"/>
    </row>
    <row r="155" spans="1:9" outlineLevel="3" x14ac:dyDescent="0.2">
      <c r="A155" s="64" t="s">
        <v>739</v>
      </c>
      <c r="B155" s="64" t="s">
        <v>740</v>
      </c>
      <c r="C155" s="65">
        <v>10000</v>
      </c>
      <c r="D155" s="65"/>
      <c r="E155" s="66">
        <v>0.30561569</v>
      </c>
      <c r="F155" s="67">
        <v>3056.1569</v>
      </c>
      <c r="G155" s="68">
        <v>27.83</v>
      </c>
      <c r="H155" s="69">
        <v>2205.6284347300002</v>
      </c>
      <c r="I155" s="70"/>
    </row>
    <row r="156" spans="1:9" outlineLevel="3" x14ac:dyDescent="0.2">
      <c r="A156" s="64" t="s">
        <v>741</v>
      </c>
      <c r="B156" s="64" t="s">
        <v>742</v>
      </c>
      <c r="C156" s="65">
        <v>10000</v>
      </c>
      <c r="D156" s="65"/>
      <c r="E156" s="66">
        <v>0.33108366</v>
      </c>
      <c r="F156" s="67">
        <v>3310.8366000000001</v>
      </c>
      <c r="G156" s="68">
        <v>27.83</v>
      </c>
      <c r="H156" s="69">
        <v>2389.4307742199999</v>
      </c>
      <c r="I156" s="70"/>
    </row>
    <row r="157" spans="1:9" outlineLevel="3" x14ac:dyDescent="0.2">
      <c r="A157" s="64" t="s">
        <v>743</v>
      </c>
      <c r="B157" s="64" t="s">
        <v>744</v>
      </c>
      <c r="C157" s="65">
        <v>10000</v>
      </c>
      <c r="D157" s="65"/>
      <c r="E157" s="66">
        <v>0.48389151000000002</v>
      </c>
      <c r="F157" s="67">
        <v>4838.9151000000002</v>
      </c>
      <c r="G157" s="68">
        <v>27.83</v>
      </c>
      <c r="H157" s="69">
        <v>3492.2450276700001</v>
      </c>
      <c r="I157" s="70"/>
    </row>
    <row r="158" spans="1:9" outlineLevel="3" x14ac:dyDescent="0.2">
      <c r="A158" s="64" t="s">
        <v>745</v>
      </c>
      <c r="B158" s="64" t="s">
        <v>746</v>
      </c>
      <c r="C158" s="65">
        <v>10000</v>
      </c>
      <c r="D158" s="65"/>
      <c r="E158" s="66">
        <v>0.26741373000000002</v>
      </c>
      <c r="F158" s="67">
        <v>2674.1372999999999</v>
      </c>
      <c r="G158" s="68">
        <v>27.83</v>
      </c>
      <c r="H158" s="69">
        <v>1929.9248894100001</v>
      </c>
      <c r="I158" s="70"/>
    </row>
    <row r="159" spans="1:9" outlineLevel="3" x14ac:dyDescent="0.2">
      <c r="A159" s="64" t="s">
        <v>747</v>
      </c>
      <c r="B159" s="64" t="s">
        <v>748</v>
      </c>
      <c r="C159" s="65">
        <v>10000</v>
      </c>
      <c r="D159" s="65"/>
      <c r="E159" s="66">
        <v>6.3669939999999994E-2</v>
      </c>
      <c r="F159" s="67">
        <v>636.69939999999997</v>
      </c>
      <c r="G159" s="68">
        <v>27.83</v>
      </c>
      <c r="H159" s="69">
        <v>459.50595698000001</v>
      </c>
      <c r="I159" s="70"/>
    </row>
    <row r="160" spans="1:9" outlineLevel="3" x14ac:dyDescent="0.2">
      <c r="A160" s="64" t="s">
        <v>749</v>
      </c>
      <c r="B160" s="64" t="s">
        <v>750</v>
      </c>
      <c r="C160" s="65">
        <v>10000</v>
      </c>
      <c r="D160" s="65"/>
      <c r="E160" s="66">
        <v>0.43295556000000002</v>
      </c>
      <c r="F160" s="67">
        <v>4329.5555999999997</v>
      </c>
      <c r="G160" s="68">
        <v>27.83</v>
      </c>
      <c r="H160" s="69">
        <v>3124.64027652</v>
      </c>
      <c r="I160" s="70"/>
    </row>
    <row r="161" spans="1:9" outlineLevel="3" x14ac:dyDescent="0.2">
      <c r="A161" s="64" t="s">
        <v>751</v>
      </c>
      <c r="B161" s="64" t="s">
        <v>752</v>
      </c>
      <c r="C161" s="65">
        <v>10000</v>
      </c>
      <c r="D161" s="65"/>
      <c r="E161" s="66">
        <v>0.40748758000000002</v>
      </c>
      <c r="F161" s="67">
        <v>4074.8757999999998</v>
      </c>
      <c r="G161" s="68">
        <v>27.83</v>
      </c>
      <c r="H161" s="69">
        <v>2940.8378648600001</v>
      </c>
      <c r="I161" s="70"/>
    </row>
    <row r="162" spans="1:9" outlineLevel="2" x14ac:dyDescent="0.2">
      <c r="A162" s="64" t="s">
        <v>753</v>
      </c>
      <c r="B162" s="64" t="s">
        <v>754</v>
      </c>
      <c r="C162" s="65">
        <v>1</v>
      </c>
      <c r="D162" s="65"/>
      <c r="E162" s="66">
        <f>SUM(F163)</f>
        <v>8436.2663749999992</v>
      </c>
      <c r="F162" s="67">
        <f>C162*E162</f>
        <v>8436.2663749999992</v>
      </c>
      <c r="G162" s="68">
        <f>100*(1-(H162/F162))</f>
        <v>27.829999999999988</v>
      </c>
      <c r="H162" s="69">
        <f>C162*SUM(H163)</f>
        <v>6088.4534428375</v>
      </c>
      <c r="I162" s="70"/>
    </row>
    <row r="163" spans="1:9" outlineLevel="2" x14ac:dyDescent="0.2">
      <c r="A163" s="64" t="s">
        <v>755</v>
      </c>
      <c r="B163" s="64" t="s">
        <v>754</v>
      </c>
      <c r="C163" s="65">
        <v>1</v>
      </c>
      <c r="D163" s="65"/>
      <c r="E163" s="66">
        <f>SUM(F164,F165)</f>
        <v>8436.2663749999992</v>
      </c>
      <c r="F163" s="67">
        <f>C163*E163</f>
        <v>8436.2663749999992</v>
      </c>
      <c r="G163" s="68">
        <f>100*(1-(H163/F163))</f>
        <v>27.829999999999988</v>
      </c>
      <c r="H163" s="69">
        <f>C163*SUM(H164,H165)</f>
        <v>6088.4534428375</v>
      </c>
      <c r="I163" s="70"/>
    </row>
    <row r="164" spans="1:9" outlineLevel="3" x14ac:dyDescent="0.2">
      <c r="A164" s="64" t="s">
        <v>756</v>
      </c>
      <c r="B164" s="64" t="s">
        <v>752</v>
      </c>
      <c r="C164" s="65">
        <v>12500</v>
      </c>
      <c r="D164" s="65"/>
      <c r="E164" s="66">
        <v>0.40748758000000002</v>
      </c>
      <c r="F164" s="67">
        <v>5093.5947500000002</v>
      </c>
      <c r="G164" s="68">
        <v>27.83</v>
      </c>
      <c r="H164" s="69">
        <v>3676.0473310749999</v>
      </c>
      <c r="I164" s="70"/>
    </row>
    <row r="165" spans="1:9" outlineLevel="3" x14ac:dyDescent="0.2">
      <c r="A165" s="64" t="s">
        <v>757</v>
      </c>
      <c r="B165" s="64" t="s">
        <v>746</v>
      </c>
      <c r="C165" s="65">
        <v>12500</v>
      </c>
      <c r="D165" s="65"/>
      <c r="E165" s="66">
        <v>0.26741373000000002</v>
      </c>
      <c r="F165" s="67">
        <v>3342.6716249999999</v>
      </c>
      <c r="G165" s="68">
        <v>27.83</v>
      </c>
      <c r="H165" s="69">
        <v>2412.4061117625001</v>
      </c>
      <c r="I165" s="70"/>
    </row>
    <row r="166" spans="1:9" outlineLevel="2" x14ac:dyDescent="0.2">
      <c r="A166" s="64" t="s">
        <v>758</v>
      </c>
      <c r="B166" s="64" t="s">
        <v>759</v>
      </c>
      <c r="C166" s="65">
        <v>1</v>
      </c>
      <c r="D166" s="65"/>
      <c r="E166" s="66">
        <f>SUM(F167)</f>
        <v>13370.6863619</v>
      </c>
      <c r="F166" s="67">
        <f>C166*E166</f>
        <v>13370.6863619</v>
      </c>
      <c r="G166" s="68">
        <f>100*(1-(H166/F166))</f>
        <v>100</v>
      </c>
      <c r="H166" s="69">
        <f>C166*SUM(H167)</f>
        <v>0</v>
      </c>
      <c r="I166" s="70"/>
    </row>
    <row r="167" spans="1:9" outlineLevel="2" x14ac:dyDescent="0.2">
      <c r="A167" s="64" t="s">
        <v>760</v>
      </c>
      <c r="B167" s="64" t="s">
        <v>759</v>
      </c>
      <c r="C167" s="65">
        <v>1</v>
      </c>
      <c r="D167" s="65"/>
      <c r="E167" s="66">
        <f>SUM(F168)</f>
        <v>13370.6863619</v>
      </c>
      <c r="F167" s="67">
        <f>C167*E167</f>
        <v>13370.6863619</v>
      </c>
      <c r="G167" s="68">
        <f>100*(1-(H167/F167))</f>
        <v>100</v>
      </c>
      <c r="H167" s="69">
        <f>C167*SUM(H168)</f>
        <v>0</v>
      </c>
      <c r="I167" s="70"/>
    </row>
    <row r="168" spans="1:9" outlineLevel="2" x14ac:dyDescent="0.2">
      <c r="A168" s="64" t="s">
        <v>761</v>
      </c>
      <c r="B168" s="64" t="s">
        <v>709</v>
      </c>
      <c r="C168" s="65">
        <v>1</v>
      </c>
      <c r="D168" s="65"/>
      <c r="E168" s="66">
        <f>SUM(F169)</f>
        <v>13370.6863619</v>
      </c>
      <c r="F168" s="67">
        <f>C168*E168</f>
        <v>13370.6863619</v>
      </c>
      <c r="G168" s="68">
        <f>100*(1-(H168/F168))</f>
        <v>100</v>
      </c>
      <c r="H168" s="69">
        <f>C168*SUM(H169)</f>
        <v>0</v>
      </c>
      <c r="I168" s="70"/>
    </row>
    <row r="169" spans="1:9" outlineLevel="2" x14ac:dyDescent="0.2">
      <c r="A169" s="64" t="s">
        <v>762</v>
      </c>
      <c r="B169" s="64" t="s">
        <v>763</v>
      </c>
      <c r="C169" s="65">
        <v>1</v>
      </c>
      <c r="D169" s="65"/>
      <c r="E169" s="66">
        <v>13370.6863619</v>
      </c>
      <c r="F169" s="67">
        <v>13370.6863619</v>
      </c>
      <c r="G169" s="68">
        <v>100</v>
      </c>
      <c r="H169" s="69">
        <v>0</v>
      </c>
      <c r="I169" s="70"/>
    </row>
    <row r="170" spans="1:9" outlineLevel="1" x14ac:dyDescent="0.2">
      <c r="A170" s="64" t="s">
        <v>764</v>
      </c>
      <c r="B170" s="64" t="s">
        <v>765</v>
      </c>
      <c r="C170" s="65">
        <v>1</v>
      </c>
      <c r="D170" s="65"/>
      <c r="E170" s="66">
        <f>SUM(F171)</f>
        <v>1903995.76</v>
      </c>
      <c r="F170" s="67">
        <f>C170*E170</f>
        <v>1903995.76</v>
      </c>
      <c r="G170" s="68">
        <f>100*(1-(H170/F170))</f>
        <v>7.0000000000000062</v>
      </c>
      <c r="H170" s="69">
        <f>C170*SUM(H171)</f>
        <v>1770716.0567999999</v>
      </c>
      <c r="I170" s="70"/>
    </row>
    <row r="171" spans="1:9" outlineLevel="1" x14ac:dyDescent="0.2">
      <c r="A171" s="64" t="s">
        <v>766</v>
      </c>
      <c r="B171" s="64" t="s">
        <v>767</v>
      </c>
      <c r="C171" s="65">
        <v>1</v>
      </c>
      <c r="D171" s="65"/>
      <c r="E171" s="66">
        <f>SUM(F172)</f>
        <v>1903995.76</v>
      </c>
      <c r="F171" s="67">
        <f>C171*E171</f>
        <v>1903995.76</v>
      </c>
      <c r="G171" s="68">
        <f>100*(1-(H171/F171))</f>
        <v>7.0000000000000062</v>
      </c>
      <c r="H171" s="69">
        <f>C171*SUM(H172)</f>
        <v>1770716.0567999999</v>
      </c>
      <c r="I171" s="70"/>
    </row>
    <row r="172" spans="1:9" outlineLevel="1" x14ac:dyDescent="0.2">
      <c r="A172" s="64" t="s">
        <v>768</v>
      </c>
      <c r="B172" s="64" t="s">
        <v>765</v>
      </c>
      <c r="C172" s="65">
        <v>1</v>
      </c>
      <c r="D172" s="65"/>
      <c r="E172" s="66">
        <f>SUM(F173,F174,F175)</f>
        <v>1903995.76</v>
      </c>
      <c r="F172" s="67">
        <f>C172*E172</f>
        <v>1903995.76</v>
      </c>
      <c r="G172" s="68">
        <f>100*(1-(H172/F172))</f>
        <v>7.0000000000000062</v>
      </c>
      <c r="H172" s="69">
        <f>C172*SUM(H173,H174,H175)</f>
        <v>1770716.0567999999</v>
      </c>
      <c r="I172" s="70"/>
    </row>
    <row r="173" spans="1:9" outlineLevel="2" x14ac:dyDescent="0.2">
      <c r="A173" s="64" t="s">
        <v>769</v>
      </c>
      <c r="B173" s="64" t="s">
        <v>770</v>
      </c>
      <c r="C173" s="65">
        <v>1</v>
      </c>
      <c r="D173" s="65"/>
      <c r="E173" s="66">
        <v>192787.69</v>
      </c>
      <c r="F173" s="67">
        <v>192787.69</v>
      </c>
      <c r="G173" s="68">
        <v>7</v>
      </c>
      <c r="H173" s="69">
        <v>179292.55170000001</v>
      </c>
      <c r="I173" s="70"/>
    </row>
    <row r="174" spans="1:9" outlineLevel="2" x14ac:dyDescent="0.2">
      <c r="A174" s="64" t="s">
        <v>771</v>
      </c>
      <c r="B174" s="64" t="s">
        <v>772</v>
      </c>
      <c r="C174" s="65">
        <v>1</v>
      </c>
      <c r="D174" s="65"/>
      <c r="E174" s="66">
        <v>1651276</v>
      </c>
      <c r="F174" s="67">
        <v>1651276</v>
      </c>
      <c r="G174" s="68">
        <v>7</v>
      </c>
      <c r="H174" s="69">
        <v>1535686.68</v>
      </c>
      <c r="I174" s="70"/>
    </row>
    <row r="175" spans="1:9" outlineLevel="2" x14ac:dyDescent="0.2">
      <c r="A175" s="64" t="s">
        <v>773</v>
      </c>
      <c r="B175" s="64" t="s">
        <v>774</v>
      </c>
      <c r="C175" s="65">
        <v>1</v>
      </c>
      <c r="D175" s="65"/>
      <c r="E175" s="66">
        <v>59932.07</v>
      </c>
      <c r="F175" s="67">
        <v>59932.07</v>
      </c>
      <c r="G175" s="68">
        <v>7</v>
      </c>
      <c r="H175" s="69">
        <v>55736.825100000002</v>
      </c>
      <c r="I175" s="70"/>
    </row>
    <row r="176" spans="1:9" outlineLevel="1" x14ac:dyDescent="0.2">
      <c r="A176" s="64" t="s">
        <v>775</v>
      </c>
      <c r="B176" s="64" t="s">
        <v>776</v>
      </c>
      <c r="C176" s="65">
        <v>1</v>
      </c>
      <c r="D176" s="65"/>
      <c r="E176" s="66">
        <f>SUM(F177)</f>
        <v>518340.41</v>
      </c>
      <c r="F176" s="67">
        <f>C176*E176</f>
        <v>518340.41</v>
      </c>
      <c r="G176" s="68">
        <f>100*(1-(H176/F176))</f>
        <v>100</v>
      </c>
      <c r="H176" s="69">
        <f>C176*SUM(H177)</f>
        <v>0</v>
      </c>
      <c r="I176" s="70"/>
    </row>
    <row r="177" spans="1:9" outlineLevel="1" x14ac:dyDescent="0.2">
      <c r="A177" s="64" t="s">
        <v>777</v>
      </c>
      <c r="B177" s="64" t="s">
        <v>778</v>
      </c>
      <c r="C177" s="65">
        <v>1</v>
      </c>
      <c r="D177" s="65"/>
      <c r="E177" s="66">
        <f>SUM(F178)</f>
        <v>518340.41</v>
      </c>
      <c r="F177" s="67">
        <f>C177*E177</f>
        <v>518340.41</v>
      </c>
      <c r="G177" s="68">
        <f>100*(1-(H177/F177))</f>
        <v>100</v>
      </c>
      <c r="H177" s="69">
        <f>C177*SUM(H178)</f>
        <v>0</v>
      </c>
      <c r="I177" s="70"/>
    </row>
    <row r="178" spans="1:9" outlineLevel="1" x14ac:dyDescent="0.2">
      <c r="A178" s="64" t="s">
        <v>779</v>
      </c>
      <c r="B178" s="64" t="s">
        <v>776</v>
      </c>
      <c r="C178" s="65">
        <v>1</v>
      </c>
      <c r="D178" s="65"/>
      <c r="E178" s="66">
        <f>SUM(F179,F180,F181)</f>
        <v>518340.41</v>
      </c>
      <c r="F178" s="67">
        <f>C178*E178</f>
        <v>518340.41</v>
      </c>
      <c r="G178" s="68">
        <f>100*(1-(H178/F178))</f>
        <v>100</v>
      </c>
      <c r="H178" s="69">
        <f>C178*SUM(H179,H180,H181)</f>
        <v>0</v>
      </c>
      <c r="I178" s="70"/>
    </row>
    <row r="179" spans="1:9" outlineLevel="2" x14ac:dyDescent="0.2">
      <c r="A179" s="64" t="s">
        <v>780</v>
      </c>
      <c r="B179" s="64" t="s">
        <v>781</v>
      </c>
      <c r="C179" s="65">
        <v>1</v>
      </c>
      <c r="D179" s="65"/>
      <c r="E179" s="66">
        <v>48196.92</v>
      </c>
      <c r="F179" s="67">
        <v>48196.92</v>
      </c>
      <c r="G179" s="68">
        <v>100</v>
      </c>
      <c r="H179" s="69">
        <v>0</v>
      </c>
      <c r="I179" s="70"/>
    </row>
    <row r="180" spans="1:9" outlineLevel="2" x14ac:dyDescent="0.2">
      <c r="A180" s="64" t="s">
        <v>782</v>
      </c>
      <c r="B180" s="64" t="s">
        <v>783</v>
      </c>
      <c r="C180" s="65">
        <v>1</v>
      </c>
      <c r="D180" s="65"/>
      <c r="E180" s="66">
        <v>453827.69</v>
      </c>
      <c r="F180" s="67">
        <v>453827.69</v>
      </c>
      <c r="G180" s="68">
        <v>100</v>
      </c>
      <c r="H180" s="69">
        <v>0</v>
      </c>
      <c r="I180" s="70"/>
    </row>
    <row r="181" spans="1:9" outlineLevel="2" x14ac:dyDescent="0.2">
      <c r="A181" s="64" t="s">
        <v>784</v>
      </c>
      <c r="B181" s="64" t="s">
        <v>785</v>
      </c>
      <c r="C181" s="65">
        <v>1</v>
      </c>
      <c r="D181" s="65"/>
      <c r="E181" s="66">
        <v>16315.8</v>
      </c>
      <c r="F181" s="67">
        <v>16315.8</v>
      </c>
      <c r="G181" s="68">
        <v>100</v>
      </c>
      <c r="H181" s="69">
        <v>0</v>
      </c>
      <c r="I181" s="70"/>
    </row>
    <row r="182" spans="1:9" x14ac:dyDescent="0.2">
      <c r="A182" s="64"/>
      <c r="B182" s="64"/>
      <c r="C182" s="65"/>
      <c r="D182" s="65"/>
      <c r="E182" s="66"/>
      <c r="F182" s="67"/>
      <c r="G182" s="68"/>
      <c r="H182" s="69"/>
      <c r="I182" s="70"/>
    </row>
    <row r="183" spans="1:9" ht="13.5" thickBot="1" x14ac:dyDescent="0.25">
      <c r="A183" s="71"/>
      <c r="B183" s="72"/>
      <c r="C183" s="73"/>
      <c r="D183" s="73"/>
      <c r="E183" s="74"/>
      <c r="F183" s="75"/>
      <c r="G183" s="76"/>
      <c r="H183" s="77"/>
      <c r="I183" s="73"/>
    </row>
    <row r="184" spans="1:9" s="81" customFormat="1" x14ac:dyDescent="0.2">
      <c r="A184" s="19"/>
      <c r="B184" s="78" t="s">
        <v>50</v>
      </c>
      <c r="C184" s="19"/>
      <c r="D184" s="19"/>
      <c r="E184" s="79"/>
      <c r="F184" s="67"/>
      <c r="G184" s="80"/>
      <c r="H184" s="79">
        <f>F11</f>
        <v>4427387.5089990105</v>
      </c>
      <c r="I184" s="19"/>
    </row>
    <row r="185" spans="1:9" x14ac:dyDescent="0.2">
      <c r="A185" s="3"/>
      <c r="B185" s="78" t="s">
        <v>51</v>
      </c>
      <c r="C185" s="3"/>
      <c r="D185" s="3"/>
      <c r="E185" s="51"/>
      <c r="F185" s="67"/>
      <c r="G185" s="52"/>
      <c r="H185" s="51">
        <f>H11</f>
        <v>2869703.3375283205</v>
      </c>
      <c r="I185" s="3"/>
    </row>
    <row r="186" spans="1:9" x14ac:dyDescent="0.2">
      <c r="A186" s="3"/>
      <c r="B186" s="78" t="s">
        <v>52</v>
      </c>
      <c r="C186" s="3"/>
      <c r="D186" s="3"/>
      <c r="E186" s="51"/>
      <c r="F186" s="67"/>
      <c r="G186" s="52"/>
      <c r="H186" s="51">
        <f>I11</f>
        <v>0</v>
      </c>
      <c r="I186" s="3"/>
    </row>
    <row r="187" spans="1:9" x14ac:dyDescent="0.2">
      <c r="A187" s="3"/>
      <c r="B187" s="78"/>
      <c r="C187" s="3"/>
      <c r="D187" s="3"/>
      <c r="E187" s="51"/>
      <c r="F187" s="67"/>
      <c r="G187" s="52"/>
      <c r="H187" s="51"/>
      <c r="I187" s="3"/>
    </row>
    <row r="188" spans="1:9" x14ac:dyDescent="0.2">
      <c r="A188" s="3"/>
      <c r="B188" s="3" t="s">
        <v>53</v>
      </c>
      <c r="C188" s="3"/>
      <c r="D188" s="3"/>
      <c r="E188" s="51"/>
      <c r="F188" s="67"/>
      <c r="G188" s="52"/>
      <c r="H188" s="51">
        <f>SUM(H185,H186)</f>
        <v>2869703.3375283205</v>
      </c>
    </row>
    <row r="189" spans="1:9" x14ac:dyDescent="0.2">
      <c r="A189" s="3"/>
      <c r="B189" s="3"/>
      <c r="C189" s="3"/>
      <c r="D189" s="3"/>
      <c r="E189" s="51"/>
      <c r="F189" s="51"/>
      <c r="G189" s="52"/>
      <c r="H189" s="51"/>
      <c r="I189" s="3"/>
    </row>
  </sheetData>
  <printOptions horizontalCentered="1"/>
  <pageMargins left="0.75" right="0.75" top="1.1499999999999999" bottom="0.65" header="0.35" footer="0.35"/>
  <pageSetup paperSize="9" scale="30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outlinePr summaryBelow="0"/>
    <pageSetUpPr fitToPage="1"/>
  </sheetPr>
  <dimension ref="A1:I46"/>
  <sheetViews>
    <sheetView view="pageBreakPreview" zoomScaleNormal="100" workbookViewId="0">
      <selection activeCell="C28" sqref="C28"/>
    </sheetView>
  </sheetViews>
  <sheetFormatPr defaultRowHeight="12.75" outlineLevelRow="3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54</v>
      </c>
      <c r="B10" s="60" t="s">
        <v>55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786</v>
      </c>
      <c r="B11" s="64" t="s">
        <v>787</v>
      </c>
      <c r="C11" s="65">
        <v>1</v>
      </c>
      <c r="D11" s="65"/>
      <c r="E11" s="66">
        <f>SUM(F12,F33)</f>
        <v>3178583.05</v>
      </c>
      <c r="F11" s="67">
        <f>C11*E11</f>
        <v>3178583.05</v>
      </c>
      <c r="G11" s="68">
        <f>100*(1-(H11/F11))</f>
        <v>39.196637429372814</v>
      </c>
      <c r="H11" s="69">
        <f>C11*SUM(H12,H33)</f>
        <v>1932685.3764999998</v>
      </c>
      <c r="I11" s="70"/>
    </row>
    <row r="12" spans="1:9" outlineLevel="1" x14ac:dyDescent="0.2">
      <c r="A12" s="64" t="s">
        <v>788</v>
      </c>
      <c r="B12" s="64" t="s">
        <v>789</v>
      </c>
      <c r="C12" s="65">
        <v>1</v>
      </c>
      <c r="D12" s="65"/>
      <c r="E12" s="66">
        <f>SUM(F13,F18,F23,F29)</f>
        <v>2613664</v>
      </c>
      <c r="F12" s="67">
        <f>C12*E12</f>
        <v>2613664</v>
      </c>
      <c r="G12" s="68">
        <f>100*(1-(H12/F12))</f>
        <v>46.155639745583208</v>
      </c>
      <c r="H12" s="69">
        <f>C12*SUM(H13,H18,H23,H29)</f>
        <v>1407310.66</v>
      </c>
      <c r="I12" s="70"/>
    </row>
    <row r="13" spans="1:9" outlineLevel="2" x14ac:dyDescent="0.2">
      <c r="A13" s="64" t="s">
        <v>790</v>
      </c>
      <c r="B13" s="64" t="s">
        <v>791</v>
      </c>
      <c r="C13" s="65">
        <v>1</v>
      </c>
      <c r="D13" s="65"/>
      <c r="E13" s="66">
        <f>SUM(F14)</f>
        <v>2445624</v>
      </c>
      <c r="F13" s="67">
        <f>C13*E13</f>
        <v>2445624</v>
      </c>
      <c r="G13" s="68">
        <f>100*(1-(H13/F13))</f>
        <v>44.07</v>
      </c>
      <c r="H13" s="69">
        <f>C13*SUM(H14)</f>
        <v>1367837.5031999999</v>
      </c>
      <c r="I13" s="70"/>
    </row>
    <row r="14" spans="1:9" outlineLevel="2" x14ac:dyDescent="0.2">
      <c r="A14" s="64" t="s">
        <v>792</v>
      </c>
      <c r="B14" s="64" t="s">
        <v>793</v>
      </c>
      <c r="C14" s="65">
        <v>8</v>
      </c>
      <c r="D14" s="65"/>
      <c r="E14" s="66">
        <f>SUM(F15)</f>
        <v>305703</v>
      </c>
      <c r="F14" s="67">
        <f>C14*E14</f>
        <v>2445624</v>
      </c>
      <c r="G14" s="68">
        <f>100*(1-(H14/F14))</f>
        <v>44.07</v>
      </c>
      <c r="H14" s="69">
        <f>C14*SUM(H15)</f>
        <v>1367837.5031999999</v>
      </c>
      <c r="I14" s="70"/>
    </row>
    <row r="15" spans="1:9" outlineLevel="2" x14ac:dyDescent="0.2">
      <c r="A15" s="64" t="s">
        <v>794</v>
      </c>
      <c r="B15" s="64" t="s">
        <v>795</v>
      </c>
      <c r="C15" s="65">
        <v>1</v>
      </c>
      <c r="D15" s="65"/>
      <c r="E15" s="66">
        <f>SUM(F16,F17)</f>
        <v>305703</v>
      </c>
      <c r="F15" s="67">
        <f>C15*E15</f>
        <v>305703</v>
      </c>
      <c r="G15" s="68">
        <f>100*(1-(H15/F15))</f>
        <v>44.07</v>
      </c>
      <c r="H15" s="69">
        <f>C15*SUM(H16,H17)</f>
        <v>170979.68789999999</v>
      </c>
      <c r="I15" s="70"/>
    </row>
    <row r="16" spans="1:9" outlineLevel="3" x14ac:dyDescent="0.2">
      <c r="A16" s="64" t="s">
        <v>796</v>
      </c>
      <c r="B16" s="64" t="s">
        <v>797</v>
      </c>
      <c r="C16" s="65">
        <v>13</v>
      </c>
      <c r="D16" s="65"/>
      <c r="E16" s="66">
        <v>23361</v>
      </c>
      <c r="F16" s="67">
        <v>303693</v>
      </c>
      <c r="G16" s="68">
        <v>44.07</v>
      </c>
      <c r="H16" s="69">
        <v>169855.49489999999</v>
      </c>
      <c r="I16" s="70"/>
    </row>
    <row r="17" spans="1:9" outlineLevel="3" x14ac:dyDescent="0.2">
      <c r="A17" s="64" t="s">
        <v>798</v>
      </c>
      <c r="B17" s="64" t="s">
        <v>68</v>
      </c>
      <c r="C17" s="65">
        <v>1000</v>
      </c>
      <c r="D17" s="65"/>
      <c r="E17" s="66">
        <v>2.0099999999999998</v>
      </c>
      <c r="F17" s="67">
        <v>2010</v>
      </c>
      <c r="G17" s="68">
        <v>44.07</v>
      </c>
      <c r="H17" s="69">
        <v>1124.193</v>
      </c>
      <c r="I17" s="70"/>
    </row>
    <row r="18" spans="1:9" outlineLevel="2" x14ac:dyDescent="0.2">
      <c r="A18" s="64" t="s">
        <v>799</v>
      </c>
      <c r="B18" s="64" t="s">
        <v>800</v>
      </c>
      <c r="C18" s="65">
        <v>1</v>
      </c>
      <c r="D18" s="65"/>
      <c r="E18" s="66">
        <f>SUM(F19)</f>
        <v>97464</v>
      </c>
      <c r="F18" s="67">
        <f>C18*E18</f>
        <v>97464</v>
      </c>
      <c r="G18" s="68">
        <f>100*(1-(H18/F18))</f>
        <v>100</v>
      </c>
      <c r="H18" s="69">
        <f>C18*SUM(H19)</f>
        <v>0</v>
      </c>
      <c r="I18" s="70"/>
    </row>
    <row r="19" spans="1:9" outlineLevel="2" x14ac:dyDescent="0.2">
      <c r="A19" s="64" t="s">
        <v>801</v>
      </c>
      <c r="B19" s="64" t="s">
        <v>802</v>
      </c>
      <c r="C19" s="65">
        <v>2</v>
      </c>
      <c r="D19" s="65"/>
      <c r="E19" s="66">
        <f>SUM(F20)</f>
        <v>48732</v>
      </c>
      <c r="F19" s="67">
        <f>C19*E19</f>
        <v>97464</v>
      </c>
      <c r="G19" s="68">
        <f>100*(1-(H19/F19))</f>
        <v>100</v>
      </c>
      <c r="H19" s="69">
        <f>C19*SUM(H20)</f>
        <v>0</v>
      </c>
      <c r="I19" s="70"/>
    </row>
    <row r="20" spans="1:9" outlineLevel="2" x14ac:dyDescent="0.2">
      <c r="A20" s="64" t="s">
        <v>803</v>
      </c>
      <c r="B20" s="64" t="s">
        <v>795</v>
      </c>
      <c r="C20" s="65">
        <v>1</v>
      </c>
      <c r="D20" s="65"/>
      <c r="E20" s="66">
        <f>SUM(F21,F22)</f>
        <v>48732</v>
      </c>
      <c r="F20" s="67">
        <f>C20*E20</f>
        <v>48732</v>
      </c>
      <c r="G20" s="68">
        <f>100*(1-(H20/F20))</f>
        <v>100</v>
      </c>
      <c r="H20" s="69">
        <f>C20*SUM(H21,H22)</f>
        <v>0</v>
      </c>
      <c r="I20" s="70"/>
    </row>
    <row r="21" spans="1:9" outlineLevel="3" x14ac:dyDescent="0.2">
      <c r="A21" s="64" t="s">
        <v>804</v>
      </c>
      <c r="B21" s="64" t="s">
        <v>797</v>
      </c>
      <c r="C21" s="65">
        <v>2</v>
      </c>
      <c r="D21" s="65"/>
      <c r="E21" s="66">
        <v>23361</v>
      </c>
      <c r="F21" s="67">
        <v>46722</v>
      </c>
      <c r="G21" s="68">
        <v>100</v>
      </c>
      <c r="H21" s="69">
        <v>0</v>
      </c>
      <c r="I21" s="70"/>
    </row>
    <row r="22" spans="1:9" outlineLevel="3" x14ac:dyDescent="0.2">
      <c r="A22" s="64" t="s">
        <v>805</v>
      </c>
      <c r="B22" s="64" t="s">
        <v>68</v>
      </c>
      <c r="C22" s="65">
        <v>1000</v>
      </c>
      <c r="D22" s="65"/>
      <c r="E22" s="66">
        <v>2.0099999999999998</v>
      </c>
      <c r="F22" s="67">
        <v>2010</v>
      </c>
      <c r="G22" s="68">
        <v>100</v>
      </c>
      <c r="H22" s="69">
        <v>0</v>
      </c>
      <c r="I22" s="70"/>
    </row>
    <row r="23" spans="1:9" outlineLevel="2" x14ac:dyDescent="0.2">
      <c r="A23" s="64" t="s">
        <v>806</v>
      </c>
      <c r="B23" s="64" t="s">
        <v>807</v>
      </c>
      <c r="C23" s="65">
        <v>1</v>
      </c>
      <c r="D23" s="65"/>
      <c r="E23" s="66">
        <f>SUM(F24)</f>
        <v>68176</v>
      </c>
      <c r="F23" s="67">
        <f>C23*E23</f>
        <v>68176</v>
      </c>
      <c r="G23" s="68">
        <f>100*(1-(H23/F23))</f>
        <v>44.07</v>
      </c>
      <c r="H23" s="69">
        <f>C23*SUM(H24)</f>
        <v>38130.836800000005</v>
      </c>
      <c r="I23" s="70"/>
    </row>
    <row r="24" spans="1:9" outlineLevel="2" x14ac:dyDescent="0.2">
      <c r="A24" s="64" t="s">
        <v>808</v>
      </c>
      <c r="B24" s="64" t="s">
        <v>809</v>
      </c>
      <c r="C24" s="65">
        <v>1</v>
      </c>
      <c r="D24" s="65"/>
      <c r="E24" s="66">
        <f>SUM(F25,F26,F27,F28)</f>
        <v>68176</v>
      </c>
      <c r="F24" s="67">
        <f>C24*E24</f>
        <v>68176</v>
      </c>
      <c r="G24" s="68">
        <f>100*(1-(H24/F24))</f>
        <v>44.07</v>
      </c>
      <c r="H24" s="69">
        <f>C24*SUM(H25,H26,H27,H28)</f>
        <v>38130.836800000005</v>
      </c>
      <c r="I24" s="70"/>
    </row>
    <row r="25" spans="1:9" outlineLevel="3" x14ac:dyDescent="0.2">
      <c r="A25" s="64" t="s">
        <v>810</v>
      </c>
      <c r="B25" s="64" t="s">
        <v>811</v>
      </c>
      <c r="C25" s="65">
        <v>1</v>
      </c>
      <c r="D25" s="65"/>
      <c r="E25" s="66">
        <v>36030</v>
      </c>
      <c r="F25" s="67">
        <v>36030</v>
      </c>
      <c r="G25" s="68">
        <v>44.07</v>
      </c>
      <c r="H25" s="69">
        <v>20151.579000000002</v>
      </c>
      <c r="I25" s="70"/>
    </row>
    <row r="26" spans="1:9" outlineLevel="3" x14ac:dyDescent="0.2">
      <c r="A26" s="64" t="s">
        <v>812</v>
      </c>
      <c r="B26" s="64" t="s">
        <v>628</v>
      </c>
      <c r="C26" s="65">
        <v>1</v>
      </c>
      <c r="D26" s="65"/>
      <c r="E26" s="66">
        <v>1691</v>
      </c>
      <c r="F26" s="67">
        <v>1691</v>
      </c>
      <c r="G26" s="68">
        <v>44.07</v>
      </c>
      <c r="H26" s="69">
        <v>945.77629999999999</v>
      </c>
      <c r="I26" s="70"/>
    </row>
    <row r="27" spans="1:9" outlineLevel="3" x14ac:dyDescent="0.2">
      <c r="A27" s="64" t="s">
        <v>813</v>
      </c>
      <c r="B27" s="64" t="s">
        <v>643</v>
      </c>
      <c r="C27" s="65">
        <v>1</v>
      </c>
      <c r="D27" s="65"/>
      <c r="E27" s="66">
        <v>16023</v>
      </c>
      <c r="F27" s="67">
        <v>16023</v>
      </c>
      <c r="G27" s="68">
        <v>44.07</v>
      </c>
      <c r="H27" s="69">
        <v>8961.6638999999996</v>
      </c>
      <c r="I27" s="70"/>
    </row>
    <row r="28" spans="1:9" outlineLevel="3" x14ac:dyDescent="0.2">
      <c r="A28" s="64" t="s">
        <v>814</v>
      </c>
      <c r="B28" s="64" t="s">
        <v>815</v>
      </c>
      <c r="C28" s="65">
        <v>1</v>
      </c>
      <c r="D28" s="65"/>
      <c r="E28" s="66">
        <v>14432</v>
      </c>
      <c r="F28" s="67">
        <v>14432</v>
      </c>
      <c r="G28" s="68">
        <v>44.07</v>
      </c>
      <c r="H28" s="69">
        <v>8071.8176000000003</v>
      </c>
      <c r="I28" s="70"/>
    </row>
    <row r="29" spans="1:9" outlineLevel="2" x14ac:dyDescent="0.2">
      <c r="A29" s="64" t="s">
        <v>816</v>
      </c>
      <c r="B29" s="64" t="s">
        <v>817</v>
      </c>
      <c r="C29" s="65">
        <v>1</v>
      </c>
      <c r="D29" s="65"/>
      <c r="E29" s="66">
        <f>SUM(F30)</f>
        <v>2400</v>
      </c>
      <c r="F29" s="67">
        <f>C29*E29</f>
        <v>2400</v>
      </c>
      <c r="G29" s="68">
        <f>100*(1-(H29/F29))</f>
        <v>44.07</v>
      </c>
      <c r="H29" s="69">
        <f>C29*SUM(H30)</f>
        <v>1342.32</v>
      </c>
      <c r="I29" s="70"/>
    </row>
    <row r="30" spans="1:9" outlineLevel="2" x14ac:dyDescent="0.2">
      <c r="A30" s="64" t="s">
        <v>818</v>
      </c>
      <c r="B30" s="64" t="s">
        <v>817</v>
      </c>
      <c r="C30" s="65">
        <v>1</v>
      </c>
      <c r="D30" s="65"/>
      <c r="E30" s="66">
        <f>SUM(F31,F32)</f>
        <v>2400</v>
      </c>
      <c r="F30" s="67">
        <f>C30*E30</f>
        <v>2400</v>
      </c>
      <c r="G30" s="68">
        <f>100*(1-(H30/F30))</f>
        <v>44.07</v>
      </c>
      <c r="H30" s="69">
        <f>C30*SUM(H31,H32)</f>
        <v>1342.32</v>
      </c>
      <c r="I30" s="70"/>
    </row>
    <row r="31" spans="1:9" outlineLevel="3" x14ac:dyDescent="0.2">
      <c r="A31" s="64" t="s">
        <v>819</v>
      </c>
      <c r="B31" s="64" t="s">
        <v>820</v>
      </c>
      <c r="C31" s="65">
        <v>2</v>
      </c>
      <c r="D31" s="65"/>
      <c r="E31" s="66">
        <v>1000</v>
      </c>
      <c r="F31" s="67">
        <v>2000</v>
      </c>
      <c r="G31" s="68">
        <v>44.07</v>
      </c>
      <c r="H31" s="69">
        <v>1118.5999999999999</v>
      </c>
      <c r="I31" s="70"/>
    </row>
    <row r="32" spans="1:9" outlineLevel="3" x14ac:dyDescent="0.2">
      <c r="A32" s="64" t="s">
        <v>821</v>
      </c>
      <c r="B32" s="64" t="s">
        <v>822</v>
      </c>
      <c r="C32" s="65">
        <v>2</v>
      </c>
      <c r="D32" s="65"/>
      <c r="E32" s="66">
        <v>200</v>
      </c>
      <c r="F32" s="67">
        <v>400</v>
      </c>
      <c r="G32" s="68">
        <v>44.07</v>
      </c>
      <c r="H32" s="69">
        <v>223.72</v>
      </c>
      <c r="I32" s="70"/>
    </row>
    <row r="33" spans="1:9" outlineLevel="1" x14ac:dyDescent="0.2">
      <c r="A33" s="64" t="s">
        <v>823</v>
      </c>
      <c r="B33" s="64" t="s">
        <v>824</v>
      </c>
      <c r="C33" s="65">
        <v>1</v>
      </c>
      <c r="D33" s="65"/>
      <c r="E33" s="66">
        <f>SUM(F34)</f>
        <v>564919.04999999993</v>
      </c>
      <c r="F33" s="67">
        <f>C33*E33</f>
        <v>564919.04999999993</v>
      </c>
      <c r="G33" s="68">
        <f>100*(1-(H33/F33))</f>
        <v>6.9999999999999947</v>
      </c>
      <c r="H33" s="69">
        <f>C33*SUM(H34)</f>
        <v>525374.71649999998</v>
      </c>
      <c r="I33" s="70"/>
    </row>
    <row r="34" spans="1:9" outlineLevel="1" x14ac:dyDescent="0.2">
      <c r="A34" s="64" t="s">
        <v>825</v>
      </c>
      <c r="B34" s="64" t="s">
        <v>826</v>
      </c>
      <c r="C34" s="65">
        <v>1</v>
      </c>
      <c r="D34" s="65"/>
      <c r="E34" s="66">
        <f>SUM(F35)</f>
        <v>564919.04999999993</v>
      </c>
      <c r="F34" s="67">
        <f>C34*E34</f>
        <v>564919.04999999993</v>
      </c>
      <c r="G34" s="68">
        <f>100*(1-(H34/F34))</f>
        <v>6.9999999999999947</v>
      </c>
      <c r="H34" s="69">
        <f>C34*SUM(H35)</f>
        <v>525374.71649999998</v>
      </c>
      <c r="I34" s="70"/>
    </row>
    <row r="35" spans="1:9" outlineLevel="1" x14ac:dyDescent="0.2">
      <c r="A35" s="64" t="s">
        <v>827</v>
      </c>
      <c r="B35" s="64" t="s">
        <v>824</v>
      </c>
      <c r="C35" s="65">
        <v>1</v>
      </c>
      <c r="D35" s="65"/>
      <c r="E35" s="66">
        <f>SUM(F36,F37,F38)</f>
        <v>564919.04999999993</v>
      </c>
      <c r="F35" s="67">
        <f>C35*E35</f>
        <v>564919.04999999993</v>
      </c>
      <c r="G35" s="68">
        <f>100*(1-(H35/F35))</f>
        <v>6.9999999999999947</v>
      </c>
      <c r="H35" s="69">
        <f>C35*SUM(H36,H37,H38)</f>
        <v>525374.71649999998</v>
      </c>
      <c r="I35" s="70"/>
    </row>
    <row r="36" spans="1:9" outlineLevel="2" x14ac:dyDescent="0.2">
      <c r="A36" s="64" t="s">
        <v>828</v>
      </c>
      <c r="B36" s="64" t="s">
        <v>829</v>
      </c>
      <c r="C36" s="65">
        <v>1</v>
      </c>
      <c r="D36" s="65"/>
      <c r="E36" s="66">
        <v>95716.92</v>
      </c>
      <c r="F36" s="67">
        <v>95716.92</v>
      </c>
      <c r="G36" s="68">
        <v>7</v>
      </c>
      <c r="H36" s="69">
        <v>89016.7356</v>
      </c>
      <c r="I36" s="70"/>
    </row>
    <row r="37" spans="1:9" outlineLevel="2" x14ac:dyDescent="0.2">
      <c r="A37" s="64" t="s">
        <v>830</v>
      </c>
      <c r="B37" s="64" t="s">
        <v>831</v>
      </c>
      <c r="C37" s="65">
        <v>1</v>
      </c>
      <c r="D37" s="65"/>
      <c r="E37" s="66">
        <v>460227.69</v>
      </c>
      <c r="F37" s="67">
        <v>460227.69</v>
      </c>
      <c r="G37" s="68">
        <v>7</v>
      </c>
      <c r="H37" s="69">
        <v>428011.75170000002</v>
      </c>
      <c r="I37" s="70"/>
    </row>
    <row r="38" spans="1:9" outlineLevel="2" x14ac:dyDescent="0.2">
      <c r="A38" s="64" t="s">
        <v>832</v>
      </c>
      <c r="B38" s="64" t="s">
        <v>833</v>
      </c>
      <c r="C38" s="65">
        <v>1</v>
      </c>
      <c r="D38" s="65"/>
      <c r="E38" s="66">
        <v>8974.44</v>
      </c>
      <c r="F38" s="67">
        <v>8974.44</v>
      </c>
      <c r="G38" s="68">
        <v>7</v>
      </c>
      <c r="H38" s="69">
        <v>8346.2291999999998</v>
      </c>
      <c r="I38" s="70"/>
    </row>
    <row r="39" spans="1:9" x14ac:dyDescent="0.2">
      <c r="A39" s="64"/>
      <c r="B39" s="64"/>
      <c r="C39" s="65"/>
      <c r="D39" s="65"/>
      <c r="E39" s="66"/>
      <c r="F39" s="67"/>
      <c r="G39" s="68"/>
      <c r="H39" s="69"/>
      <c r="I39" s="70"/>
    </row>
    <row r="40" spans="1:9" ht="13.5" thickBot="1" x14ac:dyDescent="0.25">
      <c r="A40" s="71"/>
      <c r="B40" s="72"/>
      <c r="C40" s="73"/>
      <c r="D40" s="73"/>
      <c r="E40" s="74"/>
      <c r="F40" s="75"/>
      <c r="G40" s="76"/>
      <c r="H40" s="77"/>
      <c r="I40" s="73"/>
    </row>
    <row r="41" spans="1:9" s="81" customFormat="1" x14ac:dyDescent="0.2">
      <c r="A41" s="19"/>
      <c r="B41" s="78" t="s">
        <v>50</v>
      </c>
      <c r="C41" s="19"/>
      <c r="D41" s="19"/>
      <c r="E41" s="79"/>
      <c r="F41" s="67"/>
      <c r="G41" s="80"/>
      <c r="H41" s="79">
        <f>F11</f>
        <v>3178583.05</v>
      </c>
      <c r="I41" s="19"/>
    </row>
    <row r="42" spans="1:9" x14ac:dyDescent="0.2">
      <c r="A42" s="3"/>
      <c r="B42" s="78" t="s">
        <v>51</v>
      </c>
      <c r="C42" s="3"/>
      <c r="D42" s="3"/>
      <c r="E42" s="51"/>
      <c r="F42" s="67"/>
      <c r="G42" s="52"/>
      <c r="H42" s="51">
        <f>H11</f>
        <v>1932685.3764999998</v>
      </c>
      <c r="I42" s="3"/>
    </row>
    <row r="43" spans="1:9" x14ac:dyDescent="0.2">
      <c r="A43" s="3"/>
      <c r="B43" s="78" t="s">
        <v>52</v>
      </c>
      <c r="C43" s="3"/>
      <c r="D43" s="3"/>
      <c r="E43" s="51"/>
      <c r="F43" s="67"/>
      <c r="G43" s="52"/>
      <c r="H43" s="51">
        <f>I11</f>
        <v>0</v>
      </c>
      <c r="I43" s="3"/>
    </row>
    <row r="44" spans="1:9" x14ac:dyDescent="0.2">
      <c r="A44" s="3"/>
      <c r="B44" s="78"/>
      <c r="C44" s="3"/>
      <c r="D44" s="3"/>
      <c r="E44" s="51"/>
      <c r="F44" s="67"/>
      <c r="G44" s="52"/>
      <c r="H44" s="51"/>
      <c r="I44" s="3"/>
    </row>
    <row r="45" spans="1:9" x14ac:dyDescent="0.2">
      <c r="A45" s="3"/>
      <c r="B45" s="3" t="s">
        <v>53</v>
      </c>
      <c r="C45" s="3"/>
      <c r="D45" s="3"/>
      <c r="E45" s="51"/>
      <c r="F45" s="67"/>
      <c r="G45" s="52"/>
      <c r="H45" s="51">
        <f>SUM(H42,H43)</f>
        <v>1932685.3764999998</v>
      </c>
    </row>
    <row r="46" spans="1:9" x14ac:dyDescent="0.2">
      <c r="A46" s="3"/>
      <c r="B46" s="3"/>
      <c r="C46" s="3"/>
      <c r="D46" s="3"/>
      <c r="E46" s="51"/>
      <c r="F46" s="51"/>
      <c r="G46" s="52"/>
      <c r="H46" s="51"/>
      <c r="I46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outlinePr summaryBelow="0"/>
    <pageSetUpPr fitToPage="1"/>
  </sheetPr>
  <dimension ref="A1:I42"/>
  <sheetViews>
    <sheetView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54</v>
      </c>
      <c r="B10" s="60" t="s">
        <v>55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834</v>
      </c>
      <c r="B11" s="64" t="s">
        <v>835</v>
      </c>
      <c r="C11" s="65">
        <v>1</v>
      </c>
      <c r="D11" s="65"/>
      <c r="E11" s="66">
        <f>SUM(F12,F29)</f>
        <v>2763449.0233490402</v>
      </c>
      <c r="F11" s="67">
        <f>C11*E11</f>
        <v>2763449.0233490402</v>
      </c>
      <c r="G11" s="68">
        <f>100*(1-(H11/F11))</f>
        <v>21.945330747121229</v>
      </c>
      <c r="H11" s="69">
        <f>C11*SUM(H12,H29)</f>
        <v>2157000.9951470019</v>
      </c>
      <c r="I11" s="70"/>
    </row>
    <row r="12" spans="1:9" outlineLevel="1" x14ac:dyDescent="0.2">
      <c r="A12" s="64" t="s">
        <v>836</v>
      </c>
      <c r="B12" s="64" t="s">
        <v>837</v>
      </c>
      <c r="C12" s="65">
        <v>1</v>
      </c>
      <c r="D12" s="65"/>
      <c r="E12" s="66">
        <f>SUM(F13,F21)</f>
        <v>1982748.9033490401</v>
      </c>
      <c r="F12" s="67">
        <f>C12*E12</f>
        <v>1982748.9033490401</v>
      </c>
      <c r="G12" s="68">
        <f>100*(1-(H12/F12))</f>
        <v>27.830000000000009</v>
      </c>
      <c r="H12" s="69">
        <f>C12*SUM(H13,H21)</f>
        <v>1430949.883547002</v>
      </c>
      <c r="I12" s="70"/>
    </row>
    <row r="13" spans="1:9" outlineLevel="2" x14ac:dyDescent="0.2">
      <c r="A13" s="64" t="s">
        <v>838</v>
      </c>
      <c r="B13" s="64" t="s">
        <v>839</v>
      </c>
      <c r="C13" s="65">
        <v>1</v>
      </c>
      <c r="D13" s="65"/>
      <c r="E13" s="66">
        <f>SUM(F14,F19)</f>
        <v>991374.45167452004</v>
      </c>
      <c r="F13" s="67">
        <f>C13*E13</f>
        <v>991374.45167452004</v>
      </c>
      <c r="G13" s="68">
        <f>100*(1-(H13/F13))</f>
        <v>27.830000000000009</v>
      </c>
      <c r="H13" s="69">
        <f>C13*SUM(H14,H19)</f>
        <v>715474.94177350099</v>
      </c>
      <c r="I13" s="70"/>
    </row>
    <row r="14" spans="1:9" outlineLevel="3" x14ac:dyDescent="0.2">
      <c r="A14" s="64" t="s">
        <v>840</v>
      </c>
      <c r="B14" s="64" t="s">
        <v>841</v>
      </c>
      <c r="C14" s="65">
        <v>1</v>
      </c>
      <c r="D14" s="65"/>
      <c r="E14" s="66">
        <f>SUM(F15,F17)</f>
        <v>206474.45167451998</v>
      </c>
      <c r="F14" s="67">
        <f>C14*E14</f>
        <v>206474.45167451998</v>
      </c>
      <c r="G14" s="68">
        <f>100*(1-(H14/F14))</f>
        <v>27.829999999999988</v>
      </c>
      <c r="H14" s="69">
        <f>C14*SUM(H15,H17)</f>
        <v>149012.61177350109</v>
      </c>
      <c r="I14" s="70"/>
    </row>
    <row r="15" spans="1:9" outlineLevel="4" x14ac:dyDescent="0.2">
      <c r="A15" s="64" t="s">
        <v>842</v>
      </c>
      <c r="B15" s="64" t="s">
        <v>843</v>
      </c>
      <c r="C15" s="65">
        <v>1</v>
      </c>
      <c r="D15" s="65"/>
      <c r="E15" s="66">
        <f>SUM(F16)</f>
        <v>100273</v>
      </c>
      <c r="F15" s="67">
        <f>C15*E15</f>
        <v>100273</v>
      </c>
      <c r="G15" s="68">
        <f>100*(1-(H15/F15))</f>
        <v>27.830000000000009</v>
      </c>
      <c r="H15" s="69">
        <f>C15*SUM(H16)</f>
        <v>72367.024099999995</v>
      </c>
      <c r="I15" s="70"/>
    </row>
    <row r="16" spans="1:9" outlineLevel="4" x14ac:dyDescent="0.2">
      <c r="A16" s="64" t="s">
        <v>844</v>
      </c>
      <c r="B16" s="64" t="s">
        <v>845</v>
      </c>
      <c r="C16" s="65">
        <v>1</v>
      </c>
      <c r="D16" s="65"/>
      <c r="E16" s="66">
        <v>100273</v>
      </c>
      <c r="F16" s="67">
        <v>100273</v>
      </c>
      <c r="G16" s="68">
        <v>27.83</v>
      </c>
      <c r="H16" s="69">
        <v>72367.024099999995</v>
      </c>
      <c r="I16" s="70"/>
    </row>
    <row r="17" spans="1:9" outlineLevel="4" x14ac:dyDescent="0.2">
      <c r="A17" s="64" t="s">
        <v>846</v>
      </c>
      <c r="B17" s="64" t="s">
        <v>847</v>
      </c>
      <c r="C17" s="65">
        <v>1</v>
      </c>
      <c r="D17" s="65"/>
      <c r="E17" s="66">
        <f>SUM(F18)</f>
        <v>106201.45167451999</v>
      </c>
      <c r="F17" s="67">
        <f>C17*E17</f>
        <v>106201.45167451999</v>
      </c>
      <c r="G17" s="68">
        <f>100*(1-(H17/F17))</f>
        <v>27.829999999999988</v>
      </c>
      <c r="H17" s="69">
        <f>C17*SUM(H18)</f>
        <v>76645.587673501097</v>
      </c>
      <c r="I17" s="70"/>
    </row>
    <row r="18" spans="1:9" outlineLevel="4" x14ac:dyDescent="0.2">
      <c r="A18" s="64" t="s">
        <v>848</v>
      </c>
      <c r="B18" s="64" t="s">
        <v>849</v>
      </c>
      <c r="C18" s="65">
        <v>1</v>
      </c>
      <c r="D18" s="65"/>
      <c r="E18" s="66">
        <v>106201.45167451999</v>
      </c>
      <c r="F18" s="67">
        <v>106201.45167451999</v>
      </c>
      <c r="G18" s="68">
        <v>27.83</v>
      </c>
      <c r="H18" s="69">
        <v>76645.587673501097</v>
      </c>
      <c r="I18" s="70"/>
    </row>
    <row r="19" spans="1:9" outlineLevel="3" x14ac:dyDescent="0.2">
      <c r="A19" s="64" t="s">
        <v>850</v>
      </c>
      <c r="B19" s="64" t="s">
        <v>851</v>
      </c>
      <c r="C19" s="65">
        <v>1</v>
      </c>
      <c r="D19" s="65"/>
      <c r="E19" s="66">
        <f>SUM(F20)</f>
        <v>784900</v>
      </c>
      <c r="F19" s="67">
        <f>C19*E19</f>
        <v>784900</v>
      </c>
      <c r="G19" s="68">
        <f>100*(1-(H19/F19))</f>
        <v>27.830000000000009</v>
      </c>
      <c r="H19" s="69">
        <f>C19*SUM(H20)</f>
        <v>566462.32999999996</v>
      </c>
      <c r="I19" s="70"/>
    </row>
    <row r="20" spans="1:9" outlineLevel="3" x14ac:dyDescent="0.2">
      <c r="A20" s="64" t="s">
        <v>852</v>
      </c>
      <c r="B20" s="64" t="s">
        <v>853</v>
      </c>
      <c r="C20" s="65">
        <v>1</v>
      </c>
      <c r="D20" s="65"/>
      <c r="E20" s="66">
        <v>784900</v>
      </c>
      <c r="F20" s="67">
        <v>784900</v>
      </c>
      <c r="G20" s="68">
        <v>27.83</v>
      </c>
      <c r="H20" s="69">
        <v>566462.32999999996</v>
      </c>
      <c r="I20" s="70"/>
    </row>
    <row r="21" spans="1:9" outlineLevel="2" x14ac:dyDescent="0.2">
      <c r="A21" s="64" t="s">
        <v>854</v>
      </c>
      <c r="B21" s="64" t="s">
        <v>855</v>
      </c>
      <c r="C21" s="65">
        <v>1</v>
      </c>
      <c r="D21" s="65"/>
      <c r="E21" s="66">
        <f>SUM(F22,F27)</f>
        <v>991374.45167452004</v>
      </c>
      <c r="F21" s="67">
        <f>C21*E21</f>
        <v>991374.45167452004</v>
      </c>
      <c r="G21" s="68">
        <f>100*(1-(H21/F21))</f>
        <v>27.830000000000009</v>
      </c>
      <c r="H21" s="69">
        <f>C21*SUM(H22,H27)</f>
        <v>715474.94177350099</v>
      </c>
      <c r="I21" s="70"/>
    </row>
    <row r="22" spans="1:9" outlineLevel="3" x14ac:dyDescent="0.2">
      <c r="A22" s="64" t="s">
        <v>856</v>
      </c>
      <c r="B22" s="64" t="s">
        <v>857</v>
      </c>
      <c r="C22" s="65">
        <v>1</v>
      </c>
      <c r="D22" s="65"/>
      <c r="E22" s="66">
        <f>SUM(F23,F25)</f>
        <v>206474.45167451998</v>
      </c>
      <c r="F22" s="67">
        <f>C22*E22</f>
        <v>206474.45167451998</v>
      </c>
      <c r="G22" s="68">
        <f>100*(1-(H22/F22))</f>
        <v>27.829999999999988</v>
      </c>
      <c r="H22" s="69">
        <f>C22*SUM(H23,H25)</f>
        <v>149012.61177350109</v>
      </c>
      <c r="I22" s="70"/>
    </row>
    <row r="23" spans="1:9" outlineLevel="4" x14ac:dyDescent="0.2">
      <c r="A23" s="64" t="s">
        <v>858</v>
      </c>
      <c r="B23" s="64" t="s">
        <v>859</v>
      </c>
      <c r="C23" s="65">
        <v>1</v>
      </c>
      <c r="D23" s="65"/>
      <c r="E23" s="66">
        <f>SUM(F24)</f>
        <v>100273</v>
      </c>
      <c r="F23" s="67">
        <f>C23*E23</f>
        <v>100273</v>
      </c>
      <c r="G23" s="68">
        <f>100*(1-(H23/F23))</f>
        <v>27.830000000000009</v>
      </c>
      <c r="H23" s="69">
        <f>C23*SUM(H24)</f>
        <v>72367.024099999995</v>
      </c>
      <c r="I23" s="70"/>
    </row>
    <row r="24" spans="1:9" outlineLevel="4" x14ac:dyDescent="0.2">
      <c r="A24" s="64" t="s">
        <v>860</v>
      </c>
      <c r="B24" s="64" t="s">
        <v>845</v>
      </c>
      <c r="C24" s="65">
        <v>1</v>
      </c>
      <c r="D24" s="65"/>
      <c r="E24" s="66">
        <v>100273</v>
      </c>
      <c r="F24" s="67">
        <v>100273</v>
      </c>
      <c r="G24" s="68">
        <v>27.83</v>
      </c>
      <c r="H24" s="69">
        <v>72367.024099999995</v>
      </c>
      <c r="I24" s="70"/>
    </row>
    <row r="25" spans="1:9" outlineLevel="4" x14ac:dyDescent="0.2">
      <c r="A25" s="64" t="s">
        <v>861</v>
      </c>
      <c r="B25" s="64" t="s">
        <v>862</v>
      </c>
      <c r="C25" s="65">
        <v>1</v>
      </c>
      <c r="D25" s="65"/>
      <c r="E25" s="66">
        <f>SUM(F26)</f>
        <v>106201.45167451999</v>
      </c>
      <c r="F25" s="67">
        <f>C25*E25</f>
        <v>106201.45167451999</v>
      </c>
      <c r="G25" s="68">
        <f>100*(1-(H25/F25))</f>
        <v>27.829999999999988</v>
      </c>
      <c r="H25" s="69">
        <f>C25*SUM(H26)</f>
        <v>76645.587673501097</v>
      </c>
      <c r="I25" s="70"/>
    </row>
    <row r="26" spans="1:9" outlineLevel="4" x14ac:dyDescent="0.2">
      <c r="A26" s="64" t="s">
        <v>863</v>
      </c>
      <c r="B26" s="64" t="s">
        <v>849</v>
      </c>
      <c r="C26" s="65">
        <v>1</v>
      </c>
      <c r="D26" s="65"/>
      <c r="E26" s="66">
        <v>106201.45167451999</v>
      </c>
      <c r="F26" s="67">
        <v>106201.45167451999</v>
      </c>
      <c r="G26" s="68">
        <v>27.83</v>
      </c>
      <c r="H26" s="69">
        <v>76645.587673501097</v>
      </c>
      <c r="I26" s="70"/>
    </row>
    <row r="27" spans="1:9" outlineLevel="3" x14ac:dyDescent="0.2">
      <c r="A27" s="64" t="s">
        <v>864</v>
      </c>
      <c r="B27" s="64" t="s">
        <v>851</v>
      </c>
      <c r="C27" s="65">
        <v>1</v>
      </c>
      <c r="D27" s="65"/>
      <c r="E27" s="66">
        <f>SUM(F28)</f>
        <v>784900</v>
      </c>
      <c r="F27" s="67">
        <f>C27*E27</f>
        <v>784900</v>
      </c>
      <c r="G27" s="68">
        <f>100*(1-(H27/F27))</f>
        <v>27.830000000000009</v>
      </c>
      <c r="H27" s="69">
        <f>C27*SUM(H28)</f>
        <v>566462.32999999996</v>
      </c>
      <c r="I27" s="70"/>
    </row>
    <row r="28" spans="1:9" outlineLevel="3" x14ac:dyDescent="0.2">
      <c r="A28" s="64" t="s">
        <v>865</v>
      </c>
      <c r="B28" s="64" t="s">
        <v>853</v>
      </c>
      <c r="C28" s="65">
        <v>1</v>
      </c>
      <c r="D28" s="65"/>
      <c r="E28" s="66">
        <v>784900</v>
      </c>
      <c r="F28" s="67">
        <v>784900</v>
      </c>
      <c r="G28" s="68">
        <v>27.83</v>
      </c>
      <c r="H28" s="69">
        <v>566462.32999999996</v>
      </c>
      <c r="I28" s="70"/>
    </row>
    <row r="29" spans="1:9" outlineLevel="1" x14ac:dyDescent="0.2">
      <c r="A29" s="64" t="s">
        <v>866</v>
      </c>
      <c r="B29" s="64" t="s">
        <v>867</v>
      </c>
      <c r="C29" s="65">
        <v>1</v>
      </c>
      <c r="D29" s="65"/>
      <c r="E29" s="66">
        <f>SUM(F30)</f>
        <v>780700.12</v>
      </c>
      <c r="F29" s="67">
        <f>C29*E29</f>
        <v>780700.12</v>
      </c>
      <c r="G29" s="68">
        <f>100*(1-(H29/F29))</f>
        <v>6.9999999999999947</v>
      </c>
      <c r="H29" s="69">
        <f>C29*SUM(H30)</f>
        <v>726051.11160000006</v>
      </c>
      <c r="I29" s="70"/>
    </row>
    <row r="30" spans="1:9" outlineLevel="1" x14ac:dyDescent="0.2">
      <c r="A30" s="64" t="s">
        <v>868</v>
      </c>
      <c r="B30" s="64" t="s">
        <v>867</v>
      </c>
      <c r="C30" s="65">
        <v>1</v>
      </c>
      <c r="D30" s="65"/>
      <c r="E30" s="66">
        <f>SUM(F31)</f>
        <v>780700.12</v>
      </c>
      <c r="F30" s="67">
        <f>C30*E30</f>
        <v>780700.12</v>
      </c>
      <c r="G30" s="68">
        <f>100*(1-(H30/F30))</f>
        <v>6.9999999999999947</v>
      </c>
      <c r="H30" s="69">
        <f>C30*SUM(H31)</f>
        <v>726051.11160000006</v>
      </c>
      <c r="I30" s="70"/>
    </row>
    <row r="31" spans="1:9" outlineLevel="1" x14ac:dyDescent="0.2">
      <c r="A31" s="64" t="s">
        <v>869</v>
      </c>
      <c r="B31" s="64" t="s">
        <v>867</v>
      </c>
      <c r="C31" s="65">
        <v>1</v>
      </c>
      <c r="D31" s="65"/>
      <c r="E31" s="66">
        <f>SUM(F32,F33,F34)</f>
        <v>780700.12</v>
      </c>
      <c r="F31" s="67">
        <f>C31*E31</f>
        <v>780700.12</v>
      </c>
      <c r="G31" s="68">
        <f>100*(1-(H31/F31))</f>
        <v>6.9999999999999947</v>
      </c>
      <c r="H31" s="69">
        <f>C31*SUM(H32,H33,H34)</f>
        <v>726051.11160000006</v>
      </c>
      <c r="I31" s="70"/>
    </row>
    <row r="32" spans="1:9" outlineLevel="2" x14ac:dyDescent="0.2">
      <c r="A32" s="64" t="s">
        <v>870</v>
      </c>
      <c r="B32" s="64" t="s">
        <v>871</v>
      </c>
      <c r="C32" s="65">
        <v>1</v>
      </c>
      <c r="D32" s="65"/>
      <c r="E32" s="66">
        <v>215741.54</v>
      </c>
      <c r="F32" s="67">
        <v>215741.54</v>
      </c>
      <c r="G32" s="68">
        <v>7</v>
      </c>
      <c r="H32" s="69">
        <v>200639.63219999999</v>
      </c>
      <c r="I32" s="70"/>
    </row>
    <row r="33" spans="1:9" outlineLevel="2" x14ac:dyDescent="0.2">
      <c r="A33" s="64" t="s">
        <v>872</v>
      </c>
      <c r="B33" s="64" t="s">
        <v>873</v>
      </c>
      <c r="C33" s="65">
        <v>1</v>
      </c>
      <c r="D33" s="65"/>
      <c r="E33" s="66">
        <v>547175.38</v>
      </c>
      <c r="F33" s="67">
        <v>547175.38</v>
      </c>
      <c r="G33" s="68">
        <v>7</v>
      </c>
      <c r="H33" s="69">
        <v>508873.10340000002</v>
      </c>
      <c r="I33" s="70"/>
    </row>
    <row r="34" spans="1:9" outlineLevel="2" x14ac:dyDescent="0.2">
      <c r="A34" s="64" t="s">
        <v>874</v>
      </c>
      <c r="B34" s="64" t="s">
        <v>875</v>
      </c>
      <c r="C34" s="65">
        <v>1</v>
      </c>
      <c r="D34" s="65"/>
      <c r="E34" s="66">
        <v>17783.2</v>
      </c>
      <c r="F34" s="67">
        <v>17783.2</v>
      </c>
      <c r="G34" s="68">
        <v>7</v>
      </c>
      <c r="H34" s="69">
        <v>16538.376</v>
      </c>
      <c r="I34" s="70"/>
    </row>
    <row r="35" spans="1:9" x14ac:dyDescent="0.2">
      <c r="A35" s="64"/>
      <c r="B35" s="64"/>
      <c r="C35" s="65"/>
      <c r="D35" s="65"/>
      <c r="E35" s="66"/>
      <c r="F35" s="67"/>
      <c r="G35" s="68"/>
      <c r="H35" s="69"/>
      <c r="I35" s="70"/>
    </row>
    <row r="36" spans="1:9" ht="13.5" thickBot="1" x14ac:dyDescent="0.25">
      <c r="A36" s="71"/>
      <c r="B36" s="72"/>
      <c r="C36" s="73"/>
      <c r="D36" s="73"/>
      <c r="E36" s="74"/>
      <c r="F36" s="75"/>
      <c r="G36" s="76"/>
      <c r="H36" s="77"/>
      <c r="I36" s="73"/>
    </row>
    <row r="37" spans="1:9" s="81" customFormat="1" x14ac:dyDescent="0.2">
      <c r="A37" s="19"/>
      <c r="B37" s="78" t="s">
        <v>50</v>
      </c>
      <c r="C37" s="19"/>
      <c r="D37" s="19"/>
      <c r="E37" s="79"/>
      <c r="F37" s="67"/>
      <c r="G37" s="80"/>
      <c r="H37" s="79">
        <f>F11</f>
        <v>2763449.0233490402</v>
      </c>
      <c r="I37" s="19"/>
    </row>
    <row r="38" spans="1:9" x14ac:dyDescent="0.2">
      <c r="A38" s="3"/>
      <c r="B38" s="78" t="s">
        <v>51</v>
      </c>
      <c r="C38" s="3"/>
      <c r="D38" s="3"/>
      <c r="E38" s="51"/>
      <c r="F38" s="67"/>
      <c r="G38" s="52"/>
      <c r="H38" s="51">
        <f>H11</f>
        <v>2157000.9951470019</v>
      </c>
      <c r="I38" s="3"/>
    </row>
    <row r="39" spans="1:9" x14ac:dyDescent="0.2">
      <c r="A39" s="3"/>
      <c r="B39" s="78" t="s">
        <v>52</v>
      </c>
      <c r="C39" s="3"/>
      <c r="D39" s="3"/>
      <c r="E39" s="51"/>
      <c r="F39" s="67"/>
      <c r="G39" s="52"/>
      <c r="H39" s="51">
        <f>I11</f>
        <v>0</v>
      </c>
      <c r="I39" s="3"/>
    </row>
    <row r="40" spans="1:9" x14ac:dyDescent="0.2">
      <c r="A40" s="3"/>
      <c r="B40" s="78"/>
      <c r="C40" s="3"/>
      <c r="D40" s="3"/>
      <c r="E40" s="51"/>
      <c r="F40" s="67"/>
      <c r="G40" s="52"/>
      <c r="H40" s="51"/>
      <c r="I40" s="3"/>
    </row>
    <row r="41" spans="1:9" x14ac:dyDescent="0.2">
      <c r="A41" s="3"/>
      <c r="B41" s="3" t="s">
        <v>53</v>
      </c>
      <c r="C41" s="3"/>
      <c r="D41" s="3"/>
      <c r="E41" s="51"/>
      <c r="F41" s="67"/>
      <c r="G41" s="52"/>
      <c r="H41" s="51">
        <f>SUM(H38,H39)</f>
        <v>2157000.9951470019</v>
      </c>
    </row>
    <row r="42" spans="1:9" x14ac:dyDescent="0.2">
      <c r="A42" s="3"/>
      <c r="B42" s="3"/>
      <c r="C42" s="3"/>
      <c r="D42" s="3"/>
      <c r="E42" s="51"/>
      <c r="F42" s="51"/>
      <c r="G42" s="52"/>
      <c r="H42" s="51"/>
      <c r="I42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outlinePr summaryBelow="0"/>
    <pageSetUpPr fitToPage="1"/>
  </sheetPr>
  <dimension ref="A1:I134"/>
  <sheetViews>
    <sheetView view="pageBreakPreview" zoomScaleNormal="100" workbookViewId="0">
      <selection activeCell="C28" sqref="C28"/>
    </sheetView>
  </sheetViews>
  <sheetFormatPr defaultRowHeight="12.75" outlineLevelRow="3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59" t="s">
        <v>1669</v>
      </c>
      <c r="B11" s="60" t="s">
        <v>877</v>
      </c>
      <c r="C11" s="61">
        <v>1</v>
      </c>
      <c r="D11" s="61"/>
      <c r="E11" s="62">
        <f>SUM(F12,F33)</f>
        <v>16061982.41710772</v>
      </c>
      <c r="F11" s="62">
        <f>C11*E11</f>
        <v>16061982.41710772</v>
      </c>
      <c r="G11" s="63">
        <f>100*(1-(H11/F11))</f>
        <v>40.210191236041446</v>
      </c>
      <c r="H11" s="62">
        <f>C11*SUM(H12,H33)</f>
        <v>9603428.5708893538</v>
      </c>
      <c r="I11" s="61"/>
    </row>
    <row r="12" spans="1:9" outlineLevel="1" x14ac:dyDescent="0.2">
      <c r="A12" s="59" t="s">
        <v>1670</v>
      </c>
      <c r="B12" s="60" t="s">
        <v>879</v>
      </c>
      <c r="C12" s="61">
        <v>1</v>
      </c>
      <c r="D12" s="61"/>
      <c r="E12" s="62">
        <f>SUM(F13,F23)</f>
        <v>14389573.98710772</v>
      </c>
      <c r="F12" s="62">
        <f>C12*E12</f>
        <v>14389573.98710772</v>
      </c>
      <c r="G12" s="63">
        <f>100*(1-(H12/F12))</f>
        <v>44.069999999999951</v>
      </c>
      <c r="H12" s="62">
        <f>C12*SUM(H13,H23)</f>
        <v>8048088.7309893547</v>
      </c>
      <c r="I12" s="61"/>
    </row>
    <row r="13" spans="1:9" outlineLevel="2" x14ac:dyDescent="0.2">
      <c r="A13" s="59" t="s">
        <v>1671</v>
      </c>
      <c r="B13" s="60" t="s">
        <v>1672</v>
      </c>
      <c r="C13" s="61">
        <v>1</v>
      </c>
      <c r="D13" s="61"/>
      <c r="E13" s="62">
        <f>SUM(F14)</f>
        <v>7194786.9935538601</v>
      </c>
      <c r="F13" s="62">
        <f>C13*E13</f>
        <v>7194786.9935538601</v>
      </c>
      <c r="G13" s="63">
        <f>100*(1-(H13/F13))</f>
        <v>44.069999999999951</v>
      </c>
      <c r="H13" s="62">
        <f>C13*SUM(H14)</f>
        <v>4024044.3654946773</v>
      </c>
      <c r="I13" s="61"/>
    </row>
    <row r="14" spans="1:9" outlineLevel="2" x14ac:dyDescent="0.2">
      <c r="A14" s="59" t="s">
        <v>1673</v>
      </c>
      <c r="B14" s="60" t="s">
        <v>1674</v>
      </c>
      <c r="C14" s="61">
        <v>1</v>
      </c>
      <c r="D14" s="61"/>
      <c r="E14" s="62">
        <f>SUM(F15)</f>
        <v>7194786.9935538601</v>
      </c>
      <c r="F14" s="62">
        <f>C14*E14</f>
        <v>7194786.9935538601</v>
      </c>
      <c r="G14" s="63">
        <f>100*(1-(H14/F14))</f>
        <v>44.069999999999951</v>
      </c>
      <c r="H14" s="62">
        <f>C14*SUM(H15)</f>
        <v>4024044.3654946773</v>
      </c>
      <c r="I14" s="61"/>
    </row>
    <row r="15" spans="1:9" ht="22.5" outlineLevel="2" x14ac:dyDescent="0.2">
      <c r="A15" s="59" t="s">
        <v>1675</v>
      </c>
      <c r="B15" s="60" t="s">
        <v>885</v>
      </c>
      <c r="C15" s="61">
        <v>1</v>
      </c>
      <c r="D15" s="61"/>
      <c r="E15" s="62">
        <f>SUM(F16,F17,F18,F19,F20,F21,F22)</f>
        <v>7194786.9935538601</v>
      </c>
      <c r="F15" s="62">
        <f>C15*E15</f>
        <v>7194786.9935538601</v>
      </c>
      <c r="G15" s="63">
        <f>100*(1-(H15/F15))</f>
        <v>44.069999999999951</v>
      </c>
      <c r="H15" s="62">
        <f>C15*SUM(H16,H17,H18,H19,H20,H21,H22)</f>
        <v>4024044.3654946773</v>
      </c>
      <c r="I15" s="61"/>
    </row>
    <row r="16" spans="1:9" outlineLevel="3" x14ac:dyDescent="0.2">
      <c r="A16" s="59" t="s">
        <v>1676</v>
      </c>
      <c r="B16" s="60" t="s">
        <v>889</v>
      </c>
      <c r="C16" s="61">
        <v>2</v>
      </c>
      <c r="D16" s="61"/>
      <c r="E16" s="62">
        <v>508.23</v>
      </c>
      <c r="F16" s="62">
        <v>1016.46</v>
      </c>
      <c r="G16" s="63">
        <v>44.07</v>
      </c>
      <c r="H16" s="62">
        <v>568.506078</v>
      </c>
      <c r="I16" s="61"/>
    </row>
    <row r="17" spans="1:9" outlineLevel="3" x14ac:dyDescent="0.2">
      <c r="A17" s="59" t="s">
        <v>1677</v>
      </c>
      <c r="B17" s="60" t="s">
        <v>891</v>
      </c>
      <c r="C17" s="61">
        <v>8</v>
      </c>
      <c r="D17" s="61"/>
      <c r="E17" s="62">
        <v>7109.3849484299999</v>
      </c>
      <c r="F17" s="62">
        <v>56875.079587439999</v>
      </c>
      <c r="G17" s="63">
        <v>44.07</v>
      </c>
      <c r="H17" s="62">
        <v>31810.232013255201</v>
      </c>
      <c r="I17" s="61"/>
    </row>
    <row r="18" spans="1:9" ht="22.5" outlineLevel="3" x14ac:dyDescent="0.2">
      <c r="A18" s="59" t="s">
        <v>1678</v>
      </c>
      <c r="B18" s="60" t="s">
        <v>895</v>
      </c>
      <c r="C18" s="61">
        <v>56</v>
      </c>
      <c r="D18" s="61"/>
      <c r="E18" s="62">
        <v>14891.124411049999</v>
      </c>
      <c r="F18" s="62">
        <v>833902.96701879997</v>
      </c>
      <c r="G18" s="63">
        <v>44.07</v>
      </c>
      <c r="H18" s="62">
        <v>466401.92945361498</v>
      </c>
      <c r="I18" s="61"/>
    </row>
    <row r="19" spans="1:9" ht="22.5" outlineLevel="3" x14ac:dyDescent="0.2">
      <c r="A19" s="59" t="s">
        <v>1679</v>
      </c>
      <c r="B19" s="60" t="s">
        <v>948</v>
      </c>
      <c r="C19" s="61">
        <v>1</v>
      </c>
      <c r="D19" s="61"/>
      <c r="E19" s="62">
        <v>5215148.3509486802</v>
      </c>
      <c r="F19" s="62">
        <v>5215148.3509486802</v>
      </c>
      <c r="G19" s="63">
        <v>44.07</v>
      </c>
      <c r="H19" s="62">
        <v>2916832.4726856002</v>
      </c>
      <c r="I19" s="61"/>
    </row>
    <row r="20" spans="1:9" outlineLevel="3" x14ac:dyDescent="0.2">
      <c r="A20" s="59" t="s">
        <v>1680</v>
      </c>
      <c r="B20" s="60" t="s">
        <v>897</v>
      </c>
      <c r="C20" s="61">
        <v>1</v>
      </c>
      <c r="D20" s="61"/>
      <c r="E20" s="62">
        <v>9522.4754870800007</v>
      </c>
      <c r="F20" s="62">
        <v>9522.4754870800007</v>
      </c>
      <c r="G20" s="63">
        <v>44.07</v>
      </c>
      <c r="H20" s="62">
        <v>5325.9205399238399</v>
      </c>
      <c r="I20" s="61"/>
    </row>
    <row r="21" spans="1:9" ht="22.5" outlineLevel="3" x14ac:dyDescent="0.2">
      <c r="A21" s="59" t="s">
        <v>1681</v>
      </c>
      <c r="B21" s="60" t="s">
        <v>899</v>
      </c>
      <c r="C21" s="61">
        <v>11</v>
      </c>
      <c r="D21" s="61"/>
      <c r="E21" s="62">
        <v>96701.897364060002</v>
      </c>
      <c r="F21" s="62">
        <v>1063720.8710046599</v>
      </c>
      <c r="G21" s="63">
        <v>44.07</v>
      </c>
      <c r="H21" s="62">
        <v>594939.08315290604</v>
      </c>
      <c r="I21" s="61"/>
    </row>
    <row r="22" spans="1:9" outlineLevel="3" x14ac:dyDescent="0.2">
      <c r="A22" s="59" t="s">
        <v>1682</v>
      </c>
      <c r="B22" s="60" t="s">
        <v>887</v>
      </c>
      <c r="C22" s="61">
        <v>4</v>
      </c>
      <c r="D22" s="61"/>
      <c r="E22" s="62">
        <v>3650.1973767999998</v>
      </c>
      <c r="F22" s="62">
        <v>14600.789507199999</v>
      </c>
      <c r="G22" s="63">
        <v>44.07</v>
      </c>
      <c r="H22" s="62">
        <v>8166.2215713769601</v>
      </c>
      <c r="I22" s="61"/>
    </row>
    <row r="23" spans="1:9" outlineLevel="2" x14ac:dyDescent="0.2">
      <c r="A23" s="59" t="s">
        <v>1683</v>
      </c>
      <c r="B23" s="60" t="s">
        <v>1684</v>
      </c>
      <c r="C23" s="61">
        <v>1</v>
      </c>
      <c r="D23" s="61"/>
      <c r="E23" s="62">
        <f>SUM(F24)</f>
        <v>7194786.9935538601</v>
      </c>
      <c r="F23" s="62">
        <f>C23*E23</f>
        <v>7194786.9935538601</v>
      </c>
      <c r="G23" s="63">
        <f>100*(1-(H23/F23))</f>
        <v>44.069999999999951</v>
      </c>
      <c r="H23" s="62">
        <f>C23*SUM(H24)</f>
        <v>4024044.3654946773</v>
      </c>
      <c r="I23" s="61"/>
    </row>
    <row r="24" spans="1:9" outlineLevel="2" x14ac:dyDescent="0.2">
      <c r="A24" s="59" t="s">
        <v>1685</v>
      </c>
      <c r="B24" s="60" t="s">
        <v>1686</v>
      </c>
      <c r="C24" s="61">
        <v>1</v>
      </c>
      <c r="D24" s="61"/>
      <c r="E24" s="62">
        <f>SUM(F25)</f>
        <v>7194786.9935538601</v>
      </c>
      <c r="F24" s="62">
        <f>C24*E24</f>
        <v>7194786.9935538601</v>
      </c>
      <c r="G24" s="63">
        <f>100*(1-(H24/F24))</f>
        <v>44.069999999999951</v>
      </c>
      <c r="H24" s="62">
        <f>C24*SUM(H25)</f>
        <v>4024044.3654946773</v>
      </c>
      <c r="I24" s="61"/>
    </row>
    <row r="25" spans="1:9" ht="22.5" outlineLevel="2" x14ac:dyDescent="0.2">
      <c r="A25" s="59" t="s">
        <v>1687</v>
      </c>
      <c r="B25" s="60" t="s">
        <v>885</v>
      </c>
      <c r="C25" s="61">
        <v>1</v>
      </c>
      <c r="D25" s="61"/>
      <c r="E25" s="62">
        <f>SUM(F26,F27,F28,F29,F30,F31,F32)</f>
        <v>7194786.9935538601</v>
      </c>
      <c r="F25" s="62">
        <f>C25*E25</f>
        <v>7194786.9935538601</v>
      </c>
      <c r="G25" s="63">
        <f>100*(1-(H25/F25))</f>
        <v>44.069999999999951</v>
      </c>
      <c r="H25" s="62">
        <f>C25*SUM(H26,H27,H28,H29,H30,H31,H32)</f>
        <v>4024044.3654946773</v>
      </c>
      <c r="I25" s="61"/>
    </row>
    <row r="26" spans="1:9" outlineLevel="3" x14ac:dyDescent="0.2">
      <c r="A26" s="59" t="s">
        <v>1688</v>
      </c>
      <c r="B26" s="60" t="s">
        <v>889</v>
      </c>
      <c r="C26" s="61">
        <v>2</v>
      </c>
      <c r="D26" s="61"/>
      <c r="E26" s="62">
        <v>508.23</v>
      </c>
      <c r="F26" s="62">
        <v>1016.46</v>
      </c>
      <c r="G26" s="63">
        <v>44.07</v>
      </c>
      <c r="H26" s="62">
        <v>568.506078</v>
      </c>
      <c r="I26" s="61"/>
    </row>
    <row r="27" spans="1:9" outlineLevel="3" x14ac:dyDescent="0.2">
      <c r="A27" s="59" t="s">
        <v>1689</v>
      </c>
      <c r="B27" s="60" t="s">
        <v>891</v>
      </c>
      <c r="C27" s="61">
        <v>8</v>
      </c>
      <c r="D27" s="61"/>
      <c r="E27" s="62">
        <v>7109.3849484299999</v>
      </c>
      <c r="F27" s="62">
        <v>56875.079587439999</v>
      </c>
      <c r="G27" s="63">
        <v>44.07</v>
      </c>
      <c r="H27" s="62">
        <v>31810.232013255201</v>
      </c>
      <c r="I27" s="61"/>
    </row>
    <row r="28" spans="1:9" ht="22.5" outlineLevel="3" x14ac:dyDescent="0.2">
      <c r="A28" s="59" t="s">
        <v>1690</v>
      </c>
      <c r="B28" s="60" t="s">
        <v>895</v>
      </c>
      <c r="C28" s="61">
        <v>56</v>
      </c>
      <c r="D28" s="61"/>
      <c r="E28" s="62">
        <v>14891.124411049999</v>
      </c>
      <c r="F28" s="62">
        <v>833902.96701879997</v>
      </c>
      <c r="G28" s="63">
        <v>44.07</v>
      </c>
      <c r="H28" s="62">
        <v>466401.92945361498</v>
      </c>
      <c r="I28" s="61"/>
    </row>
    <row r="29" spans="1:9" ht="22.5" outlineLevel="3" x14ac:dyDescent="0.2">
      <c r="A29" s="59" t="s">
        <v>1691</v>
      </c>
      <c r="B29" s="60" t="s">
        <v>948</v>
      </c>
      <c r="C29" s="61">
        <v>1</v>
      </c>
      <c r="D29" s="61"/>
      <c r="E29" s="62">
        <v>5215148.3509486802</v>
      </c>
      <c r="F29" s="62">
        <v>5215148.3509486802</v>
      </c>
      <c r="G29" s="63">
        <v>44.07</v>
      </c>
      <c r="H29" s="62">
        <v>2916832.4726856002</v>
      </c>
      <c r="I29" s="61"/>
    </row>
    <row r="30" spans="1:9" outlineLevel="3" x14ac:dyDescent="0.2">
      <c r="A30" s="59" t="s">
        <v>1692</v>
      </c>
      <c r="B30" s="60" t="s">
        <v>897</v>
      </c>
      <c r="C30" s="61">
        <v>1</v>
      </c>
      <c r="D30" s="61"/>
      <c r="E30" s="62">
        <v>9522.4754870800007</v>
      </c>
      <c r="F30" s="62">
        <v>9522.4754870800007</v>
      </c>
      <c r="G30" s="63">
        <v>44.07</v>
      </c>
      <c r="H30" s="62">
        <v>5325.9205399238399</v>
      </c>
      <c r="I30" s="61"/>
    </row>
    <row r="31" spans="1:9" ht="22.5" outlineLevel="3" x14ac:dyDescent="0.2">
      <c r="A31" s="59" t="s">
        <v>1693</v>
      </c>
      <c r="B31" s="60" t="s">
        <v>899</v>
      </c>
      <c r="C31" s="61">
        <v>11</v>
      </c>
      <c r="D31" s="61"/>
      <c r="E31" s="62">
        <v>96701.897364060002</v>
      </c>
      <c r="F31" s="62">
        <v>1063720.8710046599</v>
      </c>
      <c r="G31" s="63">
        <v>44.07</v>
      </c>
      <c r="H31" s="62">
        <v>594939.08315290604</v>
      </c>
      <c r="I31" s="61"/>
    </row>
    <row r="32" spans="1:9" outlineLevel="3" x14ac:dyDescent="0.2">
      <c r="A32" s="59" t="s">
        <v>1694</v>
      </c>
      <c r="B32" s="60" t="s">
        <v>887</v>
      </c>
      <c r="C32" s="61">
        <v>4</v>
      </c>
      <c r="D32" s="61"/>
      <c r="E32" s="62">
        <v>3650.1973767999998</v>
      </c>
      <c r="F32" s="62">
        <v>14600.789507199999</v>
      </c>
      <c r="G32" s="63">
        <v>44.07</v>
      </c>
      <c r="H32" s="62">
        <v>8166.2215713769601</v>
      </c>
      <c r="I32" s="61"/>
    </row>
    <row r="33" spans="1:9" outlineLevel="1" x14ac:dyDescent="0.2">
      <c r="A33" s="59" t="s">
        <v>1695</v>
      </c>
      <c r="B33" s="60" t="s">
        <v>1696</v>
      </c>
      <c r="C33" s="61">
        <v>1</v>
      </c>
      <c r="D33" s="61"/>
      <c r="E33" s="62">
        <f>SUM(F34)</f>
        <v>1672408.43</v>
      </c>
      <c r="F33" s="62">
        <f>C33*E33</f>
        <v>1672408.43</v>
      </c>
      <c r="G33" s="63">
        <f>100*(1-(H33/F33))</f>
        <v>6.9999999999999947</v>
      </c>
      <c r="H33" s="62">
        <f>C33*SUM(H34)</f>
        <v>1555339.8399</v>
      </c>
      <c r="I33" s="61"/>
    </row>
    <row r="34" spans="1:9" outlineLevel="1" x14ac:dyDescent="0.2">
      <c r="A34" s="59" t="s">
        <v>1697</v>
      </c>
      <c r="B34" s="60" t="s">
        <v>1696</v>
      </c>
      <c r="C34" s="61">
        <v>1</v>
      </c>
      <c r="D34" s="61"/>
      <c r="E34" s="62">
        <f>SUM(F35)</f>
        <v>1672408.43</v>
      </c>
      <c r="F34" s="62">
        <f>C34*E34</f>
        <v>1672408.43</v>
      </c>
      <c r="G34" s="63">
        <f>100*(1-(H34/F34))</f>
        <v>6.9999999999999947</v>
      </c>
      <c r="H34" s="62">
        <f>C34*SUM(H35)</f>
        <v>1555339.8399</v>
      </c>
      <c r="I34" s="61"/>
    </row>
    <row r="35" spans="1:9" outlineLevel="1" x14ac:dyDescent="0.2">
      <c r="A35" s="59" t="s">
        <v>1698</v>
      </c>
      <c r="B35" s="60" t="s">
        <v>1696</v>
      </c>
      <c r="C35" s="61">
        <v>1</v>
      </c>
      <c r="D35" s="61"/>
      <c r="E35" s="62">
        <f>SUM(F36,F37,F38)</f>
        <v>1672408.43</v>
      </c>
      <c r="F35" s="62">
        <f>C35*E35</f>
        <v>1672408.43</v>
      </c>
      <c r="G35" s="63">
        <f>100*(1-(H35/F35))</f>
        <v>6.9999999999999947</v>
      </c>
      <c r="H35" s="62">
        <f>C35*SUM(H36,H37,H38)</f>
        <v>1555339.8399</v>
      </c>
      <c r="I35" s="61"/>
    </row>
    <row r="36" spans="1:9" outlineLevel="2" x14ac:dyDescent="0.2">
      <c r="A36" s="59" t="s">
        <v>1699</v>
      </c>
      <c r="B36" s="60" t="s">
        <v>1700</v>
      </c>
      <c r="C36" s="61">
        <v>1</v>
      </c>
      <c r="D36" s="61"/>
      <c r="E36" s="62">
        <v>172061.54</v>
      </c>
      <c r="F36" s="62">
        <v>172061.54</v>
      </c>
      <c r="G36" s="63">
        <v>7</v>
      </c>
      <c r="H36" s="62">
        <v>160017.2322</v>
      </c>
      <c r="I36" s="61"/>
    </row>
    <row r="37" spans="1:9" outlineLevel="2" x14ac:dyDescent="0.2">
      <c r="A37" s="59" t="s">
        <v>1701</v>
      </c>
      <c r="B37" s="60" t="s">
        <v>1702</v>
      </c>
      <c r="C37" s="61">
        <v>1</v>
      </c>
      <c r="D37" s="61"/>
      <c r="E37" s="62">
        <v>1471649.72</v>
      </c>
      <c r="F37" s="62">
        <v>1471649.72</v>
      </c>
      <c r="G37" s="63">
        <v>7</v>
      </c>
      <c r="H37" s="62">
        <v>1368634.2396</v>
      </c>
      <c r="I37" s="61"/>
    </row>
    <row r="38" spans="1:9" outlineLevel="2" x14ac:dyDescent="0.2">
      <c r="A38" s="59" t="s">
        <v>1703</v>
      </c>
      <c r="B38" s="60" t="s">
        <v>1704</v>
      </c>
      <c r="C38" s="61">
        <v>1</v>
      </c>
      <c r="D38" s="61"/>
      <c r="E38" s="62">
        <v>28697.17</v>
      </c>
      <c r="F38" s="62">
        <v>28697.17</v>
      </c>
      <c r="G38" s="63">
        <v>7</v>
      </c>
      <c r="H38" s="62">
        <v>26688.3681</v>
      </c>
      <c r="I38" s="61"/>
    </row>
    <row r="39" spans="1:9" x14ac:dyDescent="0.2">
      <c r="A39" s="59"/>
      <c r="B39" s="60"/>
      <c r="C39" s="61"/>
      <c r="D39" s="61"/>
      <c r="E39" s="62"/>
      <c r="F39" s="62"/>
      <c r="G39" s="63"/>
      <c r="H39" s="62"/>
      <c r="I39" s="61"/>
    </row>
    <row r="40" spans="1:9" x14ac:dyDescent="0.2">
      <c r="A40" s="64" t="s">
        <v>876</v>
      </c>
      <c r="B40" s="64" t="s">
        <v>877</v>
      </c>
      <c r="C40" s="65">
        <v>1</v>
      </c>
      <c r="D40" s="65"/>
      <c r="E40" s="66">
        <f>SUM(F41,F103,F109,F115,F121)</f>
        <v>28144734.967714019</v>
      </c>
      <c r="F40" s="67">
        <f>C40*E40</f>
        <v>28144734.967714019</v>
      </c>
      <c r="G40" s="68">
        <f>100*(1-(H40/F40))</f>
        <v>54.1071810027723</v>
      </c>
      <c r="H40" s="69">
        <f>C40*SUM(H41,H103,H109,H115,H121)</f>
        <v>12916412.275982447</v>
      </c>
      <c r="I40" s="70"/>
    </row>
    <row r="41" spans="1:9" outlineLevel="1" x14ac:dyDescent="0.2">
      <c r="A41" s="64" t="s">
        <v>878</v>
      </c>
      <c r="B41" s="64" t="s">
        <v>879</v>
      </c>
      <c r="C41" s="65">
        <v>1</v>
      </c>
      <c r="D41" s="65"/>
      <c r="E41" s="66">
        <f>SUM(F42,F53,F62,F71,F75,F85,F95,F99)</f>
        <v>25108028.887714021</v>
      </c>
      <c r="F41" s="67">
        <f>C41*E41</f>
        <v>25108028.887714021</v>
      </c>
      <c r="G41" s="68">
        <f>100*(1-(H41/F41))</f>
        <v>57.407435112856028</v>
      </c>
      <c r="H41" s="69">
        <f>C41*SUM(H42,H53,H62,H71,H75,H85,H95,H99)</f>
        <v>10694153.495882446</v>
      </c>
      <c r="I41" s="70"/>
    </row>
    <row r="42" spans="1:9" outlineLevel="2" x14ac:dyDescent="0.2">
      <c r="A42" s="64" t="s">
        <v>880</v>
      </c>
      <c r="B42" s="64" t="s">
        <v>881</v>
      </c>
      <c r="C42" s="65">
        <v>1</v>
      </c>
      <c r="D42" s="65"/>
      <c r="E42" s="66">
        <f>SUM(F43)</f>
        <v>848094.00998089998</v>
      </c>
      <c r="F42" s="67">
        <f>C42*E42</f>
        <v>848094.00998089998</v>
      </c>
      <c r="G42" s="68">
        <f>100*(1-(H42/F42))</f>
        <v>100</v>
      </c>
      <c r="H42" s="69">
        <f>C42*SUM(H43)</f>
        <v>0</v>
      </c>
      <c r="I42" s="70"/>
    </row>
    <row r="43" spans="1:9" outlineLevel="2" x14ac:dyDescent="0.2">
      <c r="A43" s="64" t="s">
        <v>882</v>
      </c>
      <c r="B43" s="64" t="s">
        <v>883</v>
      </c>
      <c r="C43" s="65">
        <v>1</v>
      </c>
      <c r="D43" s="65"/>
      <c r="E43" s="66">
        <f>SUM(F44)</f>
        <v>848094.00998089998</v>
      </c>
      <c r="F43" s="67">
        <f>C43*E43</f>
        <v>848094.00998089998</v>
      </c>
      <c r="G43" s="68">
        <f>100*(1-(H43/F43))</f>
        <v>100</v>
      </c>
      <c r="H43" s="69">
        <f>C43*SUM(H44)</f>
        <v>0</v>
      </c>
      <c r="I43" s="70"/>
    </row>
    <row r="44" spans="1:9" outlineLevel="2" x14ac:dyDescent="0.2">
      <c r="A44" s="64" t="s">
        <v>884</v>
      </c>
      <c r="B44" s="64" t="s">
        <v>885</v>
      </c>
      <c r="C44" s="65">
        <v>1</v>
      </c>
      <c r="D44" s="65"/>
      <c r="E44" s="66">
        <f>SUM(F45,F46,F47,F48,F49,F50,F51,F52)</f>
        <v>848094.00998089998</v>
      </c>
      <c r="F44" s="67">
        <f>C44*E44</f>
        <v>848094.00998089998</v>
      </c>
      <c r="G44" s="68">
        <f>100*(1-(H44/F44))</f>
        <v>100</v>
      </c>
      <c r="H44" s="69">
        <f>C44*SUM(H45,H46,H47,H48,H49,H50,H51,H52)</f>
        <v>0</v>
      </c>
      <c r="I44" s="70"/>
    </row>
    <row r="45" spans="1:9" outlineLevel="3" x14ac:dyDescent="0.2">
      <c r="A45" s="64" t="s">
        <v>886</v>
      </c>
      <c r="B45" s="64" t="s">
        <v>887</v>
      </c>
      <c r="C45" s="65">
        <v>4</v>
      </c>
      <c r="D45" s="65"/>
      <c r="E45" s="66">
        <v>3650.1973767999998</v>
      </c>
      <c r="F45" s="67">
        <v>14600.789507199999</v>
      </c>
      <c r="G45" s="68">
        <v>100</v>
      </c>
      <c r="H45" s="69">
        <v>0</v>
      </c>
      <c r="I45" s="70"/>
    </row>
    <row r="46" spans="1:9" outlineLevel="3" x14ac:dyDescent="0.2">
      <c r="A46" s="64" t="s">
        <v>888</v>
      </c>
      <c r="B46" s="64" t="s">
        <v>889</v>
      </c>
      <c r="C46" s="65">
        <v>2</v>
      </c>
      <c r="D46" s="65"/>
      <c r="E46" s="66">
        <v>508.23</v>
      </c>
      <c r="F46" s="67">
        <v>1016.46</v>
      </c>
      <c r="G46" s="68">
        <v>100</v>
      </c>
      <c r="H46" s="69">
        <v>0</v>
      </c>
      <c r="I46" s="70"/>
    </row>
    <row r="47" spans="1:9" outlineLevel="3" x14ac:dyDescent="0.2">
      <c r="A47" s="64" t="s">
        <v>890</v>
      </c>
      <c r="B47" s="64" t="s">
        <v>891</v>
      </c>
      <c r="C47" s="65">
        <v>8</v>
      </c>
      <c r="D47" s="65"/>
      <c r="E47" s="66">
        <v>7109.3849484299999</v>
      </c>
      <c r="F47" s="67">
        <v>56875.079587439999</v>
      </c>
      <c r="G47" s="68">
        <v>100</v>
      </c>
      <c r="H47" s="69">
        <v>0</v>
      </c>
      <c r="I47" s="70"/>
    </row>
    <row r="48" spans="1:9" outlineLevel="3" x14ac:dyDescent="0.2">
      <c r="A48" s="64" t="s">
        <v>892</v>
      </c>
      <c r="B48" s="64" t="s">
        <v>893</v>
      </c>
      <c r="C48" s="65">
        <v>2</v>
      </c>
      <c r="D48" s="65"/>
      <c r="E48" s="66">
        <v>6364.4467082600004</v>
      </c>
      <c r="F48" s="67">
        <v>12728.893416520001</v>
      </c>
      <c r="G48" s="68">
        <v>100</v>
      </c>
      <c r="H48" s="69">
        <v>0</v>
      </c>
      <c r="I48" s="70"/>
    </row>
    <row r="49" spans="1:9" outlineLevel="3" x14ac:dyDescent="0.2">
      <c r="A49" s="64" t="s">
        <v>894</v>
      </c>
      <c r="B49" s="64" t="s">
        <v>895</v>
      </c>
      <c r="C49" s="65">
        <v>1</v>
      </c>
      <c r="D49" s="65"/>
      <c r="E49" s="66">
        <v>14891.124411049999</v>
      </c>
      <c r="F49" s="67">
        <v>14891.124411049999</v>
      </c>
      <c r="G49" s="68">
        <v>100</v>
      </c>
      <c r="H49" s="69">
        <v>0</v>
      </c>
      <c r="I49" s="70"/>
    </row>
    <row r="50" spans="1:9" outlineLevel="3" x14ac:dyDescent="0.2">
      <c r="A50" s="64" t="s">
        <v>896</v>
      </c>
      <c r="B50" s="64" t="s">
        <v>897</v>
      </c>
      <c r="C50" s="65">
        <v>1</v>
      </c>
      <c r="D50" s="65"/>
      <c r="E50" s="66">
        <v>9522.4754870800007</v>
      </c>
      <c r="F50" s="67">
        <v>9522.4754870800007</v>
      </c>
      <c r="G50" s="68">
        <v>100</v>
      </c>
      <c r="H50" s="69">
        <v>0</v>
      </c>
      <c r="I50" s="70"/>
    </row>
    <row r="51" spans="1:9" outlineLevel="3" x14ac:dyDescent="0.2">
      <c r="A51" s="64" t="s">
        <v>898</v>
      </c>
      <c r="B51" s="64" t="s">
        <v>899</v>
      </c>
      <c r="C51" s="65">
        <v>3</v>
      </c>
      <c r="D51" s="65"/>
      <c r="E51" s="66">
        <v>96701.897364060002</v>
      </c>
      <c r="F51" s="67">
        <v>290105.69209218002</v>
      </c>
      <c r="G51" s="68">
        <v>100</v>
      </c>
      <c r="H51" s="69">
        <v>0</v>
      </c>
      <c r="I51" s="70"/>
    </row>
    <row r="52" spans="1:9" outlineLevel="3" x14ac:dyDescent="0.2">
      <c r="A52" s="64" t="s">
        <v>900</v>
      </c>
      <c r="B52" s="64" t="s">
        <v>901</v>
      </c>
      <c r="C52" s="65">
        <v>1</v>
      </c>
      <c r="D52" s="65"/>
      <c r="E52" s="66">
        <v>448353.49547943001</v>
      </c>
      <c r="F52" s="67">
        <v>448353.49547943001</v>
      </c>
      <c r="G52" s="68">
        <v>100</v>
      </c>
      <c r="H52" s="69">
        <v>0</v>
      </c>
      <c r="I52" s="70"/>
    </row>
    <row r="53" spans="1:9" outlineLevel="2" x14ac:dyDescent="0.2">
      <c r="A53" s="64" t="s">
        <v>902</v>
      </c>
      <c r="B53" s="64" t="s">
        <v>903</v>
      </c>
      <c r="C53" s="65">
        <v>1</v>
      </c>
      <c r="D53" s="65"/>
      <c r="E53" s="66">
        <f>SUM(F54)</f>
        <v>430289.28</v>
      </c>
      <c r="F53" s="67">
        <f>C53*E53</f>
        <v>430289.28</v>
      </c>
      <c r="G53" s="68">
        <f>100*(1-(H53/F53))</f>
        <v>44.07</v>
      </c>
      <c r="H53" s="69">
        <f>C53*SUM(H54)</f>
        <v>240660.79430400001</v>
      </c>
      <c r="I53" s="70"/>
    </row>
    <row r="54" spans="1:9" outlineLevel="2" x14ac:dyDescent="0.2">
      <c r="A54" s="64" t="s">
        <v>904</v>
      </c>
      <c r="B54" s="64" t="s">
        <v>905</v>
      </c>
      <c r="C54" s="65">
        <v>8</v>
      </c>
      <c r="D54" s="65"/>
      <c r="E54" s="66">
        <f>SUM(F55)</f>
        <v>53786.16</v>
      </c>
      <c r="F54" s="67">
        <f>C54*E54</f>
        <v>430289.28</v>
      </c>
      <c r="G54" s="68">
        <f>100*(1-(H54/F54))</f>
        <v>44.07</v>
      </c>
      <c r="H54" s="69">
        <f>C54*SUM(H55)</f>
        <v>240660.79430400001</v>
      </c>
      <c r="I54" s="70"/>
    </row>
    <row r="55" spans="1:9" outlineLevel="2" x14ac:dyDescent="0.2">
      <c r="A55" s="64" t="s">
        <v>906</v>
      </c>
      <c r="B55" s="64" t="s">
        <v>907</v>
      </c>
      <c r="C55" s="65">
        <v>1</v>
      </c>
      <c r="D55" s="65"/>
      <c r="E55" s="66">
        <f>SUM(F56,F57,F58,F59,F60,F61)</f>
        <v>53786.16</v>
      </c>
      <c r="F55" s="67">
        <f>C55*E55</f>
        <v>53786.16</v>
      </c>
      <c r="G55" s="68">
        <f>100*(1-(H55/F55))</f>
        <v>44.07</v>
      </c>
      <c r="H55" s="69">
        <f>C55*SUM(H56,H57,H58,H59,H60,H61)</f>
        <v>30082.599288000001</v>
      </c>
      <c r="I55" s="70"/>
    </row>
    <row r="56" spans="1:9" outlineLevel="3" x14ac:dyDescent="0.2">
      <c r="A56" s="64" t="s">
        <v>908</v>
      </c>
      <c r="B56" s="64" t="s">
        <v>909</v>
      </c>
      <c r="C56" s="65">
        <v>1</v>
      </c>
      <c r="D56" s="65"/>
      <c r="E56" s="66">
        <v>7730.93</v>
      </c>
      <c r="F56" s="67">
        <v>7730.93</v>
      </c>
      <c r="G56" s="68">
        <v>44.07</v>
      </c>
      <c r="H56" s="69">
        <v>4323.9091490000001</v>
      </c>
      <c r="I56" s="70"/>
    </row>
    <row r="57" spans="1:9" outlineLevel="3" x14ac:dyDescent="0.2">
      <c r="A57" s="64" t="s">
        <v>910</v>
      </c>
      <c r="B57" s="64" t="s">
        <v>911</v>
      </c>
      <c r="C57" s="65">
        <v>1</v>
      </c>
      <c r="D57" s="65"/>
      <c r="E57" s="66">
        <v>125.42</v>
      </c>
      <c r="F57" s="67">
        <v>125.42</v>
      </c>
      <c r="G57" s="68">
        <v>44.07</v>
      </c>
      <c r="H57" s="69">
        <v>70.147406000000004</v>
      </c>
      <c r="I57" s="70"/>
    </row>
    <row r="58" spans="1:9" outlineLevel="3" x14ac:dyDescent="0.2">
      <c r="A58" s="64" t="s">
        <v>912</v>
      </c>
      <c r="B58" s="64" t="s">
        <v>913</v>
      </c>
      <c r="C58" s="65">
        <v>1</v>
      </c>
      <c r="D58" s="65"/>
      <c r="E58" s="66">
        <v>63.17</v>
      </c>
      <c r="F58" s="67">
        <v>63.17</v>
      </c>
      <c r="G58" s="68">
        <v>44.07</v>
      </c>
      <c r="H58" s="69">
        <v>35.330981000000001</v>
      </c>
      <c r="I58" s="70"/>
    </row>
    <row r="59" spans="1:9" outlineLevel="3" x14ac:dyDescent="0.2">
      <c r="A59" s="64" t="s">
        <v>914</v>
      </c>
      <c r="B59" s="64" t="s">
        <v>915</v>
      </c>
      <c r="C59" s="65">
        <v>1</v>
      </c>
      <c r="D59" s="65"/>
      <c r="E59" s="66">
        <v>369.71</v>
      </c>
      <c r="F59" s="67">
        <v>369.71</v>
      </c>
      <c r="G59" s="68">
        <v>44.07</v>
      </c>
      <c r="H59" s="69">
        <v>206.77880300000001</v>
      </c>
      <c r="I59" s="70"/>
    </row>
    <row r="60" spans="1:9" outlineLevel="3" x14ac:dyDescent="0.2">
      <c r="A60" s="64" t="s">
        <v>916</v>
      </c>
      <c r="B60" s="64" t="s">
        <v>917</v>
      </c>
      <c r="C60" s="65">
        <v>1</v>
      </c>
      <c r="D60" s="65"/>
      <c r="E60" s="66">
        <v>136.18</v>
      </c>
      <c r="F60" s="67">
        <v>136.18</v>
      </c>
      <c r="G60" s="68">
        <v>44.07</v>
      </c>
      <c r="H60" s="69">
        <v>76.165474000000003</v>
      </c>
      <c r="I60" s="70"/>
    </row>
    <row r="61" spans="1:9" outlineLevel="3" x14ac:dyDescent="0.2">
      <c r="A61" s="64" t="s">
        <v>918</v>
      </c>
      <c r="B61" s="64" t="s">
        <v>919</v>
      </c>
      <c r="C61" s="65">
        <v>3</v>
      </c>
      <c r="D61" s="65"/>
      <c r="E61" s="66">
        <v>15120.25</v>
      </c>
      <c r="F61" s="67">
        <v>45360.75</v>
      </c>
      <c r="G61" s="68">
        <v>44.07</v>
      </c>
      <c r="H61" s="69">
        <v>25370.267475000001</v>
      </c>
      <c r="I61" s="70"/>
    </row>
    <row r="62" spans="1:9" outlineLevel="2" x14ac:dyDescent="0.2">
      <c r="A62" s="64" t="s">
        <v>920</v>
      </c>
      <c r="B62" s="64" t="s">
        <v>921</v>
      </c>
      <c r="C62" s="65">
        <v>1</v>
      </c>
      <c r="D62" s="65"/>
      <c r="E62" s="66">
        <f>SUM(F63)</f>
        <v>23545.66</v>
      </c>
      <c r="F62" s="67">
        <f>C62*E62</f>
        <v>23545.66</v>
      </c>
      <c r="G62" s="68">
        <f>100*(1-(H62/F62))</f>
        <v>100</v>
      </c>
      <c r="H62" s="69">
        <f>C62*SUM(H63)</f>
        <v>0</v>
      </c>
      <c r="I62" s="70"/>
    </row>
    <row r="63" spans="1:9" outlineLevel="2" x14ac:dyDescent="0.2">
      <c r="A63" s="64" t="s">
        <v>922</v>
      </c>
      <c r="B63" s="64" t="s">
        <v>923</v>
      </c>
      <c r="C63" s="65">
        <v>1</v>
      </c>
      <c r="D63" s="65"/>
      <c r="E63" s="66">
        <f>SUM(F64)</f>
        <v>23545.66</v>
      </c>
      <c r="F63" s="67">
        <f>C63*E63</f>
        <v>23545.66</v>
      </c>
      <c r="G63" s="68">
        <f>100*(1-(H63/F63))</f>
        <v>100</v>
      </c>
      <c r="H63" s="69">
        <f>C63*SUM(H64)</f>
        <v>0</v>
      </c>
      <c r="I63" s="70"/>
    </row>
    <row r="64" spans="1:9" outlineLevel="2" x14ac:dyDescent="0.2">
      <c r="A64" s="64" t="s">
        <v>924</v>
      </c>
      <c r="B64" s="64" t="s">
        <v>925</v>
      </c>
      <c r="C64" s="65">
        <v>1</v>
      </c>
      <c r="D64" s="65"/>
      <c r="E64" s="66">
        <f>SUM(F65,F66,F67,F68,F69,F70)</f>
        <v>23545.66</v>
      </c>
      <c r="F64" s="67">
        <f>C64*E64</f>
        <v>23545.66</v>
      </c>
      <c r="G64" s="68">
        <f>100*(1-(H64/F64))</f>
        <v>100</v>
      </c>
      <c r="H64" s="69">
        <f>C64*SUM(H65,H66,H67,H68,H69,H70)</f>
        <v>0</v>
      </c>
      <c r="I64" s="70"/>
    </row>
    <row r="65" spans="1:9" outlineLevel="3" x14ac:dyDescent="0.2">
      <c r="A65" s="64" t="s">
        <v>926</v>
      </c>
      <c r="B65" s="64" t="s">
        <v>909</v>
      </c>
      <c r="C65" s="65">
        <v>1</v>
      </c>
      <c r="D65" s="65"/>
      <c r="E65" s="66">
        <v>7730.93</v>
      </c>
      <c r="F65" s="67">
        <v>7730.93</v>
      </c>
      <c r="G65" s="68">
        <v>100</v>
      </c>
      <c r="H65" s="69">
        <v>0</v>
      </c>
      <c r="I65" s="70"/>
    </row>
    <row r="66" spans="1:9" outlineLevel="3" x14ac:dyDescent="0.2">
      <c r="A66" s="64" t="s">
        <v>927</v>
      </c>
      <c r="B66" s="64" t="s">
        <v>911</v>
      </c>
      <c r="C66" s="65">
        <v>1</v>
      </c>
      <c r="D66" s="65"/>
      <c r="E66" s="66">
        <v>125.42</v>
      </c>
      <c r="F66" s="67">
        <v>125.42</v>
      </c>
      <c r="G66" s="68">
        <v>100</v>
      </c>
      <c r="H66" s="69">
        <v>0</v>
      </c>
      <c r="I66" s="70"/>
    </row>
    <row r="67" spans="1:9" outlineLevel="3" x14ac:dyDescent="0.2">
      <c r="A67" s="64" t="s">
        <v>928</v>
      </c>
      <c r="B67" s="64" t="s">
        <v>913</v>
      </c>
      <c r="C67" s="65">
        <v>1</v>
      </c>
      <c r="D67" s="65"/>
      <c r="E67" s="66">
        <v>63.17</v>
      </c>
      <c r="F67" s="67">
        <v>63.17</v>
      </c>
      <c r="G67" s="68">
        <v>100</v>
      </c>
      <c r="H67" s="69">
        <v>0</v>
      </c>
      <c r="I67" s="70"/>
    </row>
    <row r="68" spans="1:9" outlineLevel="3" x14ac:dyDescent="0.2">
      <c r="A68" s="64" t="s">
        <v>929</v>
      </c>
      <c r="B68" s="64" t="s">
        <v>915</v>
      </c>
      <c r="C68" s="65">
        <v>1</v>
      </c>
      <c r="D68" s="65"/>
      <c r="E68" s="66">
        <v>369.71</v>
      </c>
      <c r="F68" s="67">
        <v>369.71</v>
      </c>
      <c r="G68" s="68">
        <v>100</v>
      </c>
      <c r="H68" s="69">
        <v>0</v>
      </c>
      <c r="I68" s="70"/>
    </row>
    <row r="69" spans="1:9" outlineLevel="3" x14ac:dyDescent="0.2">
      <c r="A69" s="64" t="s">
        <v>930</v>
      </c>
      <c r="B69" s="64" t="s">
        <v>917</v>
      </c>
      <c r="C69" s="65">
        <v>1</v>
      </c>
      <c r="D69" s="65"/>
      <c r="E69" s="66">
        <v>136.18</v>
      </c>
      <c r="F69" s="67">
        <v>136.18</v>
      </c>
      <c r="G69" s="68">
        <v>100</v>
      </c>
      <c r="H69" s="69">
        <v>0</v>
      </c>
      <c r="I69" s="70"/>
    </row>
    <row r="70" spans="1:9" outlineLevel="3" x14ac:dyDescent="0.2">
      <c r="A70" s="64" t="s">
        <v>931</v>
      </c>
      <c r="B70" s="64" t="s">
        <v>919</v>
      </c>
      <c r="C70" s="65">
        <v>1</v>
      </c>
      <c r="D70" s="65"/>
      <c r="E70" s="66">
        <v>15120.25</v>
      </c>
      <c r="F70" s="67">
        <v>15120.25</v>
      </c>
      <c r="G70" s="68">
        <v>100</v>
      </c>
      <c r="H70" s="69">
        <v>0</v>
      </c>
      <c r="I70" s="70"/>
    </row>
    <row r="71" spans="1:9" outlineLevel="2" x14ac:dyDescent="0.2">
      <c r="A71" s="64" t="s">
        <v>932</v>
      </c>
      <c r="B71" s="64" t="s">
        <v>933</v>
      </c>
      <c r="C71" s="65">
        <v>1</v>
      </c>
      <c r="D71" s="65"/>
      <c r="E71" s="66">
        <f>SUM(F72)</f>
        <v>84222.02</v>
      </c>
      <c r="F71" s="67">
        <f>C71*E71</f>
        <v>84222.02</v>
      </c>
      <c r="G71" s="68">
        <f>100*(1-(H71/F71))</f>
        <v>100</v>
      </c>
      <c r="H71" s="69">
        <f>C71*SUM(H72)</f>
        <v>0</v>
      </c>
      <c r="I71" s="70"/>
    </row>
    <row r="72" spans="1:9" outlineLevel="2" x14ac:dyDescent="0.2">
      <c r="A72" s="64" t="s">
        <v>934</v>
      </c>
      <c r="B72" s="64" t="s">
        <v>935</v>
      </c>
      <c r="C72" s="65">
        <v>1</v>
      </c>
      <c r="D72" s="65"/>
      <c r="E72" s="66">
        <f>SUM(F73)</f>
        <v>84222.02</v>
      </c>
      <c r="F72" s="67">
        <f>C72*E72</f>
        <v>84222.02</v>
      </c>
      <c r="G72" s="68">
        <f>100*(1-(H72/F72))</f>
        <v>100</v>
      </c>
      <c r="H72" s="69">
        <f>C72*SUM(H73)</f>
        <v>0</v>
      </c>
      <c r="I72" s="70"/>
    </row>
    <row r="73" spans="1:9" outlineLevel="2" x14ac:dyDescent="0.2">
      <c r="A73" s="64" t="s">
        <v>936</v>
      </c>
      <c r="B73" s="64" t="s">
        <v>925</v>
      </c>
      <c r="C73" s="65">
        <v>1</v>
      </c>
      <c r="D73" s="65"/>
      <c r="E73" s="66">
        <f>SUM(F74)</f>
        <v>84222.02</v>
      </c>
      <c r="F73" s="67">
        <f>C73*E73</f>
        <v>84222.02</v>
      </c>
      <c r="G73" s="68">
        <f>100*(1-(H73/F73))</f>
        <v>100</v>
      </c>
      <c r="H73" s="69">
        <f>C73*SUM(H74)</f>
        <v>0</v>
      </c>
      <c r="I73" s="70"/>
    </row>
    <row r="74" spans="1:9" outlineLevel="2" x14ac:dyDescent="0.2">
      <c r="A74" s="64" t="s">
        <v>937</v>
      </c>
      <c r="B74" s="64" t="s">
        <v>938</v>
      </c>
      <c r="C74" s="65">
        <v>2</v>
      </c>
      <c r="D74" s="65"/>
      <c r="E74" s="66">
        <v>42111.01</v>
      </c>
      <c r="F74" s="67">
        <v>84222.02</v>
      </c>
      <c r="G74" s="68">
        <v>100</v>
      </c>
      <c r="H74" s="69">
        <v>0</v>
      </c>
      <c r="I74" s="70"/>
    </row>
    <row r="75" spans="1:9" outlineLevel="2" x14ac:dyDescent="0.2">
      <c r="A75" s="64" t="s">
        <v>939</v>
      </c>
      <c r="B75" s="64" t="s">
        <v>940</v>
      </c>
      <c r="C75" s="65">
        <v>1</v>
      </c>
      <c r="D75" s="65"/>
      <c r="E75" s="66">
        <f>SUM(F76)</f>
        <v>6807617.7588665606</v>
      </c>
      <c r="F75" s="67">
        <f>C75*E75</f>
        <v>6807617.7588665606</v>
      </c>
      <c r="G75" s="68">
        <f>100*(1-(H75/F75))</f>
        <v>56.699999999999974</v>
      </c>
      <c r="H75" s="69">
        <f>C75*SUM(H76)</f>
        <v>2947698.4895892227</v>
      </c>
      <c r="I75" s="70"/>
    </row>
    <row r="76" spans="1:9" outlineLevel="2" x14ac:dyDescent="0.2">
      <c r="A76" s="64" t="s">
        <v>941</v>
      </c>
      <c r="B76" s="64" t="s">
        <v>942</v>
      </c>
      <c r="C76" s="65">
        <v>1</v>
      </c>
      <c r="D76" s="65"/>
      <c r="E76" s="66">
        <f>SUM(F77)</f>
        <v>6807617.7588665606</v>
      </c>
      <c r="F76" s="67">
        <f>C76*E76</f>
        <v>6807617.7588665606</v>
      </c>
      <c r="G76" s="68">
        <f>100*(1-(H76/F76))</f>
        <v>56.699999999999974</v>
      </c>
      <c r="H76" s="69">
        <f>C76*SUM(H77)</f>
        <v>2947698.4895892227</v>
      </c>
      <c r="I76" s="70"/>
    </row>
    <row r="77" spans="1:9" outlineLevel="2" x14ac:dyDescent="0.2">
      <c r="A77" s="64" t="s">
        <v>943</v>
      </c>
      <c r="B77" s="64" t="s">
        <v>885</v>
      </c>
      <c r="C77" s="65">
        <v>1</v>
      </c>
      <c r="D77" s="65"/>
      <c r="E77" s="66">
        <f>SUM(F78,F79,F80,F81,F82,F83,F84)</f>
        <v>6807617.7588665606</v>
      </c>
      <c r="F77" s="67">
        <f>C77*E77</f>
        <v>6807617.7588665606</v>
      </c>
      <c r="G77" s="68">
        <f>100*(1-(H77/F77))</f>
        <v>56.699999999999974</v>
      </c>
      <c r="H77" s="69">
        <f>C77*SUM(H78,H79,H80,H81,H82,H83,H84)</f>
        <v>2947698.4895892227</v>
      </c>
      <c r="I77" s="70"/>
    </row>
    <row r="78" spans="1:9" outlineLevel="3" x14ac:dyDescent="0.2">
      <c r="A78" s="64" t="s">
        <v>944</v>
      </c>
      <c r="B78" s="64" t="s">
        <v>889</v>
      </c>
      <c r="C78" s="65">
        <v>2</v>
      </c>
      <c r="D78" s="65"/>
      <c r="E78" s="66">
        <v>508.23</v>
      </c>
      <c r="F78" s="67">
        <v>1016.46</v>
      </c>
      <c r="G78" s="68">
        <v>56.7</v>
      </c>
      <c r="H78" s="69">
        <v>440.12718000000001</v>
      </c>
      <c r="I78" s="70"/>
    </row>
    <row r="79" spans="1:9" outlineLevel="3" x14ac:dyDescent="0.2">
      <c r="A79" s="64" t="s">
        <v>945</v>
      </c>
      <c r="B79" s="64" t="s">
        <v>891</v>
      </c>
      <c r="C79" s="65">
        <v>8</v>
      </c>
      <c r="D79" s="65"/>
      <c r="E79" s="66">
        <v>7109.3849484299999</v>
      </c>
      <c r="F79" s="67">
        <v>56875.079587439999</v>
      </c>
      <c r="G79" s="68">
        <v>56.7</v>
      </c>
      <c r="H79" s="69">
        <v>24626.909461361502</v>
      </c>
      <c r="I79" s="70"/>
    </row>
    <row r="80" spans="1:9" outlineLevel="3" x14ac:dyDescent="0.2">
      <c r="A80" s="64" t="s">
        <v>946</v>
      </c>
      <c r="B80" s="64" t="s">
        <v>895</v>
      </c>
      <c r="C80" s="65">
        <v>30</v>
      </c>
      <c r="D80" s="65"/>
      <c r="E80" s="66">
        <v>14891.124411049999</v>
      </c>
      <c r="F80" s="67">
        <v>446733.73233149998</v>
      </c>
      <c r="G80" s="68">
        <v>56.7</v>
      </c>
      <c r="H80" s="69">
        <v>193435.70609953901</v>
      </c>
      <c r="I80" s="70"/>
    </row>
    <row r="81" spans="1:9" outlineLevel="3" x14ac:dyDescent="0.2">
      <c r="A81" s="64" t="s">
        <v>947</v>
      </c>
      <c r="B81" s="64" t="s">
        <v>948</v>
      </c>
      <c r="C81" s="65">
        <v>1</v>
      </c>
      <c r="D81" s="65"/>
      <c r="E81" s="66">
        <v>5215148.3509486802</v>
      </c>
      <c r="F81" s="67">
        <v>5215148.3509486802</v>
      </c>
      <c r="G81" s="68">
        <v>56.7</v>
      </c>
      <c r="H81" s="69">
        <v>2258159.2359607802</v>
      </c>
      <c r="I81" s="70"/>
    </row>
    <row r="82" spans="1:9" outlineLevel="3" x14ac:dyDescent="0.2">
      <c r="A82" s="64" t="s">
        <v>949</v>
      </c>
      <c r="B82" s="64" t="s">
        <v>897</v>
      </c>
      <c r="C82" s="65">
        <v>1</v>
      </c>
      <c r="D82" s="65"/>
      <c r="E82" s="66">
        <v>9522.4754870800007</v>
      </c>
      <c r="F82" s="67">
        <v>9522.4754870800007</v>
      </c>
      <c r="G82" s="68">
        <v>56.7</v>
      </c>
      <c r="H82" s="69">
        <v>4123.2318859056404</v>
      </c>
      <c r="I82" s="70"/>
    </row>
    <row r="83" spans="1:9" outlineLevel="3" x14ac:dyDescent="0.2">
      <c r="A83" s="64" t="s">
        <v>950</v>
      </c>
      <c r="B83" s="64" t="s">
        <v>887</v>
      </c>
      <c r="C83" s="65">
        <v>4</v>
      </c>
      <c r="D83" s="65"/>
      <c r="E83" s="66">
        <v>3650.1973767999998</v>
      </c>
      <c r="F83" s="67">
        <v>14600.789507199999</v>
      </c>
      <c r="G83" s="68">
        <v>56.7</v>
      </c>
      <c r="H83" s="69">
        <v>6322.1418566175998</v>
      </c>
      <c r="I83" s="70"/>
    </row>
    <row r="84" spans="1:9" outlineLevel="3" x14ac:dyDescent="0.2">
      <c r="A84" s="64" t="s">
        <v>951</v>
      </c>
      <c r="B84" s="64" t="s">
        <v>899</v>
      </c>
      <c r="C84" s="65">
        <v>11</v>
      </c>
      <c r="D84" s="65"/>
      <c r="E84" s="66">
        <v>96701.897364060002</v>
      </c>
      <c r="F84" s="67">
        <v>1063720.8710046599</v>
      </c>
      <c r="G84" s="68">
        <v>56.7</v>
      </c>
      <c r="H84" s="69">
        <v>460591.13714501797</v>
      </c>
      <c r="I84" s="70"/>
    </row>
    <row r="85" spans="1:9" outlineLevel="2" x14ac:dyDescent="0.2">
      <c r="A85" s="64" t="s">
        <v>952</v>
      </c>
      <c r="B85" s="64" t="s">
        <v>953</v>
      </c>
      <c r="C85" s="65">
        <v>1</v>
      </c>
      <c r="D85" s="65"/>
      <c r="E85" s="66">
        <f>SUM(F86)</f>
        <v>6807617.7588665606</v>
      </c>
      <c r="F85" s="67">
        <f>C85*E85</f>
        <v>6807617.7588665606</v>
      </c>
      <c r="G85" s="68">
        <f>100*(1-(H85/F85))</f>
        <v>56.699999999999974</v>
      </c>
      <c r="H85" s="69">
        <f>C85*SUM(H86)</f>
        <v>2947698.4895892222</v>
      </c>
      <c r="I85" s="70"/>
    </row>
    <row r="86" spans="1:9" outlineLevel="2" x14ac:dyDescent="0.2">
      <c r="A86" s="64" t="s">
        <v>954</v>
      </c>
      <c r="B86" s="64" t="s">
        <v>955</v>
      </c>
      <c r="C86" s="65">
        <v>1</v>
      </c>
      <c r="D86" s="65"/>
      <c r="E86" s="66">
        <f>SUM(F87)</f>
        <v>6807617.7588665606</v>
      </c>
      <c r="F86" s="67">
        <f>C86*E86</f>
        <v>6807617.7588665606</v>
      </c>
      <c r="G86" s="68">
        <f>100*(1-(H86/F86))</f>
        <v>56.699999999999974</v>
      </c>
      <c r="H86" s="69">
        <f>C86*SUM(H87)</f>
        <v>2947698.4895892222</v>
      </c>
      <c r="I86" s="70"/>
    </row>
    <row r="87" spans="1:9" outlineLevel="2" x14ac:dyDescent="0.2">
      <c r="A87" s="64" t="s">
        <v>956</v>
      </c>
      <c r="B87" s="64" t="s">
        <v>885</v>
      </c>
      <c r="C87" s="65">
        <v>1</v>
      </c>
      <c r="D87" s="65"/>
      <c r="E87" s="66">
        <f>SUM(F88,F89,F90,F91,F92,F93,F94)</f>
        <v>6807617.7588665606</v>
      </c>
      <c r="F87" s="67">
        <f>C87*E87</f>
        <v>6807617.7588665606</v>
      </c>
      <c r="G87" s="68">
        <f>100*(1-(H87/F87))</f>
        <v>56.699999999999974</v>
      </c>
      <c r="H87" s="69">
        <f>C87*SUM(H88,H89,H90,H91,H92,H93,H94)</f>
        <v>2947698.4895892222</v>
      </c>
      <c r="I87" s="70"/>
    </row>
    <row r="88" spans="1:9" outlineLevel="3" x14ac:dyDescent="0.2">
      <c r="A88" s="64" t="s">
        <v>957</v>
      </c>
      <c r="B88" s="64" t="s">
        <v>889</v>
      </c>
      <c r="C88" s="65">
        <v>2</v>
      </c>
      <c r="D88" s="65"/>
      <c r="E88" s="66">
        <v>508.23</v>
      </c>
      <c r="F88" s="67">
        <v>1016.46</v>
      </c>
      <c r="G88" s="68">
        <v>56.7</v>
      </c>
      <c r="H88" s="69">
        <v>440.12718000000001</v>
      </c>
      <c r="I88" s="70"/>
    </row>
    <row r="89" spans="1:9" outlineLevel="3" x14ac:dyDescent="0.2">
      <c r="A89" s="64" t="s">
        <v>958</v>
      </c>
      <c r="B89" s="64" t="s">
        <v>891</v>
      </c>
      <c r="C89" s="65">
        <v>8</v>
      </c>
      <c r="D89" s="65"/>
      <c r="E89" s="66">
        <v>7109.3849484299999</v>
      </c>
      <c r="F89" s="67">
        <v>56875.079587439999</v>
      </c>
      <c r="G89" s="68">
        <v>56.7</v>
      </c>
      <c r="H89" s="69">
        <v>24626.909461361502</v>
      </c>
      <c r="I89" s="70"/>
    </row>
    <row r="90" spans="1:9" outlineLevel="3" x14ac:dyDescent="0.2">
      <c r="A90" s="64" t="s">
        <v>959</v>
      </c>
      <c r="B90" s="64" t="s">
        <v>948</v>
      </c>
      <c r="C90" s="65">
        <v>1</v>
      </c>
      <c r="D90" s="65"/>
      <c r="E90" s="66">
        <v>5215148.3509486802</v>
      </c>
      <c r="F90" s="67">
        <v>5215148.3509486802</v>
      </c>
      <c r="G90" s="68">
        <v>56.7</v>
      </c>
      <c r="H90" s="69">
        <v>2258159.2359607802</v>
      </c>
      <c r="I90" s="70"/>
    </row>
    <row r="91" spans="1:9" outlineLevel="3" x14ac:dyDescent="0.2">
      <c r="A91" s="64" t="s">
        <v>960</v>
      </c>
      <c r="B91" s="64" t="s">
        <v>895</v>
      </c>
      <c r="C91" s="65">
        <v>30</v>
      </c>
      <c r="D91" s="65"/>
      <c r="E91" s="66">
        <v>14891.124411049999</v>
      </c>
      <c r="F91" s="67">
        <v>446733.73233149998</v>
      </c>
      <c r="G91" s="68">
        <v>56.7</v>
      </c>
      <c r="H91" s="69">
        <v>193435.70609953901</v>
      </c>
      <c r="I91" s="70"/>
    </row>
    <row r="92" spans="1:9" outlineLevel="3" x14ac:dyDescent="0.2">
      <c r="A92" s="64" t="s">
        <v>961</v>
      </c>
      <c r="B92" s="64" t="s">
        <v>897</v>
      </c>
      <c r="C92" s="65">
        <v>1</v>
      </c>
      <c r="D92" s="65"/>
      <c r="E92" s="66">
        <v>9522.4754870800007</v>
      </c>
      <c r="F92" s="67">
        <v>9522.4754870800007</v>
      </c>
      <c r="G92" s="68">
        <v>56.7</v>
      </c>
      <c r="H92" s="69">
        <v>4123.2318859056404</v>
      </c>
      <c r="I92" s="70"/>
    </row>
    <row r="93" spans="1:9" outlineLevel="3" x14ac:dyDescent="0.2">
      <c r="A93" s="64" t="s">
        <v>962</v>
      </c>
      <c r="B93" s="64" t="s">
        <v>899</v>
      </c>
      <c r="C93" s="65">
        <v>11</v>
      </c>
      <c r="D93" s="65"/>
      <c r="E93" s="66">
        <v>96701.897364060002</v>
      </c>
      <c r="F93" s="67">
        <v>1063720.8710046599</v>
      </c>
      <c r="G93" s="68">
        <v>56.7</v>
      </c>
      <c r="H93" s="69">
        <v>460591.13714501797</v>
      </c>
      <c r="I93" s="70"/>
    </row>
    <row r="94" spans="1:9" outlineLevel="3" x14ac:dyDescent="0.2">
      <c r="A94" s="64" t="s">
        <v>963</v>
      </c>
      <c r="B94" s="64" t="s">
        <v>887</v>
      </c>
      <c r="C94" s="65">
        <v>4</v>
      </c>
      <c r="D94" s="65"/>
      <c r="E94" s="66">
        <v>3650.1973767999998</v>
      </c>
      <c r="F94" s="67">
        <v>14600.789507199999</v>
      </c>
      <c r="G94" s="68">
        <v>56.7</v>
      </c>
      <c r="H94" s="69">
        <v>6322.1418566175998</v>
      </c>
      <c r="I94" s="70"/>
    </row>
    <row r="95" spans="1:9" outlineLevel="2" x14ac:dyDescent="0.2">
      <c r="A95" s="64" t="s">
        <v>964</v>
      </c>
      <c r="B95" s="64" t="s">
        <v>965</v>
      </c>
      <c r="C95" s="65">
        <v>1</v>
      </c>
      <c r="D95" s="65"/>
      <c r="E95" s="66">
        <f>SUM(F96)</f>
        <v>4884877.16</v>
      </c>
      <c r="F95" s="67">
        <f>C95*E95</f>
        <v>4884877.16</v>
      </c>
      <c r="G95" s="68">
        <f>100*(1-(H95/F95))</f>
        <v>54.899999999999991</v>
      </c>
      <c r="H95" s="69">
        <f>C95*SUM(H96)</f>
        <v>2203079.5991600002</v>
      </c>
      <c r="I95" s="70"/>
    </row>
    <row r="96" spans="1:9" outlineLevel="2" x14ac:dyDescent="0.2">
      <c r="A96" s="64" t="s">
        <v>966</v>
      </c>
      <c r="B96" s="64" t="s">
        <v>967</v>
      </c>
      <c r="C96" s="65">
        <v>4</v>
      </c>
      <c r="D96" s="65"/>
      <c r="E96" s="66">
        <f>SUM(F97)</f>
        <v>1221219.29</v>
      </c>
      <c r="F96" s="67">
        <f>C96*E96</f>
        <v>4884877.16</v>
      </c>
      <c r="G96" s="68">
        <f>100*(1-(H96/F96))</f>
        <v>54.899999999999991</v>
      </c>
      <c r="H96" s="69">
        <f>C96*SUM(H97)</f>
        <v>2203079.5991600002</v>
      </c>
      <c r="I96" s="70"/>
    </row>
    <row r="97" spans="1:9" outlineLevel="2" x14ac:dyDescent="0.2">
      <c r="A97" s="64" t="s">
        <v>968</v>
      </c>
      <c r="B97" s="64" t="s">
        <v>907</v>
      </c>
      <c r="C97" s="65">
        <v>1</v>
      </c>
      <c r="D97" s="65"/>
      <c r="E97" s="66">
        <f>SUM(F98)</f>
        <v>1221219.29</v>
      </c>
      <c r="F97" s="67">
        <f>C97*E97</f>
        <v>1221219.29</v>
      </c>
      <c r="G97" s="68">
        <f>100*(1-(H97/F97))</f>
        <v>54.899999999999991</v>
      </c>
      <c r="H97" s="69">
        <f>C97*SUM(H98)</f>
        <v>550769.89979000005</v>
      </c>
      <c r="I97" s="70"/>
    </row>
    <row r="98" spans="1:9" outlineLevel="2" x14ac:dyDescent="0.2">
      <c r="A98" s="64" t="s">
        <v>969</v>
      </c>
      <c r="B98" s="64" t="s">
        <v>938</v>
      </c>
      <c r="C98" s="65">
        <v>29</v>
      </c>
      <c r="D98" s="65"/>
      <c r="E98" s="66">
        <v>42111.01</v>
      </c>
      <c r="F98" s="67">
        <v>1221219.29</v>
      </c>
      <c r="G98" s="68">
        <v>54.9</v>
      </c>
      <c r="H98" s="69">
        <v>550769.89979000005</v>
      </c>
      <c r="I98" s="70"/>
    </row>
    <row r="99" spans="1:9" outlineLevel="2" x14ac:dyDescent="0.2">
      <c r="A99" s="64" t="s">
        <v>970</v>
      </c>
      <c r="B99" s="64" t="s">
        <v>971</v>
      </c>
      <c r="C99" s="65">
        <v>1</v>
      </c>
      <c r="D99" s="65"/>
      <c r="E99" s="66">
        <f>SUM(F100)</f>
        <v>5221765.24</v>
      </c>
      <c r="F99" s="67">
        <f>C99*E99</f>
        <v>5221765.24</v>
      </c>
      <c r="G99" s="68">
        <f>100*(1-(H99/F99))</f>
        <v>54.899999999999991</v>
      </c>
      <c r="H99" s="69">
        <f>C99*SUM(H100)</f>
        <v>2355016.1232400001</v>
      </c>
      <c r="I99" s="70"/>
    </row>
    <row r="100" spans="1:9" outlineLevel="2" x14ac:dyDescent="0.2">
      <c r="A100" s="64" t="s">
        <v>972</v>
      </c>
      <c r="B100" s="64" t="s">
        <v>973</v>
      </c>
      <c r="C100" s="65">
        <v>4</v>
      </c>
      <c r="D100" s="65"/>
      <c r="E100" s="66">
        <f>SUM(F101)</f>
        <v>1305441.31</v>
      </c>
      <c r="F100" s="67">
        <f>C100*E100</f>
        <v>5221765.24</v>
      </c>
      <c r="G100" s="68">
        <f>100*(1-(H100/F100))</f>
        <v>54.899999999999991</v>
      </c>
      <c r="H100" s="69">
        <f>C100*SUM(H101)</f>
        <v>2355016.1232400001</v>
      </c>
      <c r="I100" s="70"/>
    </row>
    <row r="101" spans="1:9" outlineLevel="2" x14ac:dyDescent="0.2">
      <c r="A101" s="64" t="s">
        <v>974</v>
      </c>
      <c r="B101" s="64" t="s">
        <v>907</v>
      </c>
      <c r="C101" s="65">
        <v>1</v>
      </c>
      <c r="D101" s="65"/>
      <c r="E101" s="66">
        <f>SUM(F102)</f>
        <v>1305441.31</v>
      </c>
      <c r="F101" s="67">
        <f>C101*E101</f>
        <v>1305441.31</v>
      </c>
      <c r="G101" s="68">
        <f>100*(1-(H101/F101))</f>
        <v>54.899999999999991</v>
      </c>
      <c r="H101" s="69">
        <f>C101*SUM(H102)</f>
        <v>588754.03081000003</v>
      </c>
      <c r="I101" s="70"/>
    </row>
    <row r="102" spans="1:9" outlineLevel="2" x14ac:dyDescent="0.2">
      <c r="A102" s="64" t="s">
        <v>975</v>
      </c>
      <c r="B102" s="64" t="s">
        <v>938</v>
      </c>
      <c r="C102" s="65">
        <v>31</v>
      </c>
      <c r="D102" s="65"/>
      <c r="E102" s="66">
        <v>42111.01</v>
      </c>
      <c r="F102" s="67">
        <v>1305441.31</v>
      </c>
      <c r="G102" s="68">
        <v>54.9</v>
      </c>
      <c r="H102" s="69">
        <v>588754.03081000003</v>
      </c>
      <c r="I102" s="70"/>
    </row>
    <row r="103" spans="1:9" outlineLevel="1" x14ac:dyDescent="0.2">
      <c r="A103" s="64" t="s">
        <v>976</v>
      </c>
      <c r="B103" s="64" t="s">
        <v>977</v>
      </c>
      <c r="C103" s="65">
        <v>1</v>
      </c>
      <c r="D103" s="65"/>
      <c r="E103" s="66">
        <f>SUM(F104)</f>
        <v>1777765.1300000001</v>
      </c>
      <c r="F103" s="67">
        <f>C103*E103</f>
        <v>1777765.1300000001</v>
      </c>
      <c r="G103" s="68">
        <f>100*(1-(H103/F103))</f>
        <v>6.9999999999999947</v>
      </c>
      <c r="H103" s="69">
        <f>C103*SUM(H104)</f>
        <v>1653321.5709000002</v>
      </c>
      <c r="I103" s="70"/>
    </row>
    <row r="104" spans="1:9" outlineLevel="1" x14ac:dyDescent="0.2">
      <c r="A104" s="64" t="s">
        <v>978</v>
      </c>
      <c r="B104" s="64" t="s">
        <v>979</v>
      </c>
      <c r="C104" s="65">
        <v>1</v>
      </c>
      <c r="D104" s="65"/>
      <c r="E104" s="66">
        <f>SUM(F105)</f>
        <v>1777765.1300000001</v>
      </c>
      <c r="F104" s="67">
        <f>C104*E104</f>
        <v>1777765.1300000001</v>
      </c>
      <c r="G104" s="68">
        <f>100*(1-(H104/F104))</f>
        <v>6.9999999999999947</v>
      </c>
      <c r="H104" s="69">
        <f>C104*SUM(H105)</f>
        <v>1653321.5709000002</v>
      </c>
      <c r="I104" s="70"/>
    </row>
    <row r="105" spans="1:9" outlineLevel="1" x14ac:dyDescent="0.2">
      <c r="A105" s="64" t="s">
        <v>980</v>
      </c>
      <c r="B105" s="64" t="s">
        <v>977</v>
      </c>
      <c r="C105" s="65">
        <v>1</v>
      </c>
      <c r="D105" s="65"/>
      <c r="E105" s="66">
        <f>SUM(F106,F107,F108)</f>
        <v>1777765.1300000001</v>
      </c>
      <c r="F105" s="67">
        <f>C105*E105</f>
        <v>1777765.1300000001</v>
      </c>
      <c r="G105" s="68">
        <f>100*(1-(H105/F105))</f>
        <v>6.9999999999999947</v>
      </c>
      <c r="H105" s="69">
        <f>C105*SUM(H106,H107,H108)</f>
        <v>1653321.5709000002</v>
      </c>
      <c r="I105" s="70"/>
    </row>
    <row r="106" spans="1:9" outlineLevel="2" x14ac:dyDescent="0.2">
      <c r="A106" s="64" t="s">
        <v>981</v>
      </c>
      <c r="B106" s="64" t="s">
        <v>982</v>
      </c>
      <c r="C106" s="65">
        <v>1</v>
      </c>
      <c r="D106" s="65"/>
      <c r="E106" s="66">
        <v>172061.54</v>
      </c>
      <c r="F106" s="67">
        <v>172061.54</v>
      </c>
      <c r="G106" s="68">
        <v>7</v>
      </c>
      <c r="H106" s="69">
        <v>160017.2322</v>
      </c>
      <c r="I106" s="70"/>
    </row>
    <row r="107" spans="1:9" outlineLevel="2" x14ac:dyDescent="0.2">
      <c r="A107" s="64" t="s">
        <v>983</v>
      </c>
      <c r="B107" s="64" t="s">
        <v>984</v>
      </c>
      <c r="C107" s="65">
        <v>1</v>
      </c>
      <c r="D107" s="65"/>
      <c r="E107" s="66">
        <v>1574991.26</v>
      </c>
      <c r="F107" s="67">
        <v>1574991.26</v>
      </c>
      <c r="G107" s="68">
        <v>7</v>
      </c>
      <c r="H107" s="69">
        <v>1464741.8718000001</v>
      </c>
      <c r="I107" s="70"/>
    </row>
    <row r="108" spans="1:9" outlineLevel="2" x14ac:dyDescent="0.2">
      <c r="A108" s="64" t="s">
        <v>985</v>
      </c>
      <c r="B108" s="64" t="s">
        <v>986</v>
      </c>
      <c r="C108" s="65">
        <v>1</v>
      </c>
      <c r="D108" s="65"/>
      <c r="E108" s="66">
        <v>30712.33</v>
      </c>
      <c r="F108" s="67">
        <v>30712.33</v>
      </c>
      <c r="G108" s="68">
        <v>7</v>
      </c>
      <c r="H108" s="69">
        <v>28562.466899999999</v>
      </c>
      <c r="I108" s="70"/>
    </row>
    <row r="109" spans="1:9" outlineLevel="1" x14ac:dyDescent="0.2">
      <c r="A109" s="64" t="s">
        <v>987</v>
      </c>
      <c r="B109" s="64" t="s">
        <v>988</v>
      </c>
      <c r="C109" s="65">
        <v>1</v>
      </c>
      <c r="D109" s="65"/>
      <c r="E109" s="66">
        <f>SUM(F110)</f>
        <v>404544.13</v>
      </c>
      <c r="F109" s="67">
        <f>C109*E109</f>
        <v>404544.13</v>
      </c>
      <c r="G109" s="68">
        <f>100*(1-(H109/F109))</f>
        <v>100</v>
      </c>
      <c r="H109" s="69">
        <f>C109*SUM(H110)</f>
        <v>0</v>
      </c>
      <c r="I109" s="70"/>
    </row>
    <row r="110" spans="1:9" outlineLevel="1" x14ac:dyDescent="0.2">
      <c r="A110" s="64" t="s">
        <v>989</v>
      </c>
      <c r="B110" s="64" t="s">
        <v>990</v>
      </c>
      <c r="C110" s="65">
        <v>1</v>
      </c>
      <c r="D110" s="65"/>
      <c r="E110" s="66">
        <f>SUM(F111)</f>
        <v>404544.13</v>
      </c>
      <c r="F110" s="67">
        <f>C110*E110</f>
        <v>404544.13</v>
      </c>
      <c r="G110" s="68">
        <f>100*(1-(H110/F110))</f>
        <v>100</v>
      </c>
      <c r="H110" s="69">
        <f>C110*SUM(H111)</f>
        <v>0</v>
      </c>
      <c r="I110" s="70"/>
    </row>
    <row r="111" spans="1:9" outlineLevel="1" x14ac:dyDescent="0.2">
      <c r="A111" s="64" t="s">
        <v>991</v>
      </c>
      <c r="B111" s="64" t="s">
        <v>988</v>
      </c>
      <c r="C111" s="65">
        <v>1</v>
      </c>
      <c r="D111" s="65"/>
      <c r="E111" s="66">
        <f>SUM(F112,F113,F114)</f>
        <v>404544.13</v>
      </c>
      <c r="F111" s="67">
        <f>C111*E111</f>
        <v>404544.13</v>
      </c>
      <c r="G111" s="68">
        <f>100*(1-(H111/F111))</f>
        <v>100</v>
      </c>
      <c r="H111" s="69">
        <f>C111*SUM(H112,H113,H114)</f>
        <v>0</v>
      </c>
      <c r="I111" s="70"/>
    </row>
    <row r="112" spans="1:9" outlineLevel="2" x14ac:dyDescent="0.2">
      <c r="A112" s="64" t="s">
        <v>992</v>
      </c>
      <c r="B112" s="64" t="s">
        <v>993</v>
      </c>
      <c r="C112" s="65">
        <v>1</v>
      </c>
      <c r="D112" s="65"/>
      <c r="E112" s="66">
        <v>107446.15</v>
      </c>
      <c r="F112" s="67">
        <v>107446.15</v>
      </c>
      <c r="G112" s="68">
        <v>100</v>
      </c>
      <c r="H112" s="69">
        <v>0</v>
      </c>
      <c r="I112" s="70"/>
    </row>
    <row r="113" spans="1:9" outlineLevel="2" x14ac:dyDescent="0.2">
      <c r="A113" s="64" t="s">
        <v>994</v>
      </c>
      <c r="B113" s="64" t="s">
        <v>995</v>
      </c>
      <c r="C113" s="65">
        <v>1</v>
      </c>
      <c r="D113" s="65"/>
      <c r="E113" s="66">
        <v>291415.38</v>
      </c>
      <c r="F113" s="67">
        <v>291415.38</v>
      </c>
      <c r="G113" s="68">
        <v>100</v>
      </c>
      <c r="H113" s="69">
        <v>0</v>
      </c>
      <c r="I113" s="70"/>
    </row>
    <row r="114" spans="1:9" outlineLevel="2" x14ac:dyDescent="0.2">
      <c r="A114" s="64" t="s">
        <v>996</v>
      </c>
      <c r="B114" s="64" t="s">
        <v>997</v>
      </c>
      <c r="C114" s="65">
        <v>1</v>
      </c>
      <c r="D114" s="65"/>
      <c r="E114" s="66">
        <v>5682.6</v>
      </c>
      <c r="F114" s="67">
        <v>5682.6</v>
      </c>
      <c r="G114" s="68">
        <v>100</v>
      </c>
      <c r="H114" s="69">
        <v>0</v>
      </c>
      <c r="I114" s="70"/>
    </row>
    <row r="115" spans="1:9" outlineLevel="1" x14ac:dyDescent="0.2">
      <c r="A115" s="64" t="s">
        <v>998</v>
      </c>
      <c r="B115" s="64" t="s">
        <v>999</v>
      </c>
      <c r="C115" s="65">
        <v>1</v>
      </c>
      <c r="D115" s="65"/>
      <c r="E115" s="66">
        <f>SUM(F116)</f>
        <v>611760.44000000006</v>
      </c>
      <c r="F115" s="67">
        <f>C115*E115</f>
        <v>611760.44000000006</v>
      </c>
      <c r="G115" s="68">
        <f>100*(1-(H115/F115))</f>
        <v>7.0000000000000062</v>
      </c>
      <c r="H115" s="69">
        <f>C115*SUM(H116)</f>
        <v>568937.20920000004</v>
      </c>
      <c r="I115" s="70"/>
    </row>
    <row r="116" spans="1:9" outlineLevel="1" x14ac:dyDescent="0.2">
      <c r="A116" s="64" t="s">
        <v>1000</v>
      </c>
      <c r="B116" s="64" t="s">
        <v>1001</v>
      </c>
      <c r="C116" s="65">
        <v>1</v>
      </c>
      <c r="D116" s="65"/>
      <c r="E116" s="66">
        <f>SUM(F117)</f>
        <v>611760.44000000006</v>
      </c>
      <c r="F116" s="67">
        <f>C116*E116</f>
        <v>611760.44000000006</v>
      </c>
      <c r="G116" s="68">
        <f>100*(1-(H116/F116))</f>
        <v>7.0000000000000062</v>
      </c>
      <c r="H116" s="69">
        <f>C116*SUM(H117)</f>
        <v>568937.20920000004</v>
      </c>
      <c r="I116" s="70"/>
    </row>
    <row r="117" spans="1:9" outlineLevel="1" x14ac:dyDescent="0.2">
      <c r="A117" s="64" t="s">
        <v>1002</v>
      </c>
      <c r="B117" s="64" t="s">
        <v>999</v>
      </c>
      <c r="C117" s="65">
        <v>1</v>
      </c>
      <c r="D117" s="65"/>
      <c r="E117" s="66">
        <f>SUM(F118,F119,F120)</f>
        <v>611760.44000000006</v>
      </c>
      <c r="F117" s="67">
        <f>C117*E117</f>
        <v>611760.44000000006</v>
      </c>
      <c r="G117" s="68">
        <f>100*(1-(H117/F117))</f>
        <v>7.0000000000000062</v>
      </c>
      <c r="H117" s="69">
        <f>C117*SUM(H118,H119,H120)</f>
        <v>568937.20920000004</v>
      </c>
      <c r="I117" s="70"/>
    </row>
    <row r="118" spans="1:9" outlineLevel="2" x14ac:dyDescent="0.2">
      <c r="A118" s="64" t="s">
        <v>1003</v>
      </c>
      <c r="B118" s="64" t="s">
        <v>1004</v>
      </c>
      <c r="C118" s="65">
        <v>1</v>
      </c>
      <c r="D118" s="65"/>
      <c r="E118" s="66">
        <v>123600</v>
      </c>
      <c r="F118" s="67">
        <v>123600</v>
      </c>
      <c r="G118" s="68">
        <v>7</v>
      </c>
      <c r="H118" s="69">
        <v>114948</v>
      </c>
      <c r="I118" s="70"/>
    </row>
    <row r="119" spans="1:9" outlineLevel="2" x14ac:dyDescent="0.2">
      <c r="A119" s="64" t="s">
        <v>1005</v>
      </c>
      <c r="B119" s="64" t="s">
        <v>1006</v>
      </c>
      <c r="C119" s="65">
        <v>1</v>
      </c>
      <c r="D119" s="65"/>
      <c r="E119" s="66">
        <v>478823.38</v>
      </c>
      <c r="F119" s="67">
        <v>478823.38</v>
      </c>
      <c r="G119" s="68">
        <v>7</v>
      </c>
      <c r="H119" s="69">
        <v>445305.74339999998</v>
      </c>
      <c r="I119" s="70"/>
    </row>
    <row r="120" spans="1:9" outlineLevel="2" x14ac:dyDescent="0.2">
      <c r="A120" s="64" t="s">
        <v>1007</v>
      </c>
      <c r="B120" s="64" t="s">
        <v>1008</v>
      </c>
      <c r="C120" s="65">
        <v>1</v>
      </c>
      <c r="D120" s="65"/>
      <c r="E120" s="66">
        <v>9337.06</v>
      </c>
      <c r="F120" s="67">
        <v>9337.06</v>
      </c>
      <c r="G120" s="68">
        <v>7</v>
      </c>
      <c r="H120" s="69">
        <v>8683.4657999999999</v>
      </c>
      <c r="I120" s="70"/>
    </row>
    <row r="121" spans="1:9" outlineLevel="1" x14ac:dyDescent="0.2">
      <c r="A121" s="64" t="s">
        <v>1009</v>
      </c>
      <c r="B121" s="64" t="s">
        <v>1010</v>
      </c>
      <c r="C121" s="65">
        <v>1</v>
      </c>
      <c r="D121" s="65"/>
      <c r="E121" s="66">
        <f>SUM(F122)</f>
        <v>242636.38</v>
      </c>
      <c r="F121" s="67">
        <f>C121*E121</f>
        <v>242636.38</v>
      </c>
      <c r="G121" s="68">
        <f>100*(1-(H121/F121))</f>
        <v>100</v>
      </c>
      <c r="H121" s="69">
        <f>C121*SUM(H122)</f>
        <v>0</v>
      </c>
      <c r="I121" s="70"/>
    </row>
    <row r="122" spans="1:9" outlineLevel="1" x14ac:dyDescent="0.2">
      <c r="A122" s="64" t="s">
        <v>1011</v>
      </c>
      <c r="B122" s="64" t="s">
        <v>1012</v>
      </c>
      <c r="C122" s="65">
        <v>1</v>
      </c>
      <c r="D122" s="65"/>
      <c r="E122" s="66">
        <f>SUM(F123)</f>
        <v>242636.38</v>
      </c>
      <c r="F122" s="67">
        <f>C122*E122</f>
        <v>242636.38</v>
      </c>
      <c r="G122" s="68">
        <f>100*(1-(H122/F122))</f>
        <v>100</v>
      </c>
      <c r="H122" s="69">
        <f>C122*SUM(H123)</f>
        <v>0</v>
      </c>
      <c r="I122" s="70"/>
    </row>
    <row r="123" spans="1:9" outlineLevel="1" x14ac:dyDescent="0.2">
      <c r="A123" s="64" t="s">
        <v>1013</v>
      </c>
      <c r="B123" s="64" t="s">
        <v>1010</v>
      </c>
      <c r="C123" s="65">
        <v>1</v>
      </c>
      <c r="D123" s="65"/>
      <c r="E123" s="66">
        <f>SUM(F124,F125,F126)</f>
        <v>242636.38</v>
      </c>
      <c r="F123" s="67">
        <f>C123*E123</f>
        <v>242636.38</v>
      </c>
      <c r="G123" s="68">
        <f>100*(1-(H123/F123))</f>
        <v>100</v>
      </c>
      <c r="H123" s="69">
        <f>C123*SUM(H124,H125,H126)</f>
        <v>0</v>
      </c>
      <c r="I123" s="70"/>
    </row>
    <row r="124" spans="1:9" outlineLevel="2" x14ac:dyDescent="0.2">
      <c r="A124" s="64" t="s">
        <v>1014</v>
      </c>
      <c r="B124" s="64" t="s">
        <v>1015</v>
      </c>
      <c r="C124" s="65">
        <v>1</v>
      </c>
      <c r="D124" s="65"/>
      <c r="E124" s="66">
        <v>28227.69</v>
      </c>
      <c r="F124" s="67">
        <v>28227.69</v>
      </c>
      <c r="G124" s="68">
        <v>100</v>
      </c>
      <c r="H124" s="69">
        <v>0</v>
      </c>
      <c r="I124" s="70"/>
    </row>
    <row r="125" spans="1:9" outlineLevel="2" x14ac:dyDescent="0.2">
      <c r="A125" s="64" t="s">
        <v>1016</v>
      </c>
      <c r="B125" s="64" t="s">
        <v>1017</v>
      </c>
      <c r="C125" s="65">
        <v>1</v>
      </c>
      <c r="D125" s="65"/>
      <c r="E125" s="66">
        <v>210307.69</v>
      </c>
      <c r="F125" s="67">
        <v>210307.69</v>
      </c>
      <c r="G125" s="68">
        <v>100</v>
      </c>
      <c r="H125" s="69">
        <v>0</v>
      </c>
      <c r="I125" s="70"/>
    </row>
    <row r="126" spans="1:9" outlineLevel="2" x14ac:dyDescent="0.2">
      <c r="A126" s="64" t="s">
        <v>1018</v>
      </c>
      <c r="B126" s="64" t="s">
        <v>1019</v>
      </c>
      <c r="C126" s="65">
        <v>1</v>
      </c>
      <c r="D126" s="65"/>
      <c r="E126" s="66">
        <v>4101</v>
      </c>
      <c r="F126" s="67">
        <v>4101</v>
      </c>
      <c r="G126" s="68">
        <v>100</v>
      </c>
      <c r="H126" s="69">
        <v>0</v>
      </c>
      <c r="I126" s="70"/>
    </row>
    <row r="127" spans="1:9" x14ac:dyDescent="0.2">
      <c r="A127" s="64"/>
      <c r="B127" s="64"/>
      <c r="C127" s="65"/>
      <c r="D127" s="65"/>
      <c r="E127" s="66"/>
      <c r="F127" s="67"/>
      <c r="G127" s="68"/>
      <c r="H127" s="69"/>
      <c r="I127" s="70"/>
    </row>
    <row r="128" spans="1:9" ht="13.5" thickBot="1" x14ac:dyDescent="0.25">
      <c r="A128" s="71"/>
      <c r="B128" s="72"/>
      <c r="C128" s="73"/>
      <c r="D128" s="73"/>
      <c r="E128" s="74"/>
      <c r="F128" s="75"/>
      <c r="G128" s="76"/>
      <c r="H128" s="77"/>
      <c r="I128" s="73"/>
    </row>
    <row r="129" spans="1:9" s="81" customFormat="1" x14ac:dyDescent="0.2">
      <c r="A129" s="19"/>
      <c r="B129" s="78" t="s">
        <v>50</v>
      </c>
      <c r="C129" s="19"/>
      <c r="D129" s="19"/>
      <c r="E129" s="79"/>
      <c r="F129" s="67"/>
      <c r="G129" s="80"/>
      <c r="H129" s="79">
        <f>F40</f>
        <v>28144734.967714019</v>
      </c>
      <c r="I129" s="19"/>
    </row>
    <row r="130" spans="1:9" x14ac:dyDescent="0.2">
      <c r="A130" s="3"/>
      <c r="B130" s="78" t="s">
        <v>51</v>
      </c>
      <c r="C130" s="3"/>
      <c r="D130" s="3"/>
      <c r="E130" s="51"/>
      <c r="F130" s="67"/>
      <c r="G130" s="52"/>
      <c r="H130" s="51">
        <f>H40</f>
        <v>12916412.275982447</v>
      </c>
      <c r="I130" s="3"/>
    </row>
    <row r="131" spans="1:9" x14ac:dyDescent="0.2">
      <c r="A131" s="3"/>
      <c r="B131" s="78" t="s">
        <v>52</v>
      </c>
      <c r="C131" s="3"/>
      <c r="D131" s="3"/>
      <c r="E131" s="51"/>
      <c r="F131" s="67"/>
      <c r="G131" s="52"/>
      <c r="H131" s="51">
        <f>I40</f>
        <v>0</v>
      </c>
      <c r="I131" s="3"/>
    </row>
    <row r="132" spans="1:9" x14ac:dyDescent="0.2">
      <c r="A132" s="3"/>
      <c r="B132" s="78"/>
      <c r="C132" s="3"/>
      <c r="D132" s="3"/>
      <c r="E132" s="51"/>
      <c r="F132" s="67"/>
      <c r="G132" s="52"/>
      <c r="H132" s="51"/>
      <c r="I132" s="3"/>
    </row>
    <row r="133" spans="1:9" x14ac:dyDescent="0.2">
      <c r="A133" s="3"/>
      <c r="B133" s="3" t="s">
        <v>53</v>
      </c>
      <c r="C133" s="3"/>
      <c r="D133" s="3"/>
      <c r="E133" s="51"/>
      <c r="F133" s="67"/>
      <c r="G133" s="52"/>
      <c r="H133" s="51">
        <f>SUM(H130,H131)</f>
        <v>12916412.275982447</v>
      </c>
    </row>
    <row r="134" spans="1:9" x14ac:dyDescent="0.2">
      <c r="A134" s="3"/>
      <c r="B134" s="3"/>
      <c r="C134" s="3"/>
      <c r="D134" s="3"/>
      <c r="E134" s="51"/>
      <c r="F134" s="51"/>
      <c r="G134" s="52"/>
      <c r="H134" s="51"/>
      <c r="I134" s="3"/>
    </row>
  </sheetData>
  <printOptions horizontalCentered="1"/>
  <pageMargins left="0.75" right="0.75" top="1.1499999999999999" bottom="0.65" header="0.35" footer="0.35"/>
  <pageSetup paperSize="9" scale="40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Summary</vt:lpstr>
      <vt:lpstr>UDC HW</vt:lpstr>
      <vt:lpstr>MSS 12A SW Upgrade</vt:lpstr>
      <vt:lpstr>detail Template (2)</vt:lpstr>
      <vt:lpstr>PS Core HW</vt:lpstr>
      <vt:lpstr>MSC-BC SW</vt:lpstr>
      <vt:lpstr>MBSC PCU SERVICES</vt:lpstr>
      <vt:lpstr>EMA HW</vt:lpstr>
      <vt:lpstr>RNC HW</vt:lpstr>
      <vt:lpstr>3PP HW</vt:lpstr>
      <vt:lpstr>OSS SW</vt:lpstr>
      <vt:lpstr>PS Core SW</vt:lpstr>
      <vt:lpstr>EMM SW</vt:lpstr>
      <vt:lpstr>detail Template (3)</vt:lpstr>
      <vt:lpstr>OSS HW</vt:lpstr>
      <vt:lpstr>detail Template (4)</vt:lpstr>
      <vt:lpstr>MSC-S SCC SW</vt:lpstr>
      <vt:lpstr>DQMS SW</vt:lpstr>
      <vt:lpstr>BSS SW</vt:lpstr>
      <vt:lpstr>detail Template (5)</vt:lpstr>
      <vt:lpstr>AMR-WB TrFO SW</vt:lpstr>
      <vt:lpstr>AMR-WB TrFO (Add 2G) SW</vt:lpstr>
      <vt:lpstr>RAN HW</vt:lpstr>
      <vt:lpstr>Cell Broadcast HW</vt:lpstr>
      <vt:lpstr>GMSC 12B SW</vt:lpstr>
      <vt:lpstr>EMA SW</vt:lpstr>
      <vt:lpstr>Summary!Print_Area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2012-05-30T01:27:08Z</dcterms:created>
  <dcterms:modified xsi:type="dcterms:W3CDTF">2012-05-30T02:01:09Z</dcterms:modified>
</cp:coreProperties>
</file>