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activeTab="1"/>
  </bookViews>
  <sheets>
    <sheet name="Summary" sheetId="4" r:id="rId1"/>
    <sheet name="Gy Implementation Services" sheetId="5" r:id="rId2"/>
    <sheet name="Negative Balance Services" sheetId="6" r:id="rId3"/>
    <sheet name="Project Implementation Servic" sheetId="7" r:id="rId4"/>
    <sheet name="MBC Timer Charging SW" sheetId="8" r:id="rId5"/>
    <sheet name="Multiple Sy Customisation" sheetId="9" r:id="rId6"/>
    <sheet name="Prepaid DQMS Roaming Services" sheetId="10" r:id="rId7"/>
    <sheet name="MBC ESy SW" sheetId="11" r:id="rId8"/>
    <sheet name="SACC &amp; SAPC Training" sheetId="12" r:id="rId9"/>
    <sheet name="Customer Support" sheetId="13" r:id="rId10"/>
  </sheets>
  <definedNames>
    <definedName name="_xlnm.Print_Area" localSheetId="9">'Customer Support'!$A$1:$I$22</definedName>
    <definedName name="_xlnm.Print_Area" localSheetId="1">'Gy Implementation Services'!$A$1:$I$22</definedName>
    <definedName name="_xlnm.Print_Area" localSheetId="7">'MBC ESy SW'!$A$1:$I$22</definedName>
    <definedName name="_xlnm.Print_Area" localSheetId="4">'MBC Timer Charging SW'!$A$1:$I$29</definedName>
    <definedName name="_xlnm.Print_Area" localSheetId="5">'Multiple Sy Customisation'!$A$1:$I$22</definedName>
    <definedName name="_xlnm.Print_Area" localSheetId="2">'Negative Balance Services'!$A$1:$I$22</definedName>
    <definedName name="_xlnm.Print_Area" localSheetId="6">'Prepaid DQMS Roaming Services'!$A$1:$I$22</definedName>
    <definedName name="_xlnm.Print_Area" localSheetId="3">'Project Implementation Servic'!$A$1:$I$22</definedName>
    <definedName name="_xlnm.Print_Area" localSheetId="8">'SACC &amp; SAPC Training'!$A$1:$I$22</definedName>
    <definedName name="_xlnm.Print_Area" localSheetId="0">Summary!$A$1:$H$63</definedName>
  </definedNames>
  <calcPr calcId="144525"/>
</workbook>
</file>

<file path=xl/calcChain.xml><?xml version="1.0" encoding="utf-8"?>
<calcChain xmlns="http://schemas.openxmlformats.org/spreadsheetml/2006/main">
  <c r="G32" i="4" l="1"/>
  <c r="E32" i="4"/>
  <c r="H13" i="13"/>
  <c r="G13" i="13"/>
  <c r="F13" i="13"/>
  <c r="E12" i="13" s="1"/>
  <c r="F12" i="13" s="1"/>
  <c r="E13" i="13"/>
  <c r="H12" i="13"/>
  <c r="H11" i="13" s="1"/>
  <c r="I11" i="13"/>
  <c r="E11" i="13" l="1"/>
  <c r="F11" i="13" s="1"/>
  <c r="G11" i="13" s="1"/>
  <c r="G12" i="13"/>
  <c r="G30" i="4"/>
  <c r="E30" i="4"/>
  <c r="H13" i="12"/>
  <c r="G13" i="12"/>
  <c r="F13" i="12"/>
  <c r="E13" i="12"/>
  <c r="H12" i="12"/>
  <c r="H11" i="12" s="1"/>
  <c r="E12" i="12"/>
  <c r="F12" i="12" s="1"/>
  <c r="I11" i="12"/>
  <c r="G12" i="12" l="1"/>
  <c r="E11" i="12"/>
  <c r="F11" i="12" s="1"/>
  <c r="G11" i="12" s="1"/>
  <c r="G28" i="4"/>
  <c r="E28" i="4"/>
  <c r="H13" i="11"/>
  <c r="G13" i="11"/>
  <c r="F13" i="11"/>
  <c r="E13" i="11"/>
  <c r="H12" i="11"/>
  <c r="H11" i="11" s="1"/>
  <c r="E12" i="11"/>
  <c r="F12" i="11" s="1"/>
  <c r="I11" i="11"/>
  <c r="E11" i="11" l="1"/>
  <c r="F11" i="11" s="1"/>
  <c r="G11" i="11" s="1"/>
  <c r="G12" i="11"/>
  <c r="G27" i="4"/>
  <c r="E27" i="4"/>
  <c r="H13" i="10"/>
  <c r="H12" i="10" s="1"/>
  <c r="H11" i="10" s="1"/>
  <c r="G13" i="10"/>
  <c r="F13" i="10"/>
  <c r="E12" i="10" s="1"/>
  <c r="F12" i="10" s="1"/>
  <c r="E13" i="10"/>
  <c r="I11" i="10"/>
  <c r="G12" i="10" l="1"/>
  <c r="E11" i="10"/>
  <c r="F11" i="10" s="1"/>
  <c r="G11" i="10" s="1"/>
  <c r="G26" i="4"/>
  <c r="E26" i="4"/>
  <c r="H13" i="9"/>
  <c r="G13" i="9"/>
  <c r="F13" i="9"/>
  <c r="E13" i="9"/>
  <c r="H12" i="9"/>
  <c r="H11" i="9" s="1"/>
  <c r="E12" i="9"/>
  <c r="F12" i="9" s="1"/>
  <c r="I11" i="9"/>
  <c r="G12" i="9" l="1"/>
  <c r="E11" i="9"/>
  <c r="F11" i="9" s="1"/>
  <c r="G11" i="9" s="1"/>
  <c r="G24" i="4"/>
  <c r="E24" i="4"/>
  <c r="H20" i="8"/>
  <c r="G20" i="8"/>
  <c r="F20" i="8"/>
  <c r="E20" i="8"/>
  <c r="H19" i="8"/>
  <c r="G19" i="8"/>
  <c r="F19" i="8"/>
  <c r="E19" i="8"/>
  <c r="H18" i="8"/>
  <c r="G18" i="8"/>
  <c r="F18" i="8"/>
  <c r="E18" i="8"/>
  <c r="H17" i="8"/>
  <c r="G17" i="8"/>
  <c r="F17" i="8"/>
  <c r="E17" i="8"/>
  <c r="H16" i="8"/>
  <c r="G16" i="8"/>
  <c r="F16" i="8"/>
  <c r="E16" i="8"/>
  <c r="H15" i="8"/>
  <c r="E15" i="8"/>
  <c r="F15" i="8" s="1"/>
  <c r="H14" i="8"/>
  <c r="G14" i="8"/>
  <c r="F14" i="8"/>
  <c r="E14" i="8"/>
  <c r="H13" i="8"/>
  <c r="E13" i="8"/>
  <c r="F13" i="8" s="1"/>
  <c r="I11" i="8"/>
  <c r="H12" i="8" l="1"/>
  <c r="H11" i="8" s="1"/>
  <c r="G15" i="8"/>
  <c r="E12" i="8"/>
  <c r="F12" i="8" s="1"/>
  <c r="G12" i="8" s="1"/>
  <c r="G13" i="8"/>
  <c r="G23" i="4"/>
  <c r="E23" i="4"/>
  <c r="H13" i="7"/>
  <c r="H12" i="7" s="1"/>
  <c r="H11" i="7" s="1"/>
  <c r="G13" i="7"/>
  <c r="F13" i="7"/>
  <c r="E13" i="7"/>
  <c r="E12" i="7"/>
  <c r="F12" i="7" s="1"/>
  <c r="I11" i="7"/>
  <c r="E11" i="8" l="1"/>
  <c r="F11" i="8" s="1"/>
  <c r="G11" i="8" s="1"/>
  <c r="G12" i="7"/>
  <c r="E11" i="7"/>
  <c r="F11" i="7" s="1"/>
  <c r="G11" i="7" s="1"/>
  <c r="G21" i="4"/>
  <c r="E21" i="4"/>
  <c r="H13" i="6"/>
  <c r="H12" i="6" s="1"/>
  <c r="H11" i="6" s="1"/>
  <c r="G13" i="6"/>
  <c r="F13" i="6"/>
  <c r="E12" i="6" s="1"/>
  <c r="F12" i="6" s="1"/>
  <c r="E13" i="6"/>
  <c r="I11" i="6"/>
  <c r="G12" i="6" l="1"/>
  <c r="E11" i="6"/>
  <c r="F11" i="6" s="1"/>
  <c r="G11" i="6" s="1"/>
  <c r="G19" i="4"/>
  <c r="E19" i="4"/>
  <c r="H13" i="5"/>
  <c r="G13" i="5"/>
  <c r="F13" i="5"/>
  <c r="E12" i="5" s="1"/>
  <c r="F12" i="5" s="1"/>
  <c r="E13" i="5"/>
  <c r="H12" i="5"/>
  <c r="H11" i="5" s="1"/>
  <c r="I11" i="5"/>
  <c r="E11" i="5" l="1"/>
  <c r="F11" i="5" s="1"/>
  <c r="G11" i="5" s="1"/>
  <c r="G12" i="5"/>
  <c r="H18" i="13"/>
  <c r="H17" i="13"/>
  <c r="H16" i="13"/>
  <c r="H18" i="12"/>
  <c r="H17" i="12"/>
  <c r="H20" i="12" s="1"/>
  <c r="H16" i="12"/>
  <c r="H18" i="11"/>
  <c r="H17" i="11"/>
  <c r="H20" i="11" s="1"/>
  <c r="H16" i="11"/>
  <c r="H18" i="10"/>
  <c r="H17" i="10"/>
  <c r="H16" i="10"/>
  <c r="H18" i="9"/>
  <c r="H17" i="9"/>
  <c r="H20" i="9" s="1"/>
  <c r="H16" i="9"/>
  <c r="H25" i="8"/>
  <c r="H24" i="8"/>
  <c r="H27" i="8" s="1"/>
  <c r="H23" i="8"/>
  <c r="H18" i="7"/>
  <c r="H17" i="7"/>
  <c r="H16" i="7"/>
  <c r="H18" i="6"/>
  <c r="H17" i="6"/>
  <c r="H20" i="6" s="1"/>
  <c r="H16" i="6"/>
  <c r="H18" i="5"/>
  <c r="H17" i="5"/>
  <c r="H20" i="5" s="1"/>
  <c r="G40" i="4"/>
  <c r="E40" i="4"/>
  <c r="H40" i="4" s="1"/>
  <c r="G35" i="4"/>
  <c r="E35" i="4"/>
  <c r="G34" i="4"/>
  <c r="G43" i="4" s="1"/>
  <c r="F34" i="4"/>
  <c r="F43" i="4" s="1"/>
  <c r="E34" i="4"/>
  <c r="E43" i="4" s="1"/>
  <c r="H20" i="13" l="1"/>
  <c r="H20" i="10"/>
  <c r="H20" i="7"/>
  <c r="H16" i="5"/>
</calcChain>
</file>

<file path=xl/sharedStrings.xml><?xml version="1.0" encoding="utf-8"?>
<sst xmlns="http://schemas.openxmlformats.org/spreadsheetml/2006/main" count="316" uniqueCount="125">
  <si>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</si>
  <si>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</si>
  <si>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</si>
  <si>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</si>
  <si>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</si>
  <si>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</si>
  <si>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</si>
  <si>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</si>
  <si>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</si>
  <si>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</si>
  <si>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</si>
  <si>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</si>
  <si>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</si>
  <si>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</si>
  <si>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</si>
  <si>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</si>
  <si>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</si>
  <si>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</si>
  <si>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</si>
  <si>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</si>
  <si>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</si>
  <si>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</si>
  <si>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</si>
  <si>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</si>
  <si>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</si>
  <si>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</si>
  <si>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</si>
  <si>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</si>
  <si>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</si>
  <si>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</si>
  <si>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</si>
  <si>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</si>
  <si>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</si>
  <si>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</si>
  <si>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</si>
  <si>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</si>
  <si>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</si>
  <si>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</si>
  <si>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</si>
  <si>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04 August,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</si>
  <si>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</si>
  <si>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</si>
  <si>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</si>
  <si>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</si>
  <si>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</si>
  <si>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</si>
  <si>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</si>
  <si>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</si>
  <si>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</si>
  <si>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</si>
  <si>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</si>
  <si>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</si>
  <si>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</si>
  <si>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</si>
  <si>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01 Gy Migration</t>
  </si>
  <si>
    <t>1.1</t>
  </si>
  <si>
    <t>Gy Implementation Services</t>
  </si>
  <si>
    <t>1.1.1</t>
  </si>
  <si>
    <t>Gy Implementation</t>
  </si>
  <si>
    <t>1.1.1.1</t>
  </si>
  <si>
    <t>2</t>
  </si>
  <si>
    <t>02 Negative Balance</t>
  </si>
  <si>
    <t>2.1</t>
  </si>
  <si>
    <t>Negative Balance Services</t>
  </si>
  <si>
    <t>2.1.1</t>
  </si>
  <si>
    <t>Negative Balance Implementation Services</t>
  </si>
  <si>
    <t>2.1.1.1</t>
  </si>
  <si>
    <t>Negative Balance Impl Services</t>
  </si>
  <si>
    <t>3</t>
  </si>
  <si>
    <t>03 Prepaid Timer Charging</t>
  </si>
  <si>
    <t>3.1</t>
  </si>
  <si>
    <t>Project Implementation Services</t>
  </si>
  <si>
    <t>3.1.1</t>
  </si>
  <si>
    <t>Timer Charging Implementation Services</t>
  </si>
  <si>
    <t>3.1.1.1</t>
  </si>
  <si>
    <t>Proj Implementation services</t>
  </si>
  <si>
    <t>3.2</t>
  </si>
  <si>
    <t>MBC Timer Charging SW</t>
  </si>
  <si>
    <t>3.2.1</t>
  </si>
  <si>
    <t>3.2.1.1</t>
  </si>
  <si>
    <t>PRODUCT PACKAGE/CS 5.1 Features</t>
  </si>
  <si>
    <t>3.2.1.1.1</t>
  </si>
  <si>
    <t>ChSys, Offer Management</t>
  </si>
  <si>
    <t>3.2.1.2</t>
  </si>
  <si>
    <t>PRODUCT PACKAGE/Mobile Broadband Charging 2.1, SW</t>
  </si>
  <si>
    <t>3.2.1.2.1</t>
  </si>
  <si>
    <t>MBC 2, Data Charging Access</t>
  </si>
  <si>
    <t>3.2.1.2.2</t>
  </si>
  <si>
    <t>MBC 2, Data Charging Traffic</t>
  </si>
  <si>
    <t>3.2.1.2.3</t>
  </si>
  <si>
    <t>MBC 2, Gy Service Context</t>
  </si>
  <si>
    <t>3.2.1.2.4</t>
  </si>
  <si>
    <t>MBC 2, Service Limit Control</t>
  </si>
  <si>
    <t>3.2.1.2.5</t>
  </si>
  <si>
    <t>MBC 2, Timer Charging</t>
  </si>
  <si>
    <t>4</t>
  </si>
  <si>
    <t>05 Prepaid DQMS Roaming</t>
  </si>
  <si>
    <t>4.1</t>
  </si>
  <si>
    <t>Multiple Sy Customisation</t>
  </si>
  <si>
    <t>4.1.1</t>
  </si>
  <si>
    <t>Mulitple Sy Customisation</t>
  </si>
  <si>
    <t>4.1.1.1</t>
  </si>
  <si>
    <t>4.2</t>
  </si>
  <si>
    <t>Prepaid DQMS Roaming Services</t>
  </si>
  <si>
    <t>4.2.1</t>
  </si>
  <si>
    <t>4.2.1.1</t>
  </si>
  <si>
    <t>4.3</t>
  </si>
  <si>
    <t>MBC ESy SW</t>
  </si>
  <si>
    <t>4.3.1</t>
  </si>
  <si>
    <t>MBC Policy Management Esy SW (per system)</t>
  </si>
  <si>
    <t>4.3.1.1</t>
  </si>
  <si>
    <t>MBC 2, Policy Management ESy (system)</t>
  </si>
  <si>
    <t>5</t>
  </si>
  <si>
    <t>06 Training Services</t>
  </si>
  <si>
    <t>5.1</t>
  </si>
  <si>
    <t>SACC &amp; SAPC Training</t>
  </si>
  <si>
    <t>5.1.1</t>
  </si>
  <si>
    <t>Training Services</t>
  </si>
  <si>
    <t>5.1.1.1</t>
  </si>
  <si>
    <t>6</t>
  </si>
  <si>
    <t>07 Support</t>
  </si>
  <si>
    <t>6.1</t>
  </si>
  <si>
    <t>Customer Support</t>
  </si>
  <si>
    <t>6.1.1</t>
  </si>
  <si>
    <t>6.1.1.1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</si>
</sst>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6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25.5" x14ac:dyDescent="0.2">
      <c r="A19" s="133"/>
      <c r="B19" s="84" t="s">
        <v>56</v>
      </c>
      <c r="C19" s="6"/>
      <c r="D19" s="6"/>
      <c r="E19" s="21">
        <f>'Gy Implementation Services'!H16</f>
        <v>390542</v>
      </c>
      <c r="F19" s="21"/>
      <c r="G19" s="134">
        <f>'Gy Implementation Services'!H17</f>
        <v>363204.06</v>
      </c>
      <c r="H19" s="134"/>
    </row>
    <row r="20" spans="1:8" s="27" customFormat="1" x14ac:dyDescent="0.2">
      <c r="A20" s="133" t="s">
        <v>61</v>
      </c>
      <c r="B20" s="84"/>
      <c r="C20" s="6"/>
      <c r="D20" s="6"/>
      <c r="E20" s="21"/>
      <c r="F20" s="21"/>
      <c r="G20" s="134"/>
      <c r="H20" s="134"/>
    </row>
    <row r="21" spans="1:8" s="27" customFormat="1" ht="25.5" x14ac:dyDescent="0.2">
      <c r="A21" s="133"/>
      <c r="B21" s="84" t="s">
        <v>63</v>
      </c>
      <c r="C21" s="6"/>
      <c r="D21" s="6"/>
      <c r="E21" s="21">
        <f>'Negative Balance Services'!H16</f>
        <v>291770</v>
      </c>
      <c r="F21" s="21"/>
      <c r="G21" s="134">
        <f>'Negative Balance Services'!H17</f>
        <v>271346.09999999998</v>
      </c>
      <c r="H21" s="134"/>
    </row>
    <row r="22" spans="1:8" s="27" customFormat="1" x14ac:dyDescent="0.2">
      <c r="A22" s="133" t="s">
        <v>69</v>
      </c>
      <c r="B22" s="84"/>
      <c r="C22" s="6"/>
      <c r="D22" s="6"/>
      <c r="E22" s="21"/>
      <c r="F22" s="21"/>
      <c r="G22" s="134"/>
      <c r="H22" s="134"/>
    </row>
    <row r="23" spans="1:8" s="27" customFormat="1" ht="38.25" x14ac:dyDescent="0.2">
      <c r="A23" s="133"/>
      <c r="B23" s="84" t="s">
        <v>71</v>
      </c>
      <c r="C23" s="6"/>
      <c r="D23" s="6"/>
      <c r="E23" s="21">
        <f>'Project Implementation Servic'!H16</f>
        <v>581288</v>
      </c>
      <c r="F23" s="21"/>
      <c r="G23" s="134">
        <f>'Project Implementation Servic'!H17</f>
        <v>540597.84</v>
      </c>
      <c r="H23" s="134"/>
    </row>
    <row r="24" spans="1:8" s="27" customFormat="1" ht="25.5" x14ac:dyDescent="0.2">
      <c r="A24" s="133"/>
      <c r="B24" s="84" t="s">
        <v>77</v>
      </c>
      <c r="C24" s="6"/>
      <c r="D24" s="6"/>
      <c r="E24" s="21">
        <f>'MBC Timer Charging SW'!H23</f>
        <v>302407</v>
      </c>
      <c r="F24" s="21"/>
      <c r="G24" s="134">
        <f>'MBC Timer Charging SW'!H24</f>
        <v>210928.88</v>
      </c>
      <c r="H24" s="134"/>
    </row>
    <row r="25" spans="1:8" s="27" customFormat="1" x14ac:dyDescent="0.2">
      <c r="A25" s="133" t="s">
        <v>96</v>
      </c>
      <c r="B25" s="84"/>
      <c r="C25" s="6"/>
      <c r="D25" s="6"/>
      <c r="E25" s="21"/>
      <c r="F25" s="21"/>
      <c r="G25" s="134"/>
      <c r="H25" s="134"/>
    </row>
    <row r="26" spans="1:8" s="27" customFormat="1" ht="25.5" x14ac:dyDescent="0.2">
      <c r="A26" s="133"/>
      <c r="B26" s="84" t="s">
        <v>98</v>
      </c>
      <c r="C26" s="6"/>
      <c r="D26" s="6"/>
      <c r="E26" s="21">
        <f>'Multiple Sy Customisation'!H16</f>
        <v>374702</v>
      </c>
      <c r="F26" s="21"/>
      <c r="G26" s="134">
        <f>'Multiple Sy Customisation'!H17</f>
        <v>0</v>
      </c>
      <c r="H26" s="134"/>
    </row>
    <row r="27" spans="1:8" s="27" customFormat="1" ht="25.5" x14ac:dyDescent="0.2">
      <c r="A27" s="133"/>
      <c r="B27" s="84" t="s">
        <v>103</v>
      </c>
      <c r="C27" s="6"/>
      <c r="D27" s="6"/>
      <c r="E27" s="21">
        <f>'Prepaid DQMS Roaming Services'!H16</f>
        <v>926238</v>
      </c>
      <c r="F27" s="21"/>
      <c r="G27" s="134">
        <f>'Prepaid DQMS Roaming Services'!H17</f>
        <v>861401.34</v>
      </c>
      <c r="H27" s="134"/>
    </row>
    <row r="28" spans="1:8" s="27" customFormat="1" x14ac:dyDescent="0.2">
      <c r="A28" s="133"/>
      <c r="B28" s="84" t="s">
        <v>107</v>
      </c>
      <c r="C28" s="6"/>
      <c r="D28" s="6"/>
      <c r="E28" s="21">
        <f>'MBC ESy SW'!H16</f>
        <v>189873</v>
      </c>
      <c r="F28" s="21"/>
      <c r="G28" s="134">
        <f>'MBC ESy SW'!H17</f>
        <v>132436.42000000001</v>
      </c>
      <c r="H28" s="134"/>
    </row>
    <row r="29" spans="1:8" s="27" customFormat="1" x14ac:dyDescent="0.2">
      <c r="A29" s="133" t="s">
        <v>113</v>
      </c>
      <c r="B29" s="84"/>
      <c r="C29" s="6"/>
      <c r="D29" s="6"/>
      <c r="E29" s="21"/>
      <c r="F29" s="21"/>
      <c r="G29" s="134"/>
      <c r="H29" s="134"/>
    </row>
    <row r="30" spans="1:8" s="27" customFormat="1" ht="25.5" x14ac:dyDescent="0.2">
      <c r="A30" s="133"/>
      <c r="B30" s="84" t="s">
        <v>115</v>
      </c>
      <c r="C30" s="6"/>
      <c r="D30" s="6"/>
      <c r="E30" s="21">
        <f>'SACC &amp; SAPC Training'!H16</f>
        <v>43347</v>
      </c>
      <c r="F30" s="21"/>
      <c r="G30" s="134">
        <f>'SACC &amp; SAPC Training'!H17</f>
        <v>40312.71</v>
      </c>
      <c r="H30" s="134"/>
    </row>
    <row r="31" spans="1:8" s="27" customFormat="1" x14ac:dyDescent="0.2">
      <c r="A31" s="133" t="s">
        <v>120</v>
      </c>
      <c r="B31" s="84"/>
      <c r="C31" s="6"/>
      <c r="D31" s="6"/>
      <c r="E31" s="21"/>
      <c r="F31" s="21"/>
      <c r="G31" s="134"/>
      <c r="H31" s="134"/>
    </row>
    <row r="32" spans="1:8" s="27" customFormat="1" x14ac:dyDescent="0.2">
      <c r="A32" s="133"/>
      <c r="B32" s="84" t="s">
        <v>122</v>
      </c>
      <c r="C32" s="6"/>
      <c r="D32" s="6"/>
      <c r="E32" s="21">
        <f>'Customer Support'!H16</f>
        <v>13005</v>
      </c>
      <c r="F32" s="21"/>
      <c r="G32" s="134">
        <f>'Customer Support'!H17</f>
        <v>12094.65</v>
      </c>
      <c r="H32" s="134"/>
    </row>
    <row r="33" spans="1:10" s="4" customFormat="1" ht="13.5" thickBot="1" x14ac:dyDescent="0.25">
      <c r="A33" s="28"/>
      <c r="B33" s="78"/>
      <c r="C33" s="29"/>
      <c r="D33" s="29"/>
      <c r="E33" s="30"/>
      <c r="F33" s="30"/>
      <c r="G33" s="31"/>
      <c r="H33" s="31"/>
    </row>
    <row r="34" spans="1:10" s="27" customFormat="1" ht="13.5" thickTop="1" x14ac:dyDescent="0.2">
      <c r="A34" s="32" t="s">
        <v>16</v>
      </c>
      <c r="B34" s="79"/>
      <c r="C34" s="33"/>
      <c r="D34" s="33"/>
      <c r="E34" s="34">
        <f>SUM(E17:E33)</f>
        <v>3113172</v>
      </c>
      <c r="F34" s="34" t="e">
        <f>#REF!+F17+#REF!</f>
        <v>#REF!</v>
      </c>
      <c r="G34" s="35">
        <f>SUM(G17:G33)</f>
        <v>2432321.9999999995</v>
      </c>
      <c r="H34" s="36"/>
    </row>
    <row r="35" spans="1:10" s="27" customFormat="1" x14ac:dyDescent="0.2">
      <c r="A35" s="37" t="s">
        <v>17</v>
      </c>
      <c r="B35" s="80"/>
      <c r="C35" s="38"/>
      <c r="D35" s="38"/>
      <c r="E35" s="39">
        <f>SUM(E36:E39)</f>
        <v>0</v>
      </c>
      <c r="F35" s="39"/>
      <c r="G35" s="35">
        <f>SUM(G36:G39)</f>
        <v>0</v>
      </c>
      <c r="H35" s="36"/>
    </row>
    <row r="36" spans="1:10" s="43" customFormat="1" ht="12" x14ac:dyDescent="0.2">
      <c r="A36" s="40"/>
      <c r="B36" s="81" t="s">
        <v>18</v>
      </c>
      <c r="C36" s="41"/>
      <c r="D36" s="41"/>
      <c r="E36" s="42"/>
      <c r="F36" s="42"/>
      <c r="G36" s="36"/>
      <c r="H36" s="36"/>
    </row>
    <row r="37" spans="1:10" s="43" customFormat="1" ht="12" x14ac:dyDescent="0.2">
      <c r="A37" s="40"/>
      <c r="B37" s="81" t="s">
        <v>19</v>
      </c>
      <c r="C37" s="41"/>
      <c r="D37" s="41"/>
      <c r="E37" s="42"/>
      <c r="F37" s="42"/>
      <c r="G37" s="36"/>
      <c r="H37" s="36"/>
    </row>
    <row r="38" spans="1:10" s="43" customFormat="1" ht="12" x14ac:dyDescent="0.2">
      <c r="A38" s="40"/>
      <c r="B38" s="81" t="s">
        <v>20</v>
      </c>
      <c r="C38" s="41"/>
      <c r="D38" s="41"/>
      <c r="E38" s="42"/>
      <c r="F38" s="42"/>
      <c r="G38" s="36"/>
      <c r="H38" s="36"/>
    </row>
    <row r="39" spans="1:10" s="43" customFormat="1" ht="12" x14ac:dyDescent="0.2">
      <c r="A39" s="40"/>
      <c r="B39" s="81" t="s">
        <v>21</v>
      </c>
      <c r="C39" s="41"/>
      <c r="D39" s="41"/>
      <c r="E39" s="42"/>
      <c r="F39" s="42"/>
      <c r="G39" s="36"/>
      <c r="H39" s="36"/>
    </row>
    <row r="40" spans="1:10" s="43" customFormat="1" ht="12" x14ac:dyDescent="0.2">
      <c r="A40" s="44" t="s">
        <v>22</v>
      </c>
      <c r="B40" s="81"/>
      <c r="C40" s="41"/>
      <c r="D40" s="41"/>
      <c r="E40" s="42">
        <f>SUM(E41:E42)</f>
        <v>0</v>
      </c>
      <c r="F40" s="42"/>
      <c r="G40" s="36">
        <f>SUM(G41:G42)</f>
        <v>0</v>
      </c>
      <c r="H40" s="36">
        <f>SUM(E40,G40)</f>
        <v>0</v>
      </c>
    </row>
    <row r="41" spans="1:10" s="43" customFormat="1" ht="24" x14ac:dyDescent="0.2">
      <c r="A41" s="44"/>
      <c r="B41" s="81" t="s">
        <v>23</v>
      </c>
      <c r="C41" s="41"/>
      <c r="D41" s="41"/>
      <c r="E41" s="42"/>
      <c r="F41" s="42"/>
      <c r="G41" s="36"/>
      <c r="H41" s="36"/>
    </row>
    <row r="42" spans="1:10" s="4" customFormat="1" ht="13.5" thickBot="1" x14ac:dyDescent="0.25">
      <c r="A42" s="45"/>
      <c r="B42" s="82"/>
      <c r="C42" s="46"/>
      <c r="D42" s="46"/>
      <c r="E42" s="47"/>
      <c r="F42" s="47"/>
      <c r="G42" s="48"/>
      <c r="H42" s="48"/>
    </row>
    <row r="43" spans="1:10" s="27" customFormat="1" ht="14.25" thickTop="1" thickBot="1" x14ac:dyDescent="0.25">
      <c r="A43" s="49" t="s">
        <v>24</v>
      </c>
      <c r="B43" s="83"/>
      <c r="C43" s="50"/>
      <c r="D43" s="50"/>
      <c r="E43" s="51">
        <f>E34-E35</f>
        <v>3113172</v>
      </c>
      <c r="F43" s="51" t="e">
        <f>F34-F35</f>
        <v>#REF!</v>
      </c>
      <c r="G43" s="52">
        <f>G34-G35</f>
        <v>2432321.9999999995</v>
      </c>
      <c r="H43" s="48"/>
    </row>
    <row r="44" spans="1:10" s="27" customFormat="1" ht="13.5" thickTop="1" x14ac:dyDescent="0.2">
      <c r="A44" s="6"/>
      <c r="B44" s="84"/>
      <c r="C44" s="6"/>
      <c r="D44" s="6"/>
      <c r="E44" s="21"/>
      <c r="F44" s="21"/>
      <c r="G44" s="21"/>
      <c r="H44" s="21"/>
    </row>
    <row r="45" spans="1:10" s="4" customFormat="1" x14ac:dyDescent="0.2">
      <c r="B45" s="76"/>
      <c r="E45" s="20"/>
      <c r="F45" s="20"/>
      <c r="G45" s="20"/>
      <c r="H45" s="20"/>
    </row>
    <row r="46" spans="1:10" s="54" customFormat="1" ht="15.75" x14ac:dyDescent="0.25">
      <c r="A46" s="15" t="s">
        <v>25</v>
      </c>
      <c r="B46" s="75"/>
      <c r="C46" s="16"/>
      <c r="D46" s="16"/>
      <c r="E46" s="17"/>
      <c r="F46" s="17"/>
      <c r="G46" s="17"/>
      <c r="H46" s="18"/>
      <c r="I46" s="53"/>
    </row>
    <row r="47" spans="1:10" s="4" customFormat="1" x14ac:dyDescent="0.2">
      <c r="B47" s="76"/>
      <c r="E47" s="20"/>
      <c r="F47" s="20"/>
      <c r="G47" s="20"/>
      <c r="H47" s="20"/>
    </row>
    <row r="48" spans="1:10" s="4" customFormat="1" x14ac:dyDescent="0.2">
      <c r="A48" s="55" t="s">
        <v>26</v>
      </c>
      <c r="B48" s="85"/>
      <c r="C48" s="56"/>
      <c r="D48" s="56"/>
      <c r="E48" s="57"/>
      <c r="F48" s="57"/>
      <c r="G48" s="57"/>
      <c r="H48" s="58"/>
      <c r="I48" s="5"/>
      <c r="J48" s="5"/>
    </row>
    <row r="49" spans="1:10" s="4" customFormat="1" x14ac:dyDescent="0.2">
      <c r="A49" s="59" t="s">
        <v>27</v>
      </c>
      <c r="B49" s="70"/>
      <c r="C49" s="5"/>
      <c r="D49" s="5"/>
      <c r="E49" s="3"/>
      <c r="F49" s="3"/>
      <c r="G49" s="3"/>
      <c r="H49" s="60"/>
      <c r="I49" s="5"/>
      <c r="J49" s="5"/>
    </row>
    <row r="50" spans="1:10" s="4" customFormat="1" x14ac:dyDescent="0.2">
      <c r="A50" s="59" t="s">
        <v>28</v>
      </c>
      <c r="B50" s="70"/>
      <c r="C50" s="5"/>
      <c r="D50" s="5"/>
      <c r="E50" s="3"/>
      <c r="F50" s="3"/>
      <c r="G50" s="3"/>
      <c r="H50" s="60"/>
      <c r="I50" s="5"/>
      <c r="J50" s="5"/>
    </row>
    <row r="51" spans="1:10" s="4" customFormat="1" x14ac:dyDescent="0.2">
      <c r="A51" s="59" t="s">
        <v>29</v>
      </c>
      <c r="B51" s="70"/>
      <c r="C51" s="5"/>
      <c r="D51" s="5"/>
      <c r="E51" s="3"/>
      <c r="F51" s="3"/>
      <c r="G51" s="3"/>
      <c r="H51" s="60"/>
      <c r="I51" s="5"/>
      <c r="J51" s="5"/>
    </row>
    <row r="52" spans="1:10" s="4" customFormat="1" x14ac:dyDescent="0.2">
      <c r="A52" s="59" t="s">
        <v>30</v>
      </c>
      <c r="B52" s="70"/>
      <c r="C52" s="5"/>
      <c r="D52" s="5"/>
      <c r="E52" s="3"/>
      <c r="F52" s="3"/>
      <c r="G52" s="3"/>
      <c r="H52" s="60"/>
      <c r="I52" s="5"/>
      <c r="J52" s="5"/>
    </row>
    <row r="53" spans="1:10" s="4" customFormat="1" x14ac:dyDescent="0.2">
      <c r="A53" s="59" t="s">
        <v>30</v>
      </c>
      <c r="B53" s="70"/>
      <c r="C53" s="5"/>
      <c r="D53" s="5"/>
      <c r="E53" s="3"/>
      <c r="F53" s="3"/>
      <c r="G53" s="3"/>
      <c r="H53" s="60"/>
      <c r="I53" s="5"/>
      <c r="J53" s="5"/>
    </row>
    <row r="54" spans="1:10" s="4" customFormat="1" x14ac:dyDescent="0.2">
      <c r="A54" s="61"/>
      <c r="B54" s="69"/>
      <c r="C54" s="1"/>
      <c r="D54" s="1"/>
      <c r="E54" s="2"/>
      <c r="F54" s="2"/>
      <c r="G54" s="2"/>
      <c r="H54" s="62"/>
      <c r="I54" s="5"/>
      <c r="J54" s="5"/>
    </row>
    <row r="55" spans="1:10" s="4" customFormat="1" x14ac:dyDescent="0.2">
      <c r="B55" s="76"/>
      <c r="E55" s="20"/>
      <c r="F55" s="20"/>
      <c r="G55" s="20"/>
      <c r="H55" s="20"/>
    </row>
    <row r="56" spans="1:10" s="54" customFormat="1" ht="15.75" x14ac:dyDescent="0.25">
      <c r="A56" s="15" t="s">
        <v>31</v>
      </c>
      <c r="B56" s="75"/>
      <c r="C56" s="16"/>
      <c r="D56" s="16"/>
      <c r="E56" s="17"/>
      <c r="F56" s="17"/>
      <c r="G56" s="17"/>
      <c r="H56" s="18"/>
      <c r="I56" s="53"/>
    </row>
    <row r="57" spans="1:10" s="4" customFormat="1" x14ac:dyDescent="0.2">
      <c r="B57" s="76"/>
      <c r="E57" s="20"/>
      <c r="F57" s="20"/>
      <c r="G57" s="20"/>
      <c r="H57" s="20"/>
    </row>
    <row r="58" spans="1:10" s="27" customFormat="1" x14ac:dyDescent="0.2">
      <c r="A58" s="63" t="s">
        <v>32</v>
      </c>
      <c r="B58" s="86" t="s">
        <v>33</v>
      </c>
      <c r="C58" s="63" t="s">
        <v>34</v>
      </c>
      <c r="D58" s="64"/>
      <c r="E58" s="65"/>
      <c r="F58" s="65"/>
      <c r="G58" s="65"/>
      <c r="H58" s="66"/>
      <c r="I58" s="6"/>
      <c r="J58" s="6"/>
    </row>
    <row r="59" spans="1:10" s="4" customFormat="1" x14ac:dyDescent="0.2">
      <c r="A59" s="59" t="s">
        <v>35</v>
      </c>
      <c r="B59" s="87" t="s">
        <v>36</v>
      </c>
      <c r="C59" s="59" t="s">
        <v>4</v>
      </c>
      <c r="D59" s="5"/>
      <c r="E59" s="3"/>
      <c r="F59" s="3"/>
      <c r="G59" s="3"/>
      <c r="H59" s="60"/>
      <c r="I59" s="5"/>
      <c r="J59" s="5"/>
    </row>
    <row r="60" spans="1:10" s="4" customFormat="1" x14ac:dyDescent="0.2">
      <c r="A60" s="59" t="s">
        <v>37</v>
      </c>
      <c r="B60" s="87" t="s">
        <v>36</v>
      </c>
      <c r="C60" s="59" t="s">
        <v>38</v>
      </c>
      <c r="D60" s="5"/>
      <c r="E60" s="3"/>
      <c r="F60" s="3"/>
      <c r="G60" s="3"/>
      <c r="H60" s="60"/>
      <c r="I60" s="5"/>
      <c r="J60" s="5"/>
    </row>
    <row r="61" spans="1:10" s="4" customFormat="1" x14ac:dyDescent="0.2">
      <c r="A61" s="59"/>
      <c r="B61" s="87"/>
      <c r="C61" s="59"/>
      <c r="D61" s="5"/>
      <c r="E61" s="3"/>
      <c r="F61" s="3"/>
      <c r="G61" s="3"/>
      <c r="H61" s="60"/>
      <c r="I61" s="5"/>
      <c r="J61" s="5"/>
    </row>
    <row r="62" spans="1:10" s="4" customFormat="1" x14ac:dyDescent="0.2">
      <c r="A62" s="59"/>
      <c r="B62" s="87"/>
      <c r="C62" s="59"/>
      <c r="D62" s="5"/>
      <c r="E62" s="3"/>
      <c r="F62" s="3"/>
      <c r="G62" s="3"/>
      <c r="H62" s="60"/>
      <c r="I62" s="5"/>
      <c r="J62" s="5"/>
    </row>
    <row r="63" spans="1:10" s="4" customFormat="1" x14ac:dyDescent="0.2">
      <c r="A63" s="61"/>
      <c r="B63" s="88"/>
      <c r="C63" s="61"/>
      <c r="D63" s="1"/>
      <c r="E63" s="2"/>
      <c r="F63" s="2"/>
      <c r="G63" s="2"/>
      <c r="H63" s="62"/>
      <c r="I63" s="5"/>
      <c r="J63" s="5"/>
    </row>
    <row r="64" spans="1:10" s="4" customFormat="1" x14ac:dyDescent="0.2">
      <c r="B64" s="76"/>
      <c r="E64" s="20"/>
      <c r="F64" s="20"/>
      <c r="G64" s="20"/>
      <c r="H64" s="20"/>
    </row>
    <row r="65" spans="2:8" s="4" customFormat="1" x14ac:dyDescent="0.2">
      <c r="B65" s="76"/>
      <c r="E65" s="20"/>
      <c r="F65" s="20"/>
      <c r="G65" s="20"/>
      <c r="H65" s="20"/>
    </row>
    <row r="66" spans="2:8" s="4" customFormat="1" x14ac:dyDescent="0.2">
      <c r="B66" s="76"/>
      <c r="E66" s="20"/>
      <c r="F66" s="20"/>
      <c r="G66" s="20"/>
      <c r="H66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119</v>
      </c>
      <c r="B10" s="105" t="s">
        <v>120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121</v>
      </c>
      <c r="B11" s="110" t="s">
        <v>122</v>
      </c>
      <c r="C11" s="111">
        <v>1</v>
      </c>
      <c r="D11" s="112"/>
      <c r="E11" s="113">
        <f>SUM(F12)</f>
        <v>13005</v>
      </c>
      <c r="F11" s="114">
        <f>C11*E11</f>
        <v>13005</v>
      </c>
      <c r="G11" s="115">
        <f>IF(F11=0, 0, 100*(1-(H11/F11)))</f>
        <v>7.0000000000000062</v>
      </c>
      <c r="H11" s="116">
        <f>C11*SUM(H12)</f>
        <v>12094.65</v>
      </c>
      <c r="I11" s="117">
        <f>SUM(I12:I13)</f>
        <v>0</v>
      </c>
    </row>
    <row r="12" spans="1:9" outlineLevel="1" x14ac:dyDescent="0.2">
      <c r="A12" s="109" t="s">
        <v>123</v>
      </c>
      <c r="B12" s="110" t="s">
        <v>122</v>
      </c>
      <c r="C12" s="111">
        <v>1</v>
      </c>
      <c r="D12" s="112"/>
      <c r="E12" s="113">
        <f>SUM(F13)</f>
        <v>13005</v>
      </c>
      <c r="F12" s="114">
        <f>C12*E12</f>
        <v>13005</v>
      </c>
      <c r="G12" s="115">
        <f>IF(F12=0, 0, 100*(1-(H12/F12)))</f>
        <v>7.0000000000000062</v>
      </c>
      <c r="H12" s="116">
        <f>C12*SUM(H13)</f>
        <v>12094.65</v>
      </c>
      <c r="I12" s="117"/>
    </row>
    <row r="13" spans="1:9" outlineLevel="1" x14ac:dyDescent="0.2">
      <c r="A13" s="109" t="s">
        <v>124</v>
      </c>
      <c r="B13" s="110" t="s">
        <v>122</v>
      </c>
      <c r="C13" s="111">
        <v>1</v>
      </c>
      <c r="D13" s="112"/>
      <c r="E13" s="113">
        <f>ROUND(13005,2)</f>
        <v>13005</v>
      </c>
      <c r="F13" s="114">
        <f>ROUND(13005,2)</f>
        <v>13005</v>
      </c>
      <c r="G13" s="115">
        <f>ROUND(7,2)</f>
        <v>7</v>
      </c>
      <c r="H13" s="116">
        <f>ROUND(12094.65,2)</f>
        <v>12094.65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13005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12094.65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12094.65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21"/>
  <sheetViews>
    <sheetView tabSelected="1" view="pageBreakPreview" zoomScale="110" zoomScaleNormal="100" zoomScaleSheetLayoutView="110" workbookViewId="0">
      <selection activeCell="E13" sqref="E13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SUM(F12)</f>
        <v>390542</v>
      </c>
      <c r="F11" s="114">
        <f>C11*E11</f>
        <v>390542</v>
      </c>
      <c r="G11" s="115">
        <f>IF(F11=0, 0, 100*(1-(H11/F11)))</f>
        <v>6.9999999999999947</v>
      </c>
      <c r="H11" s="116">
        <f>C11*SUM(H12)</f>
        <v>363204.06</v>
      </c>
      <c r="I11" s="117">
        <f>SUM(I12:I13)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SUM(F13)</f>
        <v>390542</v>
      </c>
      <c r="F12" s="114">
        <f>C12*E12</f>
        <v>390542</v>
      </c>
      <c r="G12" s="115">
        <f>IF(F12=0, 0, 100*(1-(H12/F12)))</f>
        <v>6.9999999999999947</v>
      </c>
      <c r="H12" s="116">
        <f>C12*SUM(H13)</f>
        <v>363204.06</v>
      </c>
      <c r="I12" s="117"/>
    </row>
    <row r="13" spans="1:9" outlineLevel="1" x14ac:dyDescent="0.2">
      <c r="A13" s="109" t="s">
        <v>59</v>
      </c>
      <c r="B13" s="110" t="s">
        <v>56</v>
      </c>
      <c r="C13" s="111">
        <v>1</v>
      </c>
      <c r="D13" s="112"/>
      <c r="E13" s="113">
        <f>ROUND(390542,2)</f>
        <v>390542</v>
      </c>
      <c r="F13" s="114">
        <f>ROUND(390542,2)</f>
        <v>390542</v>
      </c>
      <c r="G13" s="115">
        <f>ROUND(7,2)</f>
        <v>7</v>
      </c>
      <c r="H13" s="116">
        <f>ROUND(363204.06,2)</f>
        <v>363204.06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390542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363204.06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363204.06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60</v>
      </c>
      <c r="B10" s="105" t="s">
        <v>61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62</v>
      </c>
      <c r="B11" s="110" t="s">
        <v>63</v>
      </c>
      <c r="C11" s="111">
        <v>1</v>
      </c>
      <c r="D11" s="112"/>
      <c r="E11" s="113">
        <f>SUM(F12)</f>
        <v>291770</v>
      </c>
      <c r="F11" s="114">
        <f>C11*E11</f>
        <v>291770</v>
      </c>
      <c r="G11" s="115">
        <f>IF(F11=0, 0, 100*(1-(H11/F11)))</f>
        <v>7.0000000000000062</v>
      </c>
      <c r="H11" s="116">
        <f>C11*SUM(H12)</f>
        <v>271346.09999999998</v>
      </c>
      <c r="I11" s="117">
        <f>SUM(I12:I13)</f>
        <v>0</v>
      </c>
    </row>
    <row r="12" spans="1:9" outlineLevel="1" x14ac:dyDescent="0.2">
      <c r="A12" s="109" t="s">
        <v>64</v>
      </c>
      <c r="B12" s="110" t="s">
        <v>65</v>
      </c>
      <c r="C12" s="111">
        <v>1</v>
      </c>
      <c r="D12" s="112"/>
      <c r="E12" s="113">
        <f>SUM(F13)</f>
        <v>291770</v>
      </c>
      <c r="F12" s="114">
        <f>C12*E12</f>
        <v>291770</v>
      </c>
      <c r="G12" s="115">
        <f>IF(F12=0, 0, 100*(1-(H12/F12)))</f>
        <v>7.0000000000000062</v>
      </c>
      <c r="H12" s="116">
        <f>C12*SUM(H13)</f>
        <v>271346.09999999998</v>
      </c>
      <c r="I12" s="117"/>
    </row>
    <row r="13" spans="1:9" outlineLevel="1" x14ac:dyDescent="0.2">
      <c r="A13" s="109" t="s">
        <v>66</v>
      </c>
      <c r="B13" s="110" t="s">
        <v>67</v>
      </c>
      <c r="C13" s="111">
        <v>1</v>
      </c>
      <c r="D13" s="112"/>
      <c r="E13" s="113">
        <f>ROUND(291770,2)</f>
        <v>291770</v>
      </c>
      <c r="F13" s="114">
        <f>ROUND(291770,2)</f>
        <v>291770</v>
      </c>
      <c r="G13" s="115">
        <f>ROUND(7,2)</f>
        <v>7</v>
      </c>
      <c r="H13" s="116">
        <f>ROUND(271346.1,2)</f>
        <v>271346.09999999998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291770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271346.09999999998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271346.09999999998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70</v>
      </c>
      <c r="B11" s="110" t="s">
        <v>71</v>
      </c>
      <c r="C11" s="111">
        <v>1</v>
      </c>
      <c r="D11" s="112"/>
      <c r="E11" s="113">
        <f>SUM(F12)</f>
        <v>581288</v>
      </c>
      <c r="F11" s="114">
        <f>C11*E11</f>
        <v>581288</v>
      </c>
      <c r="G11" s="115">
        <f>IF(F11=0, 0, 100*(1-(H11/F11)))</f>
        <v>7.0000000000000062</v>
      </c>
      <c r="H11" s="116">
        <f>C11*SUM(H12)</f>
        <v>540597.84</v>
      </c>
      <c r="I11" s="117">
        <f>SUM(I12:I13)</f>
        <v>0</v>
      </c>
    </row>
    <row r="12" spans="1:9" outlineLevel="1" x14ac:dyDescent="0.2">
      <c r="A12" s="109" t="s">
        <v>72</v>
      </c>
      <c r="B12" s="110" t="s">
        <v>73</v>
      </c>
      <c r="C12" s="111">
        <v>1</v>
      </c>
      <c r="D12" s="112"/>
      <c r="E12" s="113">
        <f>SUM(F13)</f>
        <v>581288</v>
      </c>
      <c r="F12" s="114">
        <f>C12*E12</f>
        <v>581288</v>
      </c>
      <c r="G12" s="115">
        <f>IF(F12=0, 0, 100*(1-(H12/F12)))</f>
        <v>7.0000000000000062</v>
      </c>
      <c r="H12" s="116">
        <f>C12*SUM(H13)</f>
        <v>540597.84</v>
      </c>
      <c r="I12" s="117"/>
    </row>
    <row r="13" spans="1:9" outlineLevel="1" x14ac:dyDescent="0.2">
      <c r="A13" s="109" t="s">
        <v>74</v>
      </c>
      <c r="B13" s="110" t="s">
        <v>75</v>
      </c>
      <c r="C13" s="111">
        <v>1</v>
      </c>
      <c r="D13" s="112"/>
      <c r="E13" s="113">
        <f>ROUND(581288,2)</f>
        <v>581288</v>
      </c>
      <c r="F13" s="114">
        <f>ROUND(581288,2)</f>
        <v>581288</v>
      </c>
      <c r="G13" s="115">
        <f>ROUND(7,2)</f>
        <v>7</v>
      </c>
      <c r="H13" s="116">
        <f>ROUND(540597.84,2)</f>
        <v>540597.84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581288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540597.84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540597.84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28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68</v>
      </c>
      <c r="B10" s="105" t="s">
        <v>69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76</v>
      </c>
      <c r="B11" s="110" t="s">
        <v>77</v>
      </c>
      <c r="C11" s="111">
        <v>1</v>
      </c>
      <c r="D11" s="112"/>
      <c r="E11" s="113">
        <f>SUM(F12)</f>
        <v>302407</v>
      </c>
      <c r="F11" s="114">
        <f>C11*E11</f>
        <v>302407</v>
      </c>
      <c r="G11" s="115">
        <f>IF(F11=0, 0, 100*(1-(H11/F11)))</f>
        <v>30.25000082670044</v>
      </c>
      <c r="H11" s="116">
        <f>C11*SUM(H12)</f>
        <v>210928.88</v>
      </c>
      <c r="I11" s="117">
        <f>SUM(I12:I20)</f>
        <v>0</v>
      </c>
    </row>
    <row r="12" spans="1:9" x14ac:dyDescent="0.2">
      <c r="A12" s="109" t="s">
        <v>78</v>
      </c>
      <c r="B12" s="110" t="s">
        <v>77</v>
      </c>
      <c r="C12" s="111">
        <v>1</v>
      </c>
      <c r="D12" s="112"/>
      <c r="E12" s="113">
        <f>SUM(F13,F15)</f>
        <v>302407</v>
      </c>
      <c r="F12" s="114">
        <f>C12*E12</f>
        <v>302407</v>
      </c>
      <c r="G12" s="115">
        <f>IF(F12=0, 0, 100*(1-(H12/F12)))</f>
        <v>30.25000082670044</v>
      </c>
      <c r="H12" s="116">
        <f>C12*SUM(H13,H15)</f>
        <v>210928.88</v>
      </c>
      <c r="I12" s="117"/>
    </row>
    <row r="13" spans="1:9" outlineLevel="1" x14ac:dyDescent="0.2">
      <c r="A13" s="109" t="s">
        <v>79</v>
      </c>
      <c r="B13" s="110" t="s">
        <v>80</v>
      </c>
      <c r="C13" s="111">
        <v>1</v>
      </c>
      <c r="D13" s="112"/>
      <c r="E13" s="113">
        <f>SUM(F14)</f>
        <v>23700</v>
      </c>
      <c r="F13" s="114">
        <f>C13*E13</f>
        <v>23700</v>
      </c>
      <c r="G13" s="115">
        <f>IF(F13=0, 0, 100*(1-(H13/F13)))</f>
        <v>30.25</v>
      </c>
      <c r="H13" s="116">
        <f>C13*SUM(H14)</f>
        <v>16530.75</v>
      </c>
      <c r="I13" s="117"/>
    </row>
    <row r="14" spans="1:9" outlineLevel="1" x14ac:dyDescent="0.2">
      <c r="A14" s="109" t="s">
        <v>81</v>
      </c>
      <c r="B14" s="110" t="s">
        <v>82</v>
      </c>
      <c r="C14" s="111">
        <v>100</v>
      </c>
      <c r="D14" s="112"/>
      <c r="E14" s="113">
        <f>ROUND(237,2)</f>
        <v>237</v>
      </c>
      <c r="F14" s="114">
        <f>ROUND(23700,2)</f>
        <v>23700</v>
      </c>
      <c r="G14" s="115">
        <f>ROUND(30.25,2)</f>
        <v>30.25</v>
      </c>
      <c r="H14" s="116">
        <f>ROUND(16530.75,2)</f>
        <v>16530.75</v>
      </c>
      <c r="I14" s="117"/>
    </row>
    <row r="15" spans="1:9" outlineLevel="1" x14ac:dyDescent="0.2">
      <c r="A15" s="109" t="s">
        <v>83</v>
      </c>
      <c r="B15" s="110" t="s">
        <v>84</v>
      </c>
      <c r="C15" s="111">
        <v>1</v>
      </c>
      <c r="D15" s="112"/>
      <c r="E15" s="113">
        <f>SUM(F16,F17,F18,F19,F20)</f>
        <v>278707</v>
      </c>
      <c r="F15" s="114">
        <f>C15*E15</f>
        <v>278707</v>
      </c>
      <c r="G15" s="115">
        <f>IF(F15=0, 0, 100*(1-(H15/F15)))</f>
        <v>30.250000896999353</v>
      </c>
      <c r="H15" s="116">
        <f>C15*SUM(H16,H17,H18,H19,H20)</f>
        <v>194398.13</v>
      </c>
      <c r="I15" s="117"/>
    </row>
    <row r="16" spans="1:9" outlineLevel="2" x14ac:dyDescent="0.2">
      <c r="A16" s="109" t="s">
        <v>85</v>
      </c>
      <c r="B16" s="110" t="s">
        <v>86</v>
      </c>
      <c r="C16" s="111">
        <v>350</v>
      </c>
      <c r="D16" s="112"/>
      <c r="E16" s="113">
        <f>ROUND(88,2)</f>
        <v>88</v>
      </c>
      <c r="F16" s="114">
        <f>ROUND(30800,2)</f>
        <v>30800</v>
      </c>
      <c r="G16" s="115">
        <f>ROUND(30.25,2)</f>
        <v>30.25</v>
      </c>
      <c r="H16" s="116">
        <f>ROUND(21483,2)</f>
        <v>21483</v>
      </c>
      <c r="I16" s="117"/>
    </row>
    <row r="17" spans="1:9" outlineLevel="2" x14ac:dyDescent="0.2">
      <c r="A17" s="109" t="s">
        <v>87</v>
      </c>
      <c r="B17" s="110" t="s">
        <v>88</v>
      </c>
      <c r="C17" s="111">
        <v>100</v>
      </c>
      <c r="D17" s="112"/>
      <c r="E17" s="113">
        <f>ROUND(1314,2)</f>
        <v>1314</v>
      </c>
      <c r="F17" s="114">
        <f>ROUND(131400,2)</f>
        <v>131400</v>
      </c>
      <c r="G17" s="115">
        <f>ROUND(30.25,2)</f>
        <v>30.25</v>
      </c>
      <c r="H17" s="116">
        <f>ROUND(91651.5,2)</f>
        <v>91651.5</v>
      </c>
      <c r="I17" s="117"/>
    </row>
    <row r="18" spans="1:9" outlineLevel="2" x14ac:dyDescent="0.2">
      <c r="A18" s="109" t="s">
        <v>89</v>
      </c>
      <c r="B18" s="110" t="s">
        <v>90</v>
      </c>
      <c r="C18" s="111">
        <v>1</v>
      </c>
      <c r="D18" s="112"/>
      <c r="E18" s="113">
        <f>ROUND(87607,2)</f>
        <v>87607</v>
      </c>
      <c r="F18" s="114">
        <f>ROUND(87607,2)</f>
        <v>87607</v>
      </c>
      <c r="G18" s="115">
        <f>ROUND(30.25,2)</f>
        <v>30.25</v>
      </c>
      <c r="H18" s="116">
        <f>ROUND(61105.8825,2)</f>
        <v>61105.88</v>
      </c>
      <c r="I18" s="117"/>
    </row>
    <row r="19" spans="1:9" outlineLevel="2" x14ac:dyDescent="0.2">
      <c r="A19" s="109" t="s">
        <v>91</v>
      </c>
      <c r="B19" s="110" t="s">
        <v>92</v>
      </c>
      <c r="C19" s="111">
        <v>100</v>
      </c>
      <c r="D19" s="112"/>
      <c r="E19" s="113">
        <f>ROUND(131,2)</f>
        <v>131</v>
      </c>
      <c r="F19" s="114">
        <f>ROUND(13100,2)</f>
        <v>13100</v>
      </c>
      <c r="G19" s="115">
        <f>ROUND(30.25,2)</f>
        <v>30.25</v>
      </c>
      <c r="H19" s="116">
        <f>ROUND(9137.25,2)</f>
        <v>9137.25</v>
      </c>
      <c r="I19" s="117"/>
    </row>
    <row r="20" spans="1:9" outlineLevel="2" x14ac:dyDescent="0.2">
      <c r="A20" s="109" t="s">
        <v>93</v>
      </c>
      <c r="B20" s="110" t="s">
        <v>94</v>
      </c>
      <c r="C20" s="111">
        <v>100</v>
      </c>
      <c r="D20" s="112"/>
      <c r="E20" s="113">
        <f>ROUND(158,2)</f>
        <v>158</v>
      </c>
      <c r="F20" s="114">
        <f>ROUND(15800,2)</f>
        <v>15800</v>
      </c>
      <c r="G20" s="115">
        <f>ROUND(30.25,2)</f>
        <v>30.25</v>
      </c>
      <c r="H20" s="116">
        <f>ROUND(11020.5,2)</f>
        <v>11020.5</v>
      </c>
      <c r="I20" s="117"/>
    </row>
    <row r="21" spans="1:9" x14ac:dyDescent="0.2">
      <c r="A21" s="109"/>
      <c r="B21" s="110"/>
      <c r="C21" s="111"/>
      <c r="D21" s="112"/>
      <c r="E21" s="113"/>
      <c r="F21" s="114"/>
      <c r="G21" s="115"/>
      <c r="H21" s="116"/>
      <c r="I21" s="117"/>
    </row>
    <row r="22" spans="1:9" ht="13.5" thickBot="1" x14ac:dyDescent="0.25">
      <c r="A22" s="118"/>
      <c r="B22" s="119"/>
      <c r="C22" s="120"/>
      <c r="D22" s="121"/>
      <c r="E22" s="122"/>
      <c r="F22" s="123"/>
      <c r="G22" s="124"/>
      <c r="H22" s="125"/>
      <c r="I22" s="126"/>
    </row>
    <row r="23" spans="1:9" x14ac:dyDescent="0.2">
      <c r="A23" s="27"/>
      <c r="B23" s="127" t="s">
        <v>49</v>
      </c>
      <c r="C23" s="128"/>
      <c r="D23" s="27"/>
      <c r="E23" s="129"/>
      <c r="F23" s="114"/>
      <c r="G23" s="130"/>
      <c r="H23" s="129">
        <f>F11</f>
        <v>302407</v>
      </c>
      <c r="I23" s="129"/>
    </row>
    <row r="24" spans="1:9" x14ac:dyDescent="0.2">
      <c r="A24" s="4"/>
      <c r="B24" s="127" t="s">
        <v>50</v>
      </c>
      <c r="C24" s="96"/>
      <c r="D24" s="4"/>
      <c r="E24" s="20"/>
      <c r="F24" s="114"/>
      <c r="G24" s="97"/>
      <c r="H24" s="20">
        <f>H11</f>
        <v>210928.88</v>
      </c>
      <c r="I24" s="20"/>
    </row>
    <row r="25" spans="1:9" x14ac:dyDescent="0.2">
      <c r="A25" s="4"/>
      <c r="B25" s="127" t="s">
        <v>51</v>
      </c>
      <c r="C25" s="96"/>
      <c r="D25" s="4"/>
      <c r="E25" s="20"/>
      <c r="F25" s="114"/>
      <c r="G25" s="97"/>
      <c r="H25" s="20">
        <f>I11</f>
        <v>0</v>
      </c>
      <c r="I25" s="20"/>
    </row>
    <row r="26" spans="1:9" x14ac:dyDescent="0.2">
      <c r="A26" s="4"/>
      <c r="B26" s="127"/>
      <c r="C26" s="96"/>
      <c r="D26" s="4"/>
      <c r="E26" s="20"/>
      <c r="F26" s="114"/>
      <c r="G26" s="97"/>
      <c r="H26" s="20"/>
      <c r="I26" s="20"/>
    </row>
    <row r="27" spans="1:9" x14ac:dyDescent="0.2">
      <c r="A27" s="4"/>
      <c r="B27" s="76" t="s">
        <v>52</v>
      </c>
      <c r="C27" s="96"/>
      <c r="D27" s="4"/>
      <c r="E27" s="20"/>
      <c r="F27" s="114"/>
      <c r="G27" s="97"/>
      <c r="H27" s="20">
        <f>SUM(H24,H25)</f>
        <v>210928.88</v>
      </c>
    </row>
    <row r="28" spans="1:9" x14ac:dyDescent="0.2">
      <c r="A28" s="4"/>
      <c r="B28" s="76"/>
      <c r="C28" s="96"/>
      <c r="D28" s="4"/>
      <c r="E28" s="20"/>
      <c r="F28" s="20"/>
      <c r="G28" s="97"/>
      <c r="H28" s="20"/>
      <c r="I2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97</v>
      </c>
      <c r="B11" s="110" t="s">
        <v>98</v>
      </c>
      <c r="C11" s="111">
        <v>1</v>
      </c>
      <c r="D11" s="112"/>
      <c r="E11" s="113">
        <f>SUM(F12)</f>
        <v>374702</v>
      </c>
      <c r="F11" s="114">
        <f>C11*E11</f>
        <v>374702</v>
      </c>
      <c r="G11" s="115">
        <f>IF(F11=0, 0, 100*(1-(H11/F11)))</f>
        <v>100</v>
      </c>
      <c r="H11" s="116">
        <f>C11*SUM(H12)</f>
        <v>0</v>
      </c>
      <c r="I11" s="117">
        <f>SUM(I12:I13)</f>
        <v>0</v>
      </c>
    </row>
    <row r="12" spans="1:9" outlineLevel="1" x14ac:dyDescent="0.2">
      <c r="A12" s="109" t="s">
        <v>99</v>
      </c>
      <c r="B12" s="110" t="s">
        <v>100</v>
      </c>
      <c r="C12" s="111">
        <v>1</v>
      </c>
      <c r="D12" s="112"/>
      <c r="E12" s="113">
        <f>SUM(F13)</f>
        <v>374702</v>
      </c>
      <c r="F12" s="114">
        <f>C12*E12</f>
        <v>374702</v>
      </c>
      <c r="G12" s="115">
        <f>IF(F12=0, 0, 100*(1-(H12/F12)))</f>
        <v>100</v>
      </c>
      <c r="H12" s="116">
        <f>C12*SUM(H13)</f>
        <v>0</v>
      </c>
      <c r="I12" s="117"/>
    </row>
    <row r="13" spans="1:9" outlineLevel="1" x14ac:dyDescent="0.2">
      <c r="A13" s="109" t="s">
        <v>101</v>
      </c>
      <c r="B13" s="110" t="s">
        <v>98</v>
      </c>
      <c r="C13" s="111">
        <v>1</v>
      </c>
      <c r="D13" s="112"/>
      <c r="E13" s="113">
        <f>ROUND(374702,2)</f>
        <v>374702</v>
      </c>
      <c r="F13" s="114">
        <f>ROUND(374702,2)</f>
        <v>374702</v>
      </c>
      <c r="G13" s="115">
        <f>ROUND(100,2)</f>
        <v>100</v>
      </c>
      <c r="H13" s="116">
        <f>ROUND(0,2)</f>
        <v>0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374702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0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0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102</v>
      </c>
      <c r="B11" s="110" t="s">
        <v>103</v>
      </c>
      <c r="C11" s="111">
        <v>1</v>
      </c>
      <c r="D11" s="112"/>
      <c r="E11" s="113">
        <f>SUM(F12)</f>
        <v>926238</v>
      </c>
      <c r="F11" s="114">
        <f>C11*E11</f>
        <v>926238</v>
      </c>
      <c r="G11" s="115">
        <f>IF(F11=0, 0, 100*(1-(H11/F11)))</f>
        <v>7.0000000000000062</v>
      </c>
      <c r="H11" s="116">
        <f>C11*SUM(H12)</f>
        <v>861401.34</v>
      </c>
      <c r="I11" s="117">
        <f>SUM(I12:I13)</f>
        <v>0</v>
      </c>
    </row>
    <row r="12" spans="1:9" outlineLevel="1" x14ac:dyDescent="0.2">
      <c r="A12" s="109" t="s">
        <v>104</v>
      </c>
      <c r="B12" s="110" t="s">
        <v>103</v>
      </c>
      <c r="C12" s="111">
        <v>1</v>
      </c>
      <c r="D12" s="112"/>
      <c r="E12" s="113">
        <f>SUM(F13)</f>
        <v>926238</v>
      </c>
      <c r="F12" s="114">
        <f>C12*E12</f>
        <v>926238</v>
      </c>
      <c r="G12" s="115">
        <f>IF(F12=0, 0, 100*(1-(H12/F12)))</f>
        <v>7.0000000000000062</v>
      </c>
      <c r="H12" s="116">
        <f>C12*SUM(H13)</f>
        <v>861401.34</v>
      </c>
      <c r="I12" s="117"/>
    </row>
    <row r="13" spans="1:9" outlineLevel="1" x14ac:dyDescent="0.2">
      <c r="A13" s="109" t="s">
        <v>105</v>
      </c>
      <c r="B13" s="110" t="s">
        <v>103</v>
      </c>
      <c r="C13" s="111">
        <v>1</v>
      </c>
      <c r="D13" s="112"/>
      <c r="E13" s="113">
        <f>ROUND(926238,2)</f>
        <v>926238</v>
      </c>
      <c r="F13" s="114">
        <f>ROUND(926238,2)</f>
        <v>926238</v>
      </c>
      <c r="G13" s="115">
        <f>ROUND(7,2)</f>
        <v>7</v>
      </c>
      <c r="H13" s="116">
        <f>ROUND(861401.34,2)</f>
        <v>861401.34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926238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861401.34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861401.34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95</v>
      </c>
      <c r="B10" s="105" t="s">
        <v>96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106</v>
      </c>
      <c r="B11" s="110" t="s">
        <v>107</v>
      </c>
      <c r="C11" s="111">
        <v>1</v>
      </c>
      <c r="D11" s="112"/>
      <c r="E11" s="113">
        <f>SUM(F12)</f>
        <v>189873</v>
      </c>
      <c r="F11" s="114">
        <f>C11*E11</f>
        <v>189873</v>
      </c>
      <c r="G11" s="115">
        <f>IF(F11=0, 0, 100*(1-(H11/F11)))</f>
        <v>30.249998683330425</v>
      </c>
      <c r="H11" s="116">
        <f>C11*SUM(H12)</f>
        <v>132436.42000000001</v>
      </c>
      <c r="I11" s="117">
        <f>SUM(I12:I13)</f>
        <v>0</v>
      </c>
    </row>
    <row r="12" spans="1:9" outlineLevel="1" x14ac:dyDescent="0.2">
      <c r="A12" s="109" t="s">
        <v>108</v>
      </c>
      <c r="B12" s="110" t="s">
        <v>109</v>
      </c>
      <c r="C12" s="111">
        <v>1</v>
      </c>
      <c r="D12" s="112"/>
      <c r="E12" s="113">
        <f>SUM(F13)</f>
        <v>189873</v>
      </c>
      <c r="F12" s="114">
        <f>C12*E12</f>
        <v>189873</v>
      </c>
      <c r="G12" s="115">
        <f>IF(F12=0, 0, 100*(1-(H12/F12)))</f>
        <v>30.249998683330425</v>
      </c>
      <c r="H12" s="116">
        <f>C12*SUM(H13)</f>
        <v>132436.42000000001</v>
      </c>
      <c r="I12" s="117"/>
    </row>
    <row r="13" spans="1:9" outlineLevel="1" x14ac:dyDescent="0.2">
      <c r="A13" s="109" t="s">
        <v>110</v>
      </c>
      <c r="B13" s="110" t="s">
        <v>111</v>
      </c>
      <c r="C13" s="111">
        <v>1</v>
      </c>
      <c r="D13" s="112"/>
      <c r="E13" s="113">
        <f>ROUND(189873,2)</f>
        <v>189873</v>
      </c>
      <c r="F13" s="114">
        <f>ROUND(189873,2)</f>
        <v>189873</v>
      </c>
      <c r="G13" s="115">
        <f>ROUND(30.25,2)</f>
        <v>30.25</v>
      </c>
      <c r="H13" s="116">
        <f>ROUND(132436.4175,2)</f>
        <v>132436.42000000001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189873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132436.42000000001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132436.42000000001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2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112</v>
      </c>
      <c r="B10" s="105" t="s">
        <v>113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114</v>
      </c>
      <c r="B11" s="110" t="s">
        <v>115</v>
      </c>
      <c r="C11" s="111">
        <v>1</v>
      </c>
      <c r="D11" s="112"/>
      <c r="E11" s="113">
        <f>SUM(F12)</f>
        <v>43347</v>
      </c>
      <c r="F11" s="114">
        <f>C11*E11</f>
        <v>43347</v>
      </c>
      <c r="G11" s="115">
        <f>IF(F11=0, 0, 100*(1-(H11/F11)))</f>
        <v>7.0000000000000062</v>
      </c>
      <c r="H11" s="116">
        <f>C11*SUM(H12)</f>
        <v>40312.71</v>
      </c>
      <c r="I11" s="117">
        <f>SUM(I12:I13)</f>
        <v>0</v>
      </c>
    </row>
    <row r="12" spans="1:9" outlineLevel="1" x14ac:dyDescent="0.2">
      <c r="A12" s="109" t="s">
        <v>116</v>
      </c>
      <c r="B12" s="110" t="s">
        <v>117</v>
      </c>
      <c r="C12" s="111">
        <v>1</v>
      </c>
      <c r="D12" s="112"/>
      <c r="E12" s="113">
        <f>SUM(F13)</f>
        <v>43347</v>
      </c>
      <c r="F12" s="114">
        <f>C12*E12</f>
        <v>43347</v>
      </c>
      <c r="G12" s="115">
        <f>IF(F12=0, 0, 100*(1-(H12/F12)))</f>
        <v>7.0000000000000062</v>
      </c>
      <c r="H12" s="116">
        <f>C12*SUM(H13)</f>
        <v>40312.71</v>
      </c>
      <c r="I12" s="117"/>
    </row>
    <row r="13" spans="1:9" outlineLevel="1" x14ac:dyDescent="0.2">
      <c r="A13" s="109" t="s">
        <v>118</v>
      </c>
      <c r="B13" s="110" t="s">
        <v>117</v>
      </c>
      <c r="C13" s="111">
        <v>1</v>
      </c>
      <c r="D13" s="112"/>
      <c r="E13" s="113">
        <f>ROUND(43347,2)</f>
        <v>43347</v>
      </c>
      <c r="F13" s="114">
        <f>ROUND(43347,2)</f>
        <v>43347</v>
      </c>
      <c r="G13" s="115">
        <f>ROUND(7,2)</f>
        <v>7</v>
      </c>
      <c r="H13" s="116">
        <f>ROUND(40312.71,2)</f>
        <v>40312.71</v>
      </c>
      <c r="I13" s="117"/>
    </row>
    <row r="14" spans="1:9" x14ac:dyDescent="0.2">
      <c r="A14" s="109"/>
      <c r="B14" s="110"/>
      <c r="C14" s="111"/>
      <c r="D14" s="112"/>
      <c r="E14" s="113"/>
      <c r="F14" s="114"/>
      <c r="G14" s="115"/>
      <c r="H14" s="116"/>
      <c r="I14" s="117"/>
    </row>
    <row r="15" spans="1:9" ht="13.5" thickBot="1" x14ac:dyDescent="0.25">
      <c r="A15" s="118"/>
      <c r="B15" s="119"/>
      <c r="C15" s="120"/>
      <c r="D15" s="121"/>
      <c r="E15" s="122"/>
      <c r="F15" s="123"/>
      <c r="G15" s="124"/>
      <c r="H15" s="125"/>
      <c r="I15" s="126"/>
    </row>
    <row r="16" spans="1:9" x14ac:dyDescent="0.2">
      <c r="A16" s="27"/>
      <c r="B16" s="127" t="s">
        <v>49</v>
      </c>
      <c r="C16" s="128"/>
      <c r="D16" s="27"/>
      <c r="E16" s="129"/>
      <c r="F16" s="114"/>
      <c r="G16" s="130"/>
      <c r="H16" s="129">
        <f>F11</f>
        <v>43347</v>
      </c>
      <c r="I16" s="129"/>
    </row>
    <row r="17" spans="1:9" x14ac:dyDescent="0.2">
      <c r="A17" s="4"/>
      <c r="B17" s="127" t="s">
        <v>50</v>
      </c>
      <c r="C17" s="96"/>
      <c r="D17" s="4"/>
      <c r="E17" s="20"/>
      <c r="F17" s="114"/>
      <c r="G17" s="97"/>
      <c r="H17" s="20">
        <f>H11</f>
        <v>40312.71</v>
      </c>
      <c r="I17" s="20"/>
    </row>
    <row r="18" spans="1:9" x14ac:dyDescent="0.2">
      <c r="A18" s="4"/>
      <c r="B18" s="127" t="s">
        <v>51</v>
      </c>
      <c r="C18" s="96"/>
      <c r="D18" s="4"/>
      <c r="E18" s="20"/>
      <c r="F18" s="114"/>
      <c r="G18" s="97"/>
      <c r="H18" s="20">
        <f>I11</f>
        <v>0</v>
      </c>
      <c r="I18" s="20"/>
    </row>
    <row r="19" spans="1:9" x14ac:dyDescent="0.2">
      <c r="A19" s="4"/>
      <c r="B19" s="127"/>
      <c r="C19" s="96"/>
      <c r="D19" s="4"/>
      <c r="E19" s="20"/>
      <c r="F19" s="114"/>
      <c r="G19" s="97"/>
      <c r="H19" s="20"/>
      <c r="I19" s="20"/>
    </row>
    <row r="20" spans="1:9" x14ac:dyDescent="0.2">
      <c r="A20" s="4"/>
      <c r="B20" s="76" t="s">
        <v>52</v>
      </c>
      <c r="C20" s="96"/>
      <c r="D20" s="4"/>
      <c r="E20" s="20"/>
      <c r="F20" s="114"/>
      <c r="G20" s="97"/>
      <c r="H20" s="20">
        <f>SUM(H17,H18)</f>
        <v>40312.71</v>
      </c>
    </row>
    <row r="21" spans="1:9" x14ac:dyDescent="0.2">
      <c r="A21" s="4"/>
      <c r="B21" s="76"/>
      <c r="C21" s="96"/>
      <c r="D21" s="4"/>
      <c r="E21" s="20"/>
      <c r="F21" s="20"/>
      <c r="G21" s="97"/>
      <c r="H21" s="20"/>
      <c r="I2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Summary</vt:lpstr>
      <vt:lpstr>Gy Implementation Services</vt:lpstr>
      <vt:lpstr>Negative Balance Services</vt:lpstr>
      <vt:lpstr>Project Implementation Servic</vt:lpstr>
      <vt:lpstr>MBC Timer Charging SW</vt:lpstr>
      <vt:lpstr>Multiple Sy Customisation</vt:lpstr>
      <vt:lpstr>Prepaid DQMS Roaming Services</vt:lpstr>
      <vt:lpstr>MBC ESy SW</vt:lpstr>
      <vt:lpstr>SACC &amp; SAPC Training</vt:lpstr>
      <vt:lpstr>Customer Support</vt:lpstr>
      <vt:lpstr>'Customer Support'!Print_Area</vt:lpstr>
      <vt:lpstr>'Gy Implementation Services'!Print_Area</vt:lpstr>
      <vt:lpstr>'MBC ESy SW'!Print_Area</vt:lpstr>
      <vt:lpstr>'MBC Timer Charging SW'!Print_Area</vt:lpstr>
      <vt:lpstr>'Multiple Sy Customisation'!Print_Area</vt:lpstr>
      <vt:lpstr>'Negative Balance Services'!Print_Area</vt:lpstr>
      <vt:lpstr>'Prepaid DQMS Roaming Services'!Print_Area</vt:lpstr>
      <vt:lpstr>'Project Implementation Servic'!Print_Area</vt:lpstr>
      <vt:lpstr>'SACC &amp; SAPC Training'!Print_Area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2012-08-04T05:52:42Z</dcterms:created>
  <dcterms:modified xsi:type="dcterms:W3CDTF">2012-08-04T06:09:37Z</dcterms:modified>
</cp:coreProperties>
</file>