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75" windowWidth="20115" windowHeight="7995" firstSheet="6" activeTab="9"/>
  </bookViews>
  <sheets>
    <sheet name="Summary" sheetId="4" r:id="rId1"/>
    <sheet name="03 GMSC 12B SW UPGRADE_FY" sheetId="5" r:id="rId2"/>
    <sheet name="04 HLR AUC FNR 12B SW UPGRADE" sheetId="6" r:id="rId3"/>
    <sheet name="05 MSC SCC Expansion_FY" sheetId="7" r:id="rId4"/>
    <sheet name="07 PS CORE EXPANSION_FY" sheetId="8" r:id="rId5"/>
    <sheet name="12 OSS Expansion_FY" sheetId="9" r:id="rId6"/>
    <sheet name="IPv6 Implementation" sheetId="10" r:id="rId7"/>
    <sheet name="EVO RNC Reparenting" sheetId="11" r:id="rId8"/>
    <sheet name="SingTel DQMS Change Request" sheetId="12" r:id="rId9"/>
    <sheet name="MPBN Switch Expansion_FY" sheetId="13" r:id="rId10"/>
  </sheets>
  <definedNames>
    <definedName name="_xlnm.Print_Area" localSheetId="1">'03 GMSC 12B SW UPGRADE_FY'!$A$1:$I$34</definedName>
    <definedName name="_xlnm.Print_Area" localSheetId="2">'04 HLR AUC FNR 12B SW UPGRADE'!$A$1:$I$34</definedName>
    <definedName name="_xlnm.Print_Area" localSheetId="3">'05 MSC SCC Expansion_FY'!$A$1:$I$91</definedName>
    <definedName name="_xlnm.Print_Area" localSheetId="4">'07 PS CORE EXPANSION_FY'!$A$1:$I$67</definedName>
    <definedName name="_xlnm.Print_Area" localSheetId="5">'12 OSS Expansion_FY'!$A$1:$I$52</definedName>
    <definedName name="_xlnm.Print_Area" localSheetId="7">'EVO RNC Reparenting'!$A$1:$I$24</definedName>
    <definedName name="_xlnm.Print_Area" localSheetId="6">'IPv6 Implementation'!$A$1:$I$31</definedName>
    <definedName name="_xlnm.Print_Area" localSheetId="9">'MPBN Switch Expansion_FY'!$A$1:$I$32</definedName>
    <definedName name="_xlnm.Print_Area" localSheetId="8">'SingTel DQMS Change Request'!$A$1:$I$25</definedName>
    <definedName name="_xlnm.Print_Area" localSheetId="0">Summary!$A$1:$H$58</definedName>
  </definedNames>
  <calcPr calcId="144525"/>
</workbook>
</file>

<file path=xl/calcChain.xml><?xml version="1.0" encoding="utf-8"?>
<calcChain xmlns="http://schemas.openxmlformats.org/spreadsheetml/2006/main">
  <c r="G27" i="4" l="1"/>
  <c r="E27" i="4"/>
  <c r="H18" i="13"/>
  <c r="H17" i="13" s="1"/>
  <c r="H16" i="13" s="1"/>
  <c r="E18" i="13"/>
  <c r="F18" i="13" s="1"/>
  <c r="H14" i="13"/>
  <c r="E14" i="13"/>
  <c r="F14" i="13" s="1"/>
  <c r="H13" i="13"/>
  <c r="H12" i="13" s="1"/>
  <c r="I11" i="13"/>
  <c r="E17" i="13" l="1"/>
  <c r="F17" i="13" s="1"/>
  <c r="G18" i="13"/>
  <c r="E16" i="13"/>
  <c r="F16" i="13" s="1"/>
  <c r="G16" i="13" s="1"/>
  <c r="G17" i="13"/>
  <c r="H11" i="13"/>
  <c r="E13" i="13"/>
  <c r="F13" i="13" s="1"/>
  <c r="E12" i="13" s="1"/>
  <c r="F12" i="13" s="1"/>
  <c r="G14" i="13"/>
  <c r="G13" i="13"/>
  <c r="G26" i="4"/>
  <c r="E26" i="4"/>
  <c r="H14" i="12"/>
  <c r="H13" i="12" s="1"/>
  <c r="H12" i="12" s="1"/>
  <c r="H11" i="12" s="1"/>
  <c r="E14" i="12"/>
  <c r="F14" i="12" s="1"/>
  <c r="I11" i="12"/>
  <c r="G12" i="13" l="1"/>
  <c r="E11" i="13"/>
  <c r="F11" i="13" s="1"/>
  <c r="G11" i="13" s="1"/>
  <c r="E13" i="12"/>
  <c r="F13" i="12" s="1"/>
  <c r="E12" i="12" s="1"/>
  <c r="F12" i="12" s="1"/>
  <c r="G14" i="12"/>
  <c r="G25" i="4"/>
  <c r="E25" i="4"/>
  <c r="H14" i="11"/>
  <c r="E14" i="11"/>
  <c r="F14" i="11" s="1"/>
  <c r="H13" i="11"/>
  <c r="H12" i="11" s="1"/>
  <c r="H11" i="11" s="1"/>
  <c r="I11" i="11"/>
  <c r="G12" i="12" l="1"/>
  <c r="E11" i="12"/>
  <c r="F11" i="12" s="1"/>
  <c r="G11" i="12" s="1"/>
  <c r="G13" i="12"/>
  <c r="E13" i="11"/>
  <c r="F13" i="11" s="1"/>
  <c r="G14" i="11"/>
  <c r="E12" i="11"/>
  <c r="F12" i="11" s="1"/>
  <c r="G12" i="11" s="1"/>
  <c r="G13" i="11"/>
  <c r="E11" i="11"/>
  <c r="F11" i="11" s="1"/>
  <c r="G11" i="11" s="1"/>
  <c r="G24" i="4"/>
  <c r="E24" i="4"/>
  <c r="H21" i="10"/>
  <c r="F21" i="10"/>
  <c r="G21" i="10" s="1"/>
  <c r="E21" i="10"/>
  <c r="H14" i="10"/>
  <c r="E14" i="10"/>
  <c r="F14" i="10" s="1"/>
  <c r="I11" i="10"/>
  <c r="H13" i="10" l="1"/>
  <c r="H12" i="10" s="1"/>
  <c r="H11" i="10" s="1"/>
  <c r="E13" i="10"/>
  <c r="F13" i="10" s="1"/>
  <c r="G14" i="10"/>
  <c r="G23" i="4"/>
  <c r="E23" i="4"/>
  <c r="H42" i="9"/>
  <c r="E42" i="9"/>
  <c r="F42" i="9" s="1"/>
  <c r="G42" i="9" s="1"/>
  <c r="H40" i="9"/>
  <c r="E40" i="9"/>
  <c r="F40" i="9" s="1"/>
  <c r="H38" i="9"/>
  <c r="F38" i="9"/>
  <c r="G38" i="9" s="1"/>
  <c r="E38" i="9"/>
  <c r="H36" i="9"/>
  <c r="E36" i="9"/>
  <c r="F36" i="9" s="1"/>
  <c r="G36" i="9" s="1"/>
  <c r="H34" i="9"/>
  <c r="E34" i="9"/>
  <c r="F34" i="9" s="1"/>
  <c r="H32" i="9"/>
  <c r="E32" i="9"/>
  <c r="F32" i="9" s="1"/>
  <c r="G32" i="9" s="1"/>
  <c r="H30" i="9"/>
  <c r="E30" i="9"/>
  <c r="F30" i="9" s="1"/>
  <c r="G30" i="9" s="1"/>
  <c r="H28" i="9"/>
  <c r="E28" i="9"/>
  <c r="F28" i="9" s="1"/>
  <c r="G28" i="9" s="1"/>
  <c r="H26" i="9"/>
  <c r="E26" i="9"/>
  <c r="F26" i="9" s="1"/>
  <c r="G26" i="9" s="1"/>
  <c r="H24" i="9"/>
  <c r="F24" i="9"/>
  <c r="G24" i="9" s="1"/>
  <c r="E24" i="9"/>
  <c r="H22" i="9"/>
  <c r="F22" i="9"/>
  <c r="E22" i="9"/>
  <c r="H20" i="9"/>
  <c r="E20" i="9"/>
  <c r="F20" i="9" s="1"/>
  <c r="G20" i="9" s="1"/>
  <c r="H18" i="9"/>
  <c r="F18" i="9"/>
  <c r="G18" i="9" s="1"/>
  <c r="E18" i="9"/>
  <c r="H16" i="9"/>
  <c r="E16" i="9"/>
  <c r="F16" i="9" s="1"/>
  <c r="G16" i="9" s="1"/>
  <c r="H14" i="9"/>
  <c r="E14" i="9"/>
  <c r="F14" i="9" s="1"/>
  <c r="I11" i="9"/>
  <c r="G13" i="10" l="1"/>
  <c r="E12" i="10"/>
  <c r="F12" i="10" s="1"/>
  <c r="E11" i="10" s="1"/>
  <c r="F11" i="10" s="1"/>
  <c r="G11" i="10" s="1"/>
  <c r="G12" i="10"/>
  <c r="G40" i="9"/>
  <c r="G34" i="9"/>
  <c r="H13" i="9"/>
  <c r="H12" i="9" s="1"/>
  <c r="H11" i="9" s="1"/>
  <c r="G22" i="9"/>
  <c r="E13" i="9"/>
  <c r="F13" i="9" s="1"/>
  <c r="G14" i="9"/>
  <c r="G22" i="4"/>
  <c r="E22" i="4"/>
  <c r="H57" i="8"/>
  <c r="H56" i="8" s="1"/>
  <c r="E57" i="8"/>
  <c r="F57" i="8" s="1"/>
  <c r="H47" i="8"/>
  <c r="E47" i="8"/>
  <c r="F47" i="8" s="1"/>
  <c r="H23" i="8"/>
  <c r="E23" i="8"/>
  <c r="F23" i="8" s="1"/>
  <c r="H21" i="8"/>
  <c r="F21" i="8"/>
  <c r="G21" i="8" s="1"/>
  <c r="E21" i="8"/>
  <c r="H14" i="8"/>
  <c r="E14" i="8"/>
  <c r="F14" i="8" s="1"/>
  <c r="I11" i="8"/>
  <c r="G13" i="9" l="1"/>
  <c r="E12" i="9"/>
  <c r="F12" i="9" s="1"/>
  <c r="E56" i="8"/>
  <c r="F56" i="8" s="1"/>
  <c r="G56" i="8" s="1"/>
  <c r="G57" i="8"/>
  <c r="G47" i="8"/>
  <c r="G23" i="8"/>
  <c r="H13" i="8"/>
  <c r="H12" i="8" s="1"/>
  <c r="H11" i="8" s="1"/>
  <c r="E13" i="8"/>
  <c r="F13" i="8" s="1"/>
  <c r="E12" i="8" s="1"/>
  <c r="F12" i="8" s="1"/>
  <c r="E11" i="8" s="1"/>
  <c r="F11" i="8" s="1"/>
  <c r="G14" i="8"/>
  <c r="G21" i="4"/>
  <c r="E21" i="4"/>
  <c r="H72" i="7"/>
  <c r="H71" i="7" s="1"/>
  <c r="H70" i="7" s="1"/>
  <c r="H69" i="7" s="1"/>
  <c r="E72" i="7"/>
  <c r="F72" i="7" s="1"/>
  <c r="H39" i="7"/>
  <c r="H14" i="7" s="1"/>
  <c r="H13" i="7" s="1"/>
  <c r="H12" i="7" s="1"/>
  <c r="E39" i="7"/>
  <c r="F39" i="7" s="1"/>
  <c r="I11" i="7"/>
  <c r="E11" i="9" l="1"/>
  <c r="F11" i="9" s="1"/>
  <c r="G11" i="9" s="1"/>
  <c r="G12" i="9"/>
  <c r="G11" i="8"/>
  <c r="G13" i="8"/>
  <c r="G12" i="8"/>
  <c r="E71" i="7"/>
  <c r="F71" i="7" s="1"/>
  <c r="G72" i="7"/>
  <c r="E70" i="7"/>
  <c r="F70" i="7" s="1"/>
  <c r="E69" i="7" s="1"/>
  <c r="F69" i="7" s="1"/>
  <c r="G69" i="7" s="1"/>
  <c r="G71" i="7"/>
  <c r="H11" i="7"/>
  <c r="G39" i="7"/>
  <c r="E14" i="7"/>
  <c r="F14" i="7" s="1"/>
  <c r="E13" i="7" s="1"/>
  <c r="F13" i="7" s="1"/>
  <c r="G20" i="4"/>
  <c r="E20" i="4"/>
  <c r="H22" i="6"/>
  <c r="H21" i="6" s="1"/>
  <c r="H20" i="6" s="1"/>
  <c r="E22" i="6"/>
  <c r="F22" i="6" s="1"/>
  <c r="H15" i="6"/>
  <c r="H14" i="6" s="1"/>
  <c r="H13" i="6" s="1"/>
  <c r="H12" i="6" s="1"/>
  <c r="E15" i="6"/>
  <c r="F15" i="6" s="1"/>
  <c r="I11" i="6"/>
  <c r="G70" i="7" l="1"/>
  <c r="G13" i="7"/>
  <c r="E12" i="7"/>
  <c r="F12" i="7" s="1"/>
  <c r="G12" i="7" s="1"/>
  <c r="G14" i="7"/>
  <c r="E21" i="6"/>
  <c r="F21" i="6" s="1"/>
  <c r="G22" i="6"/>
  <c r="E20" i="6"/>
  <c r="F20" i="6" s="1"/>
  <c r="G20" i="6" s="1"/>
  <c r="G21" i="6"/>
  <c r="H11" i="6"/>
  <c r="E14" i="6"/>
  <c r="F14" i="6" s="1"/>
  <c r="E13" i="6" s="1"/>
  <c r="F13" i="6" s="1"/>
  <c r="G15" i="6"/>
  <c r="G19" i="4"/>
  <c r="E19" i="4"/>
  <c r="H22" i="5"/>
  <c r="H21" i="5" s="1"/>
  <c r="H20" i="5" s="1"/>
  <c r="E22" i="5"/>
  <c r="F22" i="5" s="1"/>
  <c r="H15" i="5"/>
  <c r="H14" i="5" s="1"/>
  <c r="H13" i="5" s="1"/>
  <c r="H12" i="5" s="1"/>
  <c r="E15" i="5"/>
  <c r="F15" i="5" s="1"/>
  <c r="I11" i="5"/>
  <c r="E11" i="7" l="1"/>
  <c r="F11" i="7" s="1"/>
  <c r="G11" i="7" s="1"/>
  <c r="E12" i="6"/>
  <c r="F12" i="6" s="1"/>
  <c r="G13" i="6"/>
  <c r="G14" i="6"/>
  <c r="G22" i="5"/>
  <c r="E21" i="5"/>
  <c r="F21" i="5" s="1"/>
  <c r="E20" i="5"/>
  <c r="F20" i="5" s="1"/>
  <c r="G20" i="5" s="1"/>
  <c r="G21" i="5"/>
  <c r="H11" i="5"/>
  <c r="H29" i="5" s="1"/>
  <c r="H32" i="5" s="1"/>
  <c r="E14" i="5"/>
  <c r="F14" i="5" s="1"/>
  <c r="G15" i="5"/>
  <c r="G14" i="5"/>
  <c r="E13" i="5"/>
  <c r="F13" i="5" s="1"/>
  <c r="G13" i="5" s="1"/>
  <c r="E12" i="5"/>
  <c r="F12" i="5" s="1"/>
  <c r="G12" i="5" s="1"/>
  <c r="H28" i="13"/>
  <c r="H27" i="13"/>
  <c r="H30" i="13" s="1"/>
  <c r="H26" i="13"/>
  <c r="H21" i="12"/>
  <c r="H23" i="12" s="1"/>
  <c r="H20" i="12"/>
  <c r="H19" i="12"/>
  <c r="H20" i="11"/>
  <c r="H22" i="11" s="1"/>
  <c r="H19" i="11"/>
  <c r="H18" i="11"/>
  <c r="H27" i="10"/>
  <c r="H26" i="10"/>
  <c r="H25" i="10"/>
  <c r="H48" i="9"/>
  <c r="H47" i="9"/>
  <c r="H50" i="9" s="1"/>
  <c r="H46" i="9"/>
  <c r="H63" i="8"/>
  <c r="H62" i="8"/>
  <c r="H65" i="8" s="1"/>
  <c r="H61" i="8"/>
  <c r="H87" i="7"/>
  <c r="H86" i="7"/>
  <c r="H89" i="7" s="1"/>
  <c r="H30" i="6"/>
  <c r="H29" i="6"/>
  <c r="H30" i="5"/>
  <c r="G35" i="4"/>
  <c r="H35" i="4" s="1"/>
  <c r="E35" i="4"/>
  <c r="G30" i="4"/>
  <c r="E30" i="4"/>
  <c r="G29" i="4"/>
  <c r="G38" i="4" s="1"/>
  <c r="F29" i="4"/>
  <c r="F38" i="4" s="1"/>
  <c r="E29" i="4"/>
  <c r="E38" i="4" s="1"/>
  <c r="H29" i="10" l="1"/>
  <c r="H85" i="7"/>
  <c r="G12" i="6"/>
  <c r="E11" i="6"/>
  <c r="F11" i="6" s="1"/>
  <c r="H32" i="6"/>
  <c r="E11" i="5"/>
  <c r="F11" i="5" s="1"/>
  <c r="G11" i="5" s="1"/>
  <c r="G11" i="6" l="1"/>
  <c r="H28" i="6"/>
  <c r="H28" i="5"/>
</calcChain>
</file>

<file path=xl/sharedStrings.xml><?xml version="1.0" encoding="utf-8"?>
<sst xmlns="http://schemas.openxmlformats.org/spreadsheetml/2006/main" count="681" uniqueCount="466">
  <si>
    <r>
      <t xml:space="preserve">Contact person: </t>
    </r>
    <r>
      <rPr>
        <sz val="10"/>
        <rFont val="Arial"/>
        <family val="2"/>
      </rPr>
      <t>xxxxxxxxxxx</t>
    </r>
  </si>
  <si>
    <r>
      <t xml:space="preserve">Attn: </t>
    </r>
    <r>
      <rPr>
        <sz val="10"/>
        <rFont val="Arial"/>
        <family val="2"/>
      </rPr>
      <t>xxxxxxx</t>
    </r>
  </si>
  <si>
    <r>
      <t xml:space="preserve">Address: </t>
    </r>
    <r>
      <rPr>
        <sz val="10"/>
        <rFont val="Arial"/>
        <family val="2"/>
      </rPr>
      <t>xxxxxxxxx</t>
    </r>
  </si>
  <si>
    <t>Address:</t>
  </si>
  <si>
    <t>xxxxxxxxxx</t>
  </si>
  <si>
    <t>Tel:</t>
  </si>
  <si>
    <t>Project name:</t>
  </si>
  <si>
    <t>Singtel FY xxxxxx</t>
  </si>
  <si>
    <t>Revision:</t>
  </si>
  <si>
    <t>01</t>
  </si>
  <si>
    <t>Date:</t>
  </si>
  <si>
    <t>Price Summary Table</t>
  </si>
  <si>
    <t>Currency: SGD</t>
  </si>
  <si>
    <t>total gross</t>
  </si>
  <si>
    <t>total net 
(before payment terms incentives)</t>
  </si>
  <si>
    <t>total net 
(after payment terms incentives)</t>
  </si>
  <si>
    <t>Grand Total</t>
  </si>
  <si>
    <t>Total Incentive</t>
  </si>
  <si>
    <t>Incentive core 1</t>
  </si>
  <si>
    <t>Incentive core 2</t>
  </si>
  <si>
    <t>Incentive RAN 1</t>
  </si>
  <si>
    <t>Incentive RAN 2</t>
  </si>
  <si>
    <t>Total before payment terms incentive</t>
  </si>
  <si>
    <t>Payment Terms incentive</t>
  </si>
  <si>
    <t>Grand Total after Incentive</t>
  </si>
  <si>
    <t>Terms and Conditions:</t>
  </si>
  <si>
    <t>Payment terms</t>
  </si>
  <si>
    <t>Incoterms</t>
  </si>
  <si>
    <t>Offer validation period</t>
  </si>
  <si>
    <t>Conditions</t>
  </si>
  <si>
    <t>etc.</t>
  </si>
  <si>
    <t>Revision History:</t>
  </si>
  <si>
    <t>Rev no.</t>
  </si>
  <si>
    <t>Date</t>
  </si>
  <si>
    <t>Description of Change</t>
  </si>
  <si>
    <t>Rev 01</t>
  </si>
  <si>
    <t>DD month YYYY</t>
  </si>
  <si>
    <t>Rev 02</t>
  </si>
  <si>
    <t>yyyyyyyyyyy</t>
  </si>
  <si>
    <t>19 June, 2012</t>
  </si>
  <si>
    <t>Item No</t>
  </si>
  <si>
    <t>Name</t>
  </si>
  <si>
    <t>Qty</t>
  </si>
  <si>
    <t>Product
Unit</t>
  </si>
  <si>
    <t>Unit Gross (SGD)</t>
  </si>
  <si>
    <t>Total Gross (SGD)</t>
  </si>
  <si>
    <t>Discount
(%)</t>
  </si>
  <si>
    <t>Total Net 
(SGD)</t>
  </si>
  <si>
    <t>1st Year Support (SGD)</t>
  </si>
  <si>
    <t>Sub total for gross</t>
  </si>
  <si>
    <t>Sub total for Net</t>
  </si>
  <si>
    <t>Sub total for Support</t>
  </si>
  <si>
    <t>Net total with support</t>
  </si>
  <si>
    <t>1</t>
  </si>
  <si>
    <t>Mar 2013, Year 2</t>
  </si>
  <si>
    <t>1.1</t>
  </si>
  <si>
    <t>03 GMSC 12B SW UPGRADE_FY</t>
  </si>
  <si>
    <t>1.1.1</t>
  </si>
  <si>
    <t>GMSC 12B SW Upgrade</t>
  </si>
  <si>
    <t>1.1.1.1</t>
  </si>
  <si>
    <t>GMSC 12B Upgrade SW</t>
  </si>
  <si>
    <t>1.1.1.1.1</t>
  </si>
  <si>
    <t>GMSC 3 &amp; 4 R14.1 to 12B Upgrade</t>
  </si>
  <si>
    <t>1.1.1.1.1.1</t>
  </si>
  <si>
    <t>PRODUCT PACKAGE/MSC R14.1 SW (FAP1301883)</t>
  </si>
  <si>
    <t>1.1.1.1.1.1.1</t>
  </si>
  <si>
    <t>Upgrade R13.x to R14.1 MSC basic SW, SCC</t>
  </si>
  <si>
    <t>1.1.1.1.1.1.2</t>
  </si>
  <si>
    <t>Upgrade to Ericsson Enhanced Intelligent Networks Capability</t>
  </si>
  <si>
    <t>1.1.1.1.1.1.3</t>
  </si>
  <si>
    <t>Upgrade to Remote Control Equipment</t>
  </si>
  <si>
    <t>1.1.1.1.1.1.4</t>
  </si>
  <si>
    <t>Upgrade to Signaling Transport over IP (SIGTRAN)</t>
  </si>
  <si>
    <t>1.1.2</t>
  </si>
  <si>
    <t>GMSC_R12B_SW_Upg_PA1</t>
  </si>
  <si>
    <t>1.1.2.1</t>
  </si>
  <si>
    <t>1.1.2.1.1</t>
  </si>
  <si>
    <t>1.1.2.1.1.1</t>
  </si>
  <si>
    <t>GMSC_R12B_SW_Upg Implementation</t>
  </si>
  <si>
    <t>1.1.2.1.1.2</t>
  </si>
  <si>
    <t>GMSC_R12B_SW_Upg Project Management</t>
  </si>
  <si>
    <t>1.1.2.1.1.3</t>
  </si>
  <si>
    <t>GMSC_R12B_SW_Upg Risk Mitigation</t>
  </si>
  <si>
    <t>1.2</t>
  </si>
  <si>
    <t>04 HLR AUC FNR 12B SW UPGRADE_FY</t>
  </si>
  <si>
    <t>1.2.1</t>
  </si>
  <si>
    <t>HLR AUC FNR 12B SW Upgrade</t>
  </si>
  <si>
    <t>1.2.1.1</t>
  </si>
  <si>
    <t>HLR 12B Upgrade SW</t>
  </si>
  <si>
    <t>1.2.1.1.1</t>
  </si>
  <si>
    <t>1.2.1.1.1.1</t>
  </si>
  <si>
    <t>1.2.1.1.1.1.1</t>
  </si>
  <si>
    <t>1.2.1.1.1.1.2</t>
  </si>
  <si>
    <t>1.2.1.1.1.1.3</t>
  </si>
  <si>
    <t>1.2.1.1.1.1.4</t>
  </si>
  <si>
    <t>1.2.2</t>
  </si>
  <si>
    <t>HLR_R12B_Upg_PA1</t>
  </si>
  <si>
    <t>1.2.2.1</t>
  </si>
  <si>
    <t>1.2.2.1.1</t>
  </si>
  <si>
    <t>1.2.2.1.1.1</t>
  </si>
  <si>
    <t>HLR_R12B_SW_Upg Implementation</t>
  </si>
  <si>
    <t>1.2.2.1.1.2</t>
  </si>
  <si>
    <t>HLR_R12B_SW_Upg Project Management</t>
  </si>
  <si>
    <t>1.2.2.1.1.3</t>
  </si>
  <si>
    <t>HLR_R12B_SW_Upg Risk Mitigation</t>
  </si>
  <si>
    <t>1.3</t>
  </si>
  <si>
    <t>05 MSC SCC Expansion_FY</t>
  </si>
  <si>
    <t>1.3.1</t>
  </si>
  <si>
    <t>MSC SCC Expansion</t>
  </si>
  <si>
    <t>1.3.1.1</t>
  </si>
  <si>
    <t>MSC SCC Expansion SW</t>
  </si>
  <si>
    <t>1.3.1.1.1</t>
  </si>
  <si>
    <t>MSC-S SCC Expansion</t>
  </si>
  <si>
    <t>1.3.1.1.1.1</t>
  </si>
  <si>
    <t>Intra-MSC SRNS Relocation</t>
  </si>
  <si>
    <t>1.3.1.1.1.2</t>
  </si>
  <si>
    <t>Support of Multiple PLMNs</t>
  </si>
  <si>
    <t>1.3.1.1.1.3</t>
  </si>
  <si>
    <t>Inter-MSC SRNS Relocation</t>
  </si>
  <si>
    <t>1.3.1.1.1.4</t>
  </si>
  <si>
    <t>Handling of Half Rate</t>
  </si>
  <si>
    <t>1.3.1.1.1.5</t>
  </si>
  <si>
    <t>SS7 Supervision</t>
  </si>
  <si>
    <t>1.3.1.1.1.6</t>
  </si>
  <si>
    <t>Advice of Charge</t>
  </si>
  <si>
    <t>1.3.1.1.1.7</t>
  </si>
  <si>
    <t>MTP Policing (ETSI only)</t>
  </si>
  <si>
    <t>1.3.1.1.1.8</t>
  </si>
  <si>
    <t>Accounting</t>
  </si>
  <si>
    <t>1.3.1.1.1.9</t>
  </si>
  <si>
    <t>Supp.Multi.Frequency Bands</t>
  </si>
  <si>
    <t>1.3.1.1.1.10</t>
  </si>
  <si>
    <t>Call Tear Down</t>
  </si>
  <si>
    <t>1.3.1.1.1.11</t>
  </si>
  <si>
    <t>SCCP Policing (ETSI only)</t>
  </si>
  <si>
    <t>1.3.1.1.1.12</t>
  </si>
  <si>
    <t>Supp.GPRS Mob., Oper.Mode A/B</t>
  </si>
  <si>
    <t>1.3.1.1.1.13</t>
  </si>
  <si>
    <t>E. M.L. Precedence+Pre-emption</t>
  </si>
  <si>
    <t>1.3.1.1.1.14</t>
  </si>
  <si>
    <t>FAX Services</t>
  </si>
  <si>
    <t>1.3.1.1.1.15</t>
  </si>
  <si>
    <t>Single Personal Number in MSC</t>
  </si>
  <si>
    <t>1.3.1.1.1.16</t>
  </si>
  <si>
    <t>MAP interface MSC-EIR</t>
  </si>
  <si>
    <t>1.3.1.1.1.17</t>
  </si>
  <si>
    <t>Connected CLI Services (ETSI only)</t>
  </si>
  <si>
    <t>1.3.1.1.1.18</t>
  </si>
  <si>
    <t>High-Speed Datacom Service</t>
  </si>
  <si>
    <t>1.3.1.1.1.19</t>
  </si>
  <si>
    <t>3G.324M Multimedia Support</t>
  </si>
  <si>
    <t>1.3.1.1.1.20</t>
  </si>
  <si>
    <t>Dual Access</t>
  </si>
  <si>
    <t>1.3.1.1.1.21</t>
  </si>
  <si>
    <t>Support of Equivalent PLMN,MSC</t>
  </si>
  <si>
    <t>1.3.1.1.1.22</t>
  </si>
  <si>
    <t>Circuit Pool Handling</t>
  </si>
  <si>
    <t>1.3.1.1.1.23</t>
  </si>
  <si>
    <t>Super.and Dis.LongDurationCall</t>
  </si>
  <si>
    <t>1.3.1.1.1.24</t>
  </si>
  <si>
    <t>Iu over IP</t>
  </si>
  <si>
    <t>1.3.1.1.1.25</t>
  </si>
  <si>
    <t>PRODUCT PACKAGE/MSC 12A SW (FAP1302689)</t>
  </si>
  <si>
    <t>1.3.1.1.1.25.1</t>
  </si>
  <si>
    <t>Call Barring Services</t>
  </si>
  <si>
    <t>1.3.1.1.1.25.2</t>
  </si>
  <si>
    <t>Call Forwarding Services</t>
  </si>
  <si>
    <t>1.3.1.1.1.25.3</t>
  </si>
  <si>
    <t>Call Waiting and Call Hold</t>
  </si>
  <si>
    <t>1.3.1.1.1.25.4</t>
  </si>
  <si>
    <t>Calling CLI Services</t>
  </si>
  <si>
    <t>1.3.1.1.1.25.5</t>
  </si>
  <si>
    <t>CAMEL Phase 2 Support</t>
  </si>
  <si>
    <t>1.3.1.1.1.25.6</t>
  </si>
  <si>
    <t>CAMEL Phase 3 Support</t>
  </si>
  <si>
    <t>1.3.1.1.1.25.7</t>
  </si>
  <si>
    <t>CDR Correlation for Ericsson Enhanced IN CS1+</t>
  </si>
  <si>
    <t>1.3.1.1.1.25.8</t>
  </si>
  <si>
    <t>1.3.1.1.1.25.9</t>
  </si>
  <si>
    <t>Ericsson Enhanced Intelligent Networks Capability Set 1 for</t>
  </si>
  <si>
    <t>1.3.1.1.1.25.10</t>
  </si>
  <si>
    <t>GSM to WCDMA Handover</t>
  </si>
  <si>
    <t>1.3.1.1.1.25.11</t>
  </si>
  <si>
    <t>Hot Billing</t>
  </si>
  <si>
    <t>1.3.1.1.1.25.12</t>
  </si>
  <si>
    <t>Improved Media gateway selection for ISUP routes</t>
  </si>
  <si>
    <t>1.3.1.1.1.25.13</t>
  </si>
  <si>
    <t>Legal Interception of Location Update procedure</t>
  </si>
  <si>
    <t>1.3.1.1.1.25.14</t>
  </si>
  <si>
    <t>Legal Interception of non local numbers at outgoing call</t>
  </si>
  <si>
    <t>1.3.1.1.1.25.15</t>
  </si>
  <si>
    <t>LTE to CS Fallback</t>
  </si>
  <si>
    <t>1.3.1.1.1.25.16</t>
  </si>
  <si>
    <t>MAP interf. MSC-SMSServ.Cent.</t>
  </si>
  <si>
    <t>1.3.1.1.1.25.17</t>
  </si>
  <si>
    <t>MSC-S 12A Basic SW Package</t>
  </si>
  <si>
    <t>1.3.1.1.1.25.18</t>
  </si>
  <si>
    <t>Multi Party Service</t>
  </si>
  <si>
    <t>1.3.1.1.1.25.19</t>
  </si>
  <si>
    <t>Operator Determined Barring</t>
  </si>
  <si>
    <t>1.3.1.1.1.25.20</t>
  </si>
  <si>
    <t>Partial Roaming</t>
  </si>
  <si>
    <t>1.3.1.1.1.25.21</t>
  </si>
  <si>
    <t>Personalized Ring Back Tone</t>
  </si>
  <si>
    <t>1.3.1.1.1.25.22</t>
  </si>
  <si>
    <t>Positioning</t>
  </si>
  <si>
    <t>1.3.1.1.1.25.23</t>
  </si>
  <si>
    <t>Remote Control Equipment</t>
  </si>
  <si>
    <t>1.3.1.1.1.25.24</t>
  </si>
  <si>
    <t>Short Message Services</t>
  </si>
  <si>
    <t>1.3.1.1.1.25.25</t>
  </si>
  <si>
    <t>Signaling Support for IP Transport</t>
  </si>
  <si>
    <t>1.3.1.1.1.25.26</t>
  </si>
  <si>
    <t>Signalling Transport over IP (SIGTRAN)</t>
  </si>
  <si>
    <t>1.3.1.1.1.25.27</t>
  </si>
  <si>
    <t>SMS over SGs-interface</t>
  </si>
  <si>
    <t>1.3.1.1.1.25.28</t>
  </si>
  <si>
    <t>Unstructured SS Data in MSC</t>
  </si>
  <si>
    <t>1.3.1.1.1.25.29</t>
  </si>
  <si>
    <t>WCDMA to GSM Handover</t>
  </si>
  <si>
    <t>1.3.2</t>
  </si>
  <si>
    <t>MGW SCC Expansion</t>
  </si>
  <si>
    <t>1.3.2.1</t>
  </si>
  <si>
    <t>MGW SCC Expansion SW</t>
  </si>
  <si>
    <t>1.3.2.1.1</t>
  </si>
  <si>
    <t>1.3.2.1.1.1</t>
  </si>
  <si>
    <t>PRODUCT PACKAGE/M-MGw R6,SW only (FAP1301447)</t>
  </si>
  <si>
    <t>1.3.2.1.1.1.1</t>
  </si>
  <si>
    <t>Fax Service</t>
  </si>
  <si>
    <t>1.3.2.1.1.1.2</t>
  </si>
  <si>
    <t>GSM A-Interface</t>
  </si>
  <si>
    <t>1.3.2.1.1.1.3</t>
  </si>
  <si>
    <t>GSM High Speed Datacom Service</t>
  </si>
  <si>
    <t>1.3.2.1.1.1.4</t>
  </si>
  <si>
    <t>IP transport</t>
  </si>
  <si>
    <t>1.3.2.1.1.1.5</t>
  </si>
  <si>
    <t>IU over IP</t>
  </si>
  <si>
    <t>1.3.2.1.1.1.6</t>
  </si>
  <si>
    <t>Lawful Interception</t>
  </si>
  <si>
    <t>1.3.2.1.1.1.7</t>
  </si>
  <si>
    <t>M-MGw R6 Main Basic SW License</t>
  </si>
  <si>
    <t>1.3.2.1.1.1.8</t>
  </si>
  <si>
    <t>Nb over IP</t>
  </si>
  <si>
    <t>1.3.2.1.1.1.9</t>
  </si>
  <si>
    <t>SS7 Signalling over IP</t>
  </si>
  <si>
    <t>1.3.2.1.1.1.10</t>
  </si>
  <si>
    <t>UMTS Iu Interface</t>
  </si>
  <si>
    <t>1.4</t>
  </si>
  <si>
    <t>07 PS CORE EXPANSION_FY</t>
  </si>
  <si>
    <t>1.4.1</t>
  </si>
  <si>
    <t>PS Core Expansion</t>
  </si>
  <si>
    <t>1.4.1.1</t>
  </si>
  <si>
    <t>PS Core Expansion SW_FY</t>
  </si>
  <si>
    <t>1.4.1.1.1</t>
  </si>
  <si>
    <t>EPG FY12/13 SW licenses expansion (IP session) delta</t>
  </si>
  <si>
    <t>1.4.1.1.1.1</t>
  </si>
  <si>
    <t>Inter-Chassis Redundancy for EPG</t>
  </si>
  <si>
    <t>1.4.1.1.1.2</t>
  </si>
  <si>
    <t>Event Based Monitoring (EBM) for EPG (SSR)</t>
  </si>
  <si>
    <t>1.4.1.1.1.3</t>
  </si>
  <si>
    <t>GGSN Support</t>
  </si>
  <si>
    <t>1.4.1.1.1.4</t>
  </si>
  <si>
    <t>Lawful Intercept</t>
  </si>
  <si>
    <t>1.4.1.1.1.5</t>
  </si>
  <si>
    <t>1 k, Mobile Broadband - HSPA SW Bundle</t>
  </si>
  <si>
    <t>1.4.1.1.1.6</t>
  </si>
  <si>
    <t>GGSN-MPG 2011A 1k IP Sessions Capacity Basic SW License</t>
  </si>
  <si>
    <t>1.4.1.1.2</t>
  </si>
  <si>
    <t>EPG FY12/13 SW licenses expansion (kpps) delta</t>
  </si>
  <si>
    <t>1.4.1.1.2.1</t>
  </si>
  <si>
    <t>GGSN-MPG 2011A 1 kPPS Capacity Basic SW License</t>
  </si>
  <si>
    <t>1.4.1.1.3</t>
  </si>
  <si>
    <t>SGSN-MME FY12/13 SW licenses expansion delta-02May2012</t>
  </si>
  <si>
    <t>1.4.1.1.3.1</t>
  </si>
  <si>
    <t>5k IPSession 3G Direct Tunnel (3GDT)</t>
  </si>
  <si>
    <t>1.4.1.1.3.2</t>
  </si>
  <si>
    <t>5k IPSession Detach of Inactive Subscribers Dual Access</t>
  </si>
  <si>
    <t>1.4.1.1.3.3</t>
  </si>
  <si>
    <t>5k IP Triple Access GSM, WCDMA and LTE</t>
  </si>
  <si>
    <t>1.4.1.1.3.4</t>
  </si>
  <si>
    <t>5k IP SS7 over IP (SIGTRAN)</t>
  </si>
  <si>
    <t>1.4.1.1.3.5</t>
  </si>
  <si>
    <t>5k IPSession Access Restriction</t>
  </si>
  <si>
    <t>1.4.1.1.3.6</t>
  </si>
  <si>
    <t>HSDPA Support, Exp5 (48-84Mbps)</t>
  </si>
  <si>
    <t>1.4.1.1.3.7</t>
  </si>
  <si>
    <t>SGSN-MME 2011B 10 kPPS GSM or 50 kPPS WCDMA Capacity SW License</t>
  </si>
  <si>
    <t>1.4.1.1.3.8</t>
  </si>
  <si>
    <t>Enhanced UL Supp. (2-4Mbps)</t>
  </si>
  <si>
    <t>1.4.1.1.3.9</t>
  </si>
  <si>
    <t>Enhanced UL Supp. Exp1 (4-8Mbps)</t>
  </si>
  <si>
    <t>1.4.1.1.3.10</t>
  </si>
  <si>
    <t>HSDPA Support Exp3 (16-32 Mbps)</t>
  </si>
  <si>
    <t>1.4.1.1.3.11</t>
  </si>
  <si>
    <t>HSDPA Support Exp4 (32-48 Mbps)</t>
  </si>
  <si>
    <t>1.4.1.1.3.12</t>
  </si>
  <si>
    <t>HSDPA support, Exp1 (2-8Mbps)</t>
  </si>
  <si>
    <t>1.4.1.1.3.13</t>
  </si>
  <si>
    <t>HSDPA Support Exp 2 (8-16Mbps)</t>
  </si>
  <si>
    <t>1.4.1.1.3.14</t>
  </si>
  <si>
    <t>SGSN 10 SMS/s License - PAYG</t>
  </si>
  <si>
    <t>1.4.1.1.3.15</t>
  </si>
  <si>
    <t>SGSN-MME 2011B 5k IP Sessions Capacity SW License</t>
  </si>
  <si>
    <t>1.4.1.1.3.16</t>
  </si>
  <si>
    <t>GTP ULI Support for Gn-SGSN</t>
  </si>
  <si>
    <t>1.4.1.1.3.17</t>
  </si>
  <si>
    <t>Multiple PLMN Support</t>
  </si>
  <si>
    <t>1.4.1.1.3.18</t>
  </si>
  <si>
    <t>Combined Procedures, Gs Interface</t>
  </si>
  <si>
    <t>1.4.1.1.3.19</t>
  </si>
  <si>
    <t>Roaming Restrictions</t>
  </si>
  <si>
    <t>1.4.1.1.3.20</t>
  </si>
  <si>
    <t>Selective Equivalent PLMN</t>
  </si>
  <si>
    <t>1.4.1.1.3.21</t>
  </si>
  <si>
    <t>Access Aware Core Edge Support</t>
  </si>
  <si>
    <t>1.4.1.1.3.22</t>
  </si>
  <si>
    <t>IPSec for Secure Network Traffic</t>
  </si>
  <si>
    <t>1.4.1.1.3.23</t>
  </si>
  <si>
    <t>1.4.1.1.4</t>
  </si>
  <si>
    <t>SGSN-MME FY12/13 new features delta-02May2012</t>
  </si>
  <si>
    <t>1.4.1.1.4.1</t>
  </si>
  <si>
    <t>5k IP SGSN Pool for WCDMA</t>
  </si>
  <si>
    <t>1.4.1.1.4.2</t>
  </si>
  <si>
    <t>5k IPSession Integrated Traffic Capture</t>
  </si>
  <si>
    <t>1.4.1.1.4.3</t>
  </si>
  <si>
    <t>1.4.1.1.4.4</t>
  </si>
  <si>
    <t>5k IP Gb over IP</t>
  </si>
  <si>
    <t>1.4.1.1.4.5</t>
  </si>
  <si>
    <t>5k IP SGSN Pool for GSM</t>
  </si>
  <si>
    <t>1.4.1.1.4.6</t>
  </si>
  <si>
    <t>5k IP EBM</t>
  </si>
  <si>
    <t>1.4.1.1.4.7</t>
  </si>
  <si>
    <t>1.4.1.1.4.8</t>
  </si>
  <si>
    <t>APN Resolution Funchtional Extension</t>
  </si>
  <si>
    <t>1.4.1.2</t>
  </si>
  <si>
    <t>PS Core Expansion HW_FY</t>
  </si>
  <si>
    <t>1.4.1.2.1</t>
  </si>
  <si>
    <t>EPG on SSR Year 2_Add on</t>
  </si>
  <si>
    <t>1.4.1.2.1.1</t>
  </si>
  <si>
    <t>EPG on SSR for LTE Year 4</t>
  </si>
  <si>
    <t>1.5</t>
  </si>
  <si>
    <t>12 OSS Expansion_FY</t>
  </si>
  <si>
    <t>1.5.1</t>
  </si>
  <si>
    <t>OSS Expansion</t>
  </si>
  <si>
    <t>1.5.1.1</t>
  </si>
  <si>
    <t>OSS Expansion SW_FY</t>
  </si>
  <si>
    <t>1.5.1.1.1</t>
  </si>
  <si>
    <t>LTE &amp; 2G &amp; 3G Starter Pack_KIP Session</t>
  </si>
  <si>
    <t>1.5.1.1.1.1</t>
  </si>
  <si>
    <t>Starter Pack_kIP session</t>
  </si>
  <si>
    <t>1.5.1.1.2</t>
  </si>
  <si>
    <t>LTE &amp; 2G &amp; 3G Conf Management_CoreNode</t>
  </si>
  <si>
    <t>1.5.1.1.2.1</t>
  </si>
  <si>
    <t>Conf Mng_CoreNodes</t>
  </si>
  <si>
    <t>1.5.1.1.3</t>
  </si>
  <si>
    <t>LTE &amp; 2G &amp; 3G Perf Management_kIP session</t>
  </si>
  <si>
    <t>1.5.1.1.3.1</t>
  </si>
  <si>
    <t>Perf Mng_kIP session</t>
  </si>
  <si>
    <t>1.5.1.1.4</t>
  </si>
  <si>
    <t>LTE &amp; 2G &amp; 3G OSS SW Upgrade_kIP session</t>
  </si>
  <si>
    <t>1.5.1.1.4.1</t>
  </si>
  <si>
    <t>1.5.1.1.5</t>
  </si>
  <si>
    <t>3G Starter Pack_SCC</t>
  </si>
  <si>
    <t>1.5.1.1.5.1</t>
  </si>
  <si>
    <t>1.5.1.1.6</t>
  </si>
  <si>
    <t>3G Starter Pack_NodeB</t>
  </si>
  <si>
    <t>1.5.1.1.6.1</t>
  </si>
  <si>
    <t>1.5.1.1.7</t>
  </si>
  <si>
    <t>2G Starter Pack_TRX</t>
  </si>
  <si>
    <t>1.5.1.1.7.1</t>
  </si>
  <si>
    <t>1.5.1.1.8</t>
  </si>
  <si>
    <t>3G Conf Management_NodeB</t>
  </si>
  <si>
    <t>1.5.1.1.8.1</t>
  </si>
  <si>
    <t>3G Conf Mng_NodeB</t>
  </si>
  <si>
    <t>1.5.1.1.9</t>
  </si>
  <si>
    <t>2G Conf Management_TRX</t>
  </si>
  <si>
    <t>1.5.1.1.9.1</t>
  </si>
  <si>
    <t>2G Conf Mng_TRX</t>
  </si>
  <si>
    <t>1.5.1.1.10</t>
  </si>
  <si>
    <t>3G Perf Management_NodeB</t>
  </si>
  <si>
    <t>1.5.1.1.10.1</t>
  </si>
  <si>
    <t>3G Perf Mng_NodeB</t>
  </si>
  <si>
    <t>1.5.1.1.11</t>
  </si>
  <si>
    <t>3G Perf Management_SCC</t>
  </si>
  <si>
    <t>1.5.1.1.11.1</t>
  </si>
  <si>
    <t>3G Perf Mng_SCC</t>
  </si>
  <si>
    <t>1.5.1.1.12</t>
  </si>
  <si>
    <t>2G Perf Management_TRX</t>
  </si>
  <si>
    <t>1.5.1.1.12.1</t>
  </si>
  <si>
    <t>2G Perf Mng_TRX</t>
  </si>
  <si>
    <t>1.5.1.1.13</t>
  </si>
  <si>
    <t>3G OSS SW Upgrade_NodeB</t>
  </si>
  <si>
    <t>1.5.1.1.13.1</t>
  </si>
  <si>
    <t>3G OSS Upgrade_NodeB</t>
  </si>
  <si>
    <t>1.5.1.1.14</t>
  </si>
  <si>
    <t>3G OSS SW Upgrade_SCC</t>
  </si>
  <si>
    <t>1.5.1.1.14.1</t>
  </si>
  <si>
    <t>3G OSS Upgrade_SCC</t>
  </si>
  <si>
    <t>1.5.1.1.15</t>
  </si>
  <si>
    <t>2G OSS SW Upgrade_TRX</t>
  </si>
  <si>
    <t>1.5.1.1.15.1</t>
  </si>
  <si>
    <t>2G OSS Upgrade_TRX</t>
  </si>
  <si>
    <t>1.6</t>
  </si>
  <si>
    <t>IPv6 Implementation</t>
  </si>
  <si>
    <t>1.6.1</t>
  </si>
  <si>
    <t>IPv6_Impl_PA1 2</t>
  </si>
  <si>
    <t>1.6.1.1</t>
  </si>
  <si>
    <t>1.6.1.1.1</t>
  </si>
  <si>
    <t>1.6.1.1.1.1</t>
  </si>
  <si>
    <t>IPv6_Impl_BSS Implementation</t>
  </si>
  <si>
    <t>1.6.1.1.1.2</t>
  </si>
  <si>
    <t>IPv6_Impl_BSS Project Management</t>
  </si>
  <si>
    <t>1.6.1.1.1.3</t>
  </si>
  <si>
    <t>IPv6_Impl_BSS Risk Mitigation</t>
  </si>
  <si>
    <t>1.6.1.1.1.4</t>
  </si>
  <si>
    <t>IPv6_Impl_Core Implementation</t>
  </si>
  <si>
    <t>1.6.1.1.1.5</t>
  </si>
  <si>
    <t>IPv6_Impl_Core Project Management</t>
  </si>
  <si>
    <t>1.6.1.1.1.6</t>
  </si>
  <si>
    <t>IPv6_Impl_Core Risk Mitigation</t>
  </si>
  <si>
    <t>1.6.1.1.2</t>
  </si>
  <si>
    <t>IPv6_Impl_(18May12 from Amit)</t>
  </si>
  <si>
    <t>1.6.1.1.2.1</t>
  </si>
  <si>
    <t>1.7</t>
  </si>
  <si>
    <t>EVO RNC Reparenting</t>
  </si>
  <si>
    <t>1.7.1</t>
  </si>
  <si>
    <t>1.7.1.1</t>
  </si>
  <si>
    <t>1.7.1.1.1</t>
  </si>
  <si>
    <t>EVO RNC Re-parenting</t>
  </si>
  <si>
    <t>1.7.1.1.1.1</t>
  </si>
  <si>
    <t>1.8</t>
  </si>
  <si>
    <t>SingTel DQMS Change Request</t>
  </si>
  <si>
    <t>1.8.1</t>
  </si>
  <si>
    <t>DQMS Change Request</t>
  </si>
  <si>
    <t>1.8.1.1</t>
  </si>
  <si>
    <t>1.8.1.1.1</t>
  </si>
  <si>
    <t>DQMS Change Requests</t>
  </si>
  <si>
    <t>1.8.1.1.1.1</t>
  </si>
  <si>
    <t>Rx Interface</t>
  </si>
  <si>
    <t>1.8.1.1.1.2</t>
  </si>
  <si>
    <t>Roaming new Plans</t>
  </si>
  <si>
    <t>1.9</t>
  </si>
  <si>
    <t>MPBN Switch Expansion_FY</t>
  </si>
  <si>
    <t>1.9.1</t>
  </si>
  <si>
    <t>Services</t>
  </si>
  <si>
    <t>1.9.1.1</t>
  </si>
  <si>
    <t>MPBN Services Exp</t>
  </si>
  <si>
    <t>1.9.1.1.1</t>
  </si>
  <si>
    <t>MPBN_Sc1_FY</t>
  </si>
  <si>
    <t>1.9.1.1.1.1</t>
  </si>
  <si>
    <t>MPBN_Exp</t>
  </si>
  <si>
    <t>1.9.2</t>
  </si>
  <si>
    <t>MPBN Expansion</t>
  </si>
  <si>
    <t>1.9.2.1</t>
  </si>
  <si>
    <t>1.9.2.1.1</t>
  </si>
  <si>
    <t>FY12/13 MPBN Expansion Delta</t>
  </si>
  <si>
    <t>1.9.2.1.1.1</t>
  </si>
  <si>
    <t>Catalyst 6500 48-port CEF720 GigE Module (Req. SFPs)</t>
  </si>
  <si>
    <t>1.9.2.1.1.2</t>
  </si>
  <si>
    <t>Catalyst 6500 Dist Fwd Card for WS-X67xx modules</t>
  </si>
  <si>
    <t>1.9.2.1.1.3</t>
  </si>
  <si>
    <t>GE SFP, LC connector SX transceiver</t>
  </si>
  <si>
    <t>1.9.2.1.1.4</t>
  </si>
  <si>
    <t>1000BASE-T SFP</t>
  </si>
  <si>
    <t>1.9.2.1.1.5</t>
  </si>
  <si>
    <t>ES+ Line Card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</si>
</sst>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color indexed="62"/>
      <name val="Arial"/>
      <family val="2"/>
    </font>
    <font>
      <sz val="12"/>
      <color indexed="62"/>
      <name val="Arial"/>
      <family val="2"/>
    </font>
    <font>
      <sz val="10"/>
      <color indexed="6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i/>
      <sz val="10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9" fontId="15" fillId="0" borderId="20" applyFill="0" applyBorder="0">
      <alignment wrapText="1"/>
    </xf>
    <xf numFmtId="164" fontId="16" fillId="0" borderId="0" applyFill="0" applyBorder="0"/>
    <xf numFmtId="49" fontId="17" fillId="2" borderId="0" applyFill="0" applyBorder="0"/>
    <xf numFmtId="164" fontId="17" fillId="0" borderId="0" applyFill="0" applyBorder="0"/>
    <xf numFmtId="164" fontId="17" fillId="6" borderId="0" applyFill="0" applyBorder="0"/>
    <xf numFmtId="164" fontId="17" fillId="0" borderId="0" applyFill="0" applyBorder="0"/>
  </cellStyleXfs>
  <cellXfs count="135">
    <xf numFmtId="0" fontId="0" fillId="0" borderId="0" xfId="0"/>
    <xf numFmtId="0" fontId="2" fillId="2" borderId="1" xfId="2" applyFill="1" applyBorder="1"/>
    <xf numFmtId="40" fontId="2" fillId="2" borderId="1" xfId="2" applyNumberFormat="1" applyFill="1" applyBorder="1"/>
    <xf numFmtId="40" fontId="2" fillId="2" borderId="0" xfId="2" applyNumberFormat="1" applyFill="1" applyBorder="1"/>
    <xf numFmtId="0" fontId="2" fillId="2" borderId="0" xfId="2" applyFill="1"/>
    <xf numFmtId="0" fontId="2" fillId="2" borderId="0" xfId="2" applyFill="1" applyBorder="1"/>
    <xf numFmtId="0" fontId="3" fillId="2" borderId="0" xfId="2" applyFont="1" applyFill="1" applyBorder="1"/>
    <xf numFmtId="40" fontId="3" fillId="2" borderId="0" xfId="2" applyNumberFormat="1" applyFont="1" applyFill="1" applyBorder="1"/>
    <xf numFmtId="0" fontId="5" fillId="2" borderId="0" xfId="2" applyFont="1" applyFill="1"/>
    <xf numFmtId="0" fontId="7" fillId="2" borderId="0" xfId="2" applyFont="1" applyFill="1"/>
    <xf numFmtId="40" fontId="7" fillId="2" borderId="0" xfId="2" applyNumberFormat="1" applyFont="1" applyFill="1"/>
    <xf numFmtId="0" fontId="5" fillId="2" borderId="0" xfId="2" applyFont="1" applyFill="1" applyBorder="1"/>
    <xf numFmtId="0" fontId="7" fillId="2" borderId="0" xfId="2" applyFont="1" applyFill="1" applyBorder="1"/>
    <xf numFmtId="40" fontId="7" fillId="2" borderId="0" xfId="2" applyNumberFormat="1" applyFont="1" applyFill="1" applyBorder="1"/>
    <xf numFmtId="0" fontId="8" fillId="2" borderId="0" xfId="2" applyFont="1" applyFill="1" applyBorder="1"/>
    <xf numFmtId="0" fontId="10" fillId="3" borderId="2" xfId="2" applyFont="1" applyFill="1" applyBorder="1"/>
    <xf numFmtId="0" fontId="11" fillId="3" borderId="3" xfId="2" applyFont="1" applyFill="1" applyBorder="1"/>
    <xf numFmtId="40" fontId="11" fillId="3" borderId="3" xfId="2" applyNumberFormat="1" applyFont="1" applyFill="1" applyBorder="1"/>
    <xf numFmtId="40" fontId="11" fillId="3" borderId="4" xfId="2" applyNumberFormat="1" applyFont="1" applyFill="1" applyBorder="1"/>
    <xf numFmtId="0" fontId="8" fillId="2" borderId="0" xfId="2" applyFont="1" applyFill="1"/>
    <xf numFmtId="40" fontId="2" fillId="2" borderId="0" xfId="2" applyNumberFormat="1" applyFill="1"/>
    <xf numFmtId="40" fontId="3" fillId="2" borderId="0" xfId="2" applyNumberFormat="1" applyFont="1" applyFill="1" applyBorder="1" applyAlignment="1">
      <alignment horizontal="center"/>
    </xf>
    <xf numFmtId="40" fontId="3" fillId="2" borderId="0" xfId="2" applyNumberFormat="1" applyFont="1" applyFill="1" applyBorder="1" applyAlignment="1">
      <alignment horizontal="center" wrapText="1"/>
    </xf>
    <xf numFmtId="0" fontId="3" fillId="2" borderId="5" xfId="2" applyFont="1" applyFill="1" applyBorder="1"/>
    <xf numFmtId="0" fontId="3" fillId="2" borderId="6" xfId="2" applyFont="1" applyFill="1" applyBorder="1"/>
    <xf numFmtId="40" fontId="3" fillId="2" borderId="6" xfId="2" applyNumberFormat="1" applyFont="1" applyFill="1" applyBorder="1" applyAlignment="1">
      <alignment horizontal="center"/>
    </xf>
    <xf numFmtId="40" fontId="3" fillId="2" borderId="7" xfId="2" applyNumberFormat="1" applyFont="1" applyFill="1" applyBorder="1" applyAlignment="1">
      <alignment horizontal="center"/>
    </xf>
    <xf numFmtId="0" fontId="3" fillId="2" borderId="0" xfId="2" applyFont="1" applyFill="1"/>
    <xf numFmtId="0" fontId="2" fillId="2" borderId="8" xfId="2" applyFill="1" applyBorder="1"/>
    <xf numFmtId="0" fontId="2" fillId="2" borderId="9" xfId="2" applyFill="1" applyBorder="1"/>
    <xf numFmtId="40" fontId="2" fillId="2" borderId="9" xfId="2" applyNumberFormat="1" applyFill="1" applyBorder="1" applyAlignment="1">
      <alignment horizontal="center"/>
    </xf>
    <xf numFmtId="40" fontId="2" fillId="2" borderId="10" xfId="2" applyNumberFormat="1" applyFill="1" applyBorder="1" applyAlignment="1">
      <alignment horizontal="center"/>
    </xf>
    <xf numFmtId="0" fontId="3" fillId="4" borderId="5" xfId="2" applyFont="1" applyFill="1" applyBorder="1"/>
    <xf numFmtId="0" fontId="3" fillId="4" borderId="6" xfId="2" applyFont="1" applyFill="1" applyBorder="1"/>
    <xf numFmtId="40" fontId="3" fillId="4" borderId="6" xfId="2" applyNumberFormat="1" applyFont="1" applyFill="1" applyBorder="1" applyAlignment="1">
      <alignment horizontal="center"/>
    </xf>
    <xf numFmtId="40" fontId="3" fillId="4" borderId="11" xfId="2" applyNumberFormat="1" applyFont="1" applyFill="1" applyBorder="1" applyAlignment="1">
      <alignment horizontal="center"/>
    </xf>
    <xf numFmtId="40" fontId="13" fillId="4" borderId="11" xfId="2" applyNumberFormat="1" applyFont="1" applyFill="1" applyBorder="1" applyAlignment="1">
      <alignment horizontal="center"/>
    </xf>
    <xf numFmtId="0" fontId="3" fillId="4" borderId="12" xfId="2" applyFont="1" applyFill="1" applyBorder="1"/>
    <xf numFmtId="0" fontId="3" fillId="4" borderId="0" xfId="2" applyFont="1" applyFill="1" applyBorder="1"/>
    <xf numFmtId="40" fontId="3" fillId="4" borderId="0" xfId="2" applyNumberFormat="1" applyFont="1" applyFill="1" applyBorder="1" applyAlignment="1">
      <alignment horizontal="center"/>
    </xf>
    <xf numFmtId="0" fontId="13" fillId="4" borderId="12" xfId="2" applyFont="1" applyFill="1" applyBorder="1"/>
    <xf numFmtId="0" fontId="13" fillId="4" borderId="0" xfId="2" applyFont="1" applyFill="1" applyBorder="1"/>
    <xf numFmtId="40" fontId="13" fillId="4" borderId="0" xfId="2" applyNumberFormat="1" applyFont="1" applyFill="1" applyBorder="1" applyAlignment="1">
      <alignment horizontal="center"/>
    </xf>
    <xf numFmtId="0" fontId="13" fillId="2" borderId="0" xfId="2" applyFont="1" applyFill="1"/>
    <xf numFmtId="0" fontId="14" fillId="4" borderId="12" xfId="2" applyFont="1" applyFill="1" applyBorder="1"/>
    <xf numFmtId="0" fontId="2" fillId="4" borderId="8" xfId="2" applyFill="1" applyBorder="1"/>
    <xf numFmtId="0" fontId="2" fillId="4" borderId="9" xfId="2" applyFill="1" applyBorder="1"/>
    <xf numFmtId="40" fontId="2" fillId="4" borderId="9" xfId="2" applyNumberFormat="1" applyFill="1" applyBorder="1" applyAlignment="1">
      <alignment horizontal="center"/>
    </xf>
    <xf numFmtId="40" fontId="2" fillId="4" borderId="10" xfId="2" applyNumberFormat="1" applyFill="1" applyBorder="1" applyAlignment="1">
      <alignment horizontal="center"/>
    </xf>
    <xf numFmtId="0" fontId="3" fillId="5" borderId="8" xfId="2" applyFont="1" applyFill="1" applyBorder="1"/>
    <xf numFmtId="0" fontId="3" fillId="5" borderId="9" xfId="2" applyFont="1" applyFill="1" applyBorder="1"/>
    <xf numFmtId="40" fontId="3" fillId="5" borderId="9" xfId="2" applyNumberFormat="1" applyFont="1" applyFill="1" applyBorder="1" applyAlignment="1">
      <alignment horizontal="center"/>
    </xf>
    <xf numFmtId="40" fontId="3" fillId="5" borderId="10" xfId="2" applyNumberFormat="1" applyFont="1" applyFill="1" applyBorder="1" applyAlignment="1">
      <alignment horizontal="center"/>
    </xf>
    <xf numFmtId="0" fontId="11" fillId="3" borderId="0" xfId="2" applyFont="1" applyFill="1" applyBorder="1"/>
    <xf numFmtId="0" fontId="11" fillId="3" borderId="0" xfId="2" applyFont="1" applyFill="1"/>
    <xf numFmtId="0" fontId="2" fillId="2" borderId="13" xfId="2" applyFill="1" applyBorder="1"/>
    <xf numFmtId="0" fontId="2" fillId="2" borderId="14" xfId="2" applyFill="1" applyBorder="1"/>
    <xf numFmtId="40" fontId="2" fillId="2" borderId="14" xfId="2" applyNumberFormat="1" applyFill="1" applyBorder="1"/>
    <xf numFmtId="40" fontId="2" fillId="2" borderId="15" xfId="2" applyNumberFormat="1" applyFill="1" applyBorder="1"/>
    <xf numFmtId="0" fontId="2" fillId="2" borderId="16" xfId="2" applyFill="1" applyBorder="1"/>
    <xf numFmtId="40" fontId="2" fillId="2" borderId="17" xfId="2" applyNumberFormat="1" applyFill="1" applyBorder="1"/>
    <xf numFmtId="0" fontId="2" fillId="2" borderId="18" xfId="2" applyFill="1" applyBorder="1"/>
    <xf numFmtId="40" fontId="2" fillId="2" borderId="19" xfId="2" applyNumberFormat="1" applyFill="1" applyBorder="1"/>
    <xf numFmtId="0" fontId="3" fillId="2" borderId="2" xfId="2" applyFont="1" applyFill="1" applyBorder="1"/>
    <xf numFmtId="0" fontId="3" fillId="2" borderId="3" xfId="2" applyFont="1" applyFill="1" applyBorder="1"/>
    <xf numFmtId="40" fontId="3" fillId="2" borderId="3" xfId="2" applyNumberFormat="1" applyFont="1" applyFill="1" applyBorder="1"/>
    <xf numFmtId="40" fontId="3" fillId="2" borderId="4" xfId="2" applyNumberFormat="1" applyFont="1" applyFill="1" applyBorder="1"/>
    <xf numFmtId="0" fontId="2" fillId="0" borderId="0" xfId="2"/>
    <xf numFmtId="40" fontId="2" fillId="0" borderId="0" xfId="2" applyNumberFormat="1"/>
    <xf numFmtId="0" fontId="2" fillId="2" borderId="1" xfId="2" applyFill="1" applyBorder="1" applyAlignment="1">
      <alignment wrapText="1"/>
    </xf>
    <xf numFmtId="0" fontId="2" fillId="2" borderId="0" xfId="2" applyFill="1" applyBorder="1" applyAlignment="1">
      <alignment wrapText="1"/>
    </xf>
    <xf numFmtId="0" fontId="6" fillId="2" borderId="0" xfId="2" applyFont="1" applyFill="1" applyAlignment="1">
      <alignment wrapText="1"/>
    </xf>
    <xf numFmtId="0" fontId="6" fillId="2" borderId="0" xfId="2" quotePrefix="1" applyFont="1" applyFill="1" applyAlignment="1">
      <alignment wrapText="1"/>
    </xf>
    <xf numFmtId="0" fontId="6" fillId="2" borderId="0" xfId="2" applyFont="1" applyFill="1" applyBorder="1" applyAlignment="1">
      <alignment wrapText="1"/>
    </xf>
    <xf numFmtId="0" fontId="9" fillId="2" borderId="0" xfId="2" applyFont="1" applyFill="1" applyBorder="1" applyAlignment="1">
      <alignment wrapText="1"/>
    </xf>
    <xf numFmtId="0" fontId="11" fillId="3" borderId="3" xfId="2" applyFont="1" applyFill="1" applyBorder="1" applyAlignment="1">
      <alignment wrapText="1"/>
    </xf>
    <xf numFmtId="0" fontId="2" fillId="2" borderId="0" xfId="2" applyFill="1" applyAlignment="1">
      <alignment wrapText="1"/>
    </xf>
    <xf numFmtId="0" fontId="3" fillId="2" borderId="6" xfId="2" applyFont="1" applyFill="1" applyBorder="1" applyAlignment="1">
      <alignment wrapText="1"/>
    </xf>
    <xf numFmtId="0" fontId="12" fillId="2" borderId="9" xfId="2" applyFont="1" applyFill="1" applyBorder="1" applyAlignment="1">
      <alignment wrapText="1"/>
    </xf>
    <xf numFmtId="0" fontId="3" fillId="4" borderId="6" xfId="2" applyFont="1" applyFill="1" applyBorder="1" applyAlignment="1">
      <alignment wrapText="1"/>
    </xf>
    <xf numFmtId="0" fontId="3" fillId="4" borderId="0" xfId="2" applyFont="1" applyFill="1" applyBorder="1" applyAlignment="1">
      <alignment wrapText="1"/>
    </xf>
    <xf numFmtId="0" fontId="13" fillId="4" borderId="0" xfId="2" applyFont="1" applyFill="1" applyBorder="1" applyAlignment="1">
      <alignment wrapText="1"/>
    </xf>
    <xf numFmtId="0" fontId="12" fillId="4" borderId="9" xfId="2" applyFont="1" applyFill="1" applyBorder="1" applyAlignment="1">
      <alignment wrapText="1"/>
    </xf>
    <xf numFmtId="0" fontId="3" fillId="5" borderId="9" xfId="2" applyFont="1" applyFill="1" applyBorder="1" applyAlignment="1">
      <alignment wrapText="1"/>
    </xf>
    <xf numFmtId="0" fontId="3" fillId="2" borderId="0" xfId="2" applyFont="1" applyFill="1" applyBorder="1" applyAlignment="1">
      <alignment wrapText="1"/>
    </xf>
    <xf numFmtId="0" fontId="2" fillId="2" borderId="14" xfId="2" applyFill="1" applyBorder="1" applyAlignment="1">
      <alignment wrapText="1"/>
    </xf>
    <xf numFmtId="0" fontId="3" fillId="2" borderId="2" xfId="2" applyFont="1" applyFill="1" applyBorder="1" applyAlignment="1">
      <alignment wrapText="1"/>
    </xf>
    <xf numFmtId="0" fontId="2" fillId="2" borderId="16" xfId="2" applyFill="1" applyBorder="1" applyAlignment="1">
      <alignment wrapText="1"/>
    </xf>
    <xf numFmtId="0" fontId="2" fillId="2" borderId="18" xfId="2" applyFill="1" applyBorder="1" applyAlignment="1">
      <alignment wrapText="1"/>
    </xf>
    <xf numFmtId="0" fontId="2" fillId="0" borderId="0" xfId="2" applyAlignment="1">
      <alignment wrapText="1"/>
    </xf>
    <xf numFmtId="38" fontId="2" fillId="2" borderId="1" xfId="1" applyNumberFormat="1" applyFont="1" applyFill="1" applyBorder="1"/>
    <xf numFmtId="40" fontId="2" fillId="2" borderId="1" xfId="2" applyNumberFormat="1" applyFill="1" applyBorder="1" applyAlignment="1">
      <alignment horizontal="center"/>
    </xf>
    <xf numFmtId="38" fontId="2" fillId="2" borderId="0" xfId="1" applyNumberFormat="1" applyFont="1" applyFill="1" applyBorder="1"/>
    <xf numFmtId="40" fontId="2" fillId="2" borderId="0" xfId="2" applyNumberFormat="1" applyFill="1" applyBorder="1" applyAlignment="1">
      <alignment horizontal="center"/>
    </xf>
    <xf numFmtId="38" fontId="7" fillId="2" borderId="0" xfId="1" applyNumberFormat="1" applyFont="1" applyFill="1"/>
    <xf numFmtId="40" fontId="7" fillId="2" borderId="0" xfId="2" applyNumberFormat="1" applyFont="1" applyFill="1" applyAlignment="1">
      <alignment horizontal="center"/>
    </xf>
    <xf numFmtId="38" fontId="2" fillId="2" borderId="0" xfId="1" applyNumberFormat="1" applyFont="1" applyFill="1"/>
    <xf numFmtId="40" fontId="2" fillId="2" borderId="0" xfId="2" applyNumberFormat="1" applyFill="1" applyAlignment="1">
      <alignment horizontal="center"/>
    </xf>
    <xf numFmtId="49" fontId="15" fillId="2" borderId="20" xfId="3" applyFill="1" applyBorder="1">
      <alignment wrapText="1"/>
    </xf>
    <xf numFmtId="49" fontId="15" fillId="2" borderId="20" xfId="3" applyFill="1" applyBorder="1" applyAlignment="1">
      <alignment wrapText="1"/>
    </xf>
    <xf numFmtId="38" fontId="15" fillId="2" borderId="20" xfId="1" applyNumberFormat="1" applyFont="1" applyFill="1" applyBorder="1" applyAlignment="1">
      <alignment horizontal="right" wrapText="1"/>
    </xf>
    <xf numFmtId="49" fontId="15" fillId="2" borderId="20" xfId="3" applyFont="1" applyFill="1" applyBorder="1" applyAlignment="1">
      <alignment horizontal="center" wrapText="1"/>
    </xf>
    <xf numFmtId="40" fontId="15" fillId="2" borderId="20" xfId="3" applyNumberFormat="1" applyFont="1" applyFill="1" applyBorder="1" applyAlignment="1">
      <alignment horizontal="center" wrapText="1"/>
    </xf>
    <xf numFmtId="40" fontId="15" fillId="7" borderId="20" xfId="3" applyNumberFormat="1" applyFont="1" applyFill="1" applyBorder="1" applyAlignment="1">
      <alignment horizontal="center" wrapText="1"/>
    </xf>
    <xf numFmtId="49" fontId="17" fillId="2" borderId="0" xfId="2" applyNumberFormat="1" applyFont="1" applyFill="1" applyAlignment="1"/>
    <xf numFmtId="0" fontId="17" fillId="2" borderId="0" xfId="2" applyFont="1" applyFill="1" applyAlignment="1">
      <alignment wrapText="1"/>
    </xf>
    <xf numFmtId="38" fontId="17" fillId="2" borderId="0" xfId="1" applyNumberFormat="1" applyFont="1" applyFill="1" applyAlignment="1"/>
    <xf numFmtId="0" fontId="17" fillId="2" borderId="0" xfId="2" applyFont="1" applyFill="1" applyAlignment="1"/>
    <xf numFmtId="40" fontId="17" fillId="2" borderId="0" xfId="2" applyNumberFormat="1" applyFont="1" applyFill="1" applyAlignment="1"/>
    <xf numFmtId="49" fontId="15" fillId="2" borderId="0" xfId="2" applyNumberFormat="1" applyFont="1" applyFill="1" applyAlignment="1"/>
    <xf numFmtId="49" fontId="15" fillId="2" borderId="0" xfId="2" applyNumberFormat="1" applyFont="1" applyFill="1" applyAlignment="1">
      <alignment wrapText="1"/>
    </xf>
    <xf numFmtId="38" fontId="15" fillId="2" borderId="0" xfId="1" applyNumberFormat="1" applyFont="1" applyFill="1" applyAlignment="1"/>
    <xf numFmtId="0" fontId="15" fillId="2" borderId="0" xfId="2" applyFont="1" applyFill="1" applyAlignment="1"/>
    <xf numFmtId="40" fontId="17" fillId="2" borderId="0" xfId="8" applyNumberFormat="1" applyFill="1"/>
    <xf numFmtId="40" fontId="17" fillId="2" borderId="0" xfId="6" applyNumberFormat="1" applyFill="1"/>
    <xf numFmtId="40" fontId="15" fillId="2" borderId="0" xfId="2" applyNumberFormat="1" applyFont="1" applyFill="1" applyAlignment="1">
      <alignment horizontal="center"/>
    </xf>
    <xf numFmtId="40" fontId="17" fillId="2" borderId="0" xfId="7" applyNumberFormat="1" applyFill="1"/>
    <xf numFmtId="40" fontId="16" fillId="2" borderId="0" xfId="4" applyNumberFormat="1" applyFill="1"/>
    <xf numFmtId="49" fontId="17" fillId="2" borderId="21" xfId="2" applyNumberFormat="1" applyFont="1" applyFill="1" applyBorder="1" applyAlignment="1"/>
    <xf numFmtId="0" fontId="17" fillId="2" borderId="21" xfId="2" applyFont="1" applyFill="1" applyBorder="1" applyAlignment="1">
      <alignment horizontal="left" wrapText="1"/>
    </xf>
    <xf numFmtId="38" fontId="17" fillId="2" borderId="21" xfId="1" applyNumberFormat="1" applyFont="1" applyFill="1" applyBorder="1" applyAlignment="1"/>
    <xf numFmtId="0" fontId="17" fillId="2" borderId="21" xfId="2" applyFont="1" applyFill="1" applyBorder="1" applyAlignment="1"/>
    <xf numFmtId="40" fontId="17" fillId="2" borderId="21" xfId="8" applyNumberFormat="1" applyFill="1" applyBorder="1"/>
    <xf numFmtId="40" fontId="17" fillId="2" borderId="21" xfId="6" applyNumberFormat="1" applyFill="1" applyBorder="1"/>
    <xf numFmtId="40" fontId="17" fillId="2" borderId="21" xfId="2" applyNumberFormat="1" applyFont="1" applyFill="1" applyBorder="1" applyAlignment="1">
      <alignment horizontal="center"/>
    </xf>
    <xf numFmtId="40" fontId="17" fillId="2" borderId="21" xfId="7" applyNumberFormat="1" applyFill="1" applyBorder="1"/>
    <xf numFmtId="40" fontId="17" fillId="2" borderId="21" xfId="2" applyNumberFormat="1" applyFont="1" applyFill="1" applyBorder="1" applyAlignment="1"/>
    <xf numFmtId="0" fontId="15" fillId="2" borderId="0" xfId="2" applyFont="1" applyFill="1" applyAlignment="1">
      <alignment horizontal="left" wrapText="1"/>
    </xf>
    <xf numFmtId="38" fontId="3" fillId="2" borderId="0" xfId="1" applyNumberFormat="1" applyFont="1" applyFill="1"/>
    <xf numFmtId="40" fontId="3" fillId="2" borderId="0" xfId="2" applyNumberFormat="1" applyFont="1" applyFill="1"/>
    <xf numFmtId="40" fontId="3" fillId="2" borderId="0" xfId="2" applyNumberFormat="1" applyFont="1" applyFill="1" applyAlignment="1">
      <alignment horizontal="center"/>
    </xf>
    <xf numFmtId="38" fontId="2" fillId="0" borderId="0" xfId="1" applyNumberFormat="1" applyFont="1"/>
    <xf numFmtId="40" fontId="2" fillId="0" borderId="0" xfId="2" applyNumberFormat="1" applyAlignment="1">
      <alignment horizontal="center"/>
    </xf>
    <xf numFmtId="0" fontId="3" fillId="2" borderId="12" xfId="2" applyFont="1" applyFill="1" applyBorder="1"/>
    <xf numFmtId="40" fontId="3" fillId="2" borderId="11" xfId="2" applyNumberFormat="1" applyFont="1" applyFill="1" applyBorder="1" applyAlignment="1">
      <alignment horizontal="center"/>
    </xf>
  </cellXfs>
  <cellStyles count="9">
    <cellStyle name="Comma" xfId="1" builtinId="3"/>
    <cellStyle name="Normal" xfId="0" builtinId="0"/>
    <cellStyle name="Normal 2" xfId="2"/>
    <cellStyle name="VerdiColumnHeader" xfId="3"/>
    <cellStyle name="VerdiCost" xfId="4"/>
    <cellStyle name="VerdiItemNo" xfId="5"/>
    <cellStyle name="VerdiTotalGross" xfId="6"/>
    <cellStyle name="VerdiTotalNetPrice" xfId="7"/>
    <cellStyle name="VerdiUnitGrossPrice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61"/>
  <sheetViews>
    <sheetView view="pageBreakPreview" topLeftCell="A12" zoomScale="110" zoomScaleNormal="100" zoomScaleSheetLayoutView="110" workbookViewId="0">
      <selection activeCell="H28" sqref="H28"/>
    </sheetView>
  </sheetViews>
  <sheetFormatPr defaultRowHeight="12.75" x14ac:dyDescent="0.2"/>
  <cols>
    <col min="1" max="1" width="16.7109375" style="67" customWidth="1"/>
    <col min="2" max="2" width="18.7109375" style="89" customWidth="1"/>
    <col min="3" max="3" width="9" style="67" customWidth="1"/>
    <col min="4" max="4" width="6" style="67" customWidth="1"/>
    <col min="5" max="5" width="13.7109375" style="68" customWidth="1"/>
    <col min="6" max="6" width="11.5703125" style="68" hidden="1" customWidth="1"/>
    <col min="7" max="7" width="17" style="68" bestFit="1" customWidth="1"/>
    <col min="8" max="8" width="20" style="68" bestFit="1" customWidth="1"/>
    <col min="9" max="9" width="6.7109375" style="67" customWidth="1"/>
    <col min="10" max="10" width="7.140625" style="67" customWidth="1"/>
    <col min="11" max="11" width="7.28515625" style="67" customWidth="1"/>
    <col min="12" max="16384" width="9.140625" style="67"/>
  </cols>
  <sheetData>
    <row r="1" spans="1:8" s="4" customFormat="1" ht="3.75" customHeight="1" x14ac:dyDescent="0.2">
      <c r="A1" s="1"/>
      <c r="B1" s="69"/>
      <c r="C1" s="1"/>
      <c r="D1" s="1"/>
      <c r="E1" s="2"/>
      <c r="F1" s="2"/>
      <c r="G1" s="2"/>
      <c r="H1" s="3"/>
    </row>
    <row r="2" spans="1:8" s="4" customFormat="1" x14ac:dyDescent="0.2">
      <c r="A2" s="5"/>
      <c r="B2" s="70"/>
      <c r="C2" s="5"/>
      <c r="D2" s="5"/>
      <c r="E2" s="3"/>
      <c r="F2" s="3"/>
      <c r="G2" s="3"/>
      <c r="H2" s="3"/>
    </row>
    <row r="3" spans="1:8" s="5" customFormat="1" x14ac:dyDescent="0.2">
      <c r="A3" s="6" t="s">
        <v>0</v>
      </c>
      <c r="B3" s="70"/>
      <c r="E3" s="7" t="s">
        <v>1</v>
      </c>
      <c r="F3" s="3"/>
      <c r="G3" s="3"/>
      <c r="H3" s="3"/>
    </row>
    <row r="4" spans="1:8" s="5" customFormat="1" x14ac:dyDescent="0.2">
      <c r="A4" s="6" t="s">
        <v>2</v>
      </c>
      <c r="B4" s="70"/>
      <c r="E4" s="7" t="s">
        <v>3</v>
      </c>
      <c r="F4" s="3" t="s">
        <v>4</v>
      </c>
      <c r="G4" s="3"/>
      <c r="H4" s="3"/>
    </row>
    <row r="5" spans="1:8" s="5" customFormat="1" x14ac:dyDescent="0.2">
      <c r="A5" s="6"/>
      <c r="B5" s="70"/>
      <c r="E5" s="7"/>
      <c r="F5" s="3"/>
      <c r="G5" s="3"/>
      <c r="H5" s="3"/>
    </row>
    <row r="6" spans="1:8" s="5" customFormat="1" x14ac:dyDescent="0.2">
      <c r="A6" s="6" t="s">
        <v>5</v>
      </c>
      <c r="B6" s="70"/>
      <c r="E6" s="7" t="s">
        <v>5</v>
      </c>
      <c r="F6" s="3"/>
      <c r="G6" s="3"/>
      <c r="H6" s="3"/>
    </row>
    <row r="7" spans="1:8" s="4" customFormat="1" x14ac:dyDescent="0.2">
      <c r="A7" s="1"/>
      <c r="B7" s="69"/>
      <c r="C7" s="1"/>
      <c r="D7" s="1"/>
      <c r="E7" s="2"/>
      <c r="F7" s="2"/>
      <c r="G7" s="2"/>
      <c r="H7" s="3"/>
    </row>
    <row r="8" spans="1:8" s="4" customFormat="1" x14ac:dyDescent="0.2">
      <c r="A8" s="5"/>
      <c r="B8" s="70"/>
      <c r="C8" s="5"/>
      <c r="D8" s="5"/>
      <c r="E8" s="3"/>
      <c r="F8" s="3"/>
      <c r="G8" s="3"/>
      <c r="H8" s="3"/>
    </row>
    <row r="9" spans="1:8" s="9" customFormat="1" ht="15.75" x14ac:dyDescent="0.25">
      <c r="A9" s="8" t="s">
        <v>6</v>
      </c>
      <c r="B9" s="71" t="s">
        <v>7</v>
      </c>
      <c r="E9" s="10"/>
      <c r="F9" s="10"/>
      <c r="G9" s="10"/>
      <c r="H9" s="10"/>
    </row>
    <row r="10" spans="1:8" s="9" customFormat="1" ht="15.75" x14ac:dyDescent="0.25">
      <c r="A10" s="8" t="s">
        <v>8</v>
      </c>
      <c r="B10" s="72" t="s">
        <v>9</v>
      </c>
      <c r="E10" s="10"/>
      <c r="F10" s="10"/>
      <c r="G10" s="10"/>
      <c r="H10" s="10"/>
    </row>
    <row r="11" spans="1:8" s="9" customFormat="1" ht="15.75" x14ac:dyDescent="0.25">
      <c r="A11" s="11" t="s">
        <v>10</v>
      </c>
      <c r="B11" s="73" t="s">
        <v>39</v>
      </c>
      <c r="C11" s="12"/>
      <c r="D11" s="12"/>
      <c r="E11" s="13"/>
      <c r="F11" s="13"/>
      <c r="G11" s="13"/>
      <c r="H11" s="13"/>
    </row>
    <row r="12" spans="1:8" s="4" customFormat="1" ht="15.75" x14ac:dyDescent="0.25">
      <c r="A12" s="14"/>
      <c r="B12" s="74"/>
      <c r="C12" s="5"/>
      <c r="D12" s="5"/>
      <c r="E12" s="3"/>
      <c r="F12" s="3"/>
      <c r="G12" s="3"/>
      <c r="H12" s="3"/>
    </row>
    <row r="13" spans="1:8" s="4" customFormat="1" x14ac:dyDescent="0.2">
      <c r="A13" s="5"/>
      <c r="B13" s="70"/>
      <c r="C13" s="5"/>
      <c r="D13" s="5"/>
      <c r="E13" s="3"/>
      <c r="F13" s="3"/>
      <c r="G13" s="3"/>
      <c r="H13" s="3"/>
    </row>
    <row r="14" spans="1:8" s="4" customFormat="1" ht="15.75" x14ac:dyDescent="0.25">
      <c r="A14" s="15" t="s">
        <v>11</v>
      </c>
      <c r="B14" s="75"/>
      <c r="C14" s="16"/>
      <c r="D14" s="16"/>
      <c r="E14" s="17"/>
      <c r="F14" s="17"/>
      <c r="G14" s="18"/>
      <c r="H14" s="17"/>
    </row>
    <row r="15" spans="1:8" s="4" customFormat="1" ht="15.75" x14ac:dyDescent="0.25">
      <c r="A15" s="19"/>
      <c r="B15" s="76"/>
      <c r="E15" s="20"/>
      <c r="F15" s="20"/>
      <c r="G15" s="20"/>
      <c r="H15" s="20"/>
    </row>
    <row r="16" spans="1:8" s="4" customFormat="1" ht="39" thickBot="1" x14ac:dyDescent="0.25">
      <c r="A16" s="6" t="s">
        <v>12</v>
      </c>
      <c r="B16" s="70"/>
      <c r="C16" s="5"/>
      <c r="D16" s="5"/>
      <c r="E16" s="21" t="s">
        <v>13</v>
      </c>
      <c r="F16" s="20"/>
      <c r="G16" s="22" t="s">
        <v>14</v>
      </c>
      <c r="H16" s="22" t="s">
        <v>15</v>
      </c>
    </row>
    <row r="17" spans="1:8" s="27" customFormat="1" ht="13.5" thickTop="1" x14ac:dyDescent="0.2">
      <c r="A17" s="23"/>
      <c r="B17" s="77"/>
      <c r="C17" s="24"/>
      <c r="D17" s="24"/>
      <c r="E17" s="25"/>
      <c r="F17" s="25"/>
      <c r="G17" s="25"/>
      <c r="H17" s="26"/>
    </row>
    <row r="18" spans="1:8" s="27" customFormat="1" x14ac:dyDescent="0.2">
      <c r="A18" s="133" t="s">
        <v>54</v>
      </c>
      <c r="B18" s="84"/>
      <c r="C18" s="6"/>
      <c r="D18" s="6"/>
      <c r="E18" s="21"/>
      <c r="F18" s="21"/>
      <c r="G18" s="134"/>
      <c r="H18" s="134"/>
    </row>
    <row r="19" spans="1:8" s="27" customFormat="1" ht="25.5" x14ac:dyDescent="0.2">
      <c r="A19" s="133"/>
      <c r="B19" s="84" t="s">
        <v>56</v>
      </c>
      <c r="C19" s="6"/>
      <c r="D19" s="6"/>
      <c r="E19" s="21">
        <f>'03 GMSC 12B SW UPGRADE_FY'!H28</f>
        <v>598470.59383599996</v>
      </c>
      <c r="F19" s="21"/>
      <c r="G19" s="134">
        <f>'03 GMSC 12B SW UPGRADE_FY'!H29</f>
        <v>570430.28839207999</v>
      </c>
      <c r="H19" s="134"/>
    </row>
    <row r="20" spans="1:8" s="27" customFormat="1" ht="38.25" x14ac:dyDescent="0.2">
      <c r="A20" s="133"/>
      <c r="B20" s="84" t="s">
        <v>84</v>
      </c>
      <c r="C20" s="6"/>
      <c r="D20" s="6"/>
      <c r="E20" s="21">
        <f>'04 HLR AUC FNR 12B SW UPGRADE'!H28</f>
        <v>672215.893836</v>
      </c>
      <c r="F20" s="21"/>
      <c r="G20" s="134">
        <f>'04 HLR AUC FNR 12B SW UPGRADE'!H29</f>
        <v>644175.58839207992</v>
      </c>
      <c r="H20" s="134"/>
    </row>
    <row r="21" spans="1:8" s="27" customFormat="1" ht="25.5" x14ac:dyDescent="0.2">
      <c r="A21" s="133"/>
      <c r="B21" s="84" t="s">
        <v>106</v>
      </c>
      <c r="C21" s="6"/>
      <c r="D21" s="6"/>
      <c r="E21" s="21">
        <f>'05 MSC SCC Expansion_FY'!H85</f>
        <v>35159.227060999998</v>
      </c>
      <c r="F21" s="21"/>
      <c r="G21" s="134">
        <f>'05 MSC SCC Expansion_FY'!H86</f>
        <v>27424.197107579999</v>
      </c>
      <c r="H21" s="134"/>
    </row>
    <row r="22" spans="1:8" s="27" customFormat="1" ht="25.5" x14ac:dyDescent="0.2">
      <c r="A22" s="133"/>
      <c r="B22" s="84" t="s">
        <v>248</v>
      </c>
      <c r="C22" s="6"/>
      <c r="D22" s="6"/>
      <c r="E22" s="21">
        <f>'07 PS CORE EXPANSION_FY'!H61</f>
        <v>6233007.9673377797</v>
      </c>
      <c r="F22" s="21"/>
      <c r="G22" s="134">
        <f>'07 PS CORE EXPANSION_FY'!H62</f>
        <v>2634380.6992647923</v>
      </c>
      <c r="H22" s="134"/>
    </row>
    <row r="23" spans="1:8" s="27" customFormat="1" ht="25.5" x14ac:dyDescent="0.2">
      <c r="A23" s="133"/>
      <c r="B23" s="84" t="s">
        <v>341</v>
      </c>
      <c r="C23" s="6"/>
      <c r="D23" s="6"/>
      <c r="E23" s="21">
        <f>'12 OSS Expansion_FY'!H46</f>
        <v>70880</v>
      </c>
      <c r="F23" s="21"/>
      <c r="G23" s="134">
        <f>'12 OSS Expansion_FY'!H47</f>
        <v>42528</v>
      </c>
      <c r="H23" s="134"/>
    </row>
    <row r="24" spans="1:8" s="27" customFormat="1" ht="25.5" x14ac:dyDescent="0.2">
      <c r="A24" s="133"/>
      <c r="B24" s="84" t="s">
        <v>403</v>
      </c>
      <c r="C24" s="6"/>
      <c r="D24" s="6"/>
      <c r="E24" s="21">
        <f>'IPv6 Implementation'!H25</f>
        <v>3482943.3400000003</v>
      </c>
      <c r="F24" s="21"/>
      <c r="G24" s="134">
        <f>'IPv6 Implementation'!H26</f>
        <v>3482943.3400000003</v>
      </c>
      <c r="H24" s="134"/>
    </row>
    <row r="25" spans="1:8" s="27" customFormat="1" ht="25.5" x14ac:dyDescent="0.2">
      <c r="A25" s="133"/>
      <c r="B25" s="84" t="s">
        <v>424</v>
      </c>
      <c r="C25" s="6"/>
      <c r="D25" s="6"/>
      <c r="E25" s="21">
        <f>'EVO RNC Reparenting'!H18</f>
        <v>333333</v>
      </c>
      <c r="F25" s="21"/>
      <c r="G25" s="134">
        <f>'EVO RNC Reparenting'!H19</f>
        <v>0</v>
      </c>
      <c r="H25" s="134"/>
    </row>
    <row r="26" spans="1:8" s="27" customFormat="1" ht="25.5" x14ac:dyDescent="0.2">
      <c r="A26" s="133"/>
      <c r="B26" s="84" t="s">
        <v>431</v>
      </c>
      <c r="C26" s="6"/>
      <c r="D26" s="6"/>
      <c r="E26" s="21">
        <f>'SingTel DQMS Change Request'!H19</f>
        <v>571966</v>
      </c>
      <c r="F26" s="21"/>
      <c r="G26" s="134">
        <f>'SingTel DQMS Change Request'!H20</f>
        <v>571966</v>
      </c>
      <c r="H26" s="134"/>
    </row>
    <row r="27" spans="1:8" s="27" customFormat="1" ht="25.5" x14ac:dyDescent="0.2">
      <c r="A27" s="133"/>
      <c r="B27" s="84" t="s">
        <v>442</v>
      </c>
      <c r="C27" s="6"/>
      <c r="D27" s="6"/>
      <c r="E27" s="21">
        <f>'MPBN Switch Expansion_FY'!H26</f>
        <v>235070</v>
      </c>
      <c r="F27" s="21"/>
      <c r="G27" s="134">
        <f>'MPBN Switch Expansion_FY'!H27</f>
        <v>235070</v>
      </c>
      <c r="H27" s="134"/>
    </row>
    <row r="28" spans="1:8" s="4" customFormat="1" ht="13.5" thickBot="1" x14ac:dyDescent="0.25">
      <c r="A28" s="28"/>
      <c r="B28" s="78"/>
      <c r="C28" s="29"/>
      <c r="D28" s="29"/>
      <c r="E28" s="30"/>
      <c r="F28" s="30"/>
      <c r="G28" s="31"/>
      <c r="H28" s="31"/>
    </row>
    <row r="29" spans="1:8" s="27" customFormat="1" ht="13.5" thickTop="1" x14ac:dyDescent="0.2">
      <c r="A29" s="32" t="s">
        <v>16</v>
      </c>
      <c r="B29" s="79"/>
      <c r="C29" s="33"/>
      <c r="D29" s="33"/>
      <c r="E29" s="34">
        <f>SUM(E17:E28)</f>
        <v>12233046.02207078</v>
      </c>
      <c r="F29" s="34" t="e">
        <f>#REF!+F17+#REF!</f>
        <v>#REF!</v>
      </c>
      <c r="G29" s="35">
        <f>SUM(G17:G28)</f>
        <v>8208918.1131565329</v>
      </c>
      <c r="H29" s="36"/>
    </row>
    <row r="30" spans="1:8" s="27" customFormat="1" x14ac:dyDescent="0.2">
      <c r="A30" s="37" t="s">
        <v>17</v>
      </c>
      <c r="B30" s="80"/>
      <c r="C30" s="38"/>
      <c r="D30" s="38"/>
      <c r="E30" s="39">
        <f>SUM(E31:E34)</f>
        <v>0</v>
      </c>
      <c r="F30" s="39"/>
      <c r="G30" s="35">
        <f>SUM(G31:G34)</f>
        <v>0</v>
      </c>
      <c r="H30" s="36"/>
    </row>
    <row r="31" spans="1:8" s="43" customFormat="1" ht="12" x14ac:dyDescent="0.2">
      <c r="A31" s="40"/>
      <c r="B31" s="81" t="s">
        <v>18</v>
      </c>
      <c r="C31" s="41"/>
      <c r="D31" s="41"/>
      <c r="E31" s="42"/>
      <c r="F31" s="42"/>
      <c r="G31" s="36"/>
      <c r="H31" s="36"/>
    </row>
    <row r="32" spans="1:8" s="43" customFormat="1" ht="12" x14ac:dyDescent="0.2">
      <c r="A32" s="40"/>
      <c r="B32" s="81" t="s">
        <v>19</v>
      </c>
      <c r="C32" s="41"/>
      <c r="D32" s="41"/>
      <c r="E32" s="42"/>
      <c r="F32" s="42"/>
      <c r="G32" s="36"/>
      <c r="H32" s="36"/>
    </row>
    <row r="33" spans="1:10" s="43" customFormat="1" ht="12" x14ac:dyDescent="0.2">
      <c r="A33" s="40"/>
      <c r="B33" s="81" t="s">
        <v>20</v>
      </c>
      <c r="C33" s="41"/>
      <c r="D33" s="41"/>
      <c r="E33" s="42"/>
      <c r="F33" s="42"/>
      <c r="G33" s="36"/>
      <c r="H33" s="36"/>
    </row>
    <row r="34" spans="1:10" s="43" customFormat="1" ht="12" x14ac:dyDescent="0.2">
      <c r="A34" s="40"/>
      <c r="B34" s="81" t="s">
        <v>21</v>
      </c>
      <c r="C34" s="41"/>
      <c r="D34" s="41"/>
      <c r="E34" s="42"/>
      <c r="F34" s="42"/>
      <c r="G34" s="36"/>
      <c r="H34" s="36"/>
    </row>
    <row r="35" spans="1:10" s="43" customFormat="1" ht="12" x14ac:dyDescent="0.2">
      <c r="A35" s="44" t="s">
        <v>22</v>
      </c>
      <c r="B35" s="81"/>
      <c r="C35" s="41"/>
      <c r="D35" s="41"/>
      <c r="E35" s="42">
        <f>SUM(E36:E37)</f>
        <v>0</v>
      </c>
      <c r="F35" s="42"/>
      <c r="G35" s="36">
        <f>SUM(G36:G37)</f>
        <v>0</v>
      </c>
      <c r="H35" s="36">
        <f>SUM(E35,G35)</f>
        <v>0</v>
      </c>
    </row>
    <row r="36" spans="1:10" s="43" customFormat="1" ht="24" x14ac:dyDescent="0.2">
      <c r="A36" s="44"/>
      <c r="B36" s="81" t="s">
        <v>23</v>
      </c>
      <c r="C36" s="41"/>
      <c r="D36" s="41"/>
      <c r="E36" s="42"/>
      <c r="F36" s="42"/>
      <c r="G36" s="36"/>
      <c r="H36" s="36"/>
    </row>
    <row r="37" spans="1:10" s="4" customFormat="1" ht="13.5" thickBot="1" x14ac:dyDescent="0.25">
      <c r="A37" s="45"/>
      <c r="B37" s="82"/>
      <c r="C37" s="46"/>
      <c r="D37" s="46"/>
      <c r="E37" s="47"/>
      <c r="F37" s="47"/>
      <c r="G37" s="48"/>
      <c r="H37" s="48"/>
    </row>
    <row r="38" spans="1:10" s="27" customFormat="1" ht="14.25" thickTop="1" thickBot="1" x14ac:dyDescent="0.25">
      <c r="A38" s="49" t="s">
        <v>24</v>
      </c>
      <c r="B38" s="83"/>
      <c r="C38" s="50"/>
      <c r="D38" s="50"/>
      <c r="E38" s="51">
        <f>E29-E30</f>
        <v>12233046.02207078</v>
      </c>
      <c r="F38" s="51" t="e">
        <f>F29-F30</f>
        <v>#REF!</v>
      </c>
      <c r="G38" s="52">
        <f>G29-G30</f>
        <v>8208918.1131565329</v>
      </c>
      <c r="H38" s="48"/>
    </row>
    <row r="39" spans="1:10" s="27" customFormat="1" ht="13.5" thickTop="1" x14ac:dyDescent="0.2">
      <c r="A39" s="6"/>
      <c r="B39" s="84"/>
      <c r="C39" s="6"/>
      <c r="D39" s="6"/>
      <c r="E39" s="21"/>
      <c r="F39" s="21"/>
      <c r="G39" s="21"/>
      <c r="H39" s="21"/>
    </row>
    <row r="40" spans="1:10" s="4" customFormat="1" x14ac:dyDescent="0.2">
      <c r="B40" s="76"/>
      <c r="E40" s="20"/>
      <c r="F40" s="20"/>
      <c r="G40" s="20"/>
      <c r="H40" s="20"/>
    </row>
    <row r="41" spans="1:10" s="54" customFormat="1" ht="15.75" x14ac:dyDescent="0.25">
      <c r="A41" s="15" t="s">
        <v>25</v>
      </c>
      <c r="B41" s="75"/>
      <c r="C41" s="16"/>
      <c r="D41" s="16"/>
      <c r="E41" s="17"/>
      <c r="F41" s="17"/>
      <c r="G41" s="17"/>
      <c r="H41" s="18"/>
      <c r="I41" s="53"/>
    </row>
    <row r="42" spans="1:10" s="4" customFormat="1" x14ac:dyDescent="0.2">
      <c r="B42" s="76"/>
      <c r="E42" s="20"/>
      <c r="F42" s="20"/>
      <c r="G42" s="20"/>
      <c r="H42" s="20"/>
    </row>
    <row r="43" spans="1:10" s="4" customFormat="1" x14ac:dyDescent="0.2">
      <c r="A43" s="55" t="s">
        <v>26</v>
      </c>
      <c r="B43" s="85"/>
      <c r="C43" s="56"/>
      <c r="D43" s="56"/>
      <c r="E43" s="57"/>
      <c r="F43" s="57"/>
      <c r="G43" s="57"/>
      <c r="H43" s="58"/>
      <c r="I43" s="5"/>
      <c r="J43" s="5"/>
    </row>
    <row r="44" spans="1:10" s="4" customFormat="1" x14ac:dyDescent="0.2">
      <c r="A44" s="59" t="s">
        <v>27</v>
      </c>
      <c r="B44" s="70"/>
      <c r="C44" s="5"/>
      <c r="D44" s="5"/>
      <c r="E44" s="3"/>
      <c r="F44" s="3"/>
      <c r="G44" s="3"/>
      <c r="H44" s="60"/>
      <c r="I44" s="5"/>
      <c r="J44" s="5"/>
    </row>
    <row r="45" spans="1:10" s="4" customFormat="1" x14ac:dyDescent="0.2">
      <c r="A45" s="59" t="s">
        <v>28</v>
      </c>
      <c r="B45" s="70"/>
      <c r="C45" s="5"/>
      <c r="D45" s="5"/>
      <c r="E45" s="3"/>
      <c r="F45" s="3"/>
      <c r="G45" s="3"/>
      <c r="H45" s="60"/>
      <c r="I45" s="5"/>
      <c r="J45" s="5"/>
    </row>
    <row r="46" spans="1:10" s="4" customFormat="1" x14ac:dyDescent="0.2">
      <c r="A46" s="59" t="s">
        <v>29</v>
      </c>
      <c r="B46" s="70"/>
      <c r="C46" s="5"/>
      <c r="D46" s="5"/>
      <c r="E46" s="3"/>
      <c r="F46" s="3"/>
      <c r="G46" s="3"/>
      <c r="H46" s="60"/>
      <c r="I46" s="5"/>
      <c r="J46" s="5"/>
    </row>
    <row r="47" spans="1:10" s="4" customFormat="1" x14ac:dyDescent="0.2">
      <c r="A47" s="59" t="s">
        <v>30</v>
      </c>
      <c r="B47" s="70"/>
      <c r="C47" s="5"/>
      <c r="D47" s="5"/>
      <c r="E47" s="3"/>
      <c r="F47" s="3"/>
      <c r="G47" s="3"/>
      <c r="H47" s="60"/>
      <c r="I47" s="5"/>
      <c r="J47" s="5"/>
    </row>
    <row r="48" spans="1:10" s="4" customFormat="1" x14ac:dyDescent="0.2">
      <c r="A48" s="59" t="s">
        <v>30</v>
      </c>
      <c r="B48" s="70"/>
      <c r="C48" s="5"/>
      <c r="D48" s="5"/>
      <c r="E48" s="3"/>
      <c r="F48" s="3"/>
      <c r="G48" s="3"/>
      <c r="H48" s="60"/>
      <c r="I48" s="5"/>
      <c r="J48" s="5"/>
    </row>
    <row r="49" spans="1:10" s="4" customFormat="1" x14ac:dyDescent="0.2">
      <c r="A49" s="61"/>
      <c r="B49" s="69"/>
      <c r="C49" s="1"/>
      <c r="D49" s="1"/>
      <c r="E49" s="2"/>
      <c r="F49" s="2"/>
      <c r="G49" s="2"/>
      <c r="H49" s="62"/>
      <c r="I49" s="5"/>
      <c r="J49" s="5"/>
    </row>
    <row r="50" spans="1:10" s="4" customFormat="1" x14ac:dyDescent="0.2">
      <c r="B50" s="76"/>
      <c r="E50" s="20"/>
      <c r="F50" s="20"/>
      <c r="G50" s="20"/>
      <c r="H50" s="20"/>
    </row>
    <row r="51" spans="1:10" s="54" customFormat="1" ht="15.75" x14ac:dyDescent="0.25">
      <c r="A51" s="15" t="s">
        <v>31</v>
      </c>
      <c r="B51" s="75"/>
      <c r="C51" s="16"/>
      <c r="D51" s="16"/>
      <c r="E51" s="17"/>
      <c r="F51" s="17"/>
      <c r="G51" s="17"/>
      <c r="H51" s="18"/>
      <c r="I51" s="53"/>
    </row>
    <row r="52" spans="1:10" s="4" customFormat="1" x14ac:dyDescent="0.2">
      <c r="B52" s="76"/>
      <c r="E52" s="20"/>
      <c r="F52" s="20"/>
      <c r="G52" s="20"/>
      <c r="H52" s="20"/>
    </row>
    <row r="53" spans="1:10" s="27" customFormat="1" x14ac:dyDescent="0.2">
      <c r="A53" s="63" t="s">
        <v>32</v>
      </c>
      <c r="B53" s="86" t="s">
        <v>33</v>
      </c>
      <c r="C53" s="63" t="s">
        <v>34</v>
      </c>
      <c r="D53" s="64"/>
      <c r="E53" s="65"/>
      <c r="F53" s="65"/>
      <c r="G53" s="65"/>
      <c r="H53" s="66"/>
      <c r="I53" s="6"/>
      <c r="J53" s="6"/>
    </row>
    <row r="54" spans="1:10" s="4" customFormat="1" x14ac:dyDescent="0.2">
      <c r="A54" s="59" t="s">
        <v>35</v>
      </c>
      <c r="B54" s="87" t="s">
        <v>36</v>
      </c>
      <c r="C54" s="59" t="s">
        <v>4</v>
      </c>
      <c r="D54" s="5"/>
      <c r="E54" s="3"/>
      <c r="F54" s="3"/>
      <c r="G54" s="3"/>
      <c r="H54" s="60"/>
      <c r="I54" s="5"/>
      <c r="J54" s="5"/>
    </row>
    <row r="55" spans="1:10" s="4" customFormat="1" x14ac:dyDescent="0.2">
      <c r="A55" s="59" t="s">
        <v>37</v>
      </c>
      <c r="B55" s="87" t="s">
        <v>36</v>
      </c>
      <c r="C55" s="59" t="s">
        <v>38</v>
      </c>
      <c r="D55" s="5"/>
      <c r="E55" s="3"/>
      <c r="F55" s="3"/>
      <c r="G55" s="3"/>
      <c r="H55" s="60"/>
      <c r="I55" s="5"/>
      <c r="J55" s="5"/>
    </row>
    <row r="56" spans="1:10" s="4" customFormat="1" x14ac:dyDescent="0.2">
      <c r="A56" s="59"/>
      <c r="B56" s="87"/>
      <c r="C56" s="59"/>
      <c r="D56" s="5"/>
      <c r="E56" s="3"/>
      <c r="F56" s="3"/>
      <c r="G56" s="3"/>
      <c r="H56" s="60"/>
      <c r="I56" s="5"/>
      <c r="J56" s="5"/>
    </row>
    <row r="57" spans="1:10" s="4" customFormat="1" x14ac:dyDescent="0.2">
      <c r="A57" s="59"/>
      <c r="B57" s="87"/>
      <c r="C57" s="59"/>
      <c r="D57" s="5"/>
      <c r="E57" s="3"/>
      <c r="F57" s="3"/>
      <c r="G57" s="3"/>
      <c r="H57" s="60"/>
      <c r="I57" s="5"/>
      <c r="J57" s="5"/>
    </row>
    <row r="58" spans="1:10" s="4" customFormat="1" x14ac:dyDescent="0.2">
      <c r="A58" s="61"/>
      <c r="B58" s="88"/>
      <c r="C58" s="61"/>
      <c r="D58" s="1"/>
      <c r="E58" s="2"/>
      <c r="F58" s="2"/>
      <c r="G58" s="2"/>
      <c r="H58" s="62"/>
      <c r="I58" s="5"/>
      <c r="J58" s="5"/>
    </row>
    <row r="59" spans="1:10" s="4" customFormat="1" x14ac:dyDescent="0.2">
      <c r="B59" s="76"/>
      <c r="E59" s="20"/>
      <c r="F59" s="20"/>
      <c r="G59" s="20"/>
      <c r="H59" s="20"/>
    </row>
    <row r="60" spans="1:10" s="4" customFormat="1" x14ac:dyDescent="0.2">
      <c r="B60" s="76"/>
      <c r="E60" s="20"/>
      <c r="F60" s="20"/>
      <c r="G60" s="20"/>
      <c r="H60" s="20"/>
    </row>
    <row r="61" spans="1:10" s="4" customFormat="1" x14ac:dyDescent="0.2">
      <c r="B61" s="76"/>
      <c r="E61" s="20"/>
      <c r="F61" s="20"/>
      <c r="G61" s="20"/>
      <c r="H61" s="20"/>
    </row>
  </sheetData>
  <printOptions horizontalCentered="1"/>
  <pageMargins left="0.75" right="0.75" top="1.36" bottom="0.65" header="0.35" footer="0.35"/>
  <pageSetup paperSize="9" scale="84" fitToWidth="2" orientation="portrait" r:id="rId1"/>
  <headerFooter alignWithMargins="0">
    <oddHeader>&amp;C&amp;G</oddHeader>
    <oddFooter>&amp;CCommercial in Confidence&amp;RPage &amp;P of &amp;N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outlinePr summaryBelow="0"/>
    <pageSetUpPr fitToPage="1"/>
  </sheetPr>
  <dimension ref="A1:I31"/>
  <sheetViews>
    <sheetView tabSelected="1" view="pageBreakPreview" zoomScale="110" zoomScaleNormal="100" zoomScaleSheetLayoutView="110" workbookViewId="0">
      <selection activeCell="B5" sqref="B5"/>
    </sheetView>
  </sheetViews>
  <sheetFormatPr defaultRowHeight="12.75" outlineLevelRow="2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53</v>
      </c>
      <c r="B10" s="105" t="s">
        <v>54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441</v>
      </c>
      <c r="B11" s="110" t="s">
        <v>442</v>
      </c>
      <c r="C11" s="111">
        <v>1</v>
      </c>
      <c r="D11" s="112"/>
      <c r="E11" s="113">
        <f>SUM(F12,F16)</f>
        <v>235070</v>
      </c>
      <c r="F11" s="114">
        <f>C11*E11</f>
        <v>235070</v>
      </c>
      <c r="G11" s="115">
        <f>IF(F11=0, 0, 100*(1-(H11/F11)))</f>
        <v>0</v>
      </c>
      <c r="H11" s="116">
        <f>C11*SUM(H12,H16)</f>
        <v>235070</v>
      </c>
      <c r="I11" s="117">
        <f>SUM(I12:I23)</f>
        <v>0</v>
      </c>
    </row>
    <row r="12" spans="1:9" outlineLevel="1" x14ac:dyDescent="0.2">
      <c r="A12" s="109" t="s">
        <v>443</v>
      </c>
      <c r="B12" s="110" t="s">
        <v>444</v>
      </c>
      <c r="C12" s="111">
        <v>1</v>
      </c>
      <c r="D12" s="112"/>
      <c r="E12" s="113">
        <f>SUM(F13)</f>
        <v>25000</v>
      </c>
      <c r="F12" s="114">
        <f>C12*E12</f>
        <v>25000</v>
      </c>
      <c r="G12" s="115">
        <f>IF(F12=0, 0, 100*(1-(H12/F12)))</f>
        <v>0</v>
      </c>
      <c r="H12" s="116">
        <f>C12*SUM(H13)</f>
        <v>25000</v>
      </c>
      <c r="I12" s="117"/>
    </row>
    <row r="13" spans="1:9" outlineLevel="1" x14ac:dyDescent="0.2">
      <c r="A13" s="109" t="s">
        <v>445</v>
      </c>
      <c r="B13" s="110" t="s">
        <v>446</v>
      </c>
      <c r="C13" s="111">
        <v>1</v>
      </c>
      <c r="D13" s="112"/>
      <c r="E13" s="113">
        <f>SUM(F14)</f>
        <v>25000</v>
      </c>
      <c r="F13" s="114">
        <f>C13*E13</f>
        <v>25000</v>
      </c>
      <c r="G13" s="115">
        <f>IF(F13=0, 0, 100*(1-(H13/F13)))</f>
        <v>0</v>
      </c>
      <c r="H13" s="116">
        <f>C13*SUM(H14)</f>
        <v>25000</v>
      </c>
      <c r="I13" s="117"/>
    </row>
    <row r="14" spans="1:9" outlineLevel="1" x14ac:dyDescent="0.2">
      <c r="A14" s="109" t="s">
        <v>447</v>
      </c>
      <c r="B14" s="110" t="s">
        <v>448</v>
      </c>
      <c r="C14" s="111">
        <v>1</v>
      </c>
      <c r="D14" s="112"/>
      <c r="E14" s="113">
        <f>SUM(F15)</f>
        <v>25000</v>
      </c>
      <c r="F14" s="114">
        <f>C14*E14</f>
        <v>25000</v>
      </c>
      <c r="G14" s="115">
        <f>IF(F14=0, 0, 100*(1-(H14/F14)))</f>
        <v>0</v>
      </c>
      <c r="H14" s="116">
        <f>C14*SUM(H15)</f>
        <v>25000</v>
      </c>
      <c r="I14" s="117"/>
    </row>
    <row r="15" spans="1:9" outlineLevel="1" x14ac:dyDescent="0.2">
      <c r="A15" s="109" t="s">
        <v>449</v>
      </c>
      <c r="B15" s="110" t="s">
        <v>450</v>
      </c>
      <c r="C15" s="111">
        <v>1</v>
      </c>
      <c r="D15" s="112"/>
      <c r="E15" s="113">
        <v>25000</v>
      </c>
      <c r="F15" s="114">
        <v>25000</v>
      </c>
      <c r="G15" s="115">
        <v>0</v>
      </c>
      <c r="H15" s="116">
        <v>25000</v>
      </c>
      <c r="I15" s="117"/>
    </row>
    <row r="16" spans="1:9" outlineLevel="1" x14ac:dyDescent="0.2">
      <c r="A16" s="109" t="s">
        <v>451</v>
      </c>
      <c r="B16" s="110" t="s">
        <v>452</v>
      </c>
      <c r="C16" s="111">
        <v>1</v>
      </c>
      <c r="D16" s="112"/>
      <c r="E16" s="113">
        <f>SUM(F17)</f>
        <v>210070</v>
      </c>
      <c r="F16" s="114">
        <f>C16*E16</f>
        <v>210070</v>
      </c>
      <c r="G16" s="115">
        <f>IF(F16=0, 0, 100*(1-(H16/F16)))</f>
        <v>0</v>
      </c>
      <c r="H16" s="116">
        <f>C16*SUM(H17)</f>
        <v>210070</v>
      </c>
      <c r="I16" s="117"/>
    </row>
    <row r="17" spans="1:9" outlineLevel="1" x14ac:dyDescent="0.2">
      <c r="A17" s="109" t="s">
        <v>453</v>
      </c>
      <c r="B17" s="110" t="s">
        <v>452</v>
      </c>
      <c r="C17" s="111">
        <v>1</v>
      </c>
      <c r="D17" s="112"/>
      <c r="E17" s="113">
        <f>SUM(F18)</f>
        <v>210070</v>
      </c>
      <c r="F17" s="114">
        <f>C17*E17</f>
        <v>210070</v>
      </c>
      <c r="G17" s="115">
        <f>IF(F17=0, 0, 100*(1-(H17/F17)))</f>
        <v>0</v>
      </c>
      <c r="H17" s="116">
        <f>C17*SUM(H18)</f>
        <v>210070</v>
      </c>
      <c r="I17" s="117"/>
    </row>
    <row r="18" spans="1:9" outlineLevel="1" x14ac:dyDescent="0.2">
      <c r="A18" s="109" t="s">
        <v>454</v>
      </c>
      <c r="B18" s="110" t="s">
        <v>455</v>
      </c>
      <c r="C18" s="111">
        <v>1</v>
      </c>
      <c r="D18" s="112"/>
      <c r="E18" s="113">
        <f>SUM(F19,F20,F21,F22,F23)</f>
        <v>210070</v>
      </c>
      <c r="F18" s="114">
        <f>C18*E18</f>
        <v>210070</v>
      </c>
      <c r="G18" s="115">
        <f>IF(F18=0, 0, 100*(1-(H18/F18)))</f>
        <v>0</v>
      </c>
      <c r="H18" s="116">
        <f>C18*SUM(H19,H20,H21,H22,H23)</f>
        <v>210070</v>
      </c>
      <c r="I18" s="117"/>
    </row>
    <row r="19" spans="1:9" outlineLevel="2" x14ac:dyDescent="0.2">
      <c r="A19" s="109" t="s">
        <v>456</v>
      </c>
      <c r="B19" s="110" t="s">
        <v>457</v>
      </c>
      <c r="C19" s="111">
        <v>5</v>
      </c>
      <c r="D19" s="112"/>
      <c r="E19" s="113">
        <v>15632</v>
      </c>
      <c r="F19" s="114">
        <v>78160</v>
      </c>
      <c r="G19" s="115">
        <v>0</v>
      </c>
      <c r="H19" s="116">
        <v>78160</v>
      </c>
      <c r="I19" s="117"/>
    </row>
    <row r="20" spans="1:9" outlineLevel="2" x14ac:dyDescent="0.2">
      <c r="A20" s="109" t="s">
        <v>458</v>
      </c>
      <c r="B20" s="110" t="s">
        <v>459</v>
      </c>
      <c r="C20" s="111">
        <v>5</v>
      </c>
      <c r="D20" s="112"/>
      <c r="E20" s="113">
        <v>4866</v>
      </c>
      <c r="F20" s="114">
        <v>24330</v>
      </c>
      <c r="G20" s="115">
        <v>0</v>
      </c>
      <c r="H20" s="116">
        <v>24330</v>
      </c>
      <c r="I20" s="117"/>
    </row>
    <row r="21" spans="1:9" outlineLevel="2" x14ac:dyDescent="0.2">
      <c r="A21" s="109" t="s">
        <v>460</v>
      </c>
      <c r="B21" s="110" t="s">
        <v>461</v>
      </c>
      <c r="C21" s="111">
        <v>120</v>
      </c>
      <c r="D21" s="112"/>
      <c r="E21" s="113">
        <v>360</v>
      </c>
      <c r="F21" s="114">
        <v>43200</v>
      </c>
      <c r="G21" s="115">
        <v>0</v>
      </c>
      <c r="H21" s="116">
        <v>43200</v>
      </c>
      <c r="I21" s="117"/>
    </row>
    <row r="22" spans="1:9" outlineLevel="2" x14ac:dyDescent="0.2">
      <c r="A22" s="109" t="s">
        <v>462</v>
      </c>
      <c r="B22" s="110" t="s">
        <v>463</v>
      </c>
      <c r="C22" s="111">
        <v>120</v>
      </c>
      <c r="D22" s="112"/>
      <c r="E22" s="113">
        <v>239</v>
      </c>
      <c r="F22" s="114">
        <v>28680</v>
      </c>
      <c r="G22" s="115">
        <v>0</v>
      </c>
      <c r="H22" s="116">
        <v>28680</v>
      </c>
      <c r="I22" s="117"/>
    </row>
    <row r="23" spans="1:9" outlineLevel="2" x14ac:dyDescent="0.2">
      <c r="A23" s="109" t="s">
        <v>464</v>
      </c>
      <c r="B23" s="110" t="s">
        <v>465</v>
      </c>
      <c r="C23" s="111">
        <v>1</v>
      </c>
      <c r="D23" s="112"/>
      <c r="E23" s="113">
        <v>35700</v>
      </c>
      <c r="F23" s="114">
        <v>35700</v>
      </c>
      <c r="G23" s="115">
        <v>0</v>
      </c>
      <c r="H23" s="116">
        <v>35700</v>
      </c>
      <c r="I23" s="117"/>
    </row>
    <row r="24" spans="1:9" x14ac:dyDescent="0.2">
      <c r="A24" s="109"/>
      <c r="B24" s="110"/>
      <c r="C24" s="111"/>
      <c r="D24" s="112"/>
      <c r="E24" s="113"/>
      <c r="F24" s="114"/>
      <c r="G24" s="115"/>
      <c r="H24" s="116"/>
      <c r="I24" s="117"/>
    </row>
    <row r="25" spans="1:9" ht="13.5" thickBot="1" x14ac:dyDescent="0.25">
      <c r="A25" s="118"/>
      <c r="B25" s="119"/>
      <c r="C25" s="120"/>
      <c r="D25" s="121"/>
      <c r="E25" s="122"/>
      <c r="F25" s="123"/>
      <c r="G25" s="124"/>
      <c r="H25" s="125"/>
      <c r="I25" s="126"/>
    </row>
    <row r="26" spans="1:9" x14ac:dyDescent="0.2">
      <c r="A26" s="27"/>
      <c r="B26" s="127" t="s">
        <v>49</v>
      </c>
      <c r="C26" s="128"/>
      <c r="D26" s="27"/>
      <c r="E26" s="129"/>
      <c r="F26" s="114"/>
      <c r="G26" s="130"/>
      <c r="H26" s="129">
        <f>F11</f>
        <v>235070</v>
      </c>
      <c r="I26" s="129"/>
    </row>
    <row r="27" spans="1:9" x14ac:dyDescent="0.2">
      <c r="A27" s="4"/>
      <c r="B27" s="127" t="s">
        <v>50</v>
      </c>
      <c r="C27" s="96"/>
      <c r="D27" s="4"/>
      <c r="E27" s="20"/>
      <c r="F27" s="114"/>
      <c r="G27" s="97"/>
      <c r="H27" s="20">
        <f>H11</f>
        <v>235070</v>
      </c>
      <c r="I27" s="20"/>
    </row>
    <row r="28" spans="1:9" x14ac:dyDescent="0.2">
      <c r="A28" s="4"/>
      <c r="B28" s="127" t="s">
        <v>51</v>
      </c>
      <c r="C28" s="96"/>
      <c r="D28" s="4"/>
      <c r="E28" s="20"/>
      <c r="F28" s="114"/>
      <c r="G28" s="97"/>
      <c r="H28" s="20">
        <f>I11</f>
        <v>0</v>
      </c>
      <c r="I28" s="20"/>
    </row>
    <row r="29" spans="1:9" x14ac:dyDescent="0.2">
      <c r="A29" s="4"/>
      <c r="B29" s="127"/>
      <c r="C29" s="96"/>
      <c r="D29" s="4"/>
      <c r="E29" s="20"/>
      <c r="F29" s="114"/>
      <c r="G29" s="97"/>
      <c r="H29" s="20"/>
      <c r="I29" s="20"/>
    </row>
    <row r="30" spans="1:9" x14ac:dyDescent="0.2">
      <c r="A30" s="4"/>
      <c r="B30" s="76" t="s">
        <v>52</v>
      </c>
      <c r="C30" s="96"/>
      <c r="D30" s="4"/>
      <c r="E30" s="20"/>
      <c r="F30" s="114"/>
      <c r="G30" s="97"/>
      <c r="H30" s="20">
        <f>SUM(H27,H28)</f>
        <v>235070</v>
      </c>
    </row>
    <row r="31" spans="1:9" x14ac:dyDescent="0.2">
      <c r="A31" s="4"/>
      <c r="B31" s="76"/>
      <c r="C31" s="96"/>
      <c r="D31" s="4"/>
      <c r="E31" s="20"/>
      <c r="F31" s="20"/>
      <c r="G31" s="97"/>
      <c r="H31" s="20"/>
      <c r="I31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outlinePr summaryBelow="0"/>
    <pageSetUpPr fitToPage="1"/>
  </sheetPr>
  <dimension ref="A1:I33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2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53</v>
      </c>
      <c r="B10" s="105" t="s">
        <v>54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55</v>
      </c>
      <c r="B11" s="110" t="s">
        <v>56</v>
      </c>
      <c r="C11" s="111">
        <v>1</v>
      </c>
      <c r="D11" s="112"/>
      <c r="E11" s="113">
        <f>SUM(F12,F20)</f>
        <v>598470.59383599996</v>
      </c>
      <c r="F11" s="114">
        <f>C11*E11</f>
        <v>598470.59383599996</v>
      </c>
      <c r="G11" s="115">
        <f>IF(F11=0, 0, 100*(1-(H11/F11)))</f>
        <v>4.6853271877889346</v>
      </c>
      <c r="H11" s="116">
        <f>C11*SUM(H12,H20)</f>
        <v>570430.28839207999</v>
      </c>
      <c r="I11" s="117">
        <f>SUM(I12:I25)</f>
        <v>0</v>
      </c>
    </row>
    <row r="12" spans="1:9" outlineLevel="1" x14ac:dyDescent="0.2">
      <c r="A12" s="109" t="s">
        <v>57</v>
      </c>
      <c r="B12" s="110" t="s">
        <v>58</v>
      </c>
      <c r="C12" s="111">
        <v>1</v>
      </c>
      <c r="D12" s="112"/>
      <c r="E12" s="113">
        <f>SUM(F13)</f>
        <v>127455.933836</v>
      </c>
      <c r="F12" s="114">
        <f>C12*E12</f>
        <v>127455.933836</v>
      </c>
      <c r="G12" s="115">
        <f>IF(F12=0, 0, 100*(1-(H12/F12)))</f>
        <v>21.999999999999996</v>
      </c>
      <c r="H12" s="116">
        <f>C12*SUM(H13)</f>
        <v>99415.628392080005</v>
      </c>
      <c r="I12" s="117"/>
    </row>
    <row r="13" spans="1:9" outlineLevel="1" x14ac:dyDescent="0.2">
      <c r="A13" s="109" t="s">
        <v>59</v>
      </c>
      <c r="B13" s="110" t="s">
        <v>60</v>
      </c>
      <c r="C13" s="111">
        <v>1</v>
      </c>
      <c r="D13" s="112"/>
      <c r="E13" s="113">
        <f>SUM(F14)</f>
        <v>127455.933836</v>
      </c>
      <c r="F13" s="114">
        <f>C13*E13</f>
        <v>127455.933836</v>
      </c>
      <c r="G13" s="115">
        <f>IF(F13=0, 0, 100*(1-(H13/F13)))</f>
        <v>21.999999999999996</v>
      </c>
      <c r="H13" s="116">
        <f>C13*SUM(H14)</f>
        <v>99415.628392080005</v>
      </c>
      <c r="I13" s="117"/>
    </row>
    <row r="14" spans="1:9" outlineLevel="1" x14ac:dyDescent="0.2">
      <c r="A14" s="109" t="s">
        <v>61</v>
      </c>
      <c r="B14" s="110" t="s">
        <v>62</v>
      </c>
      <c r="C14" s="111">
        <v>1</v>
      </c>
      <c r="D14" s="112"/>
      <c r="E14" s="113">
        <f>SUM(F15)</f>
        <v>127455.933836</v>
      </c>
      <c r="F14" s="114">
        <f>C14*E14</f>
        <v>127455.933836</v>
      </c>
      <c r="G14" s="115">
        <f>IF(F14=0, 0, 100*(1-(H14/F14)))</f>
        <v>21.999999999999996</v>
      </c>
      <c r="H14" s="116">
        <f>C14*SUM(H15)</f>
        <v>99415.628392080005</v>
      </c>
      <c r="I14" s="117"/>
    </row>
    <row r="15" spans="1:9" outlineLevel="1" x14ac:dyDescent="0.2">
      <c r="A15" s="109" t="s">
        <v>63</v>
      </c>
      <c r="B15" s="110" t="s">
        <v>64</v>
      </c>
      <c r="C15" s="111">
        <v>1</v>
      </c>
      <c r="D15" s="112"/>
      <c r="E15" s="113">
        <f>SUM(F16,F17,F18,F19)</f>
        <v>127455.933836</v>
      </c>
      <c r="F15" s="114">
        <f>C15*E15</f>
        <v>127455.933836</v>
      </c>
      <c r="G15" s="115">
        <f>IF(F15=0, 0, 100*(1-(H15/F15)))</f>
        <v>21.999999999999996</v>
      </c>
      <c r="H15" s="116">
        <f>C15*SUM(H16,H17,H18,H19)</f>
        <v>99415.628392080005</v>
      </c>
      <c r="I15" s="117"/>
    </row>
    <row r="16" spans="1:9" outlineLevel="2" x14ac:dyDescent="0.2">
      <c r="A16" s="109" t="s">
        <v>65</v>
      </c>
      <c r="B16" s="110" t="s">
        <v>66</v>
      </c>
      <c r="C16" s="111">
        <v>20900</v>
      </c>
      <c r="D16" s="112"/>
      <c r="E16" s="113">
        <v>5.2894435199999998</v>
      </c>
      <c r="F16" s="114">
        <v>110549.36956799999</v>
      </c>
      <c r="G16" s="115">
        <v>22</v>
      </c>
      <c r="H16" s="116">
        <v>86228.508263039999</v>
      </c>
      <c r="I16" s="117"/>
    </row>
    <row r="17" spans="1:9" outlineLevel="2" x14ac:dyDescent="0.2">
      <c r="A17" s="109" t="s">
        <v>67</v>
      </c>
      <c r="B17" s="110" t="s">
        <v>68</v>
      </c>
      <c r="C17" s="111">
        <v>20900</v>
      </c>
      <c r="D17" s="112"/>
      <c r="E17" s="113">
        <v>6.016809E-2</v>
      </c>
      <c r="F17" s="114">
        <v>1257.5130810000001</v>
      </c>
      <c r="G17" s="115">
        <v>22</v>
      </c>
      <c r="H17" s="116">
        <v>980.86020317999998</v>
      </c>
      <c r="I17" s="117"/>
    </row>
    <row r="18" spans="1:9" outlineLevel="2" x14ac:dyDescent="0.2">
      <c r="A18" s="109" t="s">
        <v>69</v>
      </c>
      <c r="B18" s="110" t="s">
        <v>70</v>
      </c>
      <c r="C18" s="111">
        <v>20900</v>
      </c>
      <c r="D18" s="112"/>
      <c r="E18" s="113">
        <v>0.72201705999999999</v>
      </c>
      <c r="F18" s="114">
        <v>15090.156553999999</v>
      </c>
      <c r="G18" s="115">
        <v>22</v>
      </c>
      <c r="H18" s="116">
        <v>11770.32211212</v>
      </c>
      <c r="I18" s="117"/>
    </row>
    <row r="19" spans="1:9" outlineLevel="2" x14ac:dyDescent="0.2">
      <c r="A19" s="109" t="s">
        <v>71</v>
      </c>
      <c r="B19" s="110" t="s">
        <v>72</v>
      </c>
      <c r="C19" s="111">
        <v>20900</v>
      </c>
      <c r="D19" s="112"/>
      <c r="E19" s="113">
        <v>2.674137E-2</v>
      </c>
      <c r="F19" s="114">
        <v>558.894633</v>
      </c>
      <c r="G19" s="115">
        <v>22</v>
      </c>
      <c r="H19" s="116">
        <v>435.93781374000002</v>
      </c>
      <c r="I19" s="117"/>
    </row>
    <row r="20" spans="1:9" outlineLevel="1" x14ac:dyDescent="0.2">
      <c r="A20" s="109" t="s">
        <v>73</v>
      </c>
      <c r="B20" s="110" t="s">
        <v>74</v>
      </c>
      <c r="C20" s="111">
        <v>1</v>
      </c>
      <c r="D20" s="112"/>
      <c r="E20" s="113">
        <f>SUM(F21)</f>
        <v>471014.66</v>
      </c>
      <c r="F20" s="114">
        <f>C20*E20</f>
        <v>471014.66</v>
      </c>
      <c r="G20" s="115">
        <f>IF(F20=0, 0, 100*(1-(H20/F20)))</f>
        <v>0</v>
      </c>
      <c r="H20" s="116">
        <f>C20*SUM(H21)</f>
        <v>471014.66</v>
      </c>
      <c r="I20" s="117"/>
    </row>
    <row r="21" spans="1:9" outlineLevel="1" x14ac:dyDescent="0.2">
      <c r="A21" s="109" t="s">
        <v>75</v>
      </c>
      <c r="B21" s="110" t="s">
        <v>74</v>
      </c>
      <c r="C21" s="111">
        <v>1</v>
      </c>
      <c r="D21" s="112"/>
      <c r="E21" s="113">
        <f>SUM(F22)</f>
        <v>471014.66</v>
      </c>
      <c r="F21" s="114">
        <f>C21*E21</f>
        <v>471014.66</v>
      </c>
      <c r="G21" s="115">
        <f>IF(F21=0, 0, 100*(1-(H21/F21)))</f>
        <v>0</v>
      </c>
      <c r="H21" s="116">
        <f>C21*SUM(H22)</f>
        <v>471014.66</v>
      </c>
      <c r="I21" s="117"/>
    </row>
    <row r="22" spans="1:9" outlineLevel="1" x14ac:dyDescent="0.2">
      <c r="A22" s="109" t="s">
        <v>76</v>
      </c>
      <c r="B22" s="110" t="s">
        <v>74</v>
      </c>
      <c r="C22" s="111">
        <v>1</v>
      </c>
      <c r="D22" s="112"/>
      <c r="E22" s="113">
        <f>SUM(F23,F24,F25)</f>
        <v>471014.66</v>
      </c>
      <c r="F22" s="114">
        <f>C22*E22</f>
        <v>471014.66</v>
      </c>
      <c r="G22" s="115">
        <f>IF(F22=0, 0, 100*(1-(H22/F22)))</f>
        <v>0</v>
      </c>
      <c r="H22" s="116">
        <f>C22*SUM(H23,H24,H25)</f>
        <v>471014.66</v>
      </c>
      <c r="I22" s="117"/>
    </row>
    <row r="23" spans="1:9" outlineLevel="2" x14ac:dyDescent="0.2">
      <c r="A23" s="109" t="s">
        <v>77</v>
      </c>
      <c r="B23" s="110" t="s">
        <v>78</v>
      </c>
      <c r="C23" s="111">
        <v>1</v>
      </c>
      <c r="D23" s="112"/>
      <c r="E23" s="113">
        <v>342369.23</v>
      </c>
      <c r="F23" s="114">
        <v>342369.23</v>
      </c>
      <c r="G23" s="115">
        <v>0</v>
      </c>
      <c r="H23" s="116">
        <v>342369.23</v>
      </c>
      <c r="I23" s="117"/>
    </row>
    <row r="24" spans="1:9" outlineLevel="2" x14ac:dyDescent="0.2">
      <c r="A24" s="109" t="s">
        <v>79</v>
      </c>
      <c r="B24" s="110" t="s">
        <v>80</v>
      </c>
      <c r="C24" s="111">
        <v>1</v>
      </c>
      <c r="D24" s="112"/>
      <c r="E24" s="113">
        <v>121969.23</v>
      </c>
      <c r="F24" s="114">
        <v>121969.23</v>
      </c>
      <c r="G24" s="115">
        <v>0</v>
      </c>
      <c r="H24" s="116">
        <v>121969.23</v>
      </c>
      <c r="I24" s="117"/>
    </row>
    <row r="25" spans="1:9" outlineLevel="2" x14ac:dyDescent="0.2">
      <c r="A25" s="109" t="s">
        <v>81</v>
      </c>
      <c r="B25" s="110" t="s">
        <v>82</v>
      </c>
      <c r="C25" s="111">
        <v>1</v>
      </c>
      <c r="D25" s="112"/>
      <c r="E25" s="113">
        <v>6676.2</v>
      </c>
      <c r="F25" s="114">
        <v>6676.2</v>
      </c>
      <c r="G25" s="115">
        <v>0</v>
      </c>
      <c r="H25" s="116">
        <v>6676.2</v>
      </c>
      <c r="I25" s="117"/>
    </row>
    <row r="26" spans="1:9" x14ac:dyDescent="0.2">
      <c r="A26" s="109"/>
      <c r="B26" s="110"/>
      <c r="C26" s="111"/>
      <c r="D26" s="112"/>
      <c r="E26" s="113"/>
      <c r="F26" s="114"/>
      <c r="G26" s="115"/>
      <c r="H26" s="116"/>
      <c r="I26" s="117"/>
    </row>
    <row r="27" spans="1:9" ht="13.5" thickBot="1" x14ac:dyDescent="0.25">
      <c r="A27" s="118"/>
      <c r="B27" s="119"/>
      <c r="C27" s="120"/>
      <c r="D27" s="121"/>
      <c r="E27" s="122"/>
      <c r="F27" s="123"/>
      <c r="G27" s="124"/>
      <c r="H27" s="125"/>
      <c r="I27" s="126"/>
    </row>
    <row r="28" spans="1:9" x14ac:dyDescent="0.2">
      <c r="A28" s="27"/>
      <c r="B28" s="127" t="s">
        <v>49</v>
      </c>
      <c r="C28" s="128"/>
      <c r="D28" s="27"/>
      <c r="E28" s="129"/>
      <c r="F28" s="114"/>
      <c r="G28" s="130"/>
      <c r="H28" s="129">
        <f>F11</f>
        <v>598470.59383599996</v>
      </c>
      <c r="I28" s="129"/>
    </row>
    <row r="29" spans="1:9" x14ac:dyDescent="0.2">
      <c r="A29" s="4"/>
      <c r="B29" s="127" t="s">
        <v>50</v>
      </c>
      <c r="C29" s="96"/>
      <c r="D29" s="4"/>
      <c r="E29" s="20"/>
      <c r="F29" s="114"/>
      <c r="G29" s="97"/>
      <c r="H29" s="20">
        <f>H11</f>
        <v>570430.28839207999</v>
      </c>
      <c r="I29" s="20"/>
    </row>
    <row r="30" spans="1:9" x14ac:dyDescent="0.2">
      <c r="A30" s="4"/>
      <c r="B30" s="127" t="s">
        <v>51</v>
      </c>
      <c r="C30" s="96"/>
      <c r="D30" s="4"/>
      <c r="E30" s="20"/>
      <c r="F30" s="114"/>
      <c r="G30" s="97"/>
      <c r="H30" s="20">
        <f>I11</f>
        <v>0</v>
      </c>
      <c r="I30" s="20"/>
    </row>
    <row r="31" spans="1:9" x14ac:dyDescent="0.2">
      <c r="A31" s="4"/>
      <c r="B31" s="127"/>
      <c r="C31" s="96"/>
      <c r="D31" s="4"/>
      <c r="E31" s="20"/>
      <c r="F31" s="114"/>
      <c r="G31" s="97"/>
      <c r="H31" s="20"/>
      <c r="I31" s="20"/>
    </row>
    <row r="32" spans="1:9" x14ac:dyDescent="0.2">
      <c r="A32" s="4"/>
      <c r="B32" s="76" t="s">
        <v>52</v>
      </c>
      <c r="C32" s="96"/>
      <c r="D32" s="4"/>
      <c r="E32" s="20"/>
      <c r="F32" s="114"/>
      <c r="G32" s="97"/>
      <c r="H32" s="20">
        <f>SUM(H29,H30)</f>
        <v>570430.28839207999</v>
      </c>
    </row>
    <row r="33" spans="1:9" x14ac:dyDescent="0.2">
      <c r="A33" s="4"/>
      <c r="B33" s="76"/>
      <c r="C33" s="96"/>
      <c r="D33" s="4"/>
      <c r="E33" s="20"/>
      <c r="F33" s="20"/>
      <c r="G33" s="97"/>
      <c r="H33" s="20"/>
      <c r="I33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outlinePr summaryBelow="0"/>
    <pageSetUpPr fitToPage="1"/>
  </sheetPr>
  <dimension ref="A1:I33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2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53</v>
      </c>
      <c r="B10" s="105" t="s">
        <v>54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83</v>
      </c>
      <c r="B11" s="110" t="s">
        <v>84</v>
      </c>
      <c r="C11" s="111">
        <v>1</v>
      </c>
      <c r="D11" s="112"/>
      <c r="E11" s="113">
        <f>SUM(F12,F20)</f>
        <v>672215.893836</v>
      </c>
      <c r="F11" s="114">
        <f>C11*E11</f>
        <v>672215.893836</v>
      </c>
      <c r="G11" s="115">
        <f>IF(F11=0, 0, 100*(1-(H11/F11)))</f>
        <v>4.1713243767427244</v>
      </c>
      <c r="H11" s="116">
        <f>C11*SUM(H12,H20)</f>
        <v>644175.58839207992</v>
      </c>
      <c r="I11" s="117">
        <f>SUM(I12:I25)</f>
        <v>0</v>
      </c>
    </row>
    <row r="12" spans="1:9" outlineLevel="1" x14ac:dyDescent="0.2">
      <c r="A12" s="109" t="s">
        <v>85</v>
      </c>
      <c r="B12" s="110" t="s">
        <v>86</v>
      </c>
      <c r="C12" s="111">
        <v>1</v>
      </c>
      <c r="D12" s="112"/>
      <c r="E12" s="113">
        <f>SUM(F13)</f>
        <v>127455.933836</v>
      </c>
      <c r="F12" s="114">
        <f>C12*E12</f>
        <v>127455.933836</v>
      </c>
      <c r="G12" s="115">
        <f>IF(F12=0, 0, 100*(1-(H12/F12)))</f>
        <v>21.999999999999996</v>
      </c>
      <c r="H12" s="116">
        <f>C12*SUM(H13)</f>
        <v>99415.628392080005</v>
      </c>
      <c r="I12" s="117"/>
    </row>
    <row r="13" spans="1:9" outlineLevel="1" x14ac:dyDescent="0.2">
      <c r="A13" s="109" t="s">
        <v>87</v>
      </c>
      <c r="B13" s="110" t="s">
        <v>88</v>
      </c>
      <c r="C13" s="111">
        <v>1</v>
      </c>
      <c r="D13" s="112"/>
      <c r="E13" s="113">
        <f>SUM(F14)</f>
        <v>127455.933836</v>
      </c>
      <c r="F13" s="114">
        <f>C13*E13</f>
        <v>127455.933836</v>
      </c>
      <c r="G13" s="115">
        <f>IF(F13=0, 0, 100*(1-(H13/F13)))</f>
        <v>21.999999999999996</v>
      </c>
      <c r="H13" s="116">
        <f>C13*SUM(H14)</f>
        <v>99415.628392080005</v>
      </c>
      <c r="I13" s="117"/>
    </row>
    <row r="14" spans="1:9" outlineLevel="1" x14ac:dyDescent="0.2">
      <c r="A14" s="109" t="s">
        <v>89</v>
      </c>
      <c r="B14" s="110" t="s">
        <v>62</v>
      </c>
      <c r="C14" s="111">
        <v>1</v>
      </c>
      <c r="D14" s="112"/>
      <c r="E14" s="113">
        <f>SUM(F15)</f>
        <v>127455.933836</v>
      </c>
      <c r="F14" s="114">
        <f>C14*E14</f>
        <v>127455.933836</v>
      </c>
      <c r="G14" s="115">
        <f>IF(F14=0, 0, 100*(1-(H14/F14)))</f>
        <v>21.999999999999996</v>
      </c>
      <c r="H14" s="116">
        <f>C14*SUM(H15)</f>
        <v>99415.628392080005</v>
      </c>
      <c r="I14" s="117"/>
    </row>
    <row r="15" spans="1:9" outlineLevel="1" x14ac:dyDescent="0.2">
      <c r="A15" s="109" t="s">
        <v>90</v>
      </c>
      <c r="B15" s="110" t="s">
        <v>64</v>
      </c>
      <c r="C15" s="111">
        <v>1</v>
      </c>
      <c r="D15" s="112"/>
      <c r="E15" s="113">
        <f>SUM(F16,F17,F18,F19)</f>
        <v>127455.933836</v>
      </c>
      <c r="F15" s="114">
        <f>C15*E15</f>
        <v>127455.933836</v>
      </c>
      <c r="G15" s="115">
        <f>IF(F15=0, 0, 100*(1-(H15/F15)))</f>
        <v>21.999999999999996</v>
      </c>
      <c r="H15" s="116">
        <f>C15*SUM(H16,H17,H18,H19)</f>
        <v>99415.628392080005</v>
      </c>
      <c r="I15" s="117"/>
    </row>
    <row r="16" spans="1:9" outlineLevel="2" x14ac:dyDescent="0.2">
      <c r="A16" s="109" t="s">
        <v>91</v>
      </c>
      <c r="B16" s="110" t="s">
        <v>66</v>
      </c>
      <c r="C16" s="111">
        <v>20900</v>
      </c>
      <c r="D16" s="112"/>
      <c r="E16" s="113">
        <v>5.2894435199999998</v>
      </c>
      <c r="F16" s="114">
        <v>110549.36956799999</v>
      </c>
      <c r="G16" s="115">
        <v>22</v>
      </c>
      <c r="H16" s="116">
        <v>86228.508263039999</v>
      </c>
      <c r="I16" s="117"/>
    </row>
    <row r="17" spans="1:9" outlineLevel="2" x14ac:dyDescent="0.2">
      <c r="A17" s="109" t="s">
        <v>92</v>
      </c>
      <c r="B17" s="110" t="s">
        <v>68</v>
      </c>
      <c r="C17" s="111">
        <v>20900</v>
      </c>
      <c r="D17" s="112"/>
      <c r="E17" s="113">
        <v>6.016809E-2</v>
      </c>
      <c r="F17" s="114">
        <v>1257.5130810000001</v>
      </c>
      <c r="G17" s="115">
        <v>22</v>
      </c>
      <c r="H17" s="116">
        <v>980.86020317999998</v>
      </c>
      <c r="I17" s="117"/>
    </row>
    <row r="18" spans="1:9" outlineLevel="2" x14ac:dyDescent="0.2">
      <c r="A18" s="109" t="s">
        <v>93</v>
      </c>
      <c r="B18" s="110" t="s">
        <v>70</v>
      </c>
      <c r="C18" s="111">
        <v>20900</v>
      </c>
      <c r="D18" s="112"/>
      <c r="E18" s="113">
        <v>0.72201705999999999</v>
      </c>
      <c r="F18" s="114">
        <v>15090.156553999999</v>
      </c>
      <c r="G18" s="115">
        <v>22</v>
      </c>
      <c r="H18" s="116">
        <v>11770.32211212</v>
      </c>
      <c r="I18" s="117"/>
    </row>
    <row r="19" spans="1:9" outlineLevel="2" x14ac:dyDescent="0.2">
      <c r="A19" s="109" t="s">
        <v>94</v>
      </c>
      <c r="B19" s="110" t="s">
        <v>72</v>
      </c>
      <c r="C19" s="111">
        <v>20900</v>
      </c>
      <c r="D19" s="112"/>
      <c r="E19" s="113">
        <v>2.674137E-2</v>
      </c>
      <c r="F19" s="114">
        <v>558.894633</v>
      </c>
      <c r="G19" s="115">
        <v>22</v>
      </c>
      <c r="H19" s="116">
        <v>435.93781374000002</v>
      </c>
      <c r="I19" s="117"/>
    </row>
    <row r="20" spans="1:9" outlineLevel="1" x14ac:dyDescent="0.2">
      <c r="A20" s="109" t="s">
        <v>95</v>
      </c>
      <c r="B20" s="110" t="s">
        <v>96</v>
      </c>
      <c r="C20" s="111">
        <v>1</v>
      </c>
      <c r="D20" s="112"/>
      <c r="E20" s="113">
        <f>SUM(F21)</f>
        <v>544759.96</v>
      </c>
      <c r="F20" s="114">
        <f>C20*E20</f>
        <v>544759.96</v>
      </c>
      <c r="G20" s="115">
        <f>IF(F20=0, 0, 100*(1-(H20/F20)))</f>
        <v>0</v>
      </c>
      <c r="H20" s="116">
        <f>C20*SUM(H21)</f>
        <v>544759.96</v>
      </c>
      <c r="I20" s="117"/>
    </row>
    <row r="21" spans="1:9" outlineLevel="1" x14ac:dyDescent="0.2">
      <c r="A21" s="109" t="s">
        <v>97</v>
      </c>
      <c r="B21" s="110" t="s">
        <v>96</v>
      </c>
      <c r="C21" s="111">
        <v>1</v>
      </c>
      <c r="D21" s="112"/>
      <c r="E21" s="113">
        <f>SUM(F22)</f>
        <v>544759.96</v>
      </c>
      <c r="F21" s="114">
        <f>C21*E21</f>
        <v>544759.96</v>
      </c>
      <c r="G21" s="115">
        <f>IF(F21=0, 0, 100*(1-(H21/F21)))</f>
        <v>0</v>
      </c>
      <c r="H21" s="116">
        <f>C21*SUM(H22)</f>
        <v>544759.96</v>
      </c>
      <c r="I21" s="117"/>
    </row>
    <row r="22" spans="1:9" outlineLevel="1" x14ac:dyDescent="0.2">
      <c r="A22" s="109" t="s">
        <v>98</v>
      </c>
      <c r="B22" s="110" t="s">
        <v>96</v>
      </c>
      <c r="C22" s="111">
        <v>1</v>
      </c>
      <c r="D22" s="112"/>
      <c r="E22" s="113">
        <f>SUM(F23,F24,F25)</f>
        <v>544759.96</v>
      </c>
      <c r="F22" s="114">
        <f>C22*E22</f>
        <v>544759.96</v>
      </c>
      <c r="G22" s="115">
        <f>IF(F22=0, 0, 100*(1-(H22/F22)))</f>
        <v>0</v>
      </c>
      <c r="H22" s="116">
        <f>C22*SUM(H23,H24,H25)</f>
        <v>544759.96</v>
      </c>
      <c r="I22" s="117"/>
    </row>
    <row r="23" spans="1:9" outlineLevel="2" x14ac:dyDescent="0.2">
      <c r="A23" s="109" t="s">
        <v>99</v>
      </c>
      <c r="B23" s="110" t="s">
        <v>100</v>
      </c>
      <c r="C23" s="111">
        <v>1</v>
      </c>
      <c r="D23" s="112"/>
      <c r="E23" s="113">
        <v>414704</v>
      </c>
      <c r="F23" s="114">
        <v>414704</v>
      </c>
      <c r="G23" s="115">
        <v>0</v>
      </c>
      <c r="H23" s="116">
        <v>414704</v>
      </c>
      <c r="I23" s="117"/>
    </row>
    <row r="24" spans="1:9" outlineLevel="2" x14ac:dyDescent="0.2">
      <c r="A24" s="109" t="s">
        <v>101</v>
      </c>
      <c r="B24" s="110" t="s">
        <v>102</v>
      </c>
      <c r="C24" s="111">
        <v>1</v>
      </c>
      <c r="D24" s="112"/>
      <c r="E24" s="113">
        <v>121969.23</v>
      </c>
      <c r="F24" s="114">
        <v>121969.23</v>
      </c>
      <c r="G24" s="115">
        <v>0</v>
      </c>
      <c r="H24" s="116">
        <v>121969.23</v>
      </c>
      <c r="I24" s="117"/>
    </row>
    <row r="25" spans="1:9" outlineLevel="2" x14ac:dyDescent="0.2">
      <c r="A25" s="109" t="s">
        <v>103</v>
      </c>
      <c r="B25" s="110" t="s">
        <v>104</v>
      </c>
      <c r="C25" s="111">
        <v>1</v>
      </c>
      <c r="D25" s="112"/>
      <c r="E25" s="113">
        <v>8086.73</v>
      </c>
      <c r="F25" s="114">
        <v>8086.73</v>
      </c>
      <c r="G25" s="115">
        <v>0</v>
      </c>
      <c r="H25" s="116">
        <v>8086.73</v>
      </c>
      <c r="I25" s="117"/>
    </row>
    <row r="26" spans="1:9" x14ac:dyDescent="0.2">
      <c r="A26" s="109"/>
      <c r="B26" s="110"/>
      <c r="C26" s="111"/>
      <c r="D26" s="112"/>
      <c r="E26" s="113"/>
      <c r="F26" s="114"/>
      <c r="G26" s="115"/>
      <c r="H26" s="116"/>
      <c r="I26" s="117"/>
    </row>
    <row r="27" spans="1:9" ht="13.5" thickBot="1" x14ac:dyDescent="0.25">
      <c r="A27" s="118"/>
      <c r="B27" s="119"/>
      <c r="C27" s="120"/>
      <c r="D27" s="121"/>
      <c r="E27" s="122"/>
      <c r="F27" s="123"/>
      <c r="G27" s="124"/>
      <c r="H27" s="125"/>
      <c r="I27" s="126"/>
    </row>
    <row r="28" spans="1:9" x14ac:dyDescent="0.2">
      <c r="A28" s="27"/>
      <c r="B28" s="127" t="s">
        <v>49</v>
      </c>
      <c r="C28" s="128"/>
      <c r="D28" s="27"/>
      <c r="E28" s="129"/>
      <c r="F28" s="114"/>
      <c r="G28" s="130"/>
      <c r="H28" s="129">
        <f>F11</f>
        <v>672215.893836</v>
      </c>
      <c r="I28" s="129"/>
    </row>
    <row r="29" spans="1:9" x14ac:dyDescent="0.2">
      <c r="A29" s="4"/>
      <c r="B29" s="127" t="s">
        <v>50</v>
      </c>
      <c r="C29" s="96"/>
      <c r="D29" s="4"/>
      <c r="E29" s="20"/>
      <c r="F29" s="114"/>
      <c r="G29" s="97"/>
      <c r="H29" s="20">
        <f>H11</f>
        <v>644175.58839207992</v>
      </c>
      <c r="I29" s="20"/>
    </row>
    <row r="30" spans="1:9" x14ac:dyDescent="0.2">
      <c r="A30" s="4"/>
      <c r="B30" s="127" t="s">
        <v>51</v>
      </c>
      <c r="C30" s="96"/>
      <c r="D30" s="4"/>
      <c r="E30" s="20"/>
      <c r="F30" s="114"/>
      <c r="G30" s="97"/>
      <c r="H30" s="20">
        <f>I11</f>
        <v>0</v>
      </c>
      <c r="I30" s="20"/>
    </row>
    <row r="31" spans="1:9" x14ac:dyDescent="0.2">
      <c r="A31" s="4"/>
      <c r="B31" s="127"/>
      <c r="C31" s="96"/>
      <c r="D31" s="4"/>
      <c r="E31" s="20"/>
      <c r="F31" s="114"/>
      <c r="G31" s="97"/>
      <c r="H31" s="20"/>
      <c r="I31" s="20"/>
    </row>
    <row r="32" spans="1:9" x14ac:dyDescent="0.2">
      <c r="A32" s="4"/>
      <c r="B32" s="76" t="s">
        <v>52</v>
      </c>
      <c r="C32" s="96"/>
      <c r="D32" s="4"/>
      <c r="E32" s="20"/>
      <c r="F32" s="114"/>
      <c r="G32" s="97"/>
      <c r="H32" s="20">
        <f>SUM(H29,H30)</f>
        <v>644175.58839207992</v>
      </c>
    </row>
    <row r="33" spans="1:9" x14ac:dyDescent="0.2">
      <c r="A33" s="4"/>
      <c r="B33" s="76"/>
      <c r="C33" s="96"/>
      <c r="D33" s="4"/>
      <c r="E33" s="20"/>
      <c r="F33" s="20"/>
      <c r="G33" s="97"/>
      <c r="H33" s="20"/>
      <c r="I33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outlinePr summaryBelow="0"/>
    <pageSetUpPr fitToPage="1"/>
  </sheetPr>
  <dimension ref="A1:I90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3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53</v>
      </c>
      <c r="B10" s="105" t="s">
        <v>54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105</v>
      </c>
      <c r="B11" s="110" t="s">
        <v>106</v>
      </c>
      <c r="C11" s="111">
        <v>1</v>
      </c>
      <c r="D11" s="112"/>
      <c r="E11" s="113">
        <f>SUM(F12,F69)</f>
        <v>35159.227060999998</v>
      </c>
      <c r="F11" s="114">
        <f>C11*E11</f>
        <v>35159.227060999998</v>
      </c>
      <c r="G11" s="115">
        <f>IF(F11=0, 0, 100*(1-(H11/F11)))</f>
        <v>21.999999999999996</v>
      </c>
      <c r="H11" s="116">
        <f>C11*SUM(H12,H69)</f>
        <v>27424.197107579999</v>
      </c>
      <c r="I11" s="117">
        <f>SUM(I12:I82)</f>
        <v>0</v>
      </c>
    </row>
    <row r="12" spans="1:9" outlineLevel="1" x14ac:dyDescent="0.2">
      <c r="A12" s="109" t="s">
        <v>107</v>
      </c>
      <c r="B12" s="110" t="s">
        <v>108</v>
      </c>
      <c r="C12" s="111">
        <v>1</v>
      </c>
      <c r="D12" s="112"/>
      <c r="E12" s="113">
        <f>SUM(F13)</f>
        <v>28989.227060999998</v>
      </c>
      <c r="F12" s="114">
        <f>C12*E12</f>
        <v>28989.227060999998</v>
      </c>
      <c r="G12" s="115">
        <f>IF(F12=0, 0, 100*(1-(H12/F12)))</f>
        <v>21.999999999999986</v>
      </c>
      <c r="H12" s="116">
        <f>C12*SUM(H13)</f>
        <v>22611.597107580001</v>
      </c>
      <c r="I12" s="117"/>
    </row>
    <row r="13" spans="1:9" outlineLevel="1" x14ac:dyDescent="0.2">
      <c r="A13" s="109" t="s">
        <v>109</v>
      </c>
      <c r="B13" s="110" t="s">
        <v>110</v>
      </c>
      <c r="C13" s="111">
        <v>1</v>
      </c>
      <c r="D13" s="112"/>
      <c r="E13" s="113">
        <f>SUM(F14)</f>
        <v>28989.227060999998</v>
      </c>
      <c r="F13" s="114">
        <f>C13*E13</f>
        <v>28989.227060999998</v>
      </c>
      <c r="G13" s="115">
        <f>IF(F13=0, 0, 100*(1-(H13/F13)))</f>
        <v>21.999999999999986</v>
      </c>
      <c r="H13" s="116">
        <f>C13*SUM(H14)</f>
        <v>22611.597107580001</v>
      </c>
      <c r="I13" s="117"/>
    </row>
    <row r="14" spans="1:9" outlineLevel="1" x14ac:dyDescent="0.2">
      <c r="A14" s="109" t="s">
        <v>111</v>
      </c>
      <c r="B14" s="110" t="s">
        <v>112</v>
      </c>
      <c r="C14" s="111">
        <v>1</v>
      </c>
      <c r="D14" s="112"/>
      <c r="E14" s="113">
        <f>SUM(F15,F16,F17,F18,F19,F20,F21,F22,F23,F24,F25,F26,F27,F28,F29,F30,F31,F32,F33,F34,F35,F36,F37,F38,F39)</f>
        <v>28989.227060999998</v>
      </c>
      <c r="F14" s="114">
        <f>C14*E14</f>
        <v>28989.227060999998</v>
      </c>
      <c r="G14" s="115">
        <f>IF(F14=0, 0, 100*(1-(H14/F14)))</f>
        <v>21.999999999999986</v>
      </c>
      <c r="H14" s="116">
        <f>C14*SUM(H15,H16,H17,H18,H19,H20,H21,H22,H23,H24,H25,H26,H27,H28,H29,H30,H31,H32,H33,H34,H35,H36,H37,H38,H39)</f>
        <v>22611.597107580001</v>
      </c>
      <c r="I14" s="117"/>
    </row>
    <row r="15" spans="1:9" outlineLevel="2" x14ac:dyDescent="0.2">
      <c r="A15" s="109" t="s">
        <v>113</v>
      </c>
      <c r="B15" s="110" t="s">
        <v>114</v>
      </c>
      <c r="C15" s="111">
        <v>700</v>
      </c>
      <c r="D15" s="112"/>
      <c r="E15" s="113">
        <v>0.53482744999999998</v>
      </c>
      <c r="F15" s="114">
        <v>374.37921499999999</v>
      </c>
      <c r="G15" s="115">
        <v>22</v>
      </c>
      <c r="H15" s="116">
        <v>292.01578769999998</v>
      </c>
      <c r="I15" s="117"/>
    </row>
    <row r="16" spans="1:9" outlineLevel="2" x14ac:dyDescent="0.2">
      <c r="A16" s="109" t="s">
        <v>115</v>
      </c>
      <c r="B16" s="110" t="s">
        <v>116</v>
      </c>
      <c r="C16" s="111">
        <v>700</v>
      </c>
      <c r="D16" s="112"/>
      <c r="E16" s="113">
        <v>0.23398701</v>
      </c>
      <c r="F16" s="114">
        <v>163.790907</v>
      </c>
      <c r="G16" s="115">
        <v>22</v>
      </c>
      <c r="H16" s="116">
        <v>127.75690745999999</v>
      </c>
      <c r="I16" s="117"/>
    </row>
    <row r="17" spans="1:9" outlineLevel="2" x14ac:dyDescent="0.2">
      <c r="A17" s="109" t="s">
        <v>117</v>
      </c>
      <c r="B17" s="110" t="s">
        <v>118</v>
      </c>
      <c r="C17" s="111">
        <v>700</v>
      </c>
      <c r="D17" s="112"/>
      <c r="E17" s="113">
        <v>0.40112059</v>
      </c>
      <c r="F17" s="114">
        <v>280.78441299999997</v>
      </c>
      <c r="G17" s="115">
        <v>22</v>
      </c>
      <c r="H17" s="116">
        <v>219.01184214</v>
      </c>
      <c r="I17" s="117"/>
    </row>
    <row r="18" spans="1:9" outlineLevel="2" x14ac:dyDescent="0.2">
      <c r="A18" s="109" t="s">
        <v>119</v>
      </c>
      <c r="B18" s="110" t="s">
        <v>120</v>
      </c>
      <c r="C18" s="111">
        <v>300</v>
      </c>
      <c r="D18" s="112"/>
      <c r="E18" s="113">
        <v>0.42614288</v>
      </c>
      <c r="F18" s="114">
        <v>127.84286400000001</v>
      </c>
      <c r="G18" s="115">
        <v>22</v>
      </c>
      <c r="H18" s="116">
        <v>99.717433920000005</v>
      </c>
      <c r="I18" s="117"/>
    </row>
    <row r="19" spans="1:9" outlineLevel="2" x14ac:dyDescent="0.2">
      <c r="A19" s="109" t="s">
        <v>121</v>
      </c>
      <c r="B19" s="110" t="s">
        <v>122</v>
      </c>
      <c r="C19" s="111">
        <v>300</v>
      </c>
      <c r="D19" s="112"/>
      <c r="E19" s="113">
        <v>0.32662677000000001</v>
      </c>
      <c r="F19" s="114">
        <v>97.988031000000007</v>
      </c>
      <c r="G19" s="115">
        <v>22</v>
      </c>
      <c r="H19" s="116">
        <v>76.430664179999994</v>
      </c>
      <c r="I19" s="117"/>
    </row>
    <row r="20" spans="1:9" outlineLevel="2" x14ac:dyDescent="0.2">
      <c r="A20" s="109" t="s">
        <v>123</v>
      </c>
      <c r="B20" s="110" t="s">
        <v>124</v>
      </c>
      <c r="C20" s="111">
        <v>300</v>
      </c>
      <c r="D20" s="112"/>
      <c r="E20" s="113">
        <v>0.38106456</v>
      </c>
      <c r="F20" s="114">
        <v>114.319368</v>
      </c>
      <c r="G20" s="115">
        <v>22</v>
      </c>
      <c r="H20" s="116">
        <v>89.16910704</v>
      </c>
      <c r="I20" s="117"/>
    </row>
    <row r="21" spans="1:9" outlineLevel="2" x14ac:dyDescent="0.2">
      <c r="A21" s="109" t="s">
        <v>125</v>
      </c>
      <c r="B21" s="110" t="s">
        <v>126</v>
      </c>
      <c r="C21" s="111">
        <v>300</v>
      </c>
      <c r="D21" s="112"/>
      <c r="E21" s="113">
        <v>0.27925633999999999</v>
      </c>
      <c r="F21" s="114">
        <v>83.776902000000007</v>
      </c>
      <c r="G21" s="115">
        <v>22</v>
      </c>
      <c r="H21" s="116">
        <v>65.345983559999993</v>
      </c>
      <c r="I21" s="117"/>
    </row>
    <row r="22" spans="1:9" outlineLevel="2" x14ac:dyDescent="0.2">
      <c r="A22" s="109" t="s">
        <v>127</v>
      </c>
      <c r="B22" s="110" t="s">
        <v>128</v>
      </c>
      <c r="C22" s="111">
        <v>300</v>
      </c>
      <c r="D22" s="112"/>
      <c r="E22" s="113">
        <v>0.44085063000000002</v>
      </c>
      <c r="F22" s="114">
        <v>132.255189</v>
      </c>
      <c r="G22" s="115">
        <v>22</v>
      </c>
      <c r="H22" s="116">
        <v>103.15904741999999</v>
      </c>
      <c r="I22" s="117"/>
    </row>
    <row r="23" spans="1:9" outlineLevel="2" x14ac:dyDescent="0.2">
      <c r="A23" s="109" t="s">
        <v>129</v>
      </c>
      <c r="B23" s="110" t="s">
        <v>130</v>
      </c>
      <c r="C23" s="111">
        <v>300</v>
      </c>
      <c r="D23" s="112"/>
      <c r="E23" s="113">
        <v>0.65382655999999995</v>
      </c>
      <c r="F23" s="114">
        <v>196.14796799999999</v>
      </c>
      <c r="G23" s="115">
        <v>22</v>
      </c>
      <c r="H23" s="116">
        <v>152.99541504000001</v>
      </c>
      <c r="I23" s="117"/>
    </row>
    <row r="24" spans="1:9" outlineLevel="2" x14ac:dyDescent="0.2">
      <c r="A24" s="109" t="s">
        <v>131</v>
      </c>
      <c r="B24" s="110" t="s">
        <v>132</v>
      </c>
      <c r="C24" s="111">
        <v>700</v>
      </c>
      <c r="D24" s="112"/>
      <c r="E24" s="113">
        <v>0.38201961000000001</v>
      </c>
      <c r="F24" s="114">
        <v>267.41372699999999</v>
      </c>
      <c r="G24" s="115">
        <v>22</v>
      </c>
      <c r="H24" s="116">
        <v>208.58270705999999</v>
      </c>
      <c r="I24" s="117"/>
    </row>
    <row r="25" spans="1:9" outlineLevel="2" x14ac:dyDescent="0.2">
      <c r="A25" s="109" t="s">
        <v>133</v>
      </c>
      <c r="B25" s="110" t="s">
        <v>134</v>
      </c>
      <c r="C25" s="111">
        <v>300</v>
      </c>
      <c r="D25" s="112"/>
      <c r="E25" s="113">
        <v>0.30848083999999998</v>
      </c>
      <c r="F25" s="114">
        <v>92.544252</v>
      </c>
      <c r="G25" s="115">
        <v>22</v>
      </c>
      <c r="H25" s="116">
        <v>72.184516560000006</v>
      </c>
      <c r="I25" s="117"/>
    </row>
    <row r="26" spans="1:9" outlineLevel="2" x14ac:dyDescent="0.2">
      <c r="A26" s="109" t="s">
        <v>135</v>
      </c>
      <c r="B26" s="110" t="s">
        <v>136</v>
      </c>
      <c r="C26" s="111">
        <v>300</v>
      </c>
      <c r="D26" s="112"/>
      <c r="E26" s="113">
        <v>0.64179295000000003</v>
      </c>
      <c r="F26" s="114">
        <v>192.53788499999999</v>
      </c>
      <c r="G26" s="115">
        <v>22</v>
      </c>
      <c r="H26" s="116">
        <v>150.17955029999999</v>
      </c>
      <c r="I26" s="117"/>
    </row>
    <row r="27" spans="1:9" outlineLevel="2" x14ac:dyDescent="0.2">
      <c r="A27" s="109" t="s">
        <v>137</v>
      </c>
      <c r="B27" s="110" t="s">
        <v>138</v>
      </c>
      <c r="C27" s="111">
        <v>300</v>
      </c>
      <c r="D27" s="112"/>
      <c r="E27" s="113">
        <v>0.90519547</v>
      </c>
      <c r="F27" s="114">
        <v>271.55864100000002</v>
      </c>
      <c r="G27" s="115">
        <v>22</v>
      </c>
      <c r="H27" s="116">
        <v>211.81573997999999</v>
      </c>
      <c r="I27" s="117"/>
    </row>
    <row r="28" spans="1:9" outlineLevel="2" x14ac:dyDescent="0.2">
      <c r="A28" s="109" t="s">
        <v>139</v>
      </c>
      <c r="B28" s="110" t="s">
        <v>140</v>
      </c>
      <c r="C28" s="111">
        <v>300</v>
      </c>
      <c r="D28" s="112"/>
      <c r="E28" s="113">
        <v>0.40112059</v>
      </c>
      <c r="F28" s="114">
        <v>120.33617700000001</v>
      </c>
      <c r="G28" s="115">
        <v>22</v>
      </c>
      <c r="H28" s="116">
        <v>93.862218060000004</v>
      </c>
      <c r="I28" s="117"/>
    </row>
    <row r="29" spans="1:9" outlineLevel="2" x14ac:dyDescent="0.2">
      <c r="A29" s="109" t="s">
        <v>141</v>
      </c>
      <c r="B29" s="110" t="s">
        <v>142</v>
      </c>
      <c r="C29" s="111">
        <v>300</v>
      </c>
      <c r="D29" s="112"/>
      <c r="E29" s="113">
        <v>0.43550235999999998</v>
      </c>
      <c r="F29" s="114">
        <v>130.65070800000001</v>
      </c>
      <c r="G29" s="115">
        <v>22</v>
      </c>
      <c r="H29" s="116">
        <v>101.90755224</v>
      </c>
      <c r="I29" s="117"/>
    </row>
    <row r="30" spans="1:9" outlineLevel="2" x14ac:dyDescent="0.2">
      <c r="A30" s="109" t="s">
        <v>143</v>
      </c>
      <c r="B30" s="110" t="s">
        <v>144</v>
      </c>
      <c r="C30" s="111">
        <v>300</v>
      </c>
      <c r="D30" s="112"/>
      <c r="E30" s="113">
        <v>0.21775117999999999</v>
      </c>
      <c r="F30" s="114">
        <v>65.325354000000004</v>
      </c>
      <c r="G30" s="115">
        <v>22</v>
      </c>
      <c r="H30" s="116">
        <v>50.953776120000001</v>
      </c>
      <c r="I30" s="117"/>
    </row>
    <row r="31" spans="1:9" outlineLevel="2" x14ac:dyDescent="0.2">
      <c r="A31" s="109" t="s">
        <v>145</v>
      </c>
      <c r="B31" s="110" t="s">
        <v>146</v>
      </c>
      <c r="C31" s="111">
        <v>300</v>
      </c>
      <c r="D31" s="112"/>
      <c r="E31" s="113">
        <v>0.38106456</v>
      </c>
      <c r="F31" s="114">
        <v>114.319368</v>
      </c>
      <c r="G31" s="115">
        <v>22</v>
      </c>
      <c r="H31" s="116">
        <v>89.16910704</v>
      </c>
      <c r="I31" s="117"/>
    </row>
    <row r="32" spans="1:9" outlineLevel="2" x14ac:dyDescent="0.2">
      <c r="A32" s="109" t="s">
        <v>147</v>
      </c>
      <c r="B32" s="110" t="s">
        <v>148</v>
      </c>
      <c r="C32" s="111">
        <v>300</v>
      </c>
      <c r="D32" s="112"/>
      <c r="E32" s="113">
        <v>0.60168089000000002</v>
      </c>
      <c r="F32" s="114">
        <v>180.504267</v>
      </c>
      <c r="G32" s="115">
        <v>22</v>
      </c>
      <c r="H32" s="116">
        <v>140.79332826000001</v>
      </c>
      <c r="I32" s="117"/>
    </row>
    <row r="33" spans="1:9" outlineLevel="2" x14ac:dyDescent="0.2">
      <c r="A33" s="109" t="s">
        <v>149</v>
      </c>
      <c r="B33" s="110" t="s">
        <v>150</v>
      </c>
      <c r="C33" s="111">
        <v>700</v>
      </c>
      <c r="D33" s="112"/>
      <c r="E33" s="113">
        <v>0.34095249999999999</v>
      </c>
      <c r="F33" s="114">
        <v>238.66675000000001</v>
      </c>
      <c r="G33" s="115">
        <v>22</v>
      </c>
      <c r="H33" s="116">
        <v>186.160065</v>
      </c>
      <c r="I33" s="117"/>
    </row>
    <row r="34" spans="1:9" outlineLevel="2" x14ac:dyDescent="0.2">
      <c r="A34" s="109" t="s">
        <v>151</v>
      </c>
      <c r="B34" s="110" t="s">
        <v>152</v>
      </c>
      <c r="C34" s="111">
        <v>300</v>
      </c>
      <c r="D34" s="112"/>
      <c r="E34" s="113">
        <v>1.68470648</v>
      </c>
      <c r="F34" s="114">
        <v>505.41194400000001</v>
      </c>
      <c r="G34" s="115">
        <v>22</v>
      </c>
      <c r="H34" s="116">
        <v>394.22131632000003</v>
      </c>
      <c r="I34" s="117"/>
    </row>
    <row r="35" spans="1:9" outlineLevel="2" x14ac:dyDescent="0.2">
      <c r="A35" s="109" t="s">
        <v>153</v>
      </c>
      <c r="B35" s="110" t="s">
        <v>154</v>
      </c>
      <c r="C35" s="111">
        <v>700</v>
      </c>
      <c r="D35" s="112"/>
      <c r="E35" s="113">
        <v>0.44123265</v>
      </c>
      <c r="F35" s="114">
        <v>308.86285500000002</v>
      </c>
      <c r="G35" s="115">
        <v>22</v>
      </c>
      <c r="H35" s="116">
        <v>240.91302690000001</v>
      </c>
      <c r="I35" s="117"/>
    </row>
    <row r="36" spans="1:9" outlineLevel="2" x14ac:dyDescent="0.2">
      <c r="A36" s="109" t="s">
        <v>155</v>
      </c>
      <c r="B36" s="110" t="s">
        <v>156</v>
      </c>
      <c r="C36" s="111">
        <v>300</v>
      </c>
      <c r="D36" s="112"/>
      <c r="E36" s="113">
        <v>0.39672737000000002</v>
      </c>
      <c r="F36" s="114">
        <v>119.01821099999999</v>
      </c>
      <c r="G36" s="115">
        <v>22</v>
      </c>
      <c r="H36" s="116">
        <v>92.834204580000005</v>
      </c>
      <c r="I36" s="117"/>
    </row>
    <row r="37" spans="1:9" outlineLevel="2" x14ac:dyDescent="0.2">
      <c r="A37" s="109" t="s">
        <v>157</v>
      </c>
      <c r="B37" s="110" t="s">
        <v>158</v>
      </c>
      <c r="C37" s="111">
        <v>700</v>
      </c>
      <c r="D37" s="112"/>
      <c r="E37" s="113">
        <v>0.32337959999999999</v>
      </c>
      <c r="F37" s="114">
        <v>226.36572000000001</v>
      </c>
      <c r="G37" s="115">
        <v>22</v>
      </c>
      <c r="H37" s="116">
        <v>176.56526160000001</v>
      </c>
      <c r="I37" s="117"/>
    </row>
    <row r="38" spans="1:9" outlineLevel="2" x14ac:dyDescent="0.2">
      <c r="A38" s="109" t="s">
        <v>159</v>
      </c>
      <c r="B38" s="110" t="s">
        <v>160</v>
      </c>
      <c r="C38" s="111">
        <v>700</v>
      </c>
      <c r="D38" s="112"/>
      <c r="E38" s="113">
        <v>0.24194574999999999</v>
      </c>
      <c r="F38" s="114">
        <v>169.36202499999999</v>
      </c>
      <c r="G38" s="115">
        <v>22</v>
      </c>
      <c r="H38" s="116">
        <v>132.10237950000001</v>
      </c>
      <c r="I38" s="117"/>
    </row>
    <row r="39" spans="1:9" outlineLevel="2" x14ac:dyDescent="0.2">
      <c r="A39" s="109" t="s">
        <v>161</v>
      </c>
      <c r="B39" s="110" t="s">
        <v>162</v>
      </c>
      <c r="C39" s="111">
        <v>1</v>
      </c>
      <c r="D39" s="112"/>
      <c r="E39" s="113">
        <f>SUM(F40,F41,F42,F43,F44,F45,F46,F47,F48,F49,F50,F51,F52,F53,F54,F55,F56,F57,F58,F59,F60,F61,F62,F63,F64,F65,F66,F67,F68)</f>
        <v>24415.064319999998</v>
      </c>
      <c r="F39" s="114">
        <f>C39*E39</f>
        <v>24415.064319999998</v>
      </c>
      <c r="G39" s="115">
        <f>IF(F39=0, 0, 100*(1-(H39/F39)))</f>
        <v>21.999999999999996</v>
      </c>
      <c r="H39" s="116">
        <f>C39*SUM(H40,H41,H42,H43,H44,H45,H46,H47,H48,H49,H50,H51,H52,H53,H54,H55,H56,H57,H58,H59,H60,H61,H62,H63,H64,H65,H66,H67,H68)</f>
        <v>19043.7501696</v>
      </c>
      <c r="I39" s="117"/>
    </row>
    <row r="40" spans="1:9" outlineLevel="3" x14ac:dyDescent="0.2">
      <c r="A40" s="109" t="s">
        <v>163</v>
      </c>
      <c r="B40" s="110" t="s">
        <v>164</v>
      </c>
      <c r="C40" s="111">
        <v>1000</v>
      </c>
      <c r="D40" s="112"/>
      <c r="E40" s="113">
        <v>0.35260409999999998</v>
      </c>
      <c r="F40" s="114">
        <v>352.60410000000002</v>
      </c>
      <c r="G40" s="115">
        <v>22</v>
      </c>
      <c r="H40" s="116">
        <v>275.03119800000002</v>
      </c>
      <c r="I40" s="117"/>
    </row>
    <row r="41" spans="1:9" outlineLevel="3" x14ac:dyDescent="0.2">
      <c r="A41" s="109" t="s">
        <v>165</v>
      </c>
      <c r="B41" s="110" t="s">
        <v>166</v>
      </c>
      <c r="C41" s="111">
        <v>1000</v>
      </c>
      <c r="D41" s="112"/>
      <c r="E41" s="113">
        <v>0.43282821999999999</v>
      </c>
      <c r="F41" s="114">
        <v>432.82821999999999</v>
      </c>
      <c r="G41" s="115">
        <v>22</v>
      </c>
      <c r="H41" s="116">
        <v>337.60601159999999</v>
      </c>
      <c r="I41" s="117"/>
    </row>
    <row r="42" spans="1:9" outlineLevel="3" x14ac:dyDescent="0.2">
      <c r="A42" s="109" t="s">
        <v>167</v>
      </c>
      <c r="B42" s="110" t="s">
        <v>168</v>
      </c>
      <c r="C42" s="111">
        <v>1000</v>
      </c>
      <c r="D42" s="112"/>
      <c r="E42" s="113">
        <v>0.21775117999999999</v>
      </c>
      <c r="F42" s="114">
        <v>217.75118000000001</v>
      </c>
      <c r="G42" s="115">
        <v>22</v>
      </c>
      <c r="H42" s="116">
        <v>169.84592040000001</v>
      </c>
      <c r="I42" s="117"/>
    </row>
    <row r="43" spans="1:9" outlineLevel="3" x14ac:dyDescent="0.2">
      <c r="A43" s="109" t="s">
        <v>169</v>
      </c>
      <c r="B43" s="110" t="s">
        <v>170</v>
      </c>
      <c r="C43" s="111">
        <v>1000</v>
      </c>
      <c r="D43" s="112"/>
      <c r="E43" s="113">
        <v>0.38106456</v>
      </c>
      <c r="F43" s="114">
        <v>381.06455999999997</v>
      </c>
      <c r="G43" s="115">
        <v>22</v>
      </c>
      <c r="H43" s="116">
        <v>297.23035679999998</v>
      </c>
      <c r="I43" s="117"/>
    </row>
    <row r="44" spans="1:9" outlineLevel="3" x14ac:dyDescent="0.2">
      <c r="A44" s="109" t="s">
        <v>171</v>
      </c>
      <c r="B44" s="110" t="s">
        <v>172</v>
      </c>
      <c r="C44" s="111">
        <v>1000</v>
      </c>
      <c r="D44" s="112"/>
      <c r="E44" s="113">
        <v>1.1351712700000001</v>
      </c>
      <c r="F44" s="114">
        <v>1135.17127</v>
      </c>
      <c r="G44" s="115">
        <v>22</v>
      </c>
      <c r="H44" s="116">
        <v>885.4335906</v>
      </c>
      <c r="I44" s="117"/>
    </row>
    <row r="45" spans="1:9" outlineLevel="3" x14ac:dyDescent="0.2">
      <c r="A45" s="109" t="s">
        <v>173</v>
      </c>
      <c r="B45" s="110" t="s">
        <v>174</v>
      </c>
      <c r="C45" s="111">
        <v>1000</v>
      </c>
      <c r="D45" s="112"/>
      <c r="E45" s="113">
        <v>0.77225264000000005</v>
      </c>
      <c r="F45" s="114">
        <v>772.25264000000004</v>
      </c>
      <c r="G45" s="115">
        <v>22</v>
      </c>
      <c r="H45" s="116">
        <v>602.35705919999998</v>
      </c>
      <c r="I45" s="117"/>
    </row>
    <row r="46" spans="1:9" outlineLevel="3" x14ac:dyDescent="0.2">
      <c r="A46" s="109" t="s">
        <v>175</v>
      </c>
      <c r="B46" s="110" t="s">
        <v>176</v>
      </c>
      <c r="C46" s="111">
        <v>1000</v>
      </c>
      <c r="D46" s="112"/>
      <c r="E46" s="113">
        <v>3.8202E-4</v>
      </c>
      <c r="F46" s="114">
        <v>0.38202000000000003</v>
      </c>
      <c r="G46" s="115">
        <v>22</v>
      </c>
      <c r="H46" s="116">
        <v>0.29797560000000001</v>
      </c>
      <c r="I46" s="117"/>
    </row>
    <row r="47" spans="1:9" outlineLevel="3" x14ac:dyDescent="0.2">
      <c r="A47" s="109" t="s">
        <v>177</v>
      </c>
      <c r="B47" s="110" t="s">
        <v>152</v>
      </c>
      <c r="C47" s="111">
        <v>1000</v>
      </c>
      <c r="D47" s="112"/>
      <c r="E47" s="113">
        <v>1.68470648</v>
      </c>
      <c r="F47" s="114">
        <v>1684.7064800000001</v>
      </c>
      <c r="G47" s="115">
        <v>22</v>
      </c>
      <c r="H47" s="116">
        <v>1314.0710544000001</v>
      </c>
      <c r="I47" s="117"/>
    </row>
    <row r="48" spans="1:9" outlineLevel="3" x14ac:dyDescent="0.2">
      <c r="A48" s="109" t="s">
        <v>178</v>
      </c>
      <c r="B48" s="110" t="s">
        <v>179</v>
      </c>
      <c r="C48" s="111">
        <v>1000</v>
      </c>
      <c r="D48" s="112"/>
      <c r="E48" s="113">
        <v>1.1565643699999999</v>
      </c>
      <c r="F48" s="114">
        <v>1156.5643700000001</v>
      </c>
      <c r="G48" s="115">
        <v>22</v>
      </c>
      <c r="H48" s="116">
        <v>902.12020859999996</v>
      </c>
      <c r="I48" s="117"/>
    </row>
    <row r="49" spans="1:9" outlineLevel="3" x14ac:dyDescent="0.2">
      <c r="A49" s="109" t="s">
        <v>180</v>
      </c>
      <c r="B49" s="110" t="s">
        <v>181</v>
      </c>
      <c r="C49" s="111">
        <v>1000</v>
      </c>
      <c r="D49" s="112"/>
      <c r="E49" s="113">
        <v>0.44123265</v>
      </c>
      <c r="F49" s="114">
        <v>441.23264999999998</v>
      </c>
      <c r="G49" s="115">
        <v>22</v>
      </c>
      <c r="H49" s="116">
        <v>344.16146700000002</v>
      </c>
      <c r="I49" s="117"/>
    </row>
    <row r="50" spans="1:9" outlineLevel="3" x14ac:dyDescent="0.2">
      <c r="A50" s="109" t="s">
        <v>182</v>
      </c>
      <c r="B50" s="110" t="s">
        <v>183</v>
      </c>
      <c r="C50" s="111">
        <v>1000</v>
      </c>
      <c r="D50" s="112"/>
      <c r="E50" s="113">
        <v>0.58773717000000003</v>
      </c>
      <c r="F50" s="114">
        <v>587.73716999999999</v>
      </c>
      <c r="G50" s="115">
        <v>22</v>
      </c>
      <c r="H50" s="116">
        <v>458.43499259999999</v>
      </c>
      <c r="I50" s="117"/>
    </row>
    <row r="51" spans="1:9" outlineLevel="3" x14ac:dyDescent="0.2">
      <c r="A51" s="109" t="s">
        <v>184</v>
      </c>
      <c r="B51" s="110" t="s">
        <v>185</v>
      </c>
      <c r="C51" s="111">
        <v>1000</v>
      </c>
      <c r="D51" s="112"/>
      <c r="E51" s="113">
        <v>3.8202E-4</v>
      </c>
      <c r="F51" s="114">
        <v>0.38202000000000003</v>
      </c>
      <c r="G51" s="115">
        <v>22</v>
      </c>
      <c r="H51" s="116">
        <v>0.29797560000000001</v>
      </c>
      <c r="I51" s="117"/>
    </row>
    <row r="52" spans="1:9" outlineLevel="3" x14ac:dyDescent="0.2">
      <c r="A52" s="109" t="s">
        <v>186</v>
      </c>
      <c r="B52" s="110" t="s">
        <v>187</v>
      </c>
      <c r="C52" s="111">
        <v>1000</v>
      </c>
      <c r="D52" s="112"/>
      <c r="E52" s="113">
        <v>0.26741373000000002</v>
      </c>
      <c r="F52" s="114">
        <v>267.41372999999999</v>
      </c>
      <c r="G52" s="115">
        <v>22</v>
      </c>
      <c r="H52" s="116">
        <v>208.5827094</v>
      </c>
      <c r="I52" s="117"/>
    </row>
    <row r="53" spans="1:9" outlineLevel="3" x14ac:dyDescent="0.2">
      <c r="A53" s="109" t="s">
        <v>188</v>
      </c>
      <c r="B53" s="110" t="s">
        <v>189</v>
      </c>
      <c r="C53" s="111">
        <v>1000</v>
      </c>
      <c r="D53" s="112"/>
      <c r="E53" s="113">
        <v>0.40112059</v>
      </c>
      <c r="F53" s="114">
        <v>401.12058999999999</v>
      </c>
      <c r="G53" s="115">
        <v>22</v>
      </c>
      <c r="H53" s="116">
        <v>312.87406019999997</v>
      </c>
      <c r="I53" s="117"/>
    </row>
    <row r="54" spans="1:9" outlineLevel="3" x14ac:dyDescent="0.2">
      <c r="A54" s="109" t="s">
        <v>190</v>
      </c>
      <c r="B54" s="110" t="s">
        <v>191</v>
      </c>
      <c r="C54" s="111">
        <v>1000</v>
      </c>
      <c r="D54" s="112"/>
      <c r="E54" s="113">
        <v>1.2033617700000001</v>
      </c>
      <c r="F54" s="114">
        <v>1203.36177</v>
      </c>
      <c r="G54" s="115">
        <v>22</v>
      </c>
      <c r="H54" s="116">
        <v>938.62218059999998</v>
      </c>
      <c r="I54" s="117"/>
    </row>
    <row r="55" spans="1:9" outlineLevel="3" x14ac:dyDescent="0.2">
      <c r="A55" s="109" t="s">
        <v>192</v>
      </c>
      <c r="B55" s="110" t="s">
        <v>193</v>
      </c>
      <c r="C55" s="111">
        <v>1000</v>
      </c>
      <c r="D55" s="112"/>
      <c r="E55" s="113">
        <v>0.27218896999999997</v>
      </c>
      <c r="F55" s="114">
        <v>272.18896999999998</v>
      </c>
      <c r="G55" s="115">
        <v>22</v>
      </c>
      <c r="H55" s="116">
        <v>212.3073966</v>
      </c>
      <c r="I55" s="117"/>
    </row>
    <row r="56" spans="1:9" outlineLevel="3" x14ac:dyDescent="0.2">
      <c r="A56" s="109" t="s">
        <v>194</v>
      </c>
      <c r="B56" s="110" t="s">
        <v>195</v>
      </c>
      <c r="C56" s="111">
        <v>1000</v>
      </c>
      <c r="D56" s="112"/>
      <c r="E56" s="113">
        <v>8.9627530899999996</v>
      </c>
      <c r="F56" s="114">
        <v>8962.7530900000002</v>
      </c>
      <c r="G56" s="115">
        <v>22</v>
      </c>
      <c r="H56" s="116">
        <v>6990.9474102000004</v>
      </c>
      <c r="I56" s="117"/>
    </row>
    <row r="57" spans="1:9" outlineLevel="3" x14ac:dyDescent="0.2">
      <c r="A57" s="109" t="s">
        <v>196</v>
      </c>
      <c r="B57" s="110" t="s">
        <v>197</v>
      </c>
      <c r="C57" s="111">
        <v>1000</v>
      </c>
      <c r="D57" s="112"/>
      <c r="E57" s="113">
        <v>0.32662677000000001</v>
      </c>
      <c r="F57" s="114">
        <v>326.62677000000002</v>
      </c>
      <c r="G57" s="115">
        <v>22</v>
      </c>
      <c r="H57" s="116">
        <v>254.76888059999999</v>
      </c>
      <c r="I57" s="117"/>
    </row>
    <row r="58" spans="1:9" outlineLevel="3" x14ac:dyDescent="0.2">
      <c r="A58" s="109" t="s">
        <v>198</v>
      </c>
      <c r="B58" s="110" t="s">
        <v>199</v>
      </c>
      <c r="C58" s="111">
        <v>1000</v>
      </c>
      <c r="D58" s="112"/>
      <c r="E58" s="113">
        <v>0.25709920000000003</v>
      </c>
      <c r="F58" s="114">
        <v>257.0992</v>
      </c>
      <c r="G58" s="115">
        <v>22</v>
      </c>
      <c r="H58" s="116">
        <v>200.53737599999999</v>
      </c>
      <c r="I58" s="117"/>
    </row>
    <row r="59" spans="1:9" outlineLevel="3" x14ac:dyDescent="0.2">
      <c r="A59" s="109" t="s">
        <v>200</v>
      </c>
      <c r="B59" s="110" t="s">
        <v>201</v>
      </c>
      <c r="C59" s="111">
        <v>1000</v>
      </c>
      <c r="D59" s="112"/>
      <c r="E59" s="113">
        <v>0.30084043999999999</v>
      </c>
      <c r="F59" s="114">
        <v>300.84044</v>
      </c>
      <c r="G59" s="115">
        <v>22</v>
      </c>
      <c r="H59" s="116">
        <v>234.65554320000001</v>
      </c>
      <c r="I59" s="117"/>
    </row>
    <row r="60" spans="1:9" outlineLevel="3" x14ac:dyDescent="0.2">
      <c r="A60" s="109" t="s">
        <v>202</v>
      </c>
      <c r="B60" s="110" t="s">
        <v>203</v>
      </c>
      <c r="C60" s="111">
        <v>1000</v>
      </c>
      <c r="D60" s="112"/>
      <c r="E60" s="113">
        <v>0.44123265</v>
      </c>
      <c r="F60" s="114">
        <v>441.23264999999998</v>
      </c>
      <c r="G60" s="115">
        <v>22</v>
      </c>
      <c r="H60" s="116">
        <v>344.16146700000002</v>
      </c>
      <c r="I60" s="117"/>
    </row>
    <row r="61" spans="1:9" outlineLevel="3" x14ac:dyDescent="0.2">
      <c r="A61" s="109" t="s">
        <v>204</v>
      </c>
      <c r="B61" s="110" t="s">
        <v>205</v>
      </c>
      <c r="C61" s="111">
        <v>1000</v>
      </c>
      <c r="D61" s="112"/>
      <c r="E61" s="113">
        <v>0.77626384999999998</v>
      </c>
      <c r="F61" s="114">
        <v>776.26385000000005</v>
      </c>
      <c r="G61" s="115">
        <v>22</v>
      </c>
      <c r="H61" s="116">
        <v>605.48580300000003</v>
      </c>
      <c r="I61" s="117"/>
    </row>
    <row r="62" spans="1:9" outlineLevel="3" x14ac:dyDescent="0.2">
      <c r="A62" s="109" t="s">
        <v>206</v>
      </c>
      <c r="B62" s="110" t="s">
        <v>207</v>
      </c>
      <c r="C62" s="111">
        <v>1000</v>
      </c>
      <c r="D62" s="112"/>
      <c r="E62" s="113">
        <v>1.8077167999999999</v>
      </c>
      <c r="F62" s="114">
        <v>1807.7167999999999</v>
      </c>
      <c r="G62" s="115">
        <v>22</v>
      </c>
      <c r="H62" s="116">
        <v>1410.019104</v>
      </c>
      <c r="I62" s="117"/>
    </row>
    <row r="63" spans="1:9" outlineLevel="3" x14ac:dyDescent="0.2">
      <c r="A63" s="109" t="s">
        <v>208</v>
      </c>
      <c r="B63" s="110" t="s">
        <v>209</v>
      </c>
      <c r="C63" s="111">
        <v>1000</v>
      </c>
      <c r="D63" s="112"/>
      <c r="E63" s="113">
        <v>0.48994015000000002</v>
      </c>
      <c r="F63" s="114">
        <v>489.94015000000002</v>
      </c>
      <c r="G63" s="115">
        <v>22</v>
      </c>
      <c r="H63" s="116">
        <v>382.15331700000002</v>
      </c>
      <c r="I63" s="117"/>
    </row>
    <row r="64" spans="1:9" outlineLevel="3" x14ac:dyDescent="0.2">
      <c r="A64" s="109" t="s">
        <v>210</v>
      </c>
      <c r="B64" s="110" t="s">
        <v>211</v>
      </c>
      <c r="C64" s="111">
        <v>1000</v>
      </c>
      <c r="D64" s="112"/>
      <c r="E64" s="113">
        <v>0.2005603</v>
      </c>
      <c r="F64" s="114">
        <v>200.56030000000001</v>
      </c>
      <c r="G64" s="115">
        <v>22</v>
      </c>
      <c r="H64" s="116">
        <v>156.43703400000001</v>
      </c>
      <c r="I64" s="117"/>
    </row>
    <row r="65" spans="1:9" outlineLevel="3" x14ac:dyDescent="0.2">
      <c r="A65" s="109" t="s">
        <v>212</v>
      </c>
      <c r="B65" s="110" t="s">
        <v>213</v>
      </c>
      <c r="C65" s="111">
        <v>1000</v>
      </c>
      <c r="D65" s="112"/>
      <c r="E65" s="113">
        <v>6.6853430000000005E-2</v>
      </c>
      <c r="F65" s="114">
        <v>66.853430000000003</v>
      </c>
      <c r="G65" s="115">
        <v>22</v>
      </c>
      <c r="H65" s="116">
        <v>52.145675400000002</v>
      </c>
      <c r="I65" s="117"/>
    </row>
    <row r="66" spans="1:9" outlineLevel="3" x14ac:dyDescent="0.2">
      <c r="A66" s="109" t="s">
        <v>214</v>
      </c>
      <c r="B66" s="110" t="s">
        <v>215</v>
      </c>
      <c r="C66" s="111">
        <v>1000</v>
      </c>
      <c r="D66" s="112"/>
      <c r="E66" s="113">
        <v>0.60168089000000002</v>
      </c>
      <c r="F66" s="114">
        <v>601.68088999999998</v>
      </c>
      <c r="G66" s="115">
        <v>22</v>
      </c>
      <c r="H66" s="116">
        <v>469.31109420000001</v>
      </c>
      <c r="I66" s="117"/>
    </row>
    <row r="67" spans="1:9" outlineLevel="3" x14ac:dyDescent="0.2">
      <c r="A67" s="109" t="s">
        <v>216</v>
      </c>
      <c r="B67" s="110" t="s">
        <v>217</v>
      </c>
      <c r="C67" s="111">
        <v>1000</v>
      </c>
      <c r="D67" s="112"/>
      <c r="E67" s="113">
        <v>0.43550235999999998</v>
      </c>
      <c r="F67" s="114">
        <v>435.50236000000001</v>
      </c>
      <c r="G67" s="115">
        <v>22</v>
      </c>
      <c r="H67" s="116">
        <v>339.69184080000002</v>
      </c>
      <c r="I67" s="117"/>
    </row>
    <row r="68" spans="1:9" outlineLevel="3" x14ac:dyDescent="0.2">
      <c r="A68" s="109" t="s">
        <v>218</v>
      </c>
      <c r="B68" s="110" t="s">
        <v>219</v>
      </c>
      <c r="C68" s="111">
        <v>1000</v>
      </c>
      <c r="D68" s="112"/>
      <c r="E68" s="113">
        <v>0.44123265</v>
      </c>
      <c r="F68" s="114">
        <v>441.23264999999998</v>
      </c>
      <c r="G68" s="115">
        <v>22</v>
      </c>
      <c r="H68" s="116">
        <v>344.16146700000002</v>
      </c>
      <c r="I68" s="117"/>
    </row>
    <row r="69" spans="1:9" outlineLevel="1" x14ac:dyDescent="0.2">
      <c r="A69" s="109" t="s">
        <v>220</v>
      </c>
      <c r="B69" s="110" t="s">
        <v>221</v>
      </c>
      <c r="C69" s="111">
        <v>1</v>
      </c>
      <c r="D69" s="112"/>
      <c r="E69" s="113">
        <f>SUM(F70)</f>
        <v>6170</v>
      </c>
      <c r="F69" s="114">
        <f>C69*E69</f>
        <v>6170</v>
      </c>
      <c r="G69" s="115">
        <f>IF(F69=0, 0, 100*(1-(H69/F69)))</f>
        <v>22.000000000000007</v>
      </c>
      <c r="H69" s="116">
        <f>C69*SUM(H70)</f>
        <v>4812.5999999999995</v>
      </c>
      <c r="I69" s="117"/>
    </row>
    <row r="70" spans="1:9" outlineLevel="1" x14ac:dyDescent="0.2">
      <c r="A70" s="109" t="s">
        <v>222</v>
      </c>
      <c r="B70" s="110" t="s">
        <v>223</v>
      </c>
      <c r="C70" s="111">
        <v>1</v>
      </c>
      <c r="D70" s="112"/>
      <c r="E70" s="113">
        <f>SUM(F71)</f>
        <v>6170</v>
      </c>
      <c r="F70" s="114">
        <f>C70*E70</f>
        <v>6170</v>
      </c>
      <c r="G70" s="115">
        <f>IF(F70=0, 0, 100*(1-(H70/F70)))</f>
        <v>22.000000000000007</v>
      </c>
      <c r="H70" s="116">
        <f>C70*SUM(H71)</f>
        <v>4812.5999999999995</v>
      </c>
      <c r="I70" s="117"/>
    </row>
    <row r="71" spans="1:9" outlineLevel="1" x14ac:dyDescent="0.2">
      <c r="A71" s="109" t="s">
        <v>224</v>
      </c>
      <c r="B71" s="110" t="s">
        <v>221</v>
      </c>
      <c r="C71" s="111">
        <v>1</v>
      </c>
      <c r="D71" s="112"/>
      <c r="E71" s="113">
        <f>SUM(F72)</f>
        <v>6170</v>
      </c>
      <c r="F71" s="114">
        <f>C71*E71</f>
        <v>6170</v>
      </c>
      <c r="G71" s="115">
        <f>IF(F71=0, 0, 100*(1-(H71/F71)))</f>
        <v>22.000000000000007</v>
      </c>
      <c r="H71" s="116">
        <f>C71*SUM(H72)</f>
        <v>4812.5999999999995</v>
      </c>
      <c r="I71" s="117"/>
    </row>
    <row r="72" spans="1:9" outlineLevel="1" x14ac:dyDescent="0.2">
      <c r="A72" s="109" t="s">
        <v>225</v>
      </c>
      <c r="B72" s="110" t="s">
        <v>226</v>
      </c>
      <c r="C72" s="111">
        <v>1</v>
      </c>
      <c r="D72" s="112"/>
      <c r="E72" s="113">
        <f>SUM(F73,F74,F75,F76,F77,F78,F79,F80,F81,F82)</f>
        <v>6170</v>
      </c>
      <c r="F72" s="114">
        <f>C72*E72</f>
        <v>6170</v>
      </c>
      <c r="G72" s="115">
        <f>IF(F72=0, 0, 100*(1-(H72/F72)))</f>
        <v>22.000000000000007</v>
      </c>
      <c r="H72" s="116">
        <f>C72*SUM(H73,H74,H75,H76,H77,H78,H79,H80,H81,H82)</f>
        <v>4812.5999999999995</v>
      </c>
      <c r="I72" s="117"/>
    </row>
    <row r="73" spans="1:9" outlineLevel="2" x14ac:dyDescent="0.2">
      <c r="A73" s="109" t="s">
        <v>227</v>
      </c>
      <c r="B73" s="110" t="s">
        <v>228</v>
      </c>
      <c r="C73" s="111">
        <v>1000</v>
      </c>
      <c r="D73" s="112"/>
      <c r="E73" s="113">
        <v>0.43</v>
      </c>
      <c r="F73" s="114">
        <v>430</v>
      </c>
      <c r="G73" s="115">
        <v>22</v>
      </c>
      <c r="H73" s="116">
        <v>335.4</v>
      </c>
      <c r="I73" s="117"/>
    </row>
    <row r="74" spans="1:9" outlineLevel="2" x14ac:dyDescent="0.2">
      <c r="A74" s="109" t="s">
        <v>229</v>
      </c>
      <c r="B74" s="110" t="s">
        <v>230</v>
      </c>
      <c r="C74" s="111">
        <v>1000</v>
      </c>
      <c r="D74" s="112"/>
      <c r="E74" s="113">
        <v>0.73</v>
      </c>
      <c r="F74" s="114">
        <v>730</v>
      </c>
      <c r="G74" s="115">
        <v>22</v>
      </c>
      <c r="H74" s="116">
        <v>569.4</v>
      </c>
      <c r="I74" s="117"/>
    </row>
    <row r="75" spans="1:9" outlineLevel="2" x14ac:dyDescent="0.2">
      <c r="A75" s="109" t="s">
        <v>231</v>
      </c>
      <c r="B75" s="110" t="s">
        <v>232</v>
      </c>
      <c r="C75" s="111">
        <v>1000</v>
      </c>
      <c r="D75" s="112"/>
      <c r="E75" s="113">
        <v>0.73</v>
      </c>
      <c r="F75" s="114">
        <v>730</v>
      </c>
      <c r="G75" s="115">
        <v>22</v>
      </c>
      <c r="H75" s="116">
        <v>569.4</v>
      </c>
      <c r="I75" s="117"/>
    </row>
    <row r="76" spans="1:9" outlineLevel="2" x14ac:dyDescent="0.2">
      <c r="A76" s="109" t="s">
        <v>233</v>
      </c>
      <c r="B76" s="110" t="s">
        <v>234</v>
      </c>
      <c r="C76" s="111">
        <v>1000</v>
      </c>
      <c r="D76" s="112"/>
      <c r="E76" s="113">
        <v>0.19</v>
      </c>
      <c r="F76" s="114">
        <v>190</v>
      </c>
      <c r="G76" s="115">
        <v>22</v>
      </c>
      <c r="H76" s="116">
        <v>148.19999999999999</v>
      </c>
      <c r="I76" s="117"/>
    </row>
    <row r="77" spans="1:9" outlineLevel="2" x14ac:dyDescent="0.2">
      <c r="A77" s="109" t="s">
        <v>235</v>
      </c>
      <c r="B77" s="110" t="s">
        <v>236</v>
      </c>
      <c r="C77" s="111">
        <v>1000</v>
      </c>
      <c r="D77" s="112"/>
      <c r="E77" s="113">
        <v>0.41</v>
      </c>
      <c r="F77" s="114">
        <v>410</v>
      </c>
      <c r="G77" s="115">
        <v>22</v>
      </c>
      <c r="H77" s="116">
        <v>319.8</v>
      </c>
      <c r="I77" s="117"/>
    </row>
    <row r="78" spans="1:9" outlineLevel="2" x14ac:dyDescent="0.2">
      <c r="A78" s="109" t="s">
        <v>237</v>
      </c>
      <c r="B78" s="110" t="s">
        <v>238</v>
      </c>
      <c r="C78" s="111">
        <v>1000</v>
      </c>
      <c r="D78" s="112"/>
      <c r="E78" s="113">
        <v>0.61</v>
      </c>
      <c r="F78" s="114">
        <v>610</v>
      </c>
      <c r="G78" s="115">
        <v>22</v>
      </c>
      <c r="H78" s="116">
        <v>475.8</v>
      </c>
      <c r="I78" s="117"/>
    </row>
    <row r="79" spans="1:9" outlineLevel="2" x14ac:dyDescent="0.2">
      <c r="A79" s="109" t="s">
        <v>239</v>
      </c>
      <c r="B79" s="110" t="s">
        <v>240</v>
      </c>
      <c r="C79" s="111">
        <v>1000</v>
      </c>
      <c r="D79" s="112"/>
      <c r="E79" s="113">
        <v>1.07</v>
      </c>
      <c r="F79" s="114">
        <v>1070</v>
      </c>
      <c r="G79" s="115">
        <v>22</v>
      </c>
      <c r="H79" s="116">
        <v>834.6</v>
      </c>
      <c r="I79" s="117"/>
    </row>
    <row r="80" spans="1:9" outlineLevel="2" x14ac:dyDescent="0.2">
      <c r="A80" s="109" t="s">
        <v>241</v>
      </c>
      <c r="B80" s="110" t="s">
        <v>242</v>
      </c>
      <c r="C80" s="111">
        <v>1000</v>
      </c>
      <c r="D80" s="112"/>
      <c r="E80" s="113">
        <v>0.54</v>
      </c>
      <c r="F80" s="114">
        <v>540</v>
      </c>
      <c r="G80" s="115">
        <v>22</v>
      </c>
      <c r="H80" s="116">
        <v>421.2</v>
      </c>
      <c r="I80" s="117"/>
    </row>
    <row r="81" spans="1:9" outlineLevel="2" x14ac:dyDescent="0.2">
      <c r="A81" s="109" t="s">
        <v>243</v>
      </c>
      <c r="B81" s="110" t="s">
        <v>244</v>
      </c>
      <c r="C81" s="111">
        <v>1000</v>
      </c>
      <c r="D81" s="112"/>
      <c r="E81" s="113">
        <v>0.73</v>
      </c>
      <c r="F81" s="114">
        <v>730</v>
      </c>
      <c r="G81" s="115">
        <v>22</v>
      </c>
      <c r="H81" s="116">
        <v>569.4</v>
      </c>
      <c r="I81" s="117"/>
    </row>
    <row r="82" spans="1:9" outlineLevel="2" x14ac:dyDescent="0.2">
      <c r="A82" s="109" t="s">
        <v>245</v>
      </c>
      <c r="B82" s="110" t="s">
        <v>246</v>
      </c>
      <c r="C82" s="111">
        <v>1000</v>
      </c>
      <c r="D82" s="112"/>
      <c r="E82" s="113">
        <v>0.73</v>
      </c>
      <c r="F82" s="114">
        <v>730</v>
      </c>
      <c r="G82" s="115">
        <v>22</v>
      </c>
      <c r="H82" s="116">
        <v>569.4</v>
      </c>
      <c r="I82" s="117"/>
    </row>
    <row r="83" spans="1:9" x14ac:dyDescent="0.2">
      <c r="A83" s="109"/>
      <c r="B83" s="110"/>
      <c r="C83" s="111"/>
      <c r="D83" s="112"/>
      <c r="E83" s="113"/>
      <c r="F83" s="114"/>
      <c r="G83" s="115"/>
      <c r="H83" s="116"/>
      <c r="I83" s="117"/>
    </row>
    <row r="84" spans="1:9" ht="13.5" thickBot="1" x14ac:dyDescent="0.25">
      <c r="A84" s="118"/>
      <c r="B84" s="119"/>
      <c r="C84" s="120"/>
      <c r="D84" s="121"/>
      <c r="E84" s="122"/>
      <c r="F84" s="123"/>
      <c r="G84" s="124"/>
      <c r="H84" s="125"/>
      <c r="I84" s="126"/>
    </row>
    <row r="85" spans="1:9" x14ac:dyDescent="0.2">
      <c r="A85" s="27"/>
      <c r="B85" s="127" t="s">
        <v>49</v>
      </c>
      <c r="C85" s="128"/>
      <c r="D85" s="27"/>
      <c r="E85" s="129"/>
      <c r="F85" s="114"/>
      <c r="G85" s="130"/>
      <c r="H85" s="129">
        <f>F11</f>
        <v>35159.227060999998</v>
      </c>
      <c r="I85" s="129"/>
    </row>
    <row r="86" spans="1:9" x14ac:dyDescent="0.2">
      <c r="A86" s="4"/>
      <c r="B86" s="127" t="s">
        <v>50</v>
      </c>
      <c r="C86" s="96"/>
      <c r="D86" s="4"/>
      <c r="E86" s="20"/>
      <c r="F86" s="114"/>
      <c r="G86" s="97"/>
      <c r="H86" s="20">
        <f>H11</f>
        <v>27424.197107579999</v>
      </c>
      <c r="I86" s="20"/>
    </row>
    <row r="87" spans="1:9" x14ac:dyDescent="0.2">
      <c r="A87" s="4"/>
      <c r="B87" s="127" t="s">
        <v>51</v>
      </c>
      <c r="C87" s="96"/>
      <c r="D87" s="4"/>
      <c r="E87" s="20"/>
      <c r="F87" s="114"/>
      <c r="G87" s="97"/>
      <c r="H87" s="20">
        <f>I11</f>
        <v>0</v>
      </c>
      <c r="I87" s="20"/>
    </row>
    <row r="88" spans="1:9" x14ac:dyDescent="0.2">
      <c r="A88" s="4"/>
      <c r="B88" s="127"/>
      <c r="C88" s="96"/>
      <c r="D88" s="4"/>
      <c r="E88" s="20"/>
      <c r="F88" s="114"/>
      <c r="G88" s="97"/>
      <c r="H88" s="20"/>
      <c r="I88" s="20"/>
    </row>
    <row r="89" spans="1:9" x14ac:dyDescent="0.2">
      <c r="A89" s="4"/>
      <c r="B89" s="76" t="s">
        <v>52</v>
      </c>
      <c r="C89" s="96"/>
      <c r="D89" s="4"/>
      <c r="E89" s="20"/>
      <c r="F89" s="114"/>
      <c r="G89" s="97"/>
      <c r="H89" s="20">
        <f>SUM(H86,H87)</f>
        <v>27424.197107579999</v>
      </c>
    </row>
    <row r="90" spans="1:9" x14ac:dyDescent="0.2">
      <c r="A90" s="4"/>
      <c r="B90" s="76"/>
      <c r="C90" s="96"/>
      <c r="D90" s="4"/>
      <c r="E90" s="20"/>
      <c r="F90" s="20"/>
      <c r="G90" s="97"/>
      <c r="H90" s="20"/>
      <c r="I90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outlinePr summaryBelow="0"/>
    <pageSetUpPr fitToPage="1"/>
  </sheetPr>
  <dimension ref="A1:I66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3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53</v>
      </c>
      <c r="B10" s="105" t="s">
        <v>54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247</v>
      </c>
      <c r="B11" s="110" t="s">
        <v>248</v>
      </c>
      <c r="C11" s="111">
        <v>1</v>
      </c>
      <c r="D11" s="112"/>
      <c r="E11" s="113">
        <f>SUM(F12)</f>
        <v>6233007.9673377797</v>
      </c>
      <c r="F11" s="114">
        <f>C11*E11</f>
        <v>6233007.9673377797</v>
      </c>
      <c r="G11" s="115">
        <f>IF(F11=0, 0, 100*(1-(H11/F11)))</f>
        <v>57.73500189524097</v>
      </c>
      <c r="H11" s="116">
        <f>C11*SUM(H12)</f>
        <v>2634380.6992647923</v>
      </c>
      <c r="I11" s="117">
        <f>SUM(I12:I58)</f>
        <v>0</v>
      </c>
    </row>
    <row r="12" spans="1:9" x14ac:dyDescent="0.2">
      <c r="A12" s="109" t="s">
        <v>249</v>
      </c>
      <c r="B12" s="110" t="s">
        <v>250</v>
      </c>
      <c r="C12" s="111">
        <v>1</v>
      </c>
      <c r="D12" s="112"/>
      <c r="E12" s="113">
        <f>SUM(F13,F56)</f>
        <v>6233007.9673377797</v>
      </c>
      <c r="F12" s="114">
        <f>C12*E12</f>
        <v>6233007.9673377797</v>
      </c>
      <c r="G12" s="115">
        <f>IF(F12=0, 0, 100*(1-(H12/F12)))</f>
        <v>57.73500189524097</v>
      </c>
      <c r="H12" s="116">
        <f>C12*SUM(H13,H56)</f>
        <v>2634380.6992647923</v>
      </c>
      <c r="I12" s="117"/>
    </row>
    <row r="13" spans="1:9" outlineLevel="1" x14ac:dyDescent="0.2">
      <c r="A13" s="109" t="s">
        <v>251</v>
      </c>
      <c r="B13" s="110" t="s">
        <v>252</v>
      </c>
      <c r="C13" s="111">
        <v>1</v>
      </c>
      <c r="D13" s="112"/>
      <c r="E13" s="113">
        <f>SUM(F14,F21,F23,F47)</f>
        <v>5711193.6288684001</v>
      </c>
      <c r="F13" s="114">
        <f>C13*E13</f>
        <v>5711193.6288684001</v>
      </c>
      <c r="G13" s="115">
        <f>IF(F13=0, 0, 100*(1-(H13/F13)))</f>
        <v>60.999999999999986</v>
      </c>
      <c r="H13" s="116">
        <f>C13*SUM(H14,H21,H23,H47)</f>
        <v>2227365.5152586764</v>
      </c>
      <c r="I13" s="117"/>
    </row>
    <row r="14" spans="1:9" outlineLevel="2" x14ac:dyDescent="0.2">
      <c r="A14" s="109" t="s">
        <v>253</v>
      </c>
      <c r="B14" s="110" t="s">
        <v>254</v>
      </c>
      <c r="C14" s="111">
        <v>1</v>
      </c>
      <c r="D14" s="112"/>
      <c r="E14" s="113">
        <f>SUM(F15,F16,F17,F18,F19,F20)</f>
        <v>1460804.2881700001</v>
      </c>
      <c r="F14" s="114">
        <f>C14*E14</f>
        <v>1460804.2881700001</v>
      </c>
      <c r="G14" s="115">
        <f>IF(F14=0, 0, 100*(1-(H14/F14)))</f>
        <v>61</v>
      </c>
      <c r="H14" s="116">
        <f>C14*SUM(H15,H16,H17,H18,H19,H20)</f>
        <v>569713.67238630005</v>
      </c>
      <c r="I14" s="117"/>
    </row>
    <row r="15" spans="1:9" outlineLevel="3" x14ac:dyDescent="0.2">
      <c r="A15" s="109" t="s">
        <v>255</v>
      </c>
      <c r="B15" s="110" t="s">
        <v>256</v>
      </c>
      <c r="C15" s="111">
        <v>0</v>
      </c>
      <c r="D15" s="112"/>
      <c r="E15" s="113">
        <v>594.67719342999999</v>
      </c>
      <c r="F15" s="114">
        <v>0</v>
      </c>
      <c r="G15" s="115">
        <v>61</v>
      </c>
      <c r="H15" s="116">
        <v>0</v>
      </c>
      <c r="I15" s="117"/>
    </row>
    <row r="16" spans="1:9" outlineLevel="3" x14ac:dyDescent="0.2">
      <c r="A16" s="109" t="s">
        <v>257</v>
      </c>
      <c r="B16" s="110" t="s">
        <v>258</v>
      </c>
      <c r="C16" s="111">
        <v>500</v>
      </c>
      <c r="D16" s="112"/>
      <c r="E16" s="113">
        <v>180.05857634</v>
      </c>
      <c r="F16" s="114">
        <v>90029.28817</v>
      </c>
      <c r="G16" s="115">
        <v>61</v>
      </c>
      <c r="H16" s="116">
        <v>35111.422386300001</v>
      </c>
      <c r="I16" s="117"/>
    </row>
    <row r="17" spans="1:9" outlineLevel="3" x14ac:dyDescent="0.2">
      <c r="A17" s="109" t="s">
        <v>259</v>
      </c>
      <c r="B17" s="110" t="s">
        <v>260</v>
      </c>
      <c r="C17" s="111">
        <v>0</v>
      </c>
      <c r="D17" s="112"/>
      <c r="E17" s="113">
        <v>198.42</v>
      </c>
      <c r="F17" s="114">
        <v>0</v>
      </c>
      <c r="G17" s="115">
        <v>61</v>
      </c>
      <c r="H17" s="116">
        <v>0</v>
      </c>
      <c r="I17" s="117"/>
    </row>
    <row r="18" spans="1:9" outlineLevel="3" x14ac:dyDescent="0.2">
      <c r="A18" s="109" t="s">
        <v>261</v>
      </c>
      <c r="B18" s="110" t="s">
        <v>262</v>
      </c>
      <c r="C18" s="111">
        <v>500</v>
      </c>
      <c r="D18" s="112"/>
      <c r="E18" s="113">
        <v>90</v>
      </c>
      <c r="F18" s="114">
        <v>45000</v>
      </c>
      <c r="G18" s="115">
        <v>61</v>
      </c>
      <c r="H18" s="116">
        <v>17550</v>
      </c>
      <c r="I18" s="117"/>
    </row>
    <row r="19" spans="1:9" outlineLevel="3" x14ac:dyDescent="0.2">
      <c r="A19" s="109" t="s">
        <v>263</v>
      </c>
      <c r="B19" s="110" t="s">
        <v>264</v>
      </c>
      <c r="C19" s="111">
        <v>500</v>
      </c>
      <c r="D19" s="112"/>
      <c r="E19" s="113">
        <v>666</v>
      </c>
      <c r="F19" s="114">
        <v>333000</v>
      </c>
      <c r="G19" s="115">
        <v>61</v>
      </c>
      <c r="H19" s="116">
        <v>129870</v>
      </c>
      <c r="I19" s="117"/>
    </row>
    <row r="20" spans="1:9" outlineLevel="3" x14ac:dyDescent="0.2">
      <c r="A20" s="109" t="s">
        <v>265</v>
      </c>
      <c r="B20" s="110" t="s">
        <v>266</v>
      </c>
      <c r="C20" s="111">
        <v>500</v>
      </c>
      <c r="D20" s="112"/>
      <c r="E20" s="113">
        <v>1985.55</v>
      </c>
      <c r="F20" s="114">
        <v>992775</v>
      </c>
      <c r="G20" s="115">
        <v>61</v>
      </c>
      <c r="H20" s="116">
        <v>387182.25</v>
      </c>
      <c r="I20" s="117"/>
    </row>
    <row r="21" spans="1:9" outlineLevel="2" x14ac:dyDescent="0.2">
      <c r="A21" s="109" t="s">
        <v>267</v>
      </c>
      <c r="B21" s="110" t="s">
        <v>268</v>
      </c>
      <c r="C21" s="111">
        <v>1</v>
      </c>
      <c r="D21" s="112"/>
      <c r="E21" s="113">
        <f>SUM(F22)</f>
        <v>0</v>
      </c>
      <c r="F21" s="114">
        <f>C21*E21</f>
        <v>0</v>
      </c>
      <c r="G21" s="115">
        <f>IF(F21=0, 0, 100*(1-(H21/F21)))</f>
        <v>0</v>
      </c>
      <c r="H21" s="116">
        <f>C21*SUM(H22)</f>
        <v>0</v>
      </c>
      <c r="I21" s="117"/>
    </row>
    <row r="22" spans="1:9" outlineLevel="2" x14ac:dyDescent="0.2">
      <c r="A22" s="109" t="s">
        <v>269</v>
      </c>
      <c r="B22" s="110" t="s">
        <v>270</v>
      </c>
      <c r="C22" s="111">
        <v>0</v>
      </c>
      <c r="D22" s="112"/>
      <c r="E22" s="113">
        <v>641</v>
      </c>
      <c r="F22" s="114">
        <v>0</v>
      </c>
      <c r="G22" s="115">
        <v>61</v>
      </c>
      <c r="H22" s="116">
        <v>0</v>
      </c>
      <c r="I22" s="117"/>
    </row>
    <row r="23" spans="1:9" outlineLevel="2" x14ac:dyDescent="0.2">
      <c r="A23" s="109" t="s">
        <v>271</v>
      </c>
      <c r="B23" s="110" t="s">
        <v>272</v>
      </c>
      <c r="C23" s="111">
        <v>1</v>
      </c>
      <c r="D23" s="112"/>
      <c r="E23" s="113">
        <f>SUM(F24,F25,F26,F27,F28,F29,F30,F31,F32,F33,F34,F35,F36,F37,F38,F39,F40,F41,F42,F43,F44,F45,F46)</f>
        <v>2271320.6484770002</v>
      </c>
      <c r="F23" s="114">
        <f>C23*E23</f>
        <v>2271320.6484770002</v>
      </c>
      <c r="G23" s="115">
        <f>IF(F23=0, 0, 100*(1-(H23/F23)))</f>
        <v>61</v>
      </c>
      <c r="H23" s="116">
        <f>C23*SUM(H24,H25,H26,H27,H28,H29,H30,H31,H32,H33,H34,H35,H36,H37,H38,H39,H40,H41,H42,H43,H44,H45,H46)</f>
        <v>885815.05290603009</v>
      </c>
      <c r="I23" s="117"/>
    </row>
    <row r="24" spans="1:9" outlineLevel="3" x14ac:dyDescent="0.2">
      <c r="A24" s="109" t="s">
        <v>273</v>
      </c>
      <c r="B24" s="110" t="s">
        <v>274</v>
      </c>
      <c r="C24" s="111">
        <v>100</v>
      </c>
      <c r="D24" s="112"/>
      <c r="E24" s="113">
        <v>2205.5265503599999</v>
      </c>
      <c r="F24" s="114">
        <v>220552.65503600001</v>
      </c>
      <c r="G24" s="115">
        <v>61</v>
      </c>
      <c r="H24" s="116">
        <v>86015.535464040004</v>
      </c>
      <c r="I24" s="117"/>
    </row>
    <row r="25" spans="1:9" outlineLevel="3" x14ac:dyDescent="0.2">
      <c r="A25" s="109" t="s">
        <v>275</v>
      </c>
      <c r="B25" s="110" t="s">
        <v>276</v>
      </c>
      <c r="C25" s="111">
        <v>0</v>
      </c>
      <c r="D25" s="112"/>
      <c r="E25" s="113">
        <v>2647.3958996599999</v>
      </c>
      <c r="F25" s="114">
        <v>0</v>
      </c>
      <c r="G25" s="115">
        <v>61</v>
      </c>
      <c r="H25" s="116">
        <v>0</v>
      </c>
      <c r="I25" s="117"/>
    </row>
    <row r="26" spans="1:9" outlineLevel="3" x14ac:dyDescent="0.2">
      <c r="A26" s="109" t="s">
        <v>277</v>
      </c>
      <c r="B26" s="110" t="s">
        <v>278</v>
      </c>
      <c r="C26" s="111">
        <v>300</v>
      </c>
      <c r="D26" s="112"/>
      <c r="E26" s="113">
        <v>1323.0612504799999</v>
      </c>
      <c r="F26" s="114">
        <v>396918.37514399999</v>
      </c>
      <c r="G26" s="115">
        <v>61</v>
      </c>
      <c r="H26" s="116">
        <v>154798.16630616001</v>
      </c>
      <c r="I26" s="117"/>
    </row>
    <row r="27" spans="1:9" outlineLevel="3" x14ac:dyDescent="0.2">
      <c r="A27" s="109" t="s">
        <v>279</v>
      </c>
      <c r="B27" s="110" t="s">
        <v>280</v>
      </c>
      <c r="C27" s="111">
        <v>100</v>
      </c>
      <c r="D27" s="112"/>
      <c r="E27" s="113">
        <v>882.46529988999998</v>
      </c>
      <c r="F27" s="114">
        <v>88246.529989000002</v>
      </c>
      <c r="G27" s="115">
        <v>61</v>
      </c>
      <c r="H27" s="116">
        <v>34416.146695709998</v>
      </c>
      <c r="I27" s="117"/>
    </row>
    <row r="28" spans="1:9" outlineLevel="3" x14ac:dyDescent="0.2">
      <c r="A28" s="109" t="s">
        <v>281</v>
      </c>
      <c r="B28" s="110" t="s">
        <v>282</v>
      </c>
      <c r="C28" s="111">
        <v>0</v>
      </c>
      <c r="D28" s="112"/>
      <c r="E28" s="113">
        <v>588.31019991999995</v>
      </c>
      <c r="F28" s="114">
        <v>0</v>
      </c>
      <c r="G28" s="115">
        <v>61</v>
      </c>
      <c r="H28" s="116">
        <v>0</v>
      </c>
      <c r="I28" s="117"/>
    </row>
    <row r="29" spans="1:9" outlineLevel="3" x14ac:dyDescent="0.2">
      <c r="A29" s="109" t="s">
        <v>283</v>
      </c>
      <c r="B29" s="110" t="s">
        <v>284</v>
      </c>
      <c r="C29" s="111">
        <v>0</v>
      </c>
      <c r="D29" s="112"/>
      <c r="E29" s="113">
        <v>394.36839423999999</v>
      </c>
      <c r="F29" s="114">
        <v>0</v>
      </c>
      <c r="G29" s="115">
        <v>61</v>
      </c>
      <c r="H29" s="116">
        <v>0</v>
      </c>
      <c r="I29" s="117"/>
    </row>
    <row r="30" spans="1:9" outlineLevel="3" x14ac:dyDescent="0.2">
      <c r="A30" s="109" t="s">
        <v>285</v>
      </c>
      <c r="B30" s="110" t="s">
        <v>286</v>
      </c>
      <c r="C30" s="111">
        <v>0</v>
      </c>
      <c r="D30" s="112"/>
      <c r="E30" s="113">
        <v>23662.10365465</v>
      </c>
      <c r="F30" s="114">
        <v>0</v>
      </c>
      <c r="G30" s="115">
        <v>61</v>
      </c>
      <c r="H30" s="116">
        <v>0</v>
      </c>
      <c r="I30" s="117"/>
    </row>
    <row r="31" spans="1:9" outlineLevel="3" x14ac:dyDescent="0.2">
      <c r="A31" s="109" t="s">
        <v>287</v>
      </c>
      <c r="B31" s="110" t="s">
        <v>288</v>
      </c>
      <c r="C31" s="111">
        <v>100</v>
      </c>
      <c r="D31" s="112"/>
      <c r="E31" s="113">
        <v>394.36839423999999</v>
      </c>
      <c r="F31" s="114">
        <v>39436.839423999998</v>
      </c>
      <c r="G31" s="115">
        <v>61</v>
      </c>
      <c r="H31" s="116">
        <v>15380.36737536</v>
      </c>
      <c r="I31" s="117"/>
    </row>
    <row r="32" spans="1:9" outlineLevel="3" x14ac:dyDescent="0.2">
      <c r="A32" s="109" t="s">
        <v>289</v>
      </c>
      <c r="B32" s="110" t="s">
        <v>290</v>
      </c>
      <c r="C32" s="111">
        <v>100</v>
      </c>
      <c r="D32" s="112"/>
      <c r="E32" s="113">
        <v>394.36839423999999</v>
      </c>
      <c r="F32" s="114">
        <v>39436.839423999998</v>
      </c>
      <c r="G32" s="115">
        <v>61</v>
      </c>
      <c r="H32" s="116">
        <v>15380.36737536</v>
      </c>
      <c r="I32" s="117"/>
    </row>
    <row r="33" spans="1:9" outlineLevel="3" x14ac:dyDescent="0.2">
      <c r="A33" s="109" t="s">
        <v>291</v>
      </c>
      <c r="B33" s="110" t="s">
        <v>292</v>
      </c>
      <c r="C33" s="111">
        <v>100</v>
      </c>
      <c r="D33" s="112"/>
      <c r="E33" s="113">
        <v>394.36839423999999</v>
      </c>
      <c r="F33" s="114">
        <v>39436.839423999998</v>
      </c>
      <c r="G33" s="115">
        <v>61</v>
      </c>
      <c r="H33" s="116">
        <v>15380.36737536</v>
      </c>
      <c r="I33" s="117"/>
    </row>
    <row r="34" spans="1:9" outlineLevel="3" x14ac:dyDescent="0.2">
      <c r="A34" s="109" t="s">
        <v>293</v>
      </c>
      <c r="B34" s="110" t="s">
        <v>294</v>
      </c>
      <c r="C34" s="111">
        <v>100</v>
      </c>
      <c r="D34" s="112"/>
      <c r="E34" s="113">
        <v>394.36839423999999</v>
      </c>
      <c r="F34" s="114">
        <v>39436.839423999998</v>
      </c>
      <c r="G34" s="115">
        <v>61</v>
      </c>
      <c r="H34" s="116">
        <v>15380.36737536</v>
      </c>
      <c r="I34" s="117"/>
    </row>
    <row r="35" spans="1:9" outlineLevel="3" x14ac:dyDescent="0.2">
      <c r="A35" s="109" t="s">
        <v>295</v>
      </c>
      <c r="B35" s="110" t="s">
        <v>296</v>
      </c>
      <c r="C35" s="111">
        <v>100</v>
      </c>
      <c r="D35" s="112"/>
      <c r="E35" s="113">
        <v>394.36839423999999</v>
      </c>
      <c r="F35" s="114">
        <v>39436.839423999998</v>
      </c>
      <c r="G35" s="115">
        <v>61</v>
      </c>
      <c r="H35" s="116">
        <v>15380.36737536</v>
      </c>
      <c r="I35" s="117"/>
    </row>
    <row r="36" spans="1:9" outlineLevel="3" x14ac:dyDescent="0.2">
      <c r="A36" s="109" t="s">
        <v>297</v>
      </c>
      <c r="B36" s="110" t="s">
        <v>298</v>
      </c>
      <c r="C36" s="111">
        <v>100</v>
      </c>
      <c r="D36" s="112"/>
      <c r="E36" s="113">
        <v>394.36839423999999</v>
      </c>
      <c r="F36" s="114">
        <v>39436.839423999998</v>
      </c>
      <c r="G36" s="115">
        <v>61</v>
      </c>
      <c r="H36" s="116">
        <v>15380.36737536</v>
      </c>
      <c r="I36" s="117"/>
    </row>
    <row r="37" spans="1:9" outlineLevel="3" x14ac:dyDescent="0.2">
      <c r="A37" s="109" t="s">
        <v>299</v>
      </c>
      <c r="B37" s="110" t="s">
        <v>300</v>
      </c>
      <c r="C37" s="111">
        <v>0</v>
      </c>
      <c r="D37" s="112"/>
      <c r="E37" s="113">
        <v>3944</v>
      </c>
      <c r="F37" s="114">
        <v>0</v>
      </c>
      <c r="G37" s="115">
        <v>61</v>
      </c>
      <c r="H37" s="116">
        <v>0</v>
      </c>
      <c r="I37" s="117"/>
    </row>
    <row r="38" spans="1:9" outlineLevel="3" x14ac:dyDescent="0.2">
      <c r="A38" s="109" t="s">
        <v>301</v>
      </c>
      <c r="B38" s="110" t="s">
        <v>302</v>
      </c>
      <c r="C38" s="111">
        <v>100</v>
      </c>
      <c r="D38" s="112"/>
      <c r="E38" s="113">
        <v>7887.36788488</v>
      </c>
      <c r="F38" s="114">
        <v>788736.78848800005</v>
      </c>
      <c r="G38" s="115">
        <v>61</v>
      </c>
      <c r="H38" s="116">
        <v>307607.34751032002</v>
      </c>
      <c r="I38" s="117"/>
    </row>
    <row r="39" spans="1:9" outlineLevel="3" x14ac:dyDescent="0.2">
      <c r="A39" s="109" t="s">
        <v>303</v>
      </c>
      <c r="B39" s="110" t="s">
        <v>304</v>
      </c>
      <c r="C39" s="111">
        <v>100</v>
      </c>
      <c r="D39" s="112"/>
      <c r="E39" s="113">
        <v>757.18731694999997</v>
      </c>
      <c r="F39" s="114">
        <v>75718.731694999995</v>
      </c>
      <c r="G39" s="115">
        <v>61</v>
      </c>
      <c r="H39" s="116">
        <v>29530.305361049999</v>
      </c>
      <c r="I39" s="117"/>
    </row>
    <row r="40" spans="1:9" outlineLevel="3" x14ac:dyDescent="0.2">
      <c r="A40" s="109" t="s">
        <v>305</v>
      </c>
      <c r="B40" s="110" t="s">
        <v>306</v>
      </c>
      <c r="C40" s="111">
        <v>0</v>
      </c>
      <c r="D40" s="112"/>
      <c r="E40" s="113">
        <v>2169</v>
      </c>
      <c r="F40" s="114">
        <v>0</v>
      </c>
      <c r="G40" s="115">
        <v>61</v>
      </c>
      <c r="H40" s="116">
        <v>0</v>
      </c>
      <c r="I40" s="117"/>
    </row>
    <row r="41" spans="1:9" outlineLevel="3" x14ac:dyDescent="0.2">
      <c r="A41" s="109" t="s">
        <v>307</v>
      </c>
      <c r="B41" s="110" t="s">
        <v>308</v>
      </c>
      <c r="C41" s="111">
        <v>100</v>
      </c>
      <c r="D41" s="112"/>
      <c r="E41" s="113">
        <v>985.92098561</v>
      </c>
      <c r="F41" s="114">
        <v>98592.098561000006</v>
      </c>
      <c r="G41" s="115">
        <v>61</v>
      </c>
      <c r="H41" s="116">
        <v>38450.918438790002</v>
      </c>
      <c r="I41" s="117"/>
    </row>
    <row r="42" spans="1:9" outlineLevel="3" x14ac:dyDescent="0.2">
      <c r="A42" s="109" t="s">
        <v>309</v>
      </c>
      <c r="B42" s="110" t="s">
        <v>310</v>
      </c>
      <c r="C42" s="111">
        <v>100</v>
      </c>
      <c r="D42" s="112"/>
      <c r="E42" s="113">
        <v>867.61046734000001</v>
      </c>
      <c r="F42" s="114">
        <v>86761.046734000003</v>
      </c>
      <c r="G42" s="115">
        <v>61</v>
      </c>
      <c r="H42" s="116">
        <v>33836.80822626</v>
      </c>
      <c r="I42" s="117"/>
    </row>
    <row r="43" spans="1:9" outlineLevel="3" x14ac:dyDescent="0.2">
      <c r="A43" s="109" t="s">
        <v>311</v>
      </c>
      <c r="B43" s="110" t="s">
        <v>312</v>
      </c>
      <c r="C43" s="111">
        <v>0</v>
      </c>
      <c r="D43" s="112"/>
      <c r="E43" s="113">
        <v>2169.0261683399999</v>
      </c>
      <c r="F43" s="114">
        <v>0</v>
      </c>
      <c r="G43" s="115">
        <v>61</v>
      </c>
      <c r="H43" s="116">
        <v>0</v>
      </c>
      <c r="I43" s="117"/>
    </row>
    <row r="44" spans="1:9" outlineLevel="3" x14ac:dyDescent="0.2">
      <c r="A44" s="109" t="s">
        <v>313</v>
      </c>
      <c r="B44" s="110" t="s">
        <v>314</v>
      </c>
      <c r="C44" s="111">
        <v>100</v>
      </c>
      <c r="D44" s="112"/>
      <c r="E44" s="113">
        <v>547.77769961000001</v>
      </c>
      <c r="F44" s="114">
        <v>54777.769960999998</v>
      </c>
      <c r="G44" s="115">
        <v>61</v>
      </c>
      <c r="H44" s="116">
        <v>21363.330284790001</v>
      </c>
      <c r="I44" s="117"/>
    </row>
    <row r="45" spans="1:9" outlineLevel="3" x14ac:dyDescent="0.2">
      <c r="A45" s="109" t="s">
        <v>315</v>
      </c>
      <c r="B45" s="110" t="s">
        <v>316</v>
      </c>
      <c r="C45" s="111">
        <v>100</v>
      </c>
      <c r="D45" s="112"/>
      <c r="E45" s="113">
        <v>386.48102635999999</v>
      </c>
      <c r="F45" s="114">
        <v>38648.102636000003</v>
      </c>
      <c r="G45" s="115">
        <v>61</v>
      </c>
      <c r="H45" s="116">
        <v>15072.76002804</v>
      </c>
      <c r="I45" s="117"/>
    </row>
    <row r="46" spans="1:9" outlineLevel="3" x14ac:dyDescent="0.2">
      <c r="A46" s="109" t="s">
        <v>317</v>
      </c>
      <c r="B46" s="110" t="s">
        <v>262</v>
      </c>
      <c r="C46" s="111">
        <v>100</v>
      </c>
      <c r="D46" s="112"/>
      <c r="E46" s="113">
        <v>1857.4751368899999</v>
      </c>
      <c r="F46" s="114">
        <v>185747.51368900001</v>
      </c>
      <c r="G46" s="115">
        <v>61</v>
      </c>
      <c r="H46" s="116">
        <v>72441.530338709999</v>
      </c>
      <c r="I46" s="117"/>
    </row>
    <row r="47" spans="1:9" outlineLevel="2" x14ac:dyDescent="0.2">
      <c r="A47" s="109" t="s">
        <v>318</v>
      </c>
      <c r="B47" s="110" t="s">
        <v>319</v>
      </c>
      <c r="C47" s="111">
        <v>1</v>
      </c>
      <c r="D47" s="112"/>
      <c r="E47" s="113">
        <f>SUM(F48,F49,F50,F51,F52,F53,F54,F55)</f>
        <v>1979068.6922214001</v>
      </c>
      <c r="F47" s="114">
        <f>C47*E47</f>
        <v>1979068.6922214001</v>
      </c>
      <c r="G47" s="115">
        <f>IF(F47=0, 0, 100*(1-(H47/F47)))</f>
        <v>61.000000000000007</v>
      </c>
      <c r="H47" s="116">
        <f>C47*SUM(H48,H49,H50,H51,H52,H53,H54,H55)</f>
        <v>771836.789966346</v>
      </c>
      <c r="I47" s="117"/>
    </row>
    <row r="48" spans="1:9" outlineLevel="3" x14ac:dyDescent="0.2">
      <c r="A48" s="109" t="s">
        <v>320</v>
      </c>
      <c r="B48" s="110" t="s">
        <v>321</v>
      </c>
      <c r="C48" s="111">
        <v>300</v>
      </c>
      <c r="D48" s="112"/>
      <c r="E48" s="113">
        <v>882.46529988999998</v>
      </c>
      <c r="F48" s="114">
        <v>264739.58996700001</v>
      </c>
      <c r="G48" s="115">
        <v>61</v>
      </c>
      <c r="H48" s="116">
        <v>103248.44008713</v>
      </c>
      <c r="I48" s="117"/>
    </row>
    <row r="49" spans="1:9" outlineLevel="3" x14ac:dyDescent="0.2">
      <c r="A49" s="109" t="s">
        <v>322</v>
      </c>
      <c r="B49" s="110" t="s">
        <v>323</v>
      </c>
      <c r="C49" s="111">
        <v>120</v>
      </c>
      <c r="D49" s="112"/>
      <c r="E49" s="113">
        <v>146.44085063</v>
      </c>
      <c r="F49" s="114">
        <v>17572.902075599999</v>
      </c>
      <c r="G49" s="115">
        <v>61</v>
      </c>
      <c r="H49" s="116">
        <v>6853.431809484</v>
      </c>
      <c r="I49" s="117"/>
    </row>
    <row r="50" spans="1:9" outlineLevel="3" x14ac:dyDescent="0.2">
      <c r="A50" s="109" t="s">
        <v>324</v>
      </c>
      <c r="B50" s="110" t="s">
        <v>276</v>
      </c>
      <c r="C50" s="111">
        <v>300</v>
      </c>
      <c r="D50" s="112"/>
      <c r="E50" s="113">
        <v>2647.3958996599999</v>
      </c>
      <c r="F50" s="114">
        <v>794218.76989800006</v>
      </c>
      <c r="G50" s="115">
        <v>61</v>
      </c>
      <c r="H50" s="116">
        <v>309745.32026021997</v>
      </c>
      <c r="I50" s="117"/>
    </row>
    <row r="51" spans="1:9" outlineLevel="3" x14ac:dyDescent="0.2">
      <c r="A51" s="109" t="s">
        <v>325</v>
      </c>
      <c r="B51" s="110" t="s">
        <v>326</v>
      </c>
      <c r="C51" s="111">
        <v>300</v>
      </c>
      <c r="D51" s="112"/>
      <c r="E51" s="113">
        <v>662.16732459000002</v>
      </c>
      <c r="F51" s="114">
        <v>198650.197377</v>
      </c>
      <c r="G51" s="115">
        <v>61</v>
      </c>
      <c r="H51" s="116">
        <v>77473.576977029996</v>
      </c>
      <c r="I51" s="117"/>
    </row>
    <row r="52" spans="1:9" outlineLevel="3" x14ac:dyDescent="0.2">
      <c r="A52" s="109" t="s">
        <v>327</v>
      </c>
      <c r="B52" s="110" t="s">
        <v>328</v>
      </c>
      <c r="C52" s="111">
        <v>300</v>
      </c>
      <c r="D52" s="112"/>
      <c r="E52" s="113">
        <v>882.46529988999998</v>
      </c>
      <c r="F52" s="114">
        <v>264739.58996700001</v>
      </c>
      <c r="G52" s="115">
        <v>61</v>
      </c>
      <c r="H52" s="116">
        <v>103248.44008713</v>
      </c>
      <c r="I52" s="117"/>
    </row>
    <row r="53" spans="1:9" outlineLevel="3" x14ac:dyDescent="0.2">
      <c r="A53" s="109" t="s">
        <v>329</v>
      </c>
      <c r="B53" s="110" t="s">
        <v>330</v>
      </c>
      <c r="C53" s="111">
        <v>320</v>
      </c>
      <c r="D53" s="112"/>
      <c r="E53" s="113">
        <v>467.26091939000003</v>
      </c>
      <c r="F53" s="114">
        <v>149523.49420479999</v>
      </c>
      <c r="G53" s="115">
        <v>61</v>
      </c>
      <c r="H53" s="116">
        <v>58314.162739872001</v>
      </c>
      <c r="I53" s="117"/>
    </row>
    <row r="54" spans="1:9" outlineLevel="3" x14ac:dyDescent="0.2">
      <c r="A54" s="109" t="s">
        <v>331</v>
      </c>
      <c r="B54" s="110" t="s">
        <v>284</v>
      </c>
      <c r="C54" s="111">
        <v>300</v>
      </c>
      <c r="D54" s="112"/>
      <c r="E54" s="113">
        <v>394.36839423999999</v>
      </c>
      <c r="F54" s="114">
        <v>118310.518272</v>
      </c>
      <c r="G54" s="115">
        <v>61</v>
      </c>
      <c r="H54" s="116">
        <v>46141.102126079997</v>
      </c>
      <c r="I54" s="117"/>
    </row>
    <row r="55" spans="1:9" outlineLevel="3" x14ac:dyDescent="0.2">
      <c r="A55" s="109" t="s">
        <v>332</v>
      </c>
      <c r="B55" s="110" t="s">
        <v>333</v>
      </c>
      <c r="C55" s="111">
        <v>400</v>
      </c>
      <c r="D55" s="112"/>
      <c r="E55" s="113">
        <v>428.28407614999998</v>
      </c>
      <c r="F55" s="114">
        <v>171313.63045999999</v>
      </c>
      <c r="G55" s="115">
        <v>61</v>
      </c>
      <c r="H55" s="116">
        <v>66812.315879400005</v>
      </c>
      <c r="I55" s="117"/>
    </row>
    <row r="56" spans="1:9" outlineLevel="1" x14ac:dyDescent="0.2">
      <c r="A56" s="109" t="s">
        <v>334</v>
      </c>
      <c r="B56" s="110" t="s">
        <v>335</v>
      </c>
      <c r="C56" s="111">
        <v>1</v>
      </c>
      <c r="D56" s="112"/>
      <c r="E56" s="113">
        <f>SUM(F57)</f>
        <v>521814.33846937999</v>
      </c>
      <c r="F56" s="114">
        <f>C56*E56</f>
        <v>521814.33846937999</v>
      </c>
      <c r="G56" s="115">
        <f>IF(F56=0, 0, 100*(1-(H56/F56)))</f>
        <v>22.000000000000075</v>
      </c>
      <c r="H56" s="116">
        <f>C56*SUM(H57)</f>
        <v>407015.184006116</v>
      </c>
      <c r="I56" s="117"/>
    </row>
    <row r="57" spans="1:9" outlineLevel="1" x14ac:dyDescent="0.2">
      <c r="A57" s="109" t="s">
        <v>336</v>
      </c>
      <c r="B57" s="110" t="s">
        <v>337</v>
      </c>
      <c r="C57" s="111">
        <v>1</v>
      </c>
      <c r="D57" s="112"/>
      <c r="E57" s="113">
        <f>SUM(F58)</f>
        <v>521814.33846937999</v>
      </c>
      <c r="F57" s="114">
        <f>C57*E57</f>
        <v>521814.33846937999</v>
      </c>
      <c r="G57" s="115">
        <f>IF(F57=0, 0, 100*(1-(H57/F57)))</f>
        <v>22.000000000000075</v>
      </c>
      <c r="H57" s="116">
        <f>C57*SUM(H58)</f>
        <v>407015.184006116</v>
      </c>
      <c r="I57" s="117"/>
    </row>
    <row r="58" spans="1:9" outlineLevel="1" x14ac:dyDescent="0.2">
      <c r="A58" s="109" t="s">
        <v>338</v>
      </c>
      <c r="B58" s="110" t="s">
        <v>339</v>
      </c>
      <c r="C58" s="111">
        <v>2</v>
      </c>
      <c r="D58" s="112"/>
      <c r="E58" s="113">
        <v>260907.16923468999</v>
      </c>
      <c r="F58" s="114">
        <v>521814.33846937999</v>
      </c>
      <c r="G58" s="115">
        <v>22</v>
      </c>
      <c r="H58" s="116">
        <v>407015.184006116</v>
      </c>
      <c r="I58" s="117"/>
    </row>
    <row r="59" spans="1:9" x14ac:dyDescent="0.2">
      <c r="A59" s="109"/>
      <c r="B59" s="110"/>
      <c r="C59" s="111"/>
      <c r="D59" s="112"/>
      <c r="E59" s="113"/>
      <c r="F59" s="114"/>
      <c r="G59" s="115"/>
      <c r="H59" s="116"/>
      <c r="I59" s="117"/>
    </row>
    <row r="60" spans="1:9" ht="13.5" thickBot="1" x14ac:dyDescent="0.25">
      <c r="A60" s="118"/>
      <c r="B60" s="119"/>
      <c r="C60" s="120"/>
      <c r="D60" s="121"/>
      <c r="E60" s="122"/>
      <c r="F60" s="123"/>
      <c r="G60" s="124"/>
      <c r="H60" s="125"/>
      <c r="I60" s="126"/>
    </row>
    <row r="61" spans="1:9" x14ac:dyDescent="0.2">
      <c r="A61" s="27"/>
      <c r="B61" s="127" t="s">
        <v>49</v>
      </c>
      <c r="C61" s="128"/>
      <c r="D61" s="27"/>
      <c r="E61" s="129"/>
      <c r="F61" s="114"/>
      <c r="G61" s="130"/>
      <c r="H61" s="129">
        <f>F11</f>
        <v>6233007.9673377797</v>
      </c>
      <c r="I61" s="129"/>
    </row>
    <row r="62" spans="1:9" x14ac:dyDescent="0.2">
      <c r="A62" s="4"/>
      <c r="B62" s="127" t="s">
        <v>50</v>
      </c>
      <c r="C62" s="96"/>
      <c r="D62" s="4"/>
      <c r="E62" s="20"/>
      <c r="F62" s="114"/>
      <c r="G62" s="97"/>
      <c r="H62" s="20">
        <f>H11</f>
        <v>2634380.6992647923</v>
      </c>
      <c r="I62" s="20"/>
    </row>
    <row r="63" spans="1:9" x14ac:dyDescent="0.2">
      <c r="A63" s="4"/>
      <c r="B63" s="127" t="s">
        <v>51</v>
      </c>
      <c r="C63" s="96"/>
      <c r="D63" s="4"/>
      <c r="E63" s="20"/>
      <c r="F63" s="114"/>
      <c r="G63" s="97"/>
      <c r="H63" s="20">
        <f>I11</f>
        <v>0</v>
      </c>
      <c r="I63" s="20"/>
    </row>
    <row r="64" spans="1:9" x14ac:dyDescent="0.2">
      <c r="A64" s="4"/>
      <c r="B64" s="127"/>
      <c r="C64" s="96"/>
      <c r="D64" s="4"/>
      <c r="E64" s="20"/>
      <c r="F64" s="114"/>
      <c r="G64" s="97"/>
      <c r="H64" s="20"/>
      <c r="I64" s="20"/>
    </row>
    <row r="65" spans="1:9" x14ac:dyDescent="0.2">
      <c r="A65" s="4"/>
      <c r="B65" s="76" t="s">
        <v>52</v>
      </c>
      <c r="C65" s="96"/>
      <c r="D65" s="4"/>
      <c r="E65" s="20"/>
      <c r="F65" s="114"/>
      <c r="G65" s="97"/>
      <c r="H65" s="20">
        <f>SUM(H62,H63)</f>
        <v>2634380.6992647923</v>
      </c>
    </row>
    <row r="66" spans="1:9" x14ac:dyDescent="0.2">
      <c r="A66" s="4"/>
      <c r="B66" s="76"/>
      <c r="C66" s="96"/>
      <c r="D66" s="4"/>
      <c r="E66" s="20"/>
      <c r="F66" s="20"/>
      <c r="G66" s="97"/>
      <c r="H66" s="20"/>
      <c r="I66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outlinePr summaryBelow="0"/>
    <pageSetUpPr fitToPage="1"/>
  </sheetPr>
  <dimension ref="A1:I51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2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53</v>
      </c>
      <c r="B10" s="105" t="s">
        <v>54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340</v>
      </c>
      <c r="B11" s="110" t="s">
        <v>341</v>
      </c>
      <c r="C11" s="111">
        <v>1</v>
      </c>
      <c r="D11" s="112"/>
      <c r="E11" s="113">
        <f>SUM(F12)</f>
        <v>70880</v>
      </c>
      <c r="F11" s="114">
        <f>C11*E11</f>
        <v>70880</v>
      </c>
      <c r="G11" s="115">
        <f>IF(F11=0, 0, 100*(1-(H11/F11)))</f>
        <v>40</v>
      </c>
      <c r="H11" s="116">
        <f>C11*SUM(H12)</f>
        <v>42528</v>
      </c>
      <c r="I11" s="117">
        <f>SUM(I12:I43)</f>
        <v>0</v>
      </c>
    </row>
    <row r="12" spans="1:9" outlineLevel="1" x14ac:dyDescent="0.2">
      <c r="A12" s="109" t="s">
        <v>342</v>
      </c>
      <c r="B12" s="110" t="s">
        <v>343</v>
      </c>
      <c r="C12" s="111">
        <v>1</v>
      </c>
      <c r="D12" s="112"/>
      <c r="E12" s="113">
        <f>SUM(F13)</f>
        <v>70880</v>
      </c>
      <c r="F12" s="114">
        <f>C12*E12</f>
        <v>70880</v>
      </c>
      <c r="G12" s="115">
        <f>IF(F12=0, 0, 100*(1-(H12/F12)))</f>
        <v>40</v>
      </c>
      <c r="H12" s="116">
        <f>C12*SUM(H13)</f>
        <v>42528</v>
      </c>
      <c r="I12" s="117"/>
    </row>
    <row r="13" spans="1:9" outlineLevel="1" x14ac:dyDescent="0.2">
      <c r="A13" s="109" t="s">
        <v>344</v>
      </c>
      <c r="B13" s="110" t="s">
        <v>345</v>
      </c>
      <c r="C13" s="111">
        <v>1</v>
      </c>
      <c r="D13" s="112"/>
      <c r="E13" s="113">
        <f>SUM(F14,F16,F18,F20,F22,F24,F26,F28,F30,F32,F34,F36,F38,F40,F42)</f>
        <v>70880</v>
      </c>
      <c r="F13" s="114">
        <f>C13*E13</f>
        <v>70880</v>
      </c>
      <c r="G13" s="115">
        <f>IF(F13=0, 0, 100*(1-(H13/F13)))</f>
        <v>40</v>
      </c>
      <c r="H13" s="116">
        <f>C13*SUM(H14,H16,H18,H20,H22,H24,H26,H28,H30,H32,H34,H36,H38,H40,H42)</f>
        <v>42528</v>
      </c>
      <c r="I13" s="117"/>
    </row>
    <row r="14" spans="1:9" outlineLevel="2" x14ac:dyDescent="0.2">
      <c r="A14" s="109" t="s">
        <v>346</v>
      </c>
      <c r="B14" s="110" t="s">
        <v>347</v>
      </c>
      <c r="C14" s="111">
        <v>500</v>
      </c>
      <c r="D14" s="112"/>
      <c r="E14" s="113">
        <f>SUM(F15)</f>
        <v>69</v>
      </c>
      <c r="F14" s="114">
        <f>C14*E14</f>
        <v>34500</v>
      </c>
      <c r="G14" s="115">
        <f>IF(F14=0, 0, 100*(1-(H14/F14)))</f>
        <v>40</v>
      </c>
      <c r="H14" s="116">
        <f>C14*SUM(H15)</f>
        <v>20700</v>
      </c>
      <c r="I14" s="117"/>
    </row>
    <row r="15" spans="1:9" outlineLevel="2" x14ac:dyDescent="0.2">
      <c r="A15" s="109" t="s">
        <v>348</v>
      </c>
      <c r="B15" s="110" t="s">
        <v>349</v>
      </c>
      <c r="C15" s="111">
        <v>1</v>
      </c>
      <c r="D15" s="112"/>
      <c r="E15" s="113">
        <v>69</v>
      </c>
      <c r="F15" s="114">
        <v>69</v>
      </c>
      <c r="G15" s="115">
        <v>40</v>
      </c>
      <c r="H15" s="116">
        <v>41.4</v>
      </c>
      <c r="I15" s="117"/>
    </row>
    <row r="16" spans="1:9" outlineLevel="2" x14ac:dyDescent="0.2">
      <c r="A16" s="109" t="s">
        <v>350</v>
      </c>
      <c r="B16" s="110" t="s">
        <v>351</v>
      </c>
      <c r="C16" s="111">
        <v>0</v>
      </c>
      <c r="D16" s="112"/>
      <c r="E16" s="113">
        <f>SUM(F17)</f>
        <v>2000</v>
      </c>
      <c r="F16" s="114">
        <f>C16*E16</f>
        <v>0</v>
      </c>
      <c r="G16" s="115">
        <f>IF(F16=0, 0, 100*(1-(H16/F16)))</f>
        <v>0</v>
      </c>
      <c r="H16" s="116">
        <f>C16*SUM(H17)</f>
        <v>0</v>
      </c>
      <c r="I16" s="117"/>
    </row>
    <row r="17" spans="1:9" outlineLevel="2" x14ac:dyDescent="0.2">
      <c r="A17" s="109" t="s">
        <v>352</v>
      </c>
      <c r="B17" s="110" t="s">
        <v>353</v>
      </c>
      <c r="C17" s="111">
        <v>1</v>
      </c>
      <c r="D17" s="112"/>
      <c r="E17" s="113">
        <v>2000</v>
      </c>
      <c r="F17" s="114">
        <v>2000</v>
      </c>
      <c r="G17" s="115">
        <v>40</v>
      </c>
      <c r="H17" s="116">
        <v>1200</v>
      </c>
      <c r="I17" s="117"/>
    </row>
    <row r="18" spans="1:9" outlineLevel="2" x14ac:dyDescent="0.2">
      <c r="A18" s="109" t="s">
        <v>354</v>
      </c>
      <c r="B18" s="110" t="s">
        <v>355</v>
      </c>
      <c r="C18" s="111">
        <v>500</v>
      </c>
      <c r="D18" s="112"/>
      <c r="E18" s="113">
        <f>SUM(F19)</f>
        <v>29</v>
      </c>
      <c r="F18" s="114">
        <f>C18*E18</f>
        <v>14500</v>
      </c>
      <c r="G18" s="115">
        <f>IF(F18=0, 0, 100*(1-(H18/F18)))</f>
        <v>40</v>
      </c>
      <c r="H18" s="116">
        <f>C18*SUM(H19)</f>
        <v>8700</v>
      </c>
      <c r="I18" s="117"/>
    </row>
    <row r="19" spans="1:9" outlineLevel="2" x14ac:dyDescent="0.2">
      <c r="A19" s="109" t="s">
        <v>356</v>
      </c>
      <c r="B19" s="110" t="s">
        <v>357</v>
      </c>
      <c r="C19" s="111">
        <v>1</v>
      </c>
      <c r="D19" s="112"/>
      <c r="E19" s="113">
        <v>29</v>
      </c>
      <c r="F19" s="114">
        <v>29</v>
      </c>
      <c r="G19" s="115">
        <v>40</v>
      </c>
      <c r="H19" s="116">
        <v>17.399999999999999</v>
      </c>
      <c r="I19" s="117"/>
    </row>
    <row r="20" spans="1:9" outlineLevel="2" x14ac:dyDescent="0.2">
      <c r="A20" s="109" t="s">
        <v>358</v>
      </c>
      <c r="B20" s="110" t="s">
        <v>359</v>
      </c>
      <c r="C20" s="111">
        <v>1000</v>
      </c>
      <c r="D20" s="112"/>
      <c r="E20" s="113">
        <f>SUM(F21)</f>
        <v>12</v>
      </c>
      <c r="F20" s="114">
        <f>C20*E20</f>
        <v>12000</v>
      </c>
      <c r="G20" s="115">
        <f>IF(F20=0, 0, 100*(1-(H20/F20)))</f>
        <v>40</v>
      </c>
      <c r="H20" s="116">
        <f>C20*SUM(H21)</f>
        <v>7200</v>
      </c>
      <c r="I20" s="117"/>
    </row>
    <row r="21" spans="1:9" outlineLevel="2" x14ac:dyDescent="0.2">
      <c r="A21" s="109" t="s">
        <v>360</v>
      </c>
      <c r="B21" s="110" t="s">
        <v>357</v>
      </c>
      <c r="C21" s="111">
        <v>1</v>
      </c>
      <c r="D21" s="112"/>
      <c r="E21" s="113">
        <v>12</v>
      </c>
      <c r="F21" s="114">
        <v>12</v>
      </c>
      <c r="G21" s="115">
        <v>40</v>
      </c>
      <c r="H21" s="116">
        <v>7.2</v>
      </c>
      <c r="I21" s="117"/>
    </row>
    <row r="22" spans="1:9" outlineLevel="2" x14ac:dyDescent="0.2">
      <c r="A22" s="109" t="s">
        <v>361</v>
      </c>
      <c r="B22" s="110" t="s">
        <v>362</v>
      </c>
      <c r="C22" s="111">
        <v>1000</v>
      </c>
      <c r="D22" s="112"/>
      <c r="E22" s="113">
        <f>SUM(F23)</f>
        <v>6.24</v>
      </c>
      <c r="F22" s="114">
        <f>C22*E22</f>
        <v>6240</v>
      </c>
      <c r="G22" s="115">
        <f>IF(F22=0, 0, 100*(1-(H22/F22)))</f>
        <v>40</v>
      </c>
      <c r="H22" s="116">
        <f>C22*SUM(H23)</f>
        <v>3744</v>
      </c>
      <c r="I22" s="117"/>
    </row>
    <row r="23" spans="1:9" outlineLevel="2" x14ac:dyDescent="0.2">
      <c r="A23" s="109" t="s">
        <v>363</v>
      </c>
      <c r="B23" s="110" t="s">
        <v>362</v>
      </c>
      <c r="C23" s="111">
        <v>1</v>
      </c>
      <c r="D23" s="112"/>
      <c r="E23" s="113">
        <v>6.24</v>
      </c>
      <c r="F23" s="114">
        <v>6.24</v>
      </c>
      <c r="G23" s="115">
        <v>40</v>
      </c>
      <c r="H23" s="116">
        <v>3.7440000000000002</v>
      </c>
      <c r="I23" s="117"/>
    </row>
    <row r="24" spans="1:9" outlineLevel="2" x14ac:dyDescent="0.2">
      <c r="A24" s="109" t="s">
        <v>364</v>
      </c>
      <c r="B24" s="110" t="s">
        <v>365</v>
      </c>
      <c r="C24" s="111">
        <v>0</v>
      </c>
      <c r="D24" s="112"/>
      <c r="E24" s="113">
        <f>SUM(F25)</f>
        <v>889.14</v>
      </c>
      <c r="F24" s="114">
        <f>C24*E24</f>
        <v>0</v>
      </c>
      <c r="G24" s="115">
        <f>IF(F24=0, 0, 100*(1-(H24/F24)))</f>
        <v>0</v>
      </c>
      <c r="H24" s="116">
        <f>C24*SUM(H25)</f>
        <v>0</v>
      </c>
      <c r="I24" s="117"/>
    </row>
    <row r="25" spans="1:9" outlineLevel="2" x14ac:dyDescent="0.2">
      <c r="A25" s="109" t="s">
        <v>366</v>
      </c>
      <c r="B25" s="110" t="s">
        <v>365</v>
      </c>
      <c r="C25" s="111">
        <v>1</v>
      </c>
      <c r="D25" s="112"/>
      <c r="E25" s="113">
        <v>889.14</v>
      </c>
      <c r="F25" s="114">
        <v>889.14</v>
      </c>
      <c r="G25" s="115">
        <v>40</v>
      </c>
      <c r="H25" s="116">
        <v>533.48400000000004</v>
      </c>
      <c r="I25" s="117"/>
    </row>
    <row r="26" spans="1:9" outlineLevel="2" x14ac:dyDescent="0.2">
      <c r="A26" s="109" t="s">
        <v>367</v>
      </c>
      <c r="B26" s="110" t="s">
        <v>368</v>
      </c>
      <c r="C26" s="111">
        <v>0</v>
      </c>
      <c r="D26" s="112"/>
      <c r="E26" s="113">
        <f>SUM(F27)</f>
        <v>187.2</v>
      </c>
      <c r="F26" s="114">
        <f>C26*E26</f>
        <v>0</v>
      </c>
      <c r="G26" s="115">
        <f>IF(F26=0, 0, 100*(1-(H26/F26)))</f>
        <v>0</v>
      </c>
      <c r="H26" s="116">
        <f>C26*SUM(H27)</f>
        <v>0</v>
      </c>
      <c r="I26" s="117"/>
    </row>
    <row r="27" spans="1:9" outlineLevel="2" x14ac:dyDescent="0.2">
      <c r="A27" s="109" t="s">
        <v>369</v>
      </c>
      <c r="B27" s="110" t="s">
        <v>368</v>
      </c>
      <c r="C27" s="111">
        <v>1</v>
      </c>
      <c r="D27" s="112"/>
      <c r="E27" s="113">
        <v>187.2</v>
      </c>
      <c r="F27" s="114">
        <v>187.2</v>
      </c>
      <c r="G27" s="115">
        <v>40</v>
      </c>
      <c r="H27" s="116">
        <v>112.32</v>
      </c>
      <c r="I27" s="117"/>
    </row>
    <row r="28" spans="1:9" outlineLevel="2" x14ac:dyDescent="0.2">
      <c r="A28" s="109" t="s">
        <v>370</v>
      </c>
      <c r="B28" s="110" t="s">
        <v>371</v>
      </c>
      <c r="C28" s="111">
        <v>0</v>
      </c>
      <c r="D28" s="112"/>
      <c r="E28" s="113">
        <f>SUM(F29)</f>
        <v>222.29</v>
      </c>
      <c r="F28" s="114">
        <f>C28*E28</f>
        <v>0</v>
      </c>
      <c r="G28" s="115">
        <f>IF(F28=0, 0, 100*(1-(H28/F28)))</f>
        <v>0</v>
      </c>
      <c r="H28" s="116">
        <f>C28*SUM(H29)</f>
        <v>0</v>
      </c>
      <c r="I28" s="117"/>
    </row>
    <row r="29" spans="1:9" outlineLevel="2" x14ac:dyDescent="0.2">
      <c r="A29" s="109" t="s">
        <v>372</v>
      </c>
      <c r="B29" s="110" t="s">
        <v>373</v>
      </c>
      <c r="C29" s="111">
        <v>1</v>
      </c>
      <c r="D29" s="112"/>
      <c r="E29" s="113">
        <v>222.29</v>
      </c>
      <c r="F29" s="114">
        <v>222.29</v>
      </c>
      <c r="G29" s="115">
        <v>40</v>
      </c>
      <c r="H29" s="116">
        <v>133.374</v>
      </c>
      <c r="I29" s="117"/>
    </row>
    <row r="30" spans="1:9" outlineLevel="2" x14ac:dyDescent="0.2">
      <c r="A30" s="109" t="s">
        <v>374</v>
      </c>
      <c r="B30" s="110" t="s">
        <v>375</v>
      </c>
      <c r="C30" s="111">
        <v>0</v>
      </c>
      <c r="D30" s="112"/>
      <c r="E30" s="113">
        <f>SUM(F31)</f>
        <v>46.8</v>
      </c>
      <c r="F30" s="114">
        <f>C30*E30</f>
        <v>0</v>
      </c>
      <c r="G30" s="115">
        <f>IF(F30=0, 0, 100*(1-(H30/F30)))</f>
        <v>0</v>
      </c>
      <c r="H30" s="116">
        <f>C30*SUM(H31)</f>
        <v>0</v>
      </c>
      <c r="I30" s="117"/>
    </row>
    <row r="31" spans="1:9" outlineLevel="2" x14ac:dyDescent="0.2">
      <c r="A31" s="109" t="s">
        <v>376</v>
      </c>
      <c r="B31" s="110" t="s">
        <v>377</v>
      </c>
      <c r="C31" s="111">
        <v>1</v>
      </c>
      <c r="D31" s="112"/>
      <c r="E31" s="113">
        <v>46.8</v>
      </c>
      <c r="F31" s="114">
        <v>46.8</v>
      </c>
      <c r="G31" s="115">
        <v>40</v>
      </c>
      <c r="H31" s="116">
        <v>28.08</v>
      </c>
      <c r="I31" s="117"/>
    </row>
    <row r="32" spans="1:9" outlineLevel="2" x14ac:dyDescent="0.2">
      <c r="A32" s="109" t="s">
        <v>378</v>
      </c>
      <c r="B32" s="110" t="s">
        <v>379</v>
      </c>
      <c r="C32" s="111">
        <v>0</v>
      </c>
      <c r="D32" s="112"/>
      <c r="E32" s="113">
        <f>SUM(F33)</f>
        <v>370.48</v>
      </c>
      <c r="F32" s="114">
        <f>C32*E32</f>
        <v>0</v>
      </c>
      <c r="G32" s="115">
        <f>IF(F32=0, 0, 100*(1-(H32/F32)))</f>
        <v>0</v>
      </c>
      <c r="H32" s="116">
        <f>C32*SUM(H33)</f>
        <v>0</v>
      </c>
      <c r="I32" s="117"/>
    </row>
    <row r="33" spans="1:9" outlineLevel="2" x14ac:dyDescent="0.2">
      <c r="A33" s="109" t="s">
        <v>380</v>
      </c>
      <c r="B33" s="110" t="s">
        <v>381</v>
      </c>
      <c r="C33" s="111">
        <v>1</v>
      </c>
      <c r="D33" s="112"/>
      <c r="E33" s="113">
        <v>370.48</v>
      </c>
      <c r="F33" s="114">
        <v>370.48</v>
      </c>
      <c r="G33" s="115">
        <v>40</v>
      </c>
      <c r="H33" s="116">
        <v>222.28800000000001</v>
      </c>
      <c r="I33" s="117"/>
    </row>
    <row r="34" spans="1:9" outlineLevel="2" x14ac:dyDescent="0.2">
      <c r="A34" s="109" t="s">
        <v>382</v>
      </c>
      <c r="B34" s="110" t="s">
        <v>383</v>
      </c>
      <c r="C34" s="111">
        <v>1000</v>
      </c>
      <c r="D34" s="112"/>
      <c r="E34" s="113">
        <f>SUM(F35)</f>
        <v>2.6</v>
      </c>
      <c r="F34" s="114">
        <f>C34*E34</f>
        <v>2600</v>
      </c>
      <c r="G34" s="115">
        <f>IF(F34=0, 0, 100*(1-(H34/F34)))</f>
        <v>40</v>
      </c>
      <c r="H34" s="116">
        <f>C34*SUM(H35)</f>
        <v>1560</v>
      </c>
      <c r="I34" s="117"/>
    </row>
    <row r="35" spans="1:9" outlineLevel="2" x14ac:dyDescent="0.2">
      <c r="A35" s="109" t="s">
        <v>384</v>
      </c>
      <c r="B35" s="110" t="s">
        <v>385</v>
      </c>
      <c r="C35" s="111">
        <v>1</v>
      </c>
      <c r="D35" s="112"/>
      <c r="E35" s="113">
        <v>2.6</v>
      </c>
      <c r="F35" s="114">
        <v>2.6</v>
      </c>
      <c r="G35" s="115">
        <v>40</v>
      </c>
      <c r="H35" s="116">
        <v>1.56</v>
      </c>
      <c r="I35" s="117"/>
    </row>
    <row r="36" spans="1:9" outlineLevel="2" x14ac:dyDescent="0.2">
      <c r="A36" s="109" t="s">
        <v>386</v>
      </c>
      <c r="B36" s="110" t="s">
        <v>387</v>
      </c>
      <c r="C36" s="111">
        <v>0</v>
      </c>
      <c r="D36" s="112"/>
      <c r="E36" s="113">
        <f>SUM(F37)</f>
        <v>78</v>
      </c>
      <c r="F36" s="114">
        <f>C36*E36</f>
        <v>0</v>
      </c>
      <c r="G36" s="115">
        <f>IF(F36=0, 0, 100*(1-(H36/F36)))</f>
        <v>0</v>
      </c>
      <c r="H36" s="116">
        <f>C36*SUM(H37)</f>
        <v>0</v>
      </c>
      <c r="I36" s="117"/>
    </row>
    <row r="37" spans="1:9" outlineLevel="2" x14ac:dyDescent="0.2">
      <c r="A37" s="109" t="s">
        <v>388</v>
      </c>
      <c r="B37" s="110" t="s">
        <v>389</v>
      </c>
      <c r="C37" s="111">
        <v>1</v>
      </c>
      <c r="D37" s="112"/>
      <c r="E37" s="113">
        <v>78</v>
      </c>
      <c r="F37" s="114">
        <v>78</v>
      </c>
      <c r="G37" s="115">
        <v>40</v>
      </c>
      <c r="H37" s="116">
        <v>46.8</v>
      </c>
      <c r="I37" s="117"/>
    </row>
    <row r="38" spans="1:9" outlineLevel="2" x14ac:dyDescent="0.2">
      <c r="A38" s="109" t="s">
        <v>390</v>
      </c>
      <c r="B38" s="110" t="s">
        <v>391</v>
      </c>
      <c r="C38" s="111">
        <v>0</v>
      </c>
      <c r="D38" s="112"/>
      <c r="E38" s="113">
        <f>SUM(F39)</f>
        <v>148.19</v>
      </c>
      <c r="F38" s="114">
        <f>C38*E38</f>
        <v>0</v>
      </c>
      <c r="G38" s="115">
        <f>IF(F38=0, 0, 100*(1-(H38/F38)))</f>
        <v>0</v>
      </c>
      <c r="H38" s="116">
        <f>C38*SUM(H39)</f>
        <v>0</v>
      </c>
      <c r="I38" s="117"/>
    </row>
    <row r="39" spans="1:9" outlineLevel="2" x14ac:dyDescent="0.2">
      <c r="A39" s="109" t="s">
        <v>392</v>
      </c>
      <c r="B39" s="110" t="s">
        <v>393</v>
      </c>
      <c r="C39" s="111">
        <v>1</v>
      </c>
      <c r="D39" s="112"/>
      <c r="E39" s="113">
        <v>148.19</v>
      </c>
      <c r="F39" s="114">
        <v>148.19</v>
      </c>
      <c r="G39" s="115">
        <v>40</v>
      </c>
      <c r="H39" s="116">
        <v>88.914000000000001</v>
      </c>
      <c r="I39" s="117"/>
    </row>
    <row r="40" spans="1:9" outlineLevel="2" x14ac:dyDescent="0.2">
      <c r="A40" s="109" t="s">
        <v>394</v>
      </c>
      <c r="B40" s="110" t="s">
        <v>395</v>
      </c>
      <c r="C40" s="111">
        <v>1000</v>
      </c>
      <c r="D40" s="112"/>
      <c r="E40" s="113">
        <f>SUM(F41)</f>
        <v>1.04</v>
      </c>
      <c r="F40" s="114">
        <f>C40*E40</f>
        <v>1040</v>
      </c>
      <c r="G40" s="115">
        <f>IF(F40=0, 0, 100*(1-(H40/F40)))</f>
        <v>40</v>
      </c>
      <c r="H40" s="116">
        <f>C40*SUM(H41)</f>
        <v>624</v>
      </c>
      <c r="I40" s="117"/>
    </row>
    <row r="41" spans="1:9" outlineLevel="2" x14ac:dyDescent="0.2">
      <c r="A41" s="109" t="s">
        <v>396</v>
      </c>
      <c r="B41" s="110" t="s">
        <v>397</v>
      </c>
      <c r="C41" s="111">
        <v>1</v>
      </c>
      <c r="D41" s="112"/>
      <c r="E41" s="113">
        <v>1.04</v>
      </c>
      <c r="F41" s="114">
        <v>1.04</v>
      </c>
      <c r="G41" s="115">
        <v>40</v>
      </c>
      <c r="H41" s="116">
        <v>0.624</v>
      </c>
      <c r="I41" s="117"/>
    </row>
    <row r="42" spans="1:9" outlineLevel="2" x14ac:dyDescent="0.2">
      <c r="A42" s="109" t="s">
        <v>398</v>
      </c>
      <c r="B42" s="110" t="s">
        <v>399</v>
      </c>
      <c r="C42" s="111">
        <v>0</v>
      </c>
      <c r="D42" s="112"/>
      <c r="E42" s="113">
        <f>SUM(F43)</f>
        <v>31.2</v>
      </c>
      <c r="F42" s="114">
        <f>C42*E42</f>
        <v>0</v>
      </c>
      <c r="G42" s="115">
        <f>IF(F42=0, 0, 100*(1-(H42/F42)))</f>
        <v>0</v>
      </c>
      <c r="H42" s="116">
        <f>C42*SUM(H43)</f>
        <v>0</v>
      </c>
      <c r="I42" s="117"/>
    </row>
    <row r="43" spans="1:9" outlineLevel="2" x14ac:dyDescent="0.2">
      <c r="A43" s="109" t="s">
        <v>400</v>
      </c>
      <c r="B43" s="110" t="s">
        <v>401</v>
      </c>
      <c r="C43" s="111">
        <v>1</v>
      </c>
      <c r="D43" s="112"/>
      <c r="E43" s="113">
        <v>31.2</v>
      </c>
      <c r="F43" s="114">
        <v>31.2</v>
      </c>
      <c r="G43" s="115">
        <v>40</v>
      </c>
      <c r="H43" s="116">
        <v>18.72</v>
      </c>
      <c r="I43" s="117"/>
    </row>
    <row r="44" spans="1:9" x14ac:dyDescent="0.2">
      <c r="A44" s="109"/>
      <c r="B44" s="110"/>
      <c r="C44" s="111"/>
      <c r="D44" s="112"/>
      <c r="E44" s="113"/>
      <c r="F44" s="114"/>
      <c r="G44" s="115"/>
      <c r="H44" s="116"/>
      <c r="I44" s="117"/>
    </row>
    <row r="45" spans="1:9" ht="13.5" thickBot="1" x14ac:dyDescent="0.25">
      <c r="A45" s="118"/>
      <c r="B45" s="119"/>
      <c r="C45" s="120"/>
      <c r="D45" s="121"/>
      <c r="E45" s="122"/>
      <c r="F45" s="123"/>
      <c r="G45" s="124"/>
      <c r="H45" s="125"/>
      <c r="I45" s="126"/>
    </row>
    <row r="46" spans="1:9" x14ac:dyDescent="0.2">
      <c r="A46" s="27"/>
      <c r="B46" s="127" t="s">
        <v>49</v>
      </c>
      <c r="C46" s="128"/>
      <c r="D46" s="27"/>
      <c r="E46" s="129"/>
      <c r="F46" s="114"/>
      <c r="G46" s="130"/>
      <c r="H46" s="129">
        <f>F11</f>
        <v>70880</v>
      </c>
      <c r="I46" s="129"/>
    </row>
    <row r="47" spans="1:9" x14ac:dyDescent="0.2">
      <c r="A47" s="4"/>
      <c r="B47" s="127" t="s">
        <v>50</v>
      </c>
      <c r="C47" s="96"/>
      <c r="D47" s="4"/>
      <c r="E47" s="20"/>
      <c r="F47" s="114"/>
      <c r="G47" s="97"/>
      <c r="H47" s="20">
        <f>H11</f>
        <v>42528</v>
      </c>
      <c r="I47" s="20"/>
    </row>
    <row r="48" spans="1:9" x14ac:dyDescent="0.2">
      <c r="A48" s="4"/>
      <c r="B48" s="127" t="s">
        <v>51</v>
      </c>
      <c r="C48" s="96"/>
      <c r="D48" s="4"/>
      <c r="E48" s="20"/>
      <c r="F48" s="114"/>
      <c r="G48" s="97"/>
      <c r="H48" s="20">
        <f>I11</f>
        <v>0</v>
      </c>
      <c r="I48" s="20"/>
    </row>
    <row r="49" spans="1:9" x14ac:dyDescent="0.2">
      <c r="A49" s="4"/>
      <c r="B49" s="127"/>
      <c r="C49" s="96"/>
      <c r="D49" s="4"/>
      <c r="E49" s="20"/>
      <c r="F49" s="114"/>
      <c r="G49" s="97"/>
      <c r="H49" s="20"/>
      <c r="I49" s="20"/>
    </row>
    <row r="50" spans="1:9" x14ac:dyDescent="0.2">
      <c r="A50" s="4"/>
      <c r="B50" s="76" t="s">
        <v>52</v>
      </c>
      <c r="C50" s="96"/>
      <c r="D50" s="4"/>
      <c r="E50" s="20"/>
      <c r="F50" s="114"/>
      <c r="G50" s="97"/>
      <c r="H50" s="20">
        <f>SUM(H47,H48)</f>
        <v>42528</v>
      </c>
    </row>
    <row r="51" spans="1:9" x14ac:dyDescent="0.2">
      <c r="A51" s="4"/>
      <c r="B51" s="76"/>
      <c r="C51" s="96"/>
      <c r="D51" s="4"/>
      <c r="E51" s="20"/>
      <c r="F51" s="20"/>
      <c r="G51" s="97"/>
      <c r="H51" s="20"/>
      <c r="I51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outlinePr summaryBelow="0"/>
    <pageSetUpPr fitToPage="1"/>
  </sheetPr>
  <dimension ref="A1:I30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3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53</v>
      </c>
      <c r="B10" s="105" t="s">
        <v>54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402</v>
      </c>
      <c r="B11" s="110" t="s">
        <v>403</v>
      </c>
      <c r="C11" s="111">
        <v>1</v>
      </c>
      <c r="D11" s="112"/>
      <c r="E11" s="113">
        <f>SUM(F12)</f>
        <v>3482943.3400000003</v>
      </c>
      <c r="F11" s="114">
        <f>C11*E11</f>
        <v>3482943.3400000003</v>
      </c>
      <c r="G11" s="115">
        <f>IF(F11=0, 0, 100*(1-(H11/F11)))</f>
        <v>0</v>
      </c>
      <c r="H11" s="116">
        <f>C11*SUM(H12)</f>
        <v>3482943.3400000003</v>
      </c>
      <c r="I11" s="117">
        <f>SUM(I12:I22)</f>
        <v>0</v>
      </c>
    </row>
    <row r="12" spans="1:9" outlineLevel="1" x14ac:dyDescent="0.2">
      <c r="A12" s="109" t="s">
        <v>404</v>
      </c>
      <c r="B12" s="110" t="s">
        <v>405</v>
      </c>
      <c r="C12" s="111">
        <v>1</v>
      </c>
      <c r="D12" s="112"/>
      <c r="E12" s="113">
        <f>SUM(F13)</f>
        <v>3482943.3400000003</v>
      </c>
      <c r="F12" s="114">
        <f>C12*E12</f>
        <v>3482943.3400000003</v>
      </c>
      <c r="G12" s="115">
        <f>IF(F12=0, 0, 100*(1-(H12/F12)))</f>
        <v>0</v>
      </c>
      <c r="H12" s="116">
        <f>C12*SUM(H13)</f>
        <v>3482943.3400000003</v>
      </c>
      <c r="I12" s="117"/>
    </row>
    <row r="13" spans="1:9" outlineLevel="1" x14ac:dyDescent="0.2">
      <c r="A13" s="109" t="s">
        <v>406</v>
      </c>
      <c r="B13" s="110" t="s">
        <v>405</v>
      </c>
      <c r="C13" s="111">
        <v>1</v>
      </c>
      <c r="D13" s="112"/>
      <c r="E13" s="113">
        <f>SUM(F14,F21)</f>
        <v>3482943.3400000003</v>
      </c>
      <c r="F13" s="114">
        <f>C13*E13</f>
        <v>3482943.3400000003</v>
      </c>
      <c r="G13" s="115">
        <f>IF(F13=0, 0, 100*(1-(H13/F13)))</f>
        <v>0</v>
      </c>
      <c r="H13" s="116">
        <f>C13*SUM(H14,H21)</f>
        <v>3482943.3400000003</v>
      </c>
      <c r="I13" s="117"/>
    </row>
    <row r="14" spans="1:9" outlineLevel="2" x14ac:dyDescent="0.2">
      <c r="A14" s="109" t="s">
        <v>407</v>
      </c>
      <c r="B14" s="110" t="s">
        <v>405</v>
      </c>
      <c r="C14" s="111">
        <v>1</v>
      </c>
      <c r="D14" s="112"/>
      <c r="E14" s="113">
        <f>SUM(F15,F16,F17,F18,F19,F20)</f>
        <v>2082943.3400000003</v>
      </c>
      <c r="F14" s="114">
        <f>C14*E14</f>
        <v>2082943.3400000003</v>
      </c>
      <c r="G14" s="115">
        <f>IF(F14=0, 0, 100*(1-(H14/F14)))</f>
        <v>0</v>
      </c>
      <c r="H14" s="116">
        <f>C14*SUM(H15,H16,H17,H18,H19,H20)</f>
        <v>2082943.3400000003</v>
      </c>
      <c r="I14" s="117"/>
    </row>
    <row r="15" spans="1:9" outlineLevel="3" x14ac:dyDescent="0.2">
      <c r="A15" s="109" t="s">
        <v>408</v>
      </c>
      <c r="B15" s="110" t="s">
        <v>409</v>
      </c>
      <c r="C15" s="111">
        <v>1</v>
      </c>
      <c r="D15" s="112"/>
      <c r="E15" s="113">
        <v>1394273.85</v>
      </c>
      <c r="F15" s="114">
        <v>1394273.85</v>
      </c>
      <c r="G15" s="115">
        <v>0</v>
      </c>
      <c r="H15" s="116">
        <v>1394273.85</v>
      </c>
      <c r="I15" s="117"/>
    </row>
    <row r="16" spans="1:9" outlineLevel="3" x14ac:dyDescent="0.2">
      <c r="A16" s="109" t="s">
        <v>410</v>
      </c>
      <c r="B16" s="110" t="s">
        <v>411</v>
      </c>
      <c r="C16" s="111">
        <v>1</v>
      </c>
      <c r="D16" s="112"/>
      <c r="E16" s="113">
        <v>434720</v>
      </c>
      <c r="F16" s="114">
        <v>434720</v>
      </c>
      <c r="G16" s="115">
        <v>0</v>
      </c>
      <c r="H16" s="116">
        <v>434720</v>
      </c>
      <c r="I16" s="117"/>
    </row>
    <row r="17" spans="1:9" outlineLevel="3" x14ac:dyDescent="0.2">
      <c r="A17" s="109" t="s">
        <v>412</v>
      </c>
      <c r="B17" s="110" t="s">
        <v>413</v>
      </c>
      <c r="C17" s="111">
        <v>1</v>
      </c>
      <c r="D17" s="112"/>
      <c r="E17" s="113">
        <v>27188.34</v>
      </c>
      <c r="F17" s="114">
        <v>27188.34</v>
      </c>
      <c r="G17" s="115">
        <v>0</v>
      </c>
      <c r="H17" s="116">
        <v>27188.34</v>
      </c>
      <c r="I17" s="117"/>
    </row>
    <row r="18" spans="1:9" outlineLevel="3" x14ac:dyDescent="0.2">
      <c r="A18" s="109" t="s">
        <v>414</v>
      </c>
      <c r="B18" s="110" t="s">
        <v>415</v>
      </c>
      <c r="C18" s="111">
        <v>1</v>
      </c>
      <c r="D18" s="112"/>
      <c r="E18" s="113">
        <v>144441.85</v>
      </c>
      <c r="F18" s="114">
        <v>144441.85</v>
      </c>
      <c r="G18" s="115">
        <v>0</v>
      </c>
      <c r="H18" s="116">
        <v>144441.85</v>
      </c>
      <c r="I18" s="117"/>
    </row>
    <row r="19" spans="1:9" outlineLevel="3" x14ac:dyDescent="0.2">
      <c r="A19" s="109" t="s">
        <v>416</v>
      </c>
      <c r="B19" s="110" t="s">
        <v>417</v>
      </c>
      <c r="C19" s="111">
        <v>1</v>
      </c>
      <c r="D19" s="112"/>
      <c r="E19" s="113">
        <v>75181.539999999994</v>
      </c>
      <c r="F19" s="114">
        <v>75181.539999999994</v>
      </c>
      <c r="G19" s="115">
        <v>0</v>
      </c>
      <c r="H19" s="116">
        <v>75181.539999999994</v>
      </c>
      <c r="I19" s="117"/>
    </row>
    <row r="20" spans="1:9" outlineLevel="3" x14ac:dyDescent="0.2">
      <c r="A20" s="109" t="s">
        <v>418</v>
      </c>
      <c r="B20" s="110" t="s">
        <v>419</v>
      </c>
      <c r="C20" s="111">
        <v>1</v>
      </c>
      <c r="D20" s="112"/>
      <c r="E20" s="113">
        <v>7137.76</v>
      </c>
      <c r="F20" s="114">
        <v>7137.76</v>
      </c>
      <c r="G20" s="115">
        <v>0</v>
      </c>
      <c r="H20" s="116">
        <v>7137.76</v>
      </c>
      <c r="I20" s="117"/>
    </row>
    <row r="21" spans="1:9" outlineLevel="2" x14ac:dyDescent="0.2">
      <c r="A21" s="109" t="s">
        <v>420</v>
      </c>
      <c r="B21" s="110" t="s">
        <v>421</v>
      </c>
      <c r="C21" s="111">
        <v>1</v>
      </c>
      <c r="D21" s="112"/>
      <c r="E21" s="113">
        <f>SUM(F22)</f>
        <v>1400000</v>
      </c>
      <c r="F21" s="114">
        <f>C21*E21</f>
        <v>1400000</v>
      </c>
      <c r="G21" s="115">
        <f>IF(F21=0, 0, 100*(1-(H21/F21)))</f>
        <v>0</v>
      </c>
      <c r="H21" s="116">
        <f>C21*SUM(H22)</f>
        <v>1400000</v>
      </c>
      <c r="I21" s="117"/>
    </row>
    <row r="22" spans="1:9" outlineLevel="2" x14ac:dyDescent="0.2">
      <c r="A22" s="109" t="s">
        <v>422</v>
      </c>
      <c r="B22" s="110" t="s">
        <v>403</v>
      </c>
      <c r="C22" s="111">
        <v>1</v>
      </c>
      <c r="D22" s="112"/>
      <c r="E22" s="113">
        <v>1400000</v>
      </c>
      <c r="F22" s="114">
        <v>1400000</v>
      </c>
      <c r="G22" s="115">
        <v>0</v>
      </c>
      <c r="H22" s="116">
        <v>1400000</v>
      </c>
      <c r="I22" s="117"/>
    </row>
    <row r="23" spans="1:9" x14ac:dyDescent="0.2">
      <c r="A23" s="109"/>
      <c r="B23" s="110"/>
      <c r="C23" s="111"/>
      <c r="D23" s="112"/>
      <c r="E23" s="113"/>
      <c r="F23" s="114"/>
      <c r="G23" s="115"/>
      <c r="H23" s="116"/>
      <c r="I23" s="117"/>
    </row>
    <row r="24" spans="1:9" ht="13.5" thickBot="1" x14ac:dyDescent="0.25">
      <c r="A24" s="118"/>
      <c r="B24" s="119"/>
      <c r="C24" s="120"/>
      <c r="D24" s="121"/>
      <c r="E24" s="122"/>
      <c r="F24" s="123"/>
      <c r="G24" s="124"/>
      <c r="H24" s="125"/>
      <c r="I24" s="126"/>
    </row>
    <row r="25" spans="1:9" x14ac:dyDescent="0.2">
      <c r="A25" s="27"/>
      <c r="B25" s="127" t="s">
        <v>49</v>
      </c>
      <c r="C25" s="128"/>
      <c r="D25" s="27"/>
      <c r="E25" s="129"/>
      <c r="F25" s="114"/>
      <c r="G25" s="130"/>
      <c r="H25" s="129">
        <f>F11</f>
        <v>3482943.3400000003</v>
      </c>
      <c r="I25" s="129"/>
    </row>
    <row r="26" spans="1:9" x14ac:dyDescent="0.2">
      <c r="A26" s="4"/>
      <c r="B26" s="127" t="s">
        <v>50</v>
      </c>
      <c r="C26" s="96"/>
      <c r="D26" s="4"/>
      <c r="E26" s="20"/>
      <c r="F26" s="114"/>
      <c r="G26" s="97"/>
      <c r="H26" s="20">
        <f>H11</f>
        <v>3482943.3400000003</v>
      </c>
      <c r="I26" s="20"/>
    </row>
    <row r="27" spans="1:9" x14ac:dyDescent="0.2">
      <c r="A27" s="4"/>
      <c r="B27" s="127" t="s">
        <v>51</v>
      </c>
      <c r="C27" s="96"/>
      <c r="D27" s="4"/>
      <c r="E27" s="20"/>
      <c r="F27" s="114"/>
      <c r="G27" s="97"/>
      <c r="H27" s="20">
        <f>I11</f>
        <v>0</v>
      </c>
      <c r="I27" s="20"/>
    </row>
    <row r="28" spans="1:9" x14ac:dyDescent="0.2">
      <c r="A28" s="4"/>
      <c r="B28" s="127"/>
      <c r="C28" s="96"/>
      <c r="D28" s="4"/>
      <c r="E28" s="20"/>
      <c r="F28" s="114"/>
      <c r="G28" s="97"/>
      <c r="H28" s="20"/>
      <c r="I28" s="20"/>
    </row>
    <row r="29" spans="1:9" x14ac:dyDescent="0.2">
      <c r="A29" s="4"/>
      <c r="B29" s="76" t="s">
        <v>52</v>
      </c>
      <c r="C29" s="96"/>
      <c r="D29" s="4"/>
      <c r="E29" s="20"/>
      <c r="F29" s="114"/>
      <c r="G29" s="97"/>
      <c r="H29" s="20">
        <f>SUM(H26,H27)</f>
        <v>3482943.3400000003</v>
      </c>
    </row>
    <row r="30" spans="1:9" x14ac:dyDescent="0.2">
      <c r="A30" s="4"/>
      <c r="B30" s="76"/>
      <c r="C30" s="96"/>
      <c r="D30" s="4"/>
      <c r="E30" s="20"/>
      <c r="F30" s="20"/>
      <c r="G30" s="97"/>
      <c r="H30" s="20"/>
      <c r="I30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outlinePr summaryBelow="0"/>
    <pageSetUpPr fitToPage="1"/>
  </sheetPr>
  <dimension ref="A1:I23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1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53</v>
      </c>
      <c r="B10" s="105" t="s">
        <v>54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423</v>
      </c>
      <c r="B11" s="110" t="s">
        <v>424</v>
      </c>
      <c r="C11" s="111">
        <v>1</v>
      </c>
      <c r="D11" s="112"/>
      <c r="E11" s="113">
        <f>SUM(F12)</f>
        <v>333333</v>
      </c>
      <c r="F11" s="114">
        <f>C11*E11</f>
        <v>333333</v>
      </c>
      <c r="G11" s="115">
        <f>IF(F11=0, 0, 100*(1-(H11/F11)))</f>
        <v>100</v>
      </c>
      <c r="H11" s="116">
        <f>C11*SUM(H12)</f>
        <v>0</v>
      </c>
      <c r="I11" s="117">
        <f>SUM(I12:I15)</f>
        <v>0</v>
      </c>
    </row>
    <row r="12" spans="1:9" outlineLevel="1" x14ac:dyDescent="0.2">
      <c r="A12" s="109" t="s">
        <v>425</v>
      </c>
      <c r="B12" s="110" t="s">
        <v>424</v>
      </c>
      <c r="C12" s="111">
        <v>1</v>
      </c>
      <c r="D12" s="112"/>
      <c r="E12" s="113">
        <f>SUM(F13)</f>
        <v>333333</v>
      </c>
      <c r="F12" s="114">
        <f>C12*E12</f>
        <v>333333</v>
      </c>
      <c r="G12" s="115">
        <f>IF(F12=0, 0, 100*(1-(H12/F12)))</f>
        <v>100</v>
      </c>
      <c r="H12" s="116">
        <f>C12*SUM(H13)</f>
        <v>0</v>
      </c>
      <c r="I12" s="117"/>
    </row>
    <row r="13" spans="1:9" outlineLevel="1" x14ac:dyDescent="0.2">
      <c r="A13" s="109" t="s">
        <v>426</v>
      </c>
      <c r="B13" s="110" t="s">
        <v>424</v>
      </c>
      <c r="C13" s="111">
        <v>1</v>
      </c>
      <c r="D13" s="112"/>
      <c r="E13" s="113">
        <f>SUM(F14)</f>
        <v>333333</v>
      </c>
      <c r="F13" s="114">
        <f>C13*E13</f>
        <v>333333</v>
      </c>
      <c r="G13" s="115">
        <f>IF(F13=0, 0, 100*(1-(H13/F13)))</f>
        <v>100</v>
      </c>
      <c r="H13" s="116">
        <f>C13*SUM(H14)</f>
        <v>0</v>
      </c>
      <c r="I13" s="117"/>
    </row>
    <row r="14" spans="1:9" outlineLevel="1" x14ac:dyDescent="0.2">
      <c r="A14" s="109" t="s">
        <v>427</v>
      </c>
      <c r="B14" s="110" t="s">
        <v>428</v>
      </c>
      <c r="C14" s="111">
        <v>1</v>
      </c>
      <c r="D14" s="112"/>
      <c r="E14" s="113">
        <f>SUM(F15)</f>
        <v>333333</v>
      </c>
      <c r="F14" s="114">
        <f>C14*E14</f>
        <v>333333</v>
      </c>
      <c r="G14" s="115">
        <f>IF(F14=0, 0, 100*(1-(H14/F14)))</f>
        <v>100</v>
      </c>
      <c r="H14" s="116">
        <f>C14*SUM(H15)</f>
        <v>0</v>
      </c>
      <c r="I14" s="117"/>
    </row>
    <row r="15" spans="1:9" outlineLevel="1" x14ac:dyDescent="0.2">
      <c r="A15" s="109" t="s">
        <v>429</v>
      </c>
      <c r="B15" s="110" t="s">
        <v>428</v>
      </c>
      <c r="C15" s="111">
        <v>1</v>
      </c>
      <c r="D15" s="112"/>
      <c r="E15" s="113">
        <v>333333</v>
      </c>
      <c r="F15" s="114">
        <v>333333</v>
      </c>
      <c r="G15" s="115">
        <v>100</v>
      </c>
      <c r="H15" s="116">
        <v>0</v>
      </c>
      <c r="I15" s="117"/>
    </row>
    <row r="16" spans="1:9" x14ac:dyDescent="0.2">
      <c r="A16" s="109"/>
      <c r="B16" s="110"/>
      <c r="C16" s="111"/>
      <c r="D16" s="112"/>
      <c r="E16" s="113"/>
      <c r="F16" s="114"/>
      <c r="G16" s="115"/>
      <c r="H16" s="116"/>
      <c r="I16" s="117"/>
    </row>
    <row r="17" spans="1:9" ht="13.5" thickBot="1" x14ac:dyDescent="0.25">
      <c r="A17" s="118"/>
      <c r="B17" s="119"/>
      <c r="C17" s="120"/>
      <c r="D17" s="121"/>
      <c r="E17" s="122"/>
      <c r="F17" s="123"/>
      <c r="G17" s="124"/>
      <c r="H17" s="125"/>
      <c r="I17" s="126"/>
    </row>
    <row r="18" spans="1:9" x14ac:dyDescent="0.2">
      <c r="A18" s="27"/>
      <c r="B18" s="127" t="s">
        <v>49</v>
      </c>
      <c r="C18" s="128"/>
      <c r="D18" s="27"/>
      <c r="E18" s="129"/>
      <c r="F18" s="114"/>
      <c r="G18" s="130"/>
      <c r="H18" s="129">
        <f>F11</f>
        <v>333333</v>
      </c>
      <c r="I18" s="129"/>
    </row>
    <row r="19" spans="1:9" x14ac:dyDescent="0.2">
      <c r="A19" s="4"/>
      <c r="B19" s="127" t="s">
        <v>50</v>
      </c>
      <c r="C19" s="96"/>
      <c r="D19" s="4"/>
      <c r="E19" s="20"/>
      <c r="F19" s="114"/>
      <c r="G19" s="97"/>
      <c r="H19" s="20">
        <f>H11</f>
        <v>0</v>
      </c>
      <c r="I19" s="20"/>
    </row>
    <row r="20" spans="1:9" x14ac:dyDescent="0.2">
      <c r="A20" s="4"/>
      <c r="B20" s="127" t="s">
        <v>51</v>
      </c>
      <c r="C20" s="96"/>
      <c r="D20" s="4"/>
      <c r="E20" s="20"/>
      <c r="F20" s="114"/>
      <c r="G20" s="97"/>
      <c r="H20" s="20">
        <f>I11</f>
        <v>0</v>
      </c>
      <c r="I20" s="20"/>
    </row>
    <row r="21" spans="1:9" x14ac:dyDescent="0.2">
      <c r="A21" s="4"/>
      <c r="B21" s="127"/>
      <c r="C21" s="96"/>
      <c r="D21" s="4"/>
      <c r="E21" s="20"/>
      <c r="F21" s="114"/>
      <c r="G21" s="97"/>
      <c r="H21" s="20"/>
      <c r="I21" s="20"/>
    </row>
    <row r="22" spans="1:9" x14ac:dyDescent="0.2">
      <c r="A22" s="4"/>
      <c r="B22" s="76" t="s">
        <v>52</v>
      </c>
      <c r="C22" s="96"/>
      <c r="D22" s="4"/>
      <c r="E22" s="20"/>
      <c r="F22" s="114"/>
      <c r="G22" s="97"/>
      <c r="H22" s="20">
        <f>SUM(H19,H20)</f>
        <v>0</v>
      </c>
    </row>
    <row r="23" spans="1:9" x14ac:dyDescent="0.2">
      <c r="A23" s="4"/>
      <c r="B23" s="76"/>
      <c r="C23" s="96"/>
      <c r="D23" s="4"/>
      <c r="E23" s="20"/>
      <c r="F23" s="20"/>
      <c r="G23" s="97"/>
      <c r="H23" s="20"/>
      <c r="I23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outlinePr summaryBelow="0"/>
    <pageSetUpPr fitToPage="1"/>
  </sheetPr>
  <dimension ref="A1:I24"/>
  <sheetViews>
    <sheetView view="pageBreakPreview" zoomScale="110" zoomScaleNormal="100" zoomScaleSheetLayoutView="110" workbookViewId="0">
      <selection activeCell="B5" sqref="B5"/>
    </sheetView>
  </sheetViews>
  <sheetFormatPr defaultRowHeight="12.75" outlineLevelRow="2" x14ac:dyDescent="0.2"/>
  <cols>
    <col min="1" max="1" width="17.28515625" style="67" bestFit="1" customWidth="1"/>
    <col min="2" max="2" width="80.42578125" style="89" customWidth="1"/>
    <col min="3" max="3" width="7.28515625" style="131" bestFit="1" customWidth="1"/>
    <col min="4" max="4" width="8.7109375" style="67" customWidth="1"/>
    <col min="5" max="6" width="11.7109375" style="68" bestFit="1" customWidth="1"/>
    <col min="7" max="7" width="7.85546875" style="132" bestFit="1" customWidth="1"/>
    <col min="8" max="8" width="11.7109375" style="68" bestFit="1" customWidth="1"/>
    <col min="9" max="9" width="12" style="68" bestFit="1" customWidth="1"/>
    <col min="10" max="10" width="6.7109375" style="67" customWidth="1"/>
    <col min="11" max="11" width="7.140625" style="67" customWidth="1"/>
    <col min="12" max="12" width="7.28515625" style="67" customWidth="1"/>
    <col min="13" max="256" width="9.140625" style="67"/>
    <col min="257" max="257" width="16.42578125" style="67" customWidth="1"/>
    <col min="258" max="258" width="28.28515625" style="67" customWidth="1"/>
    <col min="259" max="259" width="4.7109375" style="67" customWidth="1"/>
    <col min="260" max="260" width="8.7109375" style="67" customWidth="1"/>
    <col min="261" max="261" width="9" style="67" customWidth="1"/>
    <col min="262" max="262" width="12.7109375" style="67" customWidth="1"/>
    <col min="263" max="263" width="10" style="67" customWidth="1"/>
    <col min="264" max="264" width="13.140625" style="67" customWidth="1"/>
    <col min="265" max="265" width="13" style="67" customWidth="1"/>
    <col min="266" max="266" width="6.7109375" style="67" customWidth="1"/>
    <col min="267" max="267" width="7.140625" style="67" customWidth="1"/>
    <col min="268" max="268" width="7.28515625" style="67" customWidth="1"/>
    <col min="269" max="512" width="9.140625" style="67"/>
    <col min="513" max="513" width="16.42578125" style="67" customWidth="1"/>
    <col min="514" max="514" width="28.28515625" style="67" customWidth="1"/>
    <col min="515" max="515" width="4.7109375" style="67" customWidth="1"/>
    <col min="516" max="516" width="8.7109375" style="67" customWidth="1"/>
    <col min="517" max="517" width="9" style="67" customWidth="1"/>
    <col min="518" max="518" width="12.7109375" style="67" customWidth="1"/>
    <col min="519" max="519" width="10" style="67" customWidth="1"/>
    <col min="520" max="520" width="13.140625" style="67" customWidth="1"/>
    <col min="521" max="521" width="13" style="67" customWidth="1"/>
    <col min="522" max="522" width="6.7109375" style="67" customWidth="1"/>
    <col min="523" max="523" width="7.140625" style="67" customWidth="1"/>
    <col min="524" max="524" width="7.28515625" style="67" customWidth="1"/>
    <col min="525" max="768" width="9.140625" style="67"/>
    <col min="769" max="769" width="16.42578125" style="67" customWidth="1"/>
    <col min="770" max="770" width="28.28515625" style="67" customWidth="1"/>
    <col min="771" max="771" width="4.7109375" style="67" customWidth="1"/>
    <col min="772" max="772" width="8.7109375" style="67" customWidth="1"/>
    <col min="773" max="773" width="9" style="67" customWidth="1"/>
    <col min="774" max="774" width="12.7109375" style="67" customWidth="1"/>
    <col min="775" max="775" width="10" style="67" customWidth="1"/>
    <col min="776" max="776" width="13.140625" style="67" customWidth="1"/>
    <col min="777" max="777" width="13" style="67" customWidth="1"/>
    <col min="778" max="778" width="6.7109375" style="67" customWidth="1"/>
    <col min="779" max="779" width="7.140625" style="67" customWidth="1"/>
    <col min="780" max="780" width="7.28515625" style="67" customWidth="1"/>
    <col min="781" max="1024" width="9.140625" style="67"/>
    <col min="1025" max="1025" width="16.42578125" style="67" customWidth="1"/>
    <col min="1026" max="1026" width="28.28515625" style="67" customWidth="1"/>
    <col min="1027" max="1027" width="4.7109375" style="67" customWidth="1"/>
    <col min="1028" max="1028" width="8.7109375" style="67" customWidth="1"/>
    <col min="1029" max="1029" width="9" style="67" customWidth="1"/>
    <col min="1030" max="1030" width="12.7109375" style="67" customWidth="1"/>
    <col min="1031" max="1031" width="10" style="67" customWidth="1"/>
    <col min="1032" max="1032" width="13.140625" style="67" customWidth="1"/>
    <col min="1033" max="1033" width="13" style="67" customWidth="1"/>
    <col min="1034" max="1034" width="6.7109375" style="67" customWidth="1"/>
    <col min="1035" max="1035" width="7.140625" style="67" customWidth="1"/>
    <col min="1036" max="1036" width="7.28515625" style="67" customWidth="1"/>
    <col min="1037" max="1280" width="9.140625" style="67"/>
    <col min="1281" max="1281" width="16.42578125" style="67" customWidth="1"/>
    <col min="1282" max="1282" width="28.28515625" style="67" customWidth="1"/>
    <col min="1283" max="1283" width="4.7109375" style="67" customWidth="1"/>
    <col min="1284" max="1284" width="8.7109375" style="67" customWidth="1"/>
    <col min="1285" max="1285" width="9" style="67" customWidth="1"/>
    <col min="1286" max="1286" width="12.7109375" style="67" customWidth="1"/>
    <col min="1287" max="1287" width="10" style="67" customWidth="1"/>
    <col min="1288" max="1288" width="13.140625" style="67" customWidth="1"/>
    <col min="1289" max="1289" width="13" style="67" customWidth="1"/>
    <col min="1290" max="1290" width="6.7109375" style="67" customWidth="1"/>
    <col min="1291" max="1291" width="7.140625" style="67" customWidth="1"/>
    <col min="1292" max="1292" width="7.28515625" style="67" customWidth="1"/>
    <col min="1293" max="1536" width="9.140625" style="67"/>
    <col min="1537" max="1537" width="16.42578125" style="67" customWidth="1"/>
    <col min="1538" max="1538" width="28.28515625" style="67" customWidth="1"/>
    <col min="1539" max="1539" width="4.7109375" style="67" customWidth="1"/>
    <col min="1540" max="1540" width="8.7109375" style="67" customWidth="1"/>
    <col min="1541" max="1541" width="9" style="67" customWidth="1"/>
    <col min="1542" max="1542" width="12.7109375" style="67" customWidth="1"/>
    <col min="1543" max="1543" width="10" style="67" customWidth="1"/>
    <col min="1544" max="1544" width="13.140625" style="67" customWidth="1"/>
    <col min="1545" max="1545" width="13" style="67" customWidth="1"/>
    <col min="1546" max="1546" width="6.7109375" style="67" customWidth="1"/>
    <col min="1547" max="1547" width="7.140625" style="67" customWidth="1"/>
    <col min="1548" max="1548" width="7.28515625" style="67" customWidth="1"/>
    <col min="1549" max="1792" width="9.140625" style="67"/>
    <col min="1793" max="1793" width="16.42578125" style="67" customWidth="1"/>
    <col min="1794" max="1794" width="28.28515625" style="67" customWidth="1"/>
    <col min="1795" max="1795" width="4.7109375" style="67" customWidth="1"/>
    <col min="1796" max="1796" width="8.7109375" style="67" customWidth="1"/>
    <col min="1797" max="1797" width="9" style="67" customWidth="1"/>
    <col min="1798" max="1798" width="12.7109375" style="67" customWidth="1"/>
    <col min="1799" max="1799" width="10" style="67" customWidth="1"/>
    <col min="1800" max="1800" width="13.140625" style="67" customWidth="1"/>
    <col min="1801" max="1801" width="13" style="67" customWidth="1"/>
    <col min="1802" max="1802" width="6.7109375" style="67" customWidth="1"/>
    <col min="1803" max="1803" width="7.140625" style="67" customWidth="1"/>
    <col min="1804" max="1804" width="7.28515625" style="67" customWidth="1"/>
    <col min="1805" max="2048" width="9.140625" style="67"/>
    <col min="2049" max="2049" width="16.42578125" style="67" customWidth="1"/>
    <col min="2050" max="2050" width="28.28515625" style="67" customWidth="1"/>
    <col min="2051" max="2051" width="4.7109375" style="67" customWidth="1"/>
    <col min="2052" max="2052" width="8.7109375" style="67" customWidth="1"/>
    <col min="2053" max="2053" width="9" style="67" customWidth="1"/>
    <col min="2054" max="2054" width="12.7109375" style="67" customWidth="1"/>
    <col min="2055" max="2055" width="10" style="67" customWidth="1"/>
    <col min="2056" max="2056" width="13.140625" style="67" customWidth="1"/>
    <col min="2057" max="2057" width="13" style="67" customWidth="1"/>
    <col min="2058" max="2058" width="6.7109375" style="67" customWidth="1"/>
    <col min="2059" max="2059" width="7.140625" style="67" customWidth="1"/>
    <col min="2060" max="2060" width="7.28515625" style="67" customWidth="1"/>
    <col min="2061" max="2304" width="9.140625" style="67"/>
    <col min="2305" max="2305" width="16.42578125" style="67" customWidth="1"/>
    <col min="2306" max="2306" width="28.28515625" style="67" customWidth="1"/>
    <col min="2307" max="2307" width="4.7109375" style="67" customWidth="1"/>
    <col min="2308" max="2308" width="8.7109375" style="67" customWidth="1"/>
    <col min="2309" max="2309" width="9" style="67" customWidth="1"/>
    <col min="2310" max="2310" width="12.7109375" style="67" customWidth="1"/>
    <col min="2311" max="2311" width="10" style="67" customWidth="1"/>
    <col min="2312" max="2312" width="13.140625" style="67" customWidth="1"/>
    <col min="2313" max="2313" width="13" style="67" customWidth="1"/>
    <col min="2314" max="2314" width="6.7109375" style="67" customWidth="1"/>
    <col min="2315" max="2315" width="7.140625" style="67" customWidth="1"/>
    <col min="2316" max="2316" width="7.28515625" style="67" customWidth="1"/>
    <col min="2317" max="2560" width="9.140625" style="67"/>
    <col min="2561" max="2561" width="16.42578125" style="67" customWidth="1"/>
    <col min="2562" max="2562" width="28.28515625" style="67" customWidth="1"/>
    <col min="2563" max="2563" width="4.7109375" style="67" customWidth="1"/>
    <col min="2564" max="2564" width="8.7109375" style="67" customWidth="1"/>
    <col min="2565" max="2565" width="9" style="67" customWidth="1"/>
    <col min="2566" max="2566" width="12.7109375" style="67" customWidth="1"/>
    <col min="2567" max="2567" width="10" style="67" customWidth="1"/>
    <col min="2568" max="2568" width="13.140625" style="67" customWidth="1"/>
    <col min="2569" max="2569" width="13" style="67" customWidth="1"/>
    <col min="2570" max="2570" width="6.7109375" style="67" customWidth="1"/>
    <col min="2571" max="2571" width="7.140625" style="67" customWidth="1"/>
    <col min="2572" max="2572" width="7.28515625" style="67" customWidth="1"/>
    <col min="2573" max="2816" width="9.140625" style="67"/>
    <col min="2817" max="2817" width="16.42578125" style="67" customWidth="1"/>
    <col min="2818" max="2818" width="28.28515625" style="67" customWidth="1"/>
    <col min="2819" max="2819" width="4.7109375" style="67" customWidth="1"/>
    <col min="2820" max="2820" width="8.7109375" style="67" customWidth="1"/>
    <col min="2821" max="2821" width="9" style="67" customWidth="1"/>
    <col min="2822" max="2822" width="12.7109375" style="67" customWidth="1"/>
    <col min="2823" max="2823" width="10" style="67" customWidth="1"/>
    <col min="2824" max="2824" width="13.140625" style="67" customWidth="1"/>
    <col min="2825" max="2825" width="13" style="67" customWidth="1"/>
    <col min="2826" max="2826" width="6.7109375" style="67" customWidth="1"/>
    <col min="2827" max="2827" width="7.140625" style="67" customWidth="1"/>
    <col min="2828" max="2828" width="7.28515625" style="67" customWidth="1"/>
    <col min="2829" max="3072" width="9.140625" style="67"/>
    <col min="3073" max="3073" width="16.42578125" style="67" customWidth="1"/>
    <col min="3074" max="3074" width="28.28515625" style="67" customWidth="1"/>
    <col min="3075" max="3075" width="4.7109375" style="67" customWidth="1"/>
    <col min="3076" max="3076" width="8.7109375" style="67" customWidth="1"/>
    <col min="3077" max="3077" width="9" style="67" customWidth="1"/>
    <col min="3078" max="3078" width="12.7109375" style="67" customWidth="1"/>
    <col min="3079" max="3079" width="10" style="67" customWidth="1"/>
    <col min="3080" max="3080" width="13.140625" style="67" customWidth="1"/>
    <col min="3081" max="3081" width="13" style="67" customWidth="1"/>
    <col min="3082" max="3082" width="6.7109375" style="67" customWidth="1"/>
    <col min="3083" max="3083" width="7.140625" style="67" customWidth="1"/>
    <col min="3084" max="3084" width="7.28515625" style="67" customWidth="1"/>
    <col min="3085" max="3328" width="9.140625" style="67"/>
    <col min="3329" max="3329" width="16.42578125" style="67" customWidth="1"/>
    <col min="3330" max="3330" width="28.28515625" style="67" customWidth="1"/>
    <col min="3331" max="3331" width="4.7109375" style="67" customWidth="1"/>
    <col min="3332" max="3332" width="8.7109375" style="67" customWidth="1"/>
    <col min="3333" max="3333" width="9" style="67" customWidth="1"/>
    <col min="3334" max="3334" width="12.7109375" style="67" customWidth="1"/>
    <col min="3335" max="3335" width="10" style="67" customWidth="1"/>
    <col min="3336" max="3336" width="13.140625" style="67" customWidth="1"/>
    <col min="3337" max="3337" width="13" style="67" customWidth="1"/>
    <col min="3338" max="3338" width="6.7109375" style="67" customWidth="1"/>
    <col min="3339" max="3339" width="7.140625" style="67" customWidth="1"/>
    <col min="3340" max="3340" width="7.28515625" style="67" customWidth="1"/>
    <col min="3341" max="3584" width="9.140625" style="67"/>
    <col min="3585" max="3585" width="16.42578125" style="67" customWidth="1"/>
    <col min="3586" max="3586" width="28.28515625" style="67" customWidth="1"/>
    <col min="3587" max="3587" width="4.7109375" style="67" customWidth="1"/>
    <col min="3588" max="3588" width="8.7109375" style="67" customWidth="1"/>
    <col min="3589" max="3589" width="9" style="67" customWidth="1"/>
    <col min="3590" max="3590" width="12.7109375" style="67" customWidth="1"/>
    <col min="3591" max="3591" width="10" style="67" customWidth="1"/>
    <col min="3592" max="3592" width="13.140625" style="67" customWidth="1"/>
    <col min="3593" max="3593" width="13" style="67" customWidth="1"/>
    <col min="3594" max="3594" width="6.7109375" style="67" customWidth="1"/>
    <col min="3595" max="3595" width="7.140625" style="67" customWidth="1"/>
    <col min="3596" max="3596" width="7.28515625" style="67" customWidth="1"/>
    <col min="3597" max="3840" width="9.140625" style="67"/>
    <col min="3841" max="3841" width="16.42578125" style="67" customWidth="1"/>
    <col min="3842" max="3842" width="28.28515625" style="67" customWidth="1"/>
    <col min="3843" max="3843" width="4.7109375" style="67" customWidth="1"/>
    <col min="3844" max="3844" width="8.7109375" style="67" customWidth="1"/>
    <col min="3845" max="3845" width="9" style="67" customWidth="1"/>
    <col min="3846" max="3846" width="12.7109375" style="67" customWidth="1"/>
    <col min="3847" max="3847" width="10" style="67" customWidth="1"/>
    <col min="3848" max="3848" width="13.140625" style="67" customWidth="1"/>
    <col min="3849" max="3849" width="13" style="67" customWidth="1"/>
    <col min="3850" max="3850" width="6.7109375" style="67" customWidth="1"/>
    <col min="3851" max="3851" width="7.140625" style="67" customWidth="1"/>
    <col min="3852" max="3852" width="7.28515625" style="67" customWidth="1"/>
    <col min="3853" max="4096" width="9.140625" style="67"/>
    <col min="4097" max="4097" width="16.42578125" style="67" customWidth="1"/>
    <col min="4098" max="4098" width="28.28515625" style="67" customWidth="1"/>
    <col min="4099" max="4099" width="4.7109375" style="67" customWidth="1"/>
    <col min="4100" max="4100" width="8.7109375" style="67" customWidth="1"/>
    <col min="4101" max="4101" width="9" style="67" customWidth="1"/>
    <col min="4102" max="4102" width="12.7109375" style="67" customWidth="1"/>
    <col min="4103" max="4103" width="10" style="67" customWidth="1"/>
    <col min="4104" max="4104" width="13.140625" style="67" customWidth="1"/>
    <col min="4105" max="4105" width="13" style="67" customWidth="1"/>
    <col min="4106" max="4106" width="6.7109375" style="67" customWidth="1"/>
    <col min="4107" max="4107" width="7.140625" style="67" customWidth="1"/>
    <col min="4108" max="4108" width="7.28515625" style="67" customWidth="1"/>
    <col min="4109" max="4352" width="9.140625" style="67"/>
    <col min="4353" max="4353" width="16.42578125" style="67" customWidth="1"/>
    <col min="4354" max="4354" width="28.28515625" style="67" customWidth="1"/>
    <col min="4355" max="4355" width="4.7109375" style="67" customWidth="1"/>
    <col min="4356" max="4356" width="8.7109375" style="67" customWidth="1"/>
    <col min="4357" max="4357" width="9" style="67" customWidth="1"/>
    <col min="4358" max="4358" width="12.7109375" style="67" customWidth="1"/>
    <col min="4359" max="4359" width="10" style="67" customWidth="1"/>
    <col min="4360" max="4360" width="13.140625" style="67" customWidth="1"/>
    <col min="4361" max="4361" width="13" style="67" customWidth="1"/>
    <col min="4362" max="4362" width="6.7109375" style="67" customWidth="1"/>
    <col min="4363" max="4363" width="7.140625" style="67" customWidth="1"/>
    <col min="4364" max="4364" width="7.28515625" style="67" customWidth="1"/>
    <col min="4365" max="4608" width="9.140625" style="67"/>
    <col min="4609" max="4609" width="16.42578125" style="67" customWidth="1"/>
    <col min="4610" max="4610" width="28.28515625" style="67" customWidth="1"/>
    <col min="4611" max="4611" width="4.7109375" style="67" customWidth="1"/>
    <col min="4612" max="4612" width="8.7109375" style="67" customWidth="1"/>
    <col min="4613" max="4613" width="9" style="67" customWidth="1"/>
    <col min="4614" max="4614" width="12.7109375" style="67" customWidth="1"/>
    <col min="4615" max="4615" width="10" style="67" customWidth="1"/>
    <col min="4616" max="4616" width="13.140625" style="67" customWidth="1"/>
    <col min="4617" max="4617" width="13" style="67" customWidth="1"/>
    <col min="4618" max="4618" width="6.7109375" style="67" customWidth="1"/>
    <col min="4619" max="4619" width="7.140625" style="67" customWidth="1"/>
    <col min="4620" max="4620" width="7.28515625" style="67" customWidth="1"/>
    <col min="4621" max="4864" width="9.140625" style="67"/>
    <col min="4865" max="4865" width="16.42578125" style="67" customWidth="1"/>
    <col min="4866" max="4866" width="28.28515625" style="67" customWidth="1"/>
    <col min="4867" max="4867" width="4.7109375" style="67" customWidth="1"/>
    <col min="4868" max="4868" width="8.7109375" style="67" customWidth="1"/>
    <col min="4869" max="4869" width="9" style="67" customWidth="1"/>
    <col min="4870" max="4870" width="12.7109375" style="67" customWidth="1"/>
    <col min="4871" max="4871" width="10" style="67" customWidth="1"/>
    <col min="4872" max="4872" width="13.140625" style="67" customWidth="1"/>
    <col min="4873" max="4873" width="13" style="67" customWidth="1"/>
    <col min="4874" max="4874" width="6.7109375" style="67" customWidth="1"/>
    <col min="4875" max="4875" width="7.140625" style="67" customWidth="1"/>
    <col min="4876" max="4876" width="7.28515625" style="67" customWidth="1"/>
    <col min="4877" max="5120" width="9.140625" style="67"/>
    <col min="5121" max="5121" width="16.42578125" style="67" customWidth="1"/>
    <col min="5122" max="5122" width="28.28515625" style="67" customWidth="1"/>
    <col min="5123" max="5123" width="4.7109375" style="67" customWidth="1"/>
    <col min="5124" max="5124" width="8.7109375" style="67" customWidth="1"/>
    <col min="5125" max="5125" width="9" style="67" customWidth="1"/>
    <col min="5126" max="5126" width="12.7109375" style="67" customWidth="1"/>
    <col min="5127" max="5127" width="10" style="67" customWidth="1"/>
    <col min="5128" max="5128" width="13.140625" style="67" customWidth="1"/>
    <col min="5129" max="5129" width="13" style="67" customWidth="1"/>
    <col min="5130" max="5130" width="6.7109375" style="67" customWidth="1"/>
    <col min="5131" max="5131" width="7.140625" style="67" customWidth="1"/>
    <col min="5132" max="5132" width="7.28515625" style="67" customWidth="1"/>
    <col min="5133" max="5376" width="9.140625" style="67"/>
    <col min="5377" max="5377" width="16.42578125" style="67" customWidth="1"/>
    <col min="5378" max="5378" width="28.28515625" style="67" customWidth="1"/>
    <col min="5379" max="5379" width="4.7109375" style="67" customWidth="1"/>
    <col min="5380" max="5380" width="8.7109375" style="67" customWidth="1"/>
    <col min="5381" max="5381" width="9" style="67" customWidth="1"/>
    <col min="5382" max="5382" width="12.7109375" style="67" customWidth="1"/>
    <col min="5383" max="5383" width="10" style="67" customWidth="1"/>
    <col min="5384" max="5384" width="13.140625" style="67" customWidth="1"/>
    <col min="5385" max="5385" width="13" style="67" customWidth="1"/>
    <col min="5386" max="5386" width="6.7109375" style="67" customWidth="1"/>
    <col min="5387" max="5387" width="7.140625" style="67" customWidth="1"/>
    <col min="5388" max="5388" width="7.28515625" style="67" customWidth="1"/>
    <col min="5389" max="5632" width="9.140625" style="67"/>
    <col min="5633" max="5633" width="16.42578125" style="67" customWidth="1"/>
    <col min="5634" max="5634" width="28.28515625" style="67" customWidth="1"/>
    <col min="5635" max="5635" width="4.7109375" style="67" customWidth="1"/>
    <col min="5636" max="5636" width="8.7109375" style="67" customWidth="1"/>
    <col min="5637" max="5637" width="9" style="67" customWidth="1"/>
    <col min="5638" max="5638" width="12.7109375" style="67" customWidth="1"/>
    <col min="5639" max="5639" width="10" style="67" customWidth="1"/>
    <col min="5640" max="5640" width="13.140625" style="67" customWidth="1"/>
    <col min="5641" max="5641" width="13" style="67" customWidth="1"/>
    <col min="5642" max="5642" width="6.7109375" style="67" customWidth="1"/>
    <col min="5643" max="5643" width="7.140625" style="67" customWidth="1"/>
    <col min="5644" max="5644" width="7.28515625" style="67" customWidth="1"/>
    <col min="5645" max="5888" width="9.140625" style="67"/>
    <col min="5889" max="5889" width="16.42578125" style="67" customWidth="1"/>
    <col min="5890" max="5890" width="28.28515625" style="67" customWidth="1"/>
    <col min="5891" max="5891" width="4.7109375" style="67" customWidth="1"/>
    <col min="5892" max="5892" width="8.7109375" style="67" customWidth="1"/>
    <col min="5893" max="5893" width="9" style="67" customWidth="1"/>
    <col min="5894" max="5894" width="12.7109375" style="67" customWidth="1"/>
    <col min="5895" max="5895" width="10" style="67" customWidth="1"/>
    <col min="5896" max="5896" width="13.140625" style="67" customWidth="1"/>
    <col min="5897" max="5897" width="13" style="67" customWidth="1"/>
    <col min="5898" max="5898" width="6.7109375" style="67" customWidth="1"/>
    <col min="5899" max="5899" width="7.140625" style="67" customWidth="1"/>
    <col min="5900" max="5900" width="7.28515625" style="67" customWidth="1"/>
    <col min="5901" max="6144" width="9.140625" style="67"/>
    <col min="6145" max="6145" width="16.42578125" style="67" customWidth="1"/>
    <col min="6146" max="6146" width="28.28515625" style="67" customWidth="1"/>
    <col min="6147" max="6147" width="4.7109375" style="67" customWidth="1"/>
    <col min="6148" max="6148" width="8.7109375" style="67" customWidth="1"/>
    <col min="6149" max="6149" width="9" style="67" customWidth="1"/>
    <col min="6150" max="6150" width="12.7109375" style="67" customWidth="1"/>
    <col min="6151" max="6151" width="10" style="67" customWidth="1"/>
    <col min="6152" max="6152" width="13.140625" style="67" customWidth="1"/>
    <col min="6153" max="6153" width="13" style="67" customWidth="1"/>
    <col min="6154" max="6154" width="6.7109375" style="67" customWidth="1"/>
    <col min="6155" max="6155" width="7.140625" style="67" customWidth="1"/>
    <col min="6156" max="6156" width="7.28515625" style="67" customWidth="1"/>
    <col min="6157" max="6400" width="9.140625" style="67"/>
    <col min="6401" max="6401" width="16.42578125" style="67" customWidth="1"/>
    <col min="6402" max="6402" width="28.28515625" style="67" customWidth="1"/>
    <col min="6403" max="6403" width="4.7109375" style="67" customWidth="1"/>
    <col min="6404" max="6404" width="8.7109375" style="67" customWidth="1"/>
    <col min="6405" max="6405" width="9" style="67" customWidth="1"/>
    <col min="6406" max="6406" width="12.7109375" style="67" customWidth="1"/>
    <col min="6407" max="6407" width="10" style="67" customWidth="1"/>
    <col min="6408" max="6408" width="13.140625" style="67" customWidth="1"/>
    <col min="6409" max="6409" width="13" style="67" customWidth="1"/>
    <col min="6410" max="6410" width="6.7109375" style="67" customWidth="1"/>
    <col min="6411" max="6411" width="7.140625" style="67" customWidth="1"/>
    <col min="6412" max="6412" width="7.28515625" style="67" customWidth="1"/>
    <col min="6413" max="6656" width="9.140625" style="67"/>
    <col min="6657" max="6657" width="16.42578125" style="67" customWidth="1"/>
    <col min="6658" max="6658" width="28.28515625" style="67" customWidth="1"/>
    <col min="6659" max="6659" width="4.7109375" style="67" customWidth="1"/>
    <col min="6660" max="6660" width="8.7109375" style="67" customWidth="1"/>
    <col min="6661" max="6661" width="9" style="67" customWidth="1"/>
    <col min="6662" max="6662" width="12.7109375" style="67" customWidth="1"/>
    <col min="6663" max="6663" width="10" style="67" customWidth="1"/>
    <col min="6664" max="6664" width="13.140625" style="67" customWidth="1"/>
    <col min="6665" max="6665" width="13" style="67" customWidth="1"/>
    <col min="6666" max="6666" width="6.7109375" style="67" customWidth="1"/>
    <col min="6667" max="6667" width="7.140625" style="67" customWidth="1"/>
    <col min="6668" max="6668" width="7.28515625" style="67" customWidth="1"/>
    <col min="6669" max="6912" width="9.140625" style="67"/>
    <col min="6913" max="6913" width="16.42578125" style="67" customWidth="1"/>
    <col min="6914" max="6914" width="28.28515625" style="67" customWidth="1"/>
    <col min="6915" max="6915" width="4.7109375" style="67" customWidth="1"/>
    <col min="6916" max="6916" width="8.7109375" style="67" customWidth="1"/>
    <col min="6917" max="6917" width="9" style="67" customWidth="1"/>
    <col min="6918" max="6918" width="12.7109375" style="67" customWidth="1"/>
    <col min="6919" max="6919" width="10" style="67" customWidth="1"/>
    <col min="6920" max="6920" width="13.140625" style="67" customWidth="1"/>
    <col min="6921" max="6921" width="13" style="67" customWidth="1"/>
    <col min="6922" max="6922" width="6.7109375" style="67" customWidth="1"/>
    <col min="6923" max="6923" width="7.140625" style="67" customWidth="1"/>
    <col min="6924" max="6924" width="7.28515625" style="67" customWidth="1"/>
    <col min="6925" max="7168" width="9.140625" style="67"/>
    <col min="7169" max="7169" width="16.42578125" style="67" customWidth="1"/>
    <col min="7170" max="7170" width="28.28515625" style="67" customWidth="1"/>
    <col min="7171" max="7171" width="4.7109375" style="67" customWidth="1"/>
    <col min="7172" max="7172" width="8.7109375" style="67" customWidth="1"/>
    <col min="7173" max="7173" width="9" style="67" customWidth="1"/>
    <col min="7174" max="7174" width="12.7109375" style="67" customWidth="1"/>
    <col min="7175" max="7175" width="10" style="67" customWidth="1"/>
    <col min="7176" max="7176" width="13.140625" style="67" customWidth="1"/>
    <col min="7177" max="7177" width="13" style="67" customWidth="1"/>
    <col min="7178" max="7178" width="6.7109375" style="67" customWidth="1"/>
    <col min="7179" max="7179" width="7.140625" style="67" customWidth="1"/>
    <col min="7180" max="7180" width="7.28515625" style="67" customWidth="1"/>
    <col min="7181" max="7424" width="9.140625" style="67"/>
    <col min="7425" max="7425" width="16.42578125" style="67" customWidth="1"/>
    <col min="7426" max="7426" width="28.28515625" style="67" customWidth="1"/>
    <col min="7427" max="7427" width="4.7109375" style="67" customWidth="1"/>
    <col min="7428" max="7428" width="8.7109375" style="67" customWidth="1"/>
    <col min="7429" max="7429" width="9" style="67" customWidth="1"/>
    <col min="7430" max="7430" width="12.7109375" style="67" customWidth="1"/>
    <col min="7431" max="7431" width="10" style="67" customWidth="1"/>
    <col min="7432" max="7432" width="13.140625" style="67" customWidth="1"/>
    <col min="7433" max="7433" width="13" style="67" customWidth="1"/>
    <col min="7434" max="7434" width="6.7109375" style="67" customWidth="1"/>
    <col min="7435" max="7435" width="7.140625" style="67" customWidth="1"/>
    <col min="7436" max="7436" width="7.28515625" style="67" customWidth="1"/>
    <col min="7437" max="7680" width="9.140625" style="67"/>
    <col min="7681" max="7681" width="16.42578125" style="67" customWidth="1"/>
    <col min="7682" max="7682" width="28.28515625" style="67" customWidth="1"/>
    <col min="7683" max="7683" width="4.7109375" style="67" customWidth="1"/>
    <col min="7684" max="7684" width="8.7109375" style="67" customWidth="1"/>
    <col min="7685" max="7685" width="9" style="67" customWidth="1"/>
    <col min="7686" max="7686" width="12.7109375" style="67" customWidth="1"/>
    <col min="7687" max="7687" width="10" style="67" customWidth="1"/>
    <col min="7688" max="7688" width="13.140625" style="67" customWidth="1"/>
    <col min="7689" max="7689" width="13" style="67" customWidth="1"/>
    <col min="7690" max="7690" width="6.7109375" style="67" customWidth="1"/>
    <col min="7691" max="7691" width="7.140625" style="67" customWidth="1"/>
    <col min="7692" max="7692" width="7.28515625" style="67" customWidth="1"/>
    <col min="7693" max="7936" width="9.140625" style="67"/>
    <col min="7937" max="7937" width="16.42578125" style="67" customWidth="1"/>
    <col min="7938" max="7938" width="28.28515625" style="67" customWidth="1"/>
    <col min="7939" max="7939" width="4.7109375" style="67" customWidth="1"/>
    <col min="7940" max="7940" width="8.7109375" style="67" customWidth="1"/>
    <col min="7941" max="7941" width="9" style="67" customWidth="1"/>
    <col min="7942" max="7942" width="12.7109375" style="67" customWidth="1"/>
    <col min="7943" max="7943" width="10" style="67" customWidth="1"/>
    <col min="7944" max="7944" width="13.140625" style="67" customWidth="1"/>
    <col min="7945" max="7945" width="13" style="67" customWidth="1"/>
    <col min="7946" max="7946" width="6.7109375" style="67" customWidth="1"/>
    <col min="7947" max="7947" width="7.140625" style="67" customWidth="1"/>
    <col min="7948" max="7948" width="7.28515625" style="67" customWidth="1"/>
    <col min="7949" max="8192" width="9.140625" style="67"/>
    <col min="8193" max="8193" width="16.42578125" style="67" customWidth="1"/>
    <col min="8194" max="8194" width="28.28515625" style="67" customWidth="1"/>
    <col min="8195" max="8195" width="4.7109375" style="67" customWidth="1"/>
    <col min="8196" max="8196" width="8.7109375" style="67" customWidth="1"/>
    <col min="8197" max="8197" width="9" style="67" customWidth="1"/>
    <col min="8198" max="8198" width="12.7109375" style="67" customWidth="1"/>
    <col min="8199" max="8199" width="10" style="67" customWidth="1"/>
    <col min="8200" max="8200" width="13.140625" style="67" customWidth="1"/>
    <col min="8201" max="8201" width="13" style="67" customWidth="1"/>
    <col min="8202" max="8202" width="6.7109375" style="67" customWidth="1"/>
    <col min="8203" max="8203" width="7.140625" style="67" customWidth="1"/>
    <col min="8204" max="8204" width="7.28515625" style="67" customWidth="1"/>
    <col min="8205" max="8448" width="9.140625" style="67"/>
    <col min="8449" max="8449" width="16.42578125" style="67" customWidth="1"/>
    <col min="8450" max="8450" width="28.28515625" style="67" customWidth="1"/>
    <col min="8451" max="8451" width="4.7109375" style="67" customWidth="1"/>
    <col min="8452" max="8452" width="8.7109375" style="67" customWidth="1"/>
    <col min="8453" max="8453" width="9" style="67" customWidth="1"/>
    <col min="8454" max="8454" width="12.7109375" style="67" customWidth="1"/>
    <col min="8455" max="8455" width="10" style="67" customWidth="1"/>
    <col min="8456" max="8456" width="13.140625" style="67" customWidth="1"/>
    <col min="8457" max="8457" width="13" style="67" customWidth="1"/>
    <col min="8458" max="8458" width="6.7109375" style="67" customWidth="1"/>
    <col min="8459" max="8459" width="7.140625" style="67" customWidth="1"/>
    <col min="8460" max="8460" width="7.28515625" style="67" customWidth="1"/>
    <col min="8461" max="8704" width="9.140625" style="67"/>
    <col min="8705" max="8705" width="16.42578125" style="67" customWidth="1"/>
    <col min="8706" max="8706" width="28.28515625" style="67" customWidth="1"/>
    <col min="8707" max="8707" width="4.7109375" style="67" customWidth="1"/>
    <col min="8708" max="8708" width="8.7109375" style="67" customWidth="1"/>
    <col min="8709" max="8709" width="9" style="67" customWidth="1"/>
    <col min="8710" max="8710" width="12.7109375" style="67" customWidth="1"/>
    <col min="8711" max="8711" width="10" style="67" customWidth="1"/>
    <col min="8712" max="8712" width="13.140625" style="67" customWidth="1"/>
    <col min="8713" max="8713" width="13" style="67" customWidth="1"/>
    <col min="8714" max="8714" width="6.7109375" style="67" customWidth="1"/>
    <col min="8715" max="8715" width="7.140625" style="67" customWidth="1"/>
    <col min="8716" max="8716" width="7.28515625" style="67" customWidth="1"/>
    <col min="8717" max="8960" width="9.140625" style="67"/>
    <col min="8961" max="8961" width="16.42578125" style="67" customWidth="1"/>
    <col min="8962" max="8962" width="28.28515625" style="67" customWidth="1"/>
    <col min="8963" max="8963" width="4.7109375" style="67" customWidth="1"/>
    <col min="8964" max="8964" width="8.7109375" style="67" customWidth="1"/>
    <col min="8965" max="8965" width="9" style="67" customWidth="1"/>
    <col min="8966" max="8966" width="12.7109375" style="67" customWidth="1"/>
    <col min="8967" max="8967" width="10" style="67" customWidth="1"/>
    <col min="8968" max="8968" width="13.140625" style="67" customWidth="1"/>
    <col min="8969" max="8969" width="13" style="67" customWidth="1"/>
    <col min="8970" max="8970" width="6.7109375" style="67" customWidth="1"/>
    <col min="8971" max="8971" width="7.140625" style="67" customWidth="1"/>
    <col min="8972" max="8972" width="7.28515625" style="67" customWidth="1"/>
    <col min="8973" max="9216" width="9.140625" style="67"/>
    <col min="9217" max="9217" width="16.42578125" style="67" customWidth="1"/>
    <col min="9218" max="9218" width="28.28515625" style="67" customWidth="1"/>
    <col min="9219" max="9219" width="4.7109375" style="67" customWidth="1"/>
    <col min="9220" max="9220" width="8.7109375" style="67" customWidth="1"/>
    <col min="9221" max="9221" width="9" style="67" customWidth="1"/>
    <col min="9222" max="9222" width="12.7109375" style="67" customWidth="1"/>
    <col min="9223" max="9223" width="10" style="67" customWidth="1"/>
    <col min="9224" max="9224" width="13.140625" style="67" customWidth="1"/>
    <col min="9225" max="9225" width="13" style="67" customWidth="1"/>
    <col min="9226" max="9226" width="6.7109375" style="67" customWidth="1"/>
    <col min="9227" max="9227" width="7.140625" style="67" customWidth="1"/>
    <col min="9228" max="9228" width="7.28515625" style="67" customWidth="1"/>
    <col min="9229" max="9472" width="9.140625" style="67"/>
    <col min="9473" max="9473" width="16.42578125" style="67" customWidth="1"/>
    <col min="9474" max="9474" width="28.28515625" style="67" customWidth="1"/>
    <col min="9475" max="9475" width="4.7109375" style="67" customWidth="1"/>
    <col min="9476" max="9476" width="8.7109375" style="67" customWidth="1"/>
    <col min="9477" max="9477" width="9" style="67" customWidth="1"/>
    <col min="9478" max="9478" width="12.7109375" style="67" customWidth="1"/>
    <col min="9479" max="9479" width="10" style="67" customWidth="1"/>
    <col min="9480" max="9480" width="13.140625" style="67" customWidth="1"/>
    <col min="9481" max="9481" width="13" style="67" customWidth="1"/>
    <col min="9482" max="9482" width="6.7109375" style="67" customWidth="1"/>
    <col min="9483" max="9483" width="7.140625" style="67" customWidth="1"/>
    <col min="9484" max="9484" width="7.28515625" style="67" customWidth="1"/>
    <col min="9485" max="9728" width="9.140625" style="67"/>
    <col min="9729" max="9729" width="16.42578125" style="67" customWidth="1"/>
    <col min="9730" max="9730" width="28.28515625" style="67" customWidth="1"/>
    <col min="9731" max="9731" width="4.7109375" style="67" customWidth="1"/>
    <col min="9732" max="9732" width="8.7109375" style="67" customWidth="1"/>
    <col min="9733" max="9733" width="9" style="67" customWidth="1"/>
    <col min="9734" max="9734" width="12.7109375" style="67" customWidth="1"/>
    <col min="9735" max="9735" width="10" style="67" customWidth="1"/>
    <col min="9736" max="9736" width="13.140625" style="67" customWidth="1"/>
    <col min="9737" max="9737" width="13" style="67" customWidth="1"/>
    <col min="9738" max="9738" width="6.7109375" style="67" customWidth="1"/>
    <col min="9739" max="9739" width="7.140625" style="67" customWidth="1"/>
    <col min="9740" max="9740" width="7.28515625" style="67" customWidth="1"/>
    <col min="9741" max="9984" width="9.140625" style="67"/>
    <col min="9985" max="9985" width="16.42578125" style="67" customWidth="1"/>
    <col min="9986" max="9986" width="28.28515625" style="67" customWidth="1"/>
    <col min="9987" max="9987" width="4.7109375" style="67" customWidth="1"/>
    <col min="9988" max="9988" width="8.7109375" style="67" customWidth="1"/>
    <col min="9989" max="9989" width="9" style="67" customWidth="1"/>
    <col min="9990" max="9990" width="12.7109375" style="67" customWidth="1"/>
    <col min="9991" max="9991" width="10" style="67" customWidth="1"/>
    <col min="9992" max="9992" width="13.140625" style="67" customWidth="1"/>
    <col min="9993" max="9993" width="13" style="67" customWidth="1"/>
    <col min="9994" max="9994" width="6.7109375" style="67" customWidth="1"/>
    <col min="9995" max="9995" width="7.140625" style="67" customWidth="1"/>
    <col min="9996" max="9996" width="7.28515625" style="67" customWidth="1"/>
    <col min="9997" max="10240" width="9.140625" style="67"/>
    <col min="10241" max="10241" width="16.42578125" style="67" customWidth="1"/>
    <col min="10242" max="10242" width="28.28515625" style="67" customWidth="1"/>
    <col min="10243" max="10243" width="4.7109375" style="67" customWidth="1"/>
    <col min="10244" max="10244" width="8.7109375" style="67" customWidth="1"/>
    <col min="10245" max="10245" width="9" style="67" customWidth="1"/>
    <col min="10246" max="10246" width="12.7109375" style="67" customWidth="1"/>
    <col min="10247" max="10247" width="10" style="67" customWidth="1"/>
    <col min="10248" max="10248" width="13.140625" style="67" customWidth="1"/>
    <col min="10249" max="10249" width="13" style="67" customWidth="1"/>
    <col min="10250" max="10250" width="6.7109375" style="67" customWidth="1"/>
    <col min="10251" max="10251" width="7.140625" style="67" customWidth="1"/>
    <col min="10252" max="10252" width="7.28515625" style="67" customWidth="1"/>
    <col min="10253" max="10496" width="9.140625" style="67"/>
    <col min="10497" max="10497" width="16.42578125" style="67" customWidth="1"/>
    <col min="10498" max="10498" width="28.28515625" style="67" customWidth="1"/>
    <col min="10499" max="10499" width="4.7109375" style="67" customWidth="1"/>
    <col min="10500" max="10500" width="8.7109375" style="67" customWidth="1"/>
    <col min="10501" max="10501" width="9" style="67" customWidth="1"/>
    <col min="10502" max="10502" width="12.7109375" style="67" customWidth="1"/>
    <col min="10503" max="10503" width="10" style="67" customWidth="1"/>
    <col min="10504" max="10504" width="13.140625" style="67" customWidth="1"/>
    <col min="10505" max="10505" width="13" style="67" customWidth="1"/>
    <col min="10506" max="10506" width="6.7109375" style="67" customWidth="1"/>
    <col min="10507" max="10507" width="7.140625" style="67" customWidth="1"/>
    <col min="10508" max="10508" width="7.28515625" style="67" customWidth="1"/>
    <col min="10509" max="10752" width="9.140625" style="67"/>
    <col min="10753" max="10753" width="16.42578125" style="67" customWidth="1"/>
    <col min="10754" max="10754" width="28.28515625" style="67" customWidth="1"/>
    <col min="10755" max="10755" width="4.7109375" style="67" customWidth="1"/>
    <col min="10756" max="10756" width="8.7109375" style="67" customWidth="1"/>
    <col min="10757" max="10757" width="9" style="67" customWidth="1"/>
    <col min="10758" max="10758" width="12.7109375" style="67" customWidth="1"/>
    <col min="10759" max="10759" width="10" style="67" customWidth="1"/>
    <col min="10760" max="10760" width="13.140625" style="67" customWidth="1"/>
    <col min="10761" max="10761" width="13" style="67" customWidth="1"/>
    <col min="10762" max="10762" width="6.7109375" style="67" customWidth="1"/>
    <col min="10763" max="10763" width="7.140625" style="67" customWidth="1"/>
    <col min="10764" max="10764" width="7.28515625" style="67" customWidth="1"/>
    <col min="10765" max="11008" width="9.140625" style="67"/>
    <col min="11009" max="11009" width="16.42578125" style="67" customWidth="1"/>
    <col min="11010" max="11010" width="28.28515625" style="67" customWidth="1"/>
    <col min="11011" max="11011" width="4.7109375" style="67" customWidth="1"/>
    <col min="11012" max="11012" width="8.7109375" style="67" customWidth="1"/>
    <col min="11013" max="11013" width="9" style="67" customWidth="1"/>
    <col min="11014" max="11014" width="12.7109375" style="67" customWidth="1"/>
    <col min="11015" max="11015" width="10" style="67" customWidth="1"/>
    <col min="11016" max="11016" width="13.140625" style="67" customWidth="1"/>
    <col min="11017" max="11017" width="13" style="67" customWidth="1"/>
    <col min="11018" max="11018" width="6.7109375" style="67" customWidth="1"/>
    <col min="11019" max="11019" width="7.140625" style="67" customWidth="1"/>
    <col min="11020" max="11020" width="7.28515625" style="67" customWidth="1"/>
    <col min="11021" max="11264" width="9.140625" style="67"/>
    <col min="11265" max="11265" width="16.42578125" style="67" customWidth="1"/>
    <col min="11266" max="11266" width="28.28515625" style="67" customWidth="1"/>
    <col min="11267" max="11267" width="4.7109375" style="67" customWidth="1"/>
    <col min="11268" max="11268" width="8.7109375" style="67" customWidth="1"/>
    <col min="11269" max="11269" width="9" style="67" customWidth="1"/>
    <col min="11270" max="11270" width="12.7109375" style="67" customWidth="1"/>
    <col min="11271" max="11271" width="10" style="67" customWidth="1"/>
    <col min="11272" max="11272" width="13.140625" style="67" customWidth="1"/>
    <col min="11273" max="11273" width="13" style="67" customWidth="1"/>
    <col min="11274" max="11274" width="6.7109375" style="67" customWidth="1"/>
    <col min="11275" max="11275" width="7.140625" style="67" customWidth="1"/>
    <col min="11276" max="11276" width="7.28515625" style="67" customWidth="1"/>
    <col min="11277" max="11520" width="9.140625" style="67"/>
    <col min="11521" max="11521" width="16.42578125" style="67" customWidth="1"/>
    <col min="11522" max="11522" width="28.28515625" style="67" customWidth="1"/>
    <col min="11523" max="11523" width="4.7109375" style="67" customWidth="1"/>
    <col min="11524" max="11524" width="8.7109375" style="67" customWidth="1"/>
    <col min="11525" max="11525" width="9" style="67" customWidth="1"/>
    <col min="11526" max="11526" width="12.7109375" style="67" customWidth="1"/>
    <col min="11527" max="11527" width="10" style="67" customWidth="1"/>
    <col min="11528" max="11528" width="13.140625" style="67" customWidth="1"/>
    <col min="11529" max="11529" width="13" style="67" customWidth="1"/>
    <col min="11530" max="11530" width="6.7109375" style="67" customWidth="1"/>
    <col min="11531" max="11531" width="7.140625" style="67" customWidth="1"/>
    <col min="11532" max="11532" width="7.28515625" style="67" customWidth="1"/>
    <col min="11533" max="11776" width="9.140625" style="67"/>
    <col min="11777" max="11777" width="16.42578125" style="67" customWidth="1"/>
    <col min="11778" max="11778" width="28.28515625" style="67" customWidth="1"/>
    <col min="11779" max="11779" width="4.7109375" style="67" customWidth="1"/>
    <col min="11780" max="11780" width="8.7109375" style="67" customWidth="1"/>
    <col min="11781" max="11781" width="9" style="67" customWidth="1"/>
    <col min="11782" max="11782" width="12.7109375" style="67" customWidth="1"/>
    <col min="11783" max="11783" width="10" style="67" customWidth="1"/>
    <col min="11784" max="11784" width="13.140625" style="67" customWidth="1"/>
    <col min="11785" max="11785" width="13" style="67" customWidth="1"/>
    <col min="11786" max="11786" width="6.7109375" style="67" customWidth="1"/>
    <col min="11787" max="11787" width="7.140625" style="67" customWidth="1"/>
    <col min="11788" max="11788" width="7.28515625" style="67" customWidth="1"/>
    <col min="11789" max="12032" width="9.140625" style="67"/>
    <col min="12033" max="12033" width="16.42578125" style="67" customWidth="1"/>
    <col min="12034" max="12034" width="28.28515625" style="67" customWidth="1"/>
    <col min="12035" max="12035" width="4.7109375" style="67" customWidth="1"/>
    <col min="12036" max="12036" width="8.7109375" style="67" customWidth="1"/>
    <col min="12037" max="12037" width="9" style="67" customWidth="1"/>
    <col min="12038" max="12038" width="12.7109375" style="67" customWidth="1"/>
    <col min="12039" max="12039" width="10" style="67" customWidth="1"/>
    <col min="12040" max="12040" width="13.140625" style="67" customWidth="1"/>
    <col min="12041" max="12041" width="13" style="67" customWidth="1"/>
    <col min="12042" max="12042" width="6.7109375" style="67" customWidth="1"/>
    <col min="12043" max="12043" width="7.140625" style="67" customWidth="1"/>
    <col min="12044" max="12044" width="7.28515625" style="67" customWidth="1"/>
    <col min="12045" max="12288" width="9.140625" style="67"/>
    <col min="12289" max="12289" width="16.42578125" style="67" customWidth="1"/>
    <col min="12290" max="12290" width="28.28515625" style="67" customWidth="1"/>
    <col min="12291" max="12291" width="4.7109375" style="67" customWidth="1"/>
    <col min="12292" max="12292" width="8.7109375" style="67" customWidth="1"/>
    <col min="12293" max="12293" width="9" style="67" customWidth="1"/>
    <col min="12294" max="12294" width="12.7109375" style="67" customWidth="1"/>
    <col min="12295" max="12295" width="10" style="67" customWidth="1"/>
    <col min="12296" max="12296" width="13.140625" style="67" customWidth="1"/>
    <col min="12297" max="12297" width="13" style="67" customWidth="1"/>
    <col min="12298" max="12298" width="6.7109375" style="67" customWidth="1"/>
    <col min="12299" max="12299" width="7.140625" style="67" customWidth="1"/>
    <col min="12300" max="12300" width="7.28515625" style="67" customWidth="1"/>
    <col min="12301" max="12544" width="9.140625" style="67"/>
    <col min="12545" max="12545" width="16.42578125" style="67" customWidth="1"/>
    <col min="12546" max="12546" width="28.28515625" style="67" customWidth="1"/>
    <col min="12547" max="12547" width="4.7109375" style="67" customWidth="1"/>
    <col min="12548" max="12548" width="8.7109375" style="67" customWidth="1"/>
    <col min="12549" max="12549" width="9" style="67" customWidth="1"/>
    <col min="12550" max="12550" width="12.7109375" style="67" customWidth="1"/>
    <col min="12551" max="12551" width="10" style="67" customWidth="1"/>
    <col min="12552" max="12552" width="13.140625" style="67" customWidth="1"/>
    <col min="12553" max="12553" width="13" style="67" customWidth="1"/>
    <col min="12554" max="12554" width="6.7109375" style="67" customWidth="1"/>
    <col min="12555" max="12555" width="7.140625" style="67" customWidth="1"/>
    <col min="12556" max="12556" width="7.28515625" style="67" customWidth="1"/>
    <col min="12557" max="12800" width="9.140625" style="67"/>
    <col min="12801" max="12801" width="16.42578125" style="67" customWidth="1"/>
    <col min="12802" max="12802" width="28.28515625" style="67" customWidth="1"/>
    <col min="12803" max="12803" width="4.7109375" style="67" customWidth="1"/>
    <col min="12804" max="12804" width="8.7109375" style="67" customWidth="1"/>
    <col min="12805" max="12805" width="9" style="67" customWidth="1"/>
    <col min="12806" max="12806" width="12.7109375" style="67" customWidth="1"/>
    <col min="12807" max="12807" width="10" style="67" customWidth="1"/>
    <col min="12808" max="12808" width="13.140625" style="67" customWidth="1"/>
    <col min="12809" max="12809" width="13" style="67" customWidth="1"/>
    <col min="12810" max="12810" width="6.7109375" style="67" customWidth="1"/>
    <col min="12811" max="12811" width="7.140625" style="67" customWidth="1"/>
    <col min="12812" max="12812" width="7.28515625" style="67" customWidth="1"/>
    <col min="12813" max="13056" width="9.140625" style="67"/>
    <col min="13057" max="13057" width="16.42578125" style="67" customWidth="1"/>
    <col min="13058" max="13058" width="28.28515625" style="67" customWidth="1"/>
    <col min="13059" max="13059" width="4.7109375" style="67" customWidth="1"/>
    <col min="13060" max="13060" width="8.7109375" style="67" customWidth="1"/>
    <col min="13061" max="13061" width="9" style="67" customWidth="1"/>
    <col min="13062" max="13062" width="12.7109375" style="67" customWidth="1"/>
    <col min="13063" max="13063" width="10" style="67" customWidth="1"/>
    <col min="13064" max="13064" width="13.140625" style="67" customWidth="1"/>
    <col min="13065" max="13065" width="13" style="67" customWidth="1"/>
    <col min="13066" max="13066" width="6.7109375" style="67" customWidth="1"/>
    <col min="13067" max="13067" width="7.140625" style="67" customWidth="1"/>
    <col min="13068" max="13068" width="7.28515625" style="67" customWidth="1"/>
    <col min="13069" max="13312" width="9.140625" style="67"/>
    <col min="13313" max="13313" width="16.42578125" style="67" customWidth="1"/>
    <col min="13314" max="13314" width="28.28515625" style="67" customWidth="1"/>
    <col min="13315" max="13315" width="4.7109375" style="67" customWidth="1"/>
    <col min="13316" max="13316" width="8.7109375" style="67" customWidth="1"/>
    <col min="13317" max="13317" width="9" style="67" customWidth="1"/>
    <col min="13318" max="13318" width="12.7109375" style="67" customWidth="1"/>
    <col min="13319" max="13319" width="10" style="67" customWidth="1"/>
    <col min="13320" max="13320" width="13.140625" style="67" customWidth="1"/>
    <col min="13321" max="13321" width="13" style="67" customWidth="1"/>
    <col min="13322" max="13322" width="6.7109375" style="67" customWidth="1"/>
    <col min="13323" max="13323" width="7.140625" style="67" customWidth="1"/>
    <col min="13324" max="13324" width="7.28515625" style="67" customWidth="1"/>
    <col min="13325" max="13568" width="9.140625" style="67"/>
    <col min="13569" max="13569" width="16.42578125" style="67" customWidth="1"/>
    <col min="13570" max="13570" width="28.28515625" style="67" customWidth="1"/>
    <col min="13571" max="13571" width="4.7109375" style="67" customWidth="1"/>
    <col min="13572" max="13572" width="8.7109375" style="67" customWidth="1"/>
    <col min="13573" max="13573" width="9" style="67" customWidth="1"/>
    <col min="13574" max="13574" width="12.7109375" style="67" customWidth="1"/>
    <col min="13575" max="13575" width="10" style="67" customWidth="1"/>
    <col min="13576" max="13576" width="13.140625" style="67" customWidth="1"/>
    <col min="13577" max="13577" width="13" style="67" customWidth="1"/>
    <col min="13578" max="13578" width="6.7109375" style="67" customWidth="1"/>
    <col min="13579" max="13579" width="7.140625" style="67" customWidth="1"/>
    <col min="13580" max="13580" width="7.28515625" style="67" customWidth="1"/>
    <col min="13581" max="13824" width="9.140625" style="67"/>
    <col min="13825" max="13825" width="16.42578125" style="67" customWidth="1"/>
    <col min="13826" max="13826" width="28.28515625" style="67" customWidth="1"/>
    <col min="13827" max="13827" width="4.7109375" style="67" customWidth="1"/>
    <col min="13828" max="13828" width="8.7109375" style="67" customWidth="1"/>
    <col min="13829" max="13829" width="9" style="67" customWidth="1"/>
    <col min="13830" max="13830" width="12.7109375" style="67" customWidth="1"/>
    <col min="13831" max="13831" width="10" style="67" customWidth="1"/>
    <col min="13832" max="13832" width="13.140625" style="67" customWidth="1"/>
    <col min="13833" max="13833" width="13" style="67" customWidth="1"/>
    <col min="13834" max="13834" width="6.7109375" style="67" customWidth="1"/>
    <col min="13835" max="13835" width="7.140625" style="67" customWidth="1"/>
    <col min="13836" max="13836" width="7.28515625" style="67" customWidth="1"/>
    <col min="13837" max="14080" width="9.140625" style="67"/>
    <col min="14081" max="14081" width="16.42578125" style="67" customWidth="1"/>
    <col min="14082" max="14082" width="28.28515625" style="67" customWidth="1"/>
    <col min="14083" max="14083" width="4.7109375" style="67" customWidth="1"/>
    <col min="14084" max="14084" width="8.7109375" style="67" customWidth="1"/>
    <col min="14085" max="14085" width="9" style="67" customWidth="1"/>
    <col min="14086" max="14086" width="12.7109375" style="67" customWidth="1"/>
    <col min="14087" max="14087" width="10" style="67" customWidth="1"/>
    <col min="14088" max="14088" width="13.140625" style="67" customWidth="1"/>
    <col min="14089" max="14089" width="13" style="67" customWidth="1"/>
    <col min="14090" max="14090" width="6.7109375" style="67" customWidth="1"/>
    <col min="14091" max="14091" width="7.140625" style="67" customWidth="1"/>
    <col min="14092" max="14092" width="7.28515625" style="67" customWidth="1"/>
    <col min="14093" max="14336" width="9.140625" style="67"/>
    <col min="14337" max="14337" width="16.42578125" style="67" customWidth="1"/>
    <col min="14338" max="14338" width="28.28515625" style="67" customWidth="1"/>
    <col min="14339" max="14339" width="4.7109375" style="67" customWidth="1"/>
    <col min="14340" max="14340" width="8.7109375" style="67" customWidth="1"/>
    <col min="14341" max="14341" width="9" style="67" customWidth="1"/>
    <col min="14342" max="14342" width="12.7109375" style="67" customWidth="1"/>
    <col min="14343" max="14343" width="10" style="67" customWidth="1"/>
    <col min="14344" max="14344" width="13.140625" style="67" customWidth="1"/>
    <col min="14345" max="14345" width="13" style="67" customWidth="1"/>
    <col min="14346" max="14346" width="6.7109375" style="67" customWidth="1"/>
    <col min="14347" max="14347" width="7.140625" style="67" customWidth="1"/>
    <col min="14348" max="14348" width="7.28515625" style="67" customWidth="1"/>
    <col min="14349" max="14592" width="9.140625" style="67"/>
    <col min="14593" max="14593" width="16.42578125" style="67" customWidth="1"/>
    <col min="14594" max="14594" width="28.28515625" style="67" customWidth="1"/>
    <col min="14595" max="14595" width="4.7109375" style="67" customWidth="1"/>
    <col min="14596" max="14596" width="8.7109375" style="67" customWidth="1"/>
    <col min="14597" max="14597" width="9" style="67" customWidth="1"/>
    <col min="14598" max="14598" width="12.7109375" style="67" customWidth="1"/>
    <col min="14599" max="14599" width="10" style="67" customWidth="1"/>
    <col min="14600" max="14600" width="13.140625" style="67" customWidth="1"/>
    <col min="14601" max="14601" width="13" style="67" customWidth="1"/>
    <col min="14602" max="14602" width="6.7109375" style="67" customWidth="1"/>
    <col min="14603" max="14603" width="7.140625" style="67" customWidth="1"/>
    <col min="14604" max="14604" width="7.28515625" style="67" customWidth="1"/>
    <col min="14605" max="14848" width="9.140625" style="67"/>
    <col min="14849" max="14849" width="16.42578125" style="67" customWidth="1"/>
    <col min="14850" max="14850" width="28.28515625" style="67" customWidth="1"/>
    <col min="14851" max="14851" width="4.7109375" style="67" customWidth="1"/>
    <col min="14852" max="14852" width="8.7109375" style="67" customWidth="1"/>
    <col min="14853" max="14853" width="9" style="67" customWidth="1"/>
    <col min="14854" max="14854" width="12.7109375" style="67" customWidth="1"/>
    <col min="14855" max="14855" width="10" style="67" customWidth="1"/>
    <col min="14856" max="14856" width="13.140625" style="67" customWidth="1"/>
    <col min="14857" max="14857" width="13" style="67" customWidth="1"/>
    <col min="14858" max="14858" width="6.7109375" style="67" customWidth="1"/>
    <col min="14859" max="14859" width="7.140625" style="67" customWidth="1"/>
    <col min="14860" max="14860" width="7.28515625" style="67" customWidth="1"/>
    <col min="14861" max="15104" width="9.140625" style="67"/>
    <col min="15105" max="15105" width="16.42578125" style="67" customWidth="1"/>
    <col min="15106" max="15106" width="28.28515625" style="67" customWidth="1"/>
    <col min="15107" max="15107" width="4.7109375" style="67" customWidth="1"/>
    <col min="15108" max="15108" width="8.7109375" style="67" customWidth="1"/>
    <col min="15109" max="15109" width="9" style="67" customWidth="1"/>
    <col min="15110" max="15110" width="12.7109375" style="67" customWidth="1"/>
    <col min="15111" max="15111" width="10" style="67" customWidth="1"/>
    <col min="15112" max="15112" width="13.140625" style="67" customWidth="1"/>
    <col min="15113" max="15113" width="13" style="67" customWidth="1"/>
    <col min="15114" max="15114" width="6.7109375" style="67" customWidth="1"/>
    <col min="15115" max="15115" width="7.140625" style="67" customWidth="1"/>
    <col min="15116" max="15116" width="7.28515625" style="67" customWidth="1"/>
    <col min="15117" max="15360" width="9.140625" style="67"/>
    <col min="15361" max="15361" width="16.42578125" style="67" customWidth="1"/>
    <col min="15362" max="15362" width="28.28515625" style="67" customWidth="1"/>
    <col min="15363" max="15363" width="4.7109375" style="67" customWidth="1"/>
    <col min="15364" max="15364" width="8.7109375" style="67" customWidth="1"/>
    <col min="15365" max="15365" width="9" style="67" customWidth="1"/>
    <col min="15366" max="15366" width="12.7109375" style="67" customWidth="1"/>
    <col min="15367" max="15367" width="10" style="67" customWidth="1"/>
    <col min="15368" max="15368" width="13.140625" style="67" customWidth="1"/>
    <col min="15369" max="15369" width="13" style="67" customWidth="1"/>
    <col min="15370" max="15370" width="6.7109375" style="67" customWidth="1"/>
    <col min="15371" max="15371" width="7.140625" style="67" customWidth="1"/>
    <col min="15372" max="15372" width="7.28515625" style="67" customWidth="1"/>
    <col min="15373" max="15616" width="9.140625" style="67"/>
    <col min="15617" max="15617" width="16.42578125" style="67" customWidth="1"/>
    <col min="15618" max="15618" width="28.28515625" style="67" customWidth="1"/>
    <col min="15619" max="15619" width="4.7109375" style="67" customWidth="1"/>
    <col min="15620" max="15620" width="8.7109375" style="67" customWidth="1"/>
    <col min="15621" max="15621" width="9" style="67" customWidth="1"/>
    <col min="15622" max="15622" width="12.7109375" style="67" customWidth="1"/>
    <col min="15623" max="15623" width="10" style="67" customWidth="1"/>
    <col min="15624" max="15624" width="13.140625" style="67" customWidth="1"/>
    <col min="15625" max="15625" width="13" style="67" customWidth="1"/>
    <col min="15626" max="15626" width="6.7109375" style="67" customWidth="1"/>
    <col min="15627" max="15627" width="7.140625" style="67" customWidth="1"/>
    <col min="15628" max="15628" width="7.28515625" style="67" customWidth="1"/>
    <col min="15629" max="15872" width="9.140625" style="67"/>
    <col min="15873" max="15873" width="16.42578125" style="67" customWidth="1"/>
    <col min="15874" max="15874" width="28.28515625" style="67" customWidth="1"/>
    <col min="15875" max="15875" width="4.7109375" style="67" customWidth="1"/>
    <col min="15876" max="15876" width="8.7109375" style="67" customWidth="1"/>
    <col min="15877" max="15877" width="9" style="67" customWidth="1"/>
    <col min="15878" max="15878" width="12.7109375" style="67" customWidth="1"/>
    <col min="15879" max="15879" width="10" style="67" customWidth="1"/>
    <col min="15880" max="15880" width="13.140625" style="67" customWidth="1"/>
    <col min="15881" max="15881" width="13" style="67" customWidth="1"/>
    <col min="15882" max="15882" width="6.7109375" style="67" customWidth="1"/>
    <col min="15883" max="15883" width="7.140625" style="67" customWidth="1"/>
    <col min="15884" max="15884" width="7.28515625" style="67" customWidth="1"/>
    <col min="15885" max="16128" width="9.140625" style="67"/>
    <col min="16129" max="16129" width="16.42578125" style="67" customWidth="1"/>
    <col min="16130" max="16130" width="28.28515625" style="67" customWidth="1"/>
    <col min="16131" max="16131" width="4.7109375" style="67" customWidth="1"/>
    <col min="16132" max="16132" width="8.7109375" style="67" customWidth="1"/>
    <col min="16133" max="16133" width="9" style="67" customWidth="1"/>
    <col min="16134" max="16134" width="12.7109375" style="67" customWidth="1"/>
    <col min="16135" max="16135" width="10" style="67" customWidth="1"/>
    <col min="16136" max="16136" width="13.140625" style="67" customWidth="1"/>
    <col min="16137" max="16137" width="13" style="67" customWidth="1"/>
    <col min="16138" max="16138" width="6.7109375" style="67" customWidth="1"/>
    <col min="16139" max="16139" width="7.140625" style="67" customWidth="1"/>
    <col min="16140" max="16140" width="7.28515625" style="67" customWidth="1"/>
    <col min="16141" max="16384" width="9.140625" style="67"/>
  </cols>
  <sheetData>
    <row r="1" spans="1:9" s="4" customFormat="1" ht="3.75" customHeight="1" x14ac:dyDescent="0.2">
      <c r="A1" s="1"/>
      <c r="B1" s="69"/>
      <c r="C1" s="90"/>
      <c r="D1" s="1"/>
      <c r="E1" s="2"/>
      <c r="F1" s="2"/>
      <c r="G1" s="91"/>
      <c r="H1" s="2"/>
      <c r="I1" s="2"/>
    </row>
    <row r="2" spans="1:9" s="4" customFormat="1" x14ac:dyDescent="0.2">
      <c r="A2" s="5"/>
      <c r="B2" s="70"/>
      <c r="C2" s="92"/>
      <c r="D2" s="5"/>
      <c r="E2" s="3"/>
      <c r="F2" s="3"/>
      <c r="G2" s="93"/>
      <c r="H2" s="3"/>
      <c r="I2" s="3"/>
    </row>
    <row r="3" spans="1:9" s="9" customFormat="1" ht="15.75" x14ac:dyDescent="0.25">
      <c r="A3" s="8" t="s">
        <v>6</v>
      </c>
      <c r="B3" s="71" t="s">
        <v>7</v>
      </c>
      <c r="C3" s="94"/>
      <c r="E3" s="10"/>
      <c r="F3" s="10"/>
      <c r="G3" s="95"/>
      <c r="H3" s="10"/>
      <c r="I3" s="13"/>
    </row>
    <row r="4" spans="1:9" s="9" customFormat="1" ht="15.75" x14ac:dyDescent="0.25">
      <c r="A4" s="8" t="s">
        <v>8</v>
      </c>
      <c r="B4" s="72" t="s">
        <v>9</v>
      </c>
      <c r="C4" s="94"/>
      <c r="E4" s="10"/>
      <c r="F4" s="10"/>
      <c r="G4" s="95"/>
      <c r="H4" s="10"/>
      <c r="I4" s="13"/>
    </row>
    <row r="5" spans="1:9" s="9" customFormat="1" ht="15.75" x14ac:dyDescent="0.25">
      <c r="A5" s="8" t="s">
        <v>10</v>
      </c>
      <c r="B5" s="71" t="s">
        <v>39</v>
      </c>
      <c r="C5" s="94"/>
      <c r="E5" s="10"/>
      <c r="F5" s="10"/>
      <c r="G5" s="95"/>
      <c r="H5" s="10"/>
      <c r="I5" s="13"/>
    </row>
    <row r="6" spans="1:9" s="4" customFormat="1" x14ac:dyDescent="0.2">
      <c r="A6" s="1"/>
      <c r="B6" s="69"/>
      <c r="C6" s="90"/>
      <c r="D6" s="1"/>
      <c r="E6" s="2"/>
      <c r="F6" s="2"/>
      <c r="G6" s="91"/>
      <c r="H6" s="2"/>
      <c r="I6" s="2"/>
    </row>
    <row r="7" spans="1:9" s="4" customFormat="1" x14ac:dyDescent="0.2">
      <c r="B7" s="76"/>
      <c r="C7" s="96"/>
      <c r="E7" s="20"/>
      <c r="F7" s="20"/>
      <c r="G7" s="97"/>
      <c r="H7" s="20"/>
      <c r="I7" s="20"/>
    </row>
    <row r="8" spans="1:9" ht="23.25" thickBot="1" x14ac:dyDescent="0.25">
      <c r="A8" s="98" t="s">
        <v>40</v>
      </c>
      <c r="B8" s="99" t="s">
        <v>41</v>
      </c>
      <c r="C8" s="100" t="s">
        <v>42</v>
      </c>
      <c r="D8" s="101" t="s">
        <v>43</v>
      </c>
      <c r="E8" s="102" t="s">
        <v>44</v>
      </c>
      <c r="F8" s="102" t="s">
        <v>45</v>
      </c>
      <c r="G8" s="102" t="s">
        <v>46</v>
      </c>
      <c r="H8" s="102" t="s">
        <v>47</v>
      </c>
      <c r="I8" s="103" t="s">
        <v>48</v>
      </c>
    </row>
    <row r="9" spans="1:9" ht="13.5" thickTop="1" x14ac:dyDescent="0.2">
      <c r="A9" s="104"/>
      <c r="B9" s="105"/>
      <c r="C9" s="106"/>
      <c r="D9" s="107"/>
      <c r="E9" s="108"/>
      <c r="F9" s="108"/>
      <c r="G9" s="108"/>
      <c r="H9" s="108"/>
      <c r="I9" s="108"/>
    </row>
    <row r="10" spans="1:9" x14ac:dyDescent="0.2">
      <c r="A10" s="104" t="s">
        <v>53</v>
      </c>
      <c r="B10" s="105" t="s">
        <v>54</v>
      </c>
      <c r="C10" s="106"/>
      <c r="D10" s="107"/>
      <c r="E10" s="108"/>
      <c r="F10" s="108"/>
      <c r="G10" s="108"/>
      <c r="H10" s="108"/>
      <c r="I10" s="108"/>
    </row>
    <row r="11" spans="1:9" x14ac:dyDescent="0.2">
      <c r="A11" s="109" t="s">
        <v>430</v>
      </c>
      <c r="B11" s="110" t="s">
        <v>431</v>
      </c>
      <c r="C11" s="111">
        <v>1</v>
      </c>
      <c r="D11" s="112"/>
      <c r="E11" s="113">
        <f>SUM(F12)</f>
        <v>571966</v>
      </c>
      <c r="F11" s="114">
        <f>C11*E11</f>
        <v>571966</v>
      </c>
      <c r="G11" s="115">
        <f>IF(F11=0, 0, 100*(1-(H11/F11)))</f>
        <v>0</v>
      </c>
      <c r="H11" s="116">
        <f>C11*SUM(H12)</f>
        <v>571966</v>
      </c>
      <c r="I11" s="117">
        <f>SUM(I12:I16)</f>
        <v>0</v>
      </c>
    </row>
    <row r="12" spans="1:9" outlineLevel="1" x14ac:dyDescent="0.2">
      <c r="A12" s="109" t="s">
        <v>432</v>
      </c>
      <c r="B12" s="110" t="s">
        <v>433</v>
      </c>
      <c r="C12" s="111">
        <v>1</v>
      </c>
      <c r="D12" s="112"/>
      <c r="E12" s="113">
        <f>SUM(F13)</f>
        <v>571966</v>
      </c>
      <c r="F12" s="114">
        <f>C12*E12</f>
        <v>571966</v>
      </c>
      <c r="G12" s="115">
        <f>IF(F12=0, 0, 100*(1-(H12/F12)))</f>
        <v>0</v>
      </c>
      <c r="H12" s="116">
        <f>C12*SUM(H13)</f>
        <v>571966</v>
      </c>
      <c r="I12" s="117"/>
    </row>
    <row r="13" spans="1:9" outlineLevel="1" x14ac:dyDescent="0.2">
      <c r="A13" s="109" t="s">
        <v>434</v>
      </c>
      <c r="B13" s="110" t="s">
        <v>433</v>
      </c>
      <c r="C13" s="111">
        <v>1</v>
      </c>
      <c r="D13" s="112"/>
      <c r="E13" s="113">
        <f>SUM(F14)</f>
        <v>571966</v>
      </c>
      <c r="F13" s="114">
        <f>C13*E13</f>
        <v>571966</v>
      </c>
      <c r="G13" s="115">
        <f>IF(F13=0, 0, 100*(1-(H13/F13)))</f>
        <v>0</v>
      </c>
      <c r="H13" s="116">
        <f>C13*SUM(H14)</f>
        <v>571966</v>
      </c>
      <c r="I13" s="117"/>
    </row>
    <row r="14" spans="1:9" outlineLevel="1" x14ac:dyDescent="0.2">
      <c r="A14" s="109" t="s">
        <v>435</v>
      </c>
      <c r="B14" s="110" t="s">
        <v>436</v>
      </c>
      <c r="C14" s="111">
        <v>1</v>
      </c>
      <c r="D14" s="112"/>
      <c r="E14" s="113">
        <f>SUM(F15,F16)</f>
        <v>571966</v>
      </c>
      <c r="F14" s="114">
        <f>C14*E14</f>
        <v>571966</v>
      </c>
      <c r="G14" s="115">
        <f>IF(F14=0, 0, 100*(1-(H14/F14)))</f>
        <v>0</v>
      </c>
      <c r="H14" s="116">
        <f>C14*SUM(H15,H16)</f>
        <v>571966</v>
      </c>
      <c r="I14" s="117"/>
    </row>
    <row r="15" spans="1:9" outlineLevel="2" x14ac:dyDescent="0.2">
      <c r="A15" s="109" t="s">
        <v>437</v>
      </c>
      <c r="B15" s="110" t="s">
        <v>438</v>
      </c>
      <c r="C15" s="111">
        <v>1</v>
      </c>
      <c r="D15" s="112"/>
      <c r="E15" s="113">
        <v>206333</v>
      </c>
      <c r="F15" s="114">
        <v>206333</v>
      </c>
      <c r="G15" s="115">
        <v>0</v>
      </c>
      <c r="H15" s="116">
        <v>206333</v>
      </c>
      <c r="I15" s="117"/>
    </row>
    <row r="16" spans="1:9" outlineLevel="2" x14ac:dyDescent="0.2">
      <c r="A16" s="109" t="s">
        <v>439</v>
      </c>
      <c r="B16" s="110" t="s">
        <v>440</v>
      </c>
      <c r="C16" s="111">
        <v>1</v>
      </c>
      <c r="D16" s="112"/>
      <c r="E16" s="113">
        <v>365633</v>
      </c>
      <c r="F16" s="114">
        <v>365633</v>
      </c>
      <c r="G16" s="115">
        <v>0</v>
      </c>
      <c r="H16" s="116">
        <v>365633</v>
      </c>
      <c r="I16" s="117"/>
    </row>
    <row r="17" spans="1:9" x14ac:dyDescent="0.2">
      <c r="A17" s="109"/>
      <c r="B17" s="110"/>
      <c r="C17" s="111"/>
      <c r="D17" s="112"/>
      <c r="E17" s="113"/>
      <c r="F17" s="114"/>
      <c r="G17" s="115"/>
      <c r="H17" s="116"/>
      <c r="I17" s="117"/>
    </row>
    <row r="18" spans="1:9" ht="13.5" thickBot="1" x14ac:dyDescent="0.25">
      <c r="A18" s="118"/>
      <c r="B18" s="119"/>
      <c r="C18" s="120"/>
      <c r="D18" s="121"/>
      <c r="E18" s="122"/>
      <c r="F18" s="123"/>
      <c r="G18" s="124"/>
      <c r="H18" s="125"/>
      <c r="I18" s="126"/>
    </row>
    <row r="19" spans="1:9" x14ac:dyDescent="0.2">
      <c r="A19" s="27"/>
      <c r="B19" s="127" t="s">
        <v>49</v>
      </c>
      <c r="C19" s="128"/>
      <c r="D19" s="27"/>
      <c r="E19" s="129"/>
      <c r="F19" s="114"/>
      <c r="G19" s="130"/>
      <c r="H19" s="129">
        <f>F11</f>
        <v>571966</v>
      </c>
      <c r="I19" s="129"/>
    </row>
    <row r="20" spans="1:9" x14ac:dyDescent="0.2">
      <c r="A20" s="4"/>
      <c r="B20" s="127" t="s">
        <v>50</v>
      </c>
      <c r="C20" s="96"/>
      <c r="D20" s="4"/>
      <c r="E20" s="20"/>
      <c r="F20" s="114"/>
      <c r="G20" s="97"/>
      <c r="H20" s="20">
        <f>H11</f>
        <v>571966</v>
      </c>
      <c r="I20" s="20"/>
    </row>
    <row r="21" spans="1:9" x14ac:dyDescent="0.2">
      <c r="A21" s="4"/>
      <c r="B21" s="127" t="s">
        <v>51</v>
      </c>
      <c r="C21" s="96"/>
      <c r="D21" s="4"/>
      <c r="E21" s="20"/>
      <c r="F21" s="114"/>
      <c r="G21" s="97"/>
      <c r="H21" s="20">
        <f>I11</f>
        <v>0</v>
      </c>
      <c r="I21" s="20"/>
    </row>
    <row r="22" spans="1:9" x14ac:dyDescent="0.2">
      <c r="A22" s="4"/>
      <c r="B22" s="127"/>
      <c r="C22" s="96"/>
      <c r="D22" s="4"/>
      <c r="E22" s="20"/>
      <c r="F22" s="114"/>
      <c r="G22" s="97"/>
      <c r="H22" s="20"/>
      <c r="I22" s="20"/>
    </row>
    <row r="23" spans="1:9" x14ac:dyDescent="0.2">
      <c r="A23" s="4"/>
      <c r="B23" s="76" t="s">
        <v>52</v>
      </c>
      <c r="C23" s="96"/>
      <c r="D23" s="4"/>
      <c r="E23" s="20"/>
      <c r="F23" s="114"/>
      <c r="G23" s="97"/>
      <c r="H23" s="20">
        <f>SUM(H20,H21)</f>
        <v>571966</v>
      </c>
    </row>
    <row r="24" spans="1:9" x14ac:dyDescent="0.2">
      <c r="A24" s="4"/>
      <c r="B24" s="76"/>
      <c r="C24" s="96"/>
      <c r="D24" s="4"/>
      <c r="E24" s="20"/>
      <c r="F24" s="20"/>
      <c r="G24" s="97"/>
      <c r="H24" s="20"/>
      <c r="I24" s="20"/>
    </row>
  </sheetData>
  <printOptions horizontalCentered="1"/>
  <pageMargins left="0.75" right="0.75" top="1.1499999999999999" bottom="0.65" header="0.35" footer="0.35"/>
  <pageSetup paperSize="9" scale="51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Summary</vt:lpstr>
      <vt:lpstr>03 GMSC 12B SW UPGRADE_FY</vt:lpstr>
      <vt:lpstr>04 HLR AUC FNR 12B SW UPGRADE</vt:lpstr>
      <vt:lpstr>05 MSC SCC Expansion_FY</vt:lpstr>
      <vt:lpstr>07 PS CORE EXPANSION_FY</vt:lpstr>
      <vt:lpstr>12 OSS Expansion_FY</vt:lpstr>
      <vt:lpstr>IPv6 Implementation</vt:lpstr>
      <vt:lpstr>EVO RNC Reparenting</vt:lpstr>
      <vt:lpstr>SingTel DQMS Change Request</vt:lpstr>
      <vt:lpstr>MPBN Switch Expansion_FY</vt:lpstr>
      <vt:lpstr>'03 GMSC 12B SW UPGRADE_FY'!Print_Area</vt:lpstr>
      <vt:lpstr>'04 HLR AUC FNR 12B SW UPGRADE'!Print_Area</vt:lpstr>
      <vt:lpstr>'05 MSC SCC Expansion_FY'!Print_Area</vt:lpstr>
      <vt:lpstr>'07 PS CORE EXPANSION_FY'!Print_Area</vt:lpstr>
      <vt:lpstr>'12 OSS Expansion_FY'!Print_Area</vt:lpstr>
      <vt:lpstr>'EVO RNC Reparenting'!Print_Area</vt:lpstr>
      <vt:lpstr>'IPv6 Implementation'!Print_Area</vt:lpstr>
      <vt:lpstr>'MPBN Switch Expansion_FY'!Print_Area</vt:lpstr>
      <vt:lpstr>'SingTel DQMS Change Request'!Print_Area</vt:lpstr>
      <vt:lpstr>Summary!Print_Area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</dc:creator>
  <cp:lastModifiedBy>Jace</cp:lastModifiedBy>
  <dcterms:created xsi:type="dcterms:W3CDTF">2012-06-19T04:28:11Z</dcterms:created>
  <dcterms:modified xsi:type="dcterms:W3CDTF">2012-06-19T04:29:34Z</dcterms:modified>
</cp:coreProperties>
</file>