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935" activeTab="1"/>
  </bookViews>
  <sheets>
    <sheet name="Summary" sheetId="4" r:id="rId1"/>
    <sheet name="11 RAN-(2G3G Mod) Details Pri" sheetId="5" r:id="rId2"/>
  </sheets>
  <definedNames>
    <definedName name="_xlnm.Print_Area" localSheetId="1">'11 RAN-(2G3G Mod) Details Pri'!$A$1:$I$620</definedName>
    <definedName name="_xlnm.Print_Area" localSheetId="0">Summary!$A$1:$H$50</definedName>
  </definedNames>
  <calcPr calcId="144525"/>
</workbook>
</file>

<file path=xl/calcChain.xml><?xml version="1.0" encoding="utf-8"?>
<calcChain xmlns="http://schemas.openxmlformats.org/spreadsheetml/2006/main">
  <c r="H582" i="5" l="1"/>
  <c r="F582" i="5"/>
  <c r="H580" i="5"/>
  <c r="F580" i="5"/>
  <c r="H578" i="5"/>
  <c r="F578" i="5"/>
  <c r="H566" i="5"/>
  <c r="H565" i="5" s="1"/>
  <c r="F566" i="5"/>
  <c r="E565" i="5"/>
  <c r="F565" i="5" s="1"/>
  <c r="H556" i="5"/>
  <c r="F556" i="5"/>
  <c r="H554" i="5"/>
  <c r="F554" i="5"/>
  <c r="H552" i="5"/>
  <c r="F552" i="5"/>
  <c r="H540" i="5"/>
  <c r="F540" i="5"/>
  <c r="E539" i="5" s="1"/>
  <c r="F539" i="5" s="1"/>
  <c r="H539" i="5"/>
  <c r="H530" i="5"/>
  <c r="F530" i="5"/>
  <c r="H528" i="5"/>
  <c r="F528" i="5"/>
  <c r="H526" i="5"/>
  <c r="F526" i="5"/>
  <c r="H514" i="5"/>
  <c r="H513" i="5" s="1"/>
  <c r="F514" i="5"/>
  <c r="E513" i="5" s="1"/>
  <c r="F513" i="5" s="1"/>
  <c r="H503" i="5"/>
  <c r="F503" i="5"/>
  <c r="H501" i="5"/>
  <c r="F501" i="5"/>
  <c r="H499" i="5"/>
  <c r="F499" i="5"/>
  <c r="H481" i="5"/>
  <c r="F481" i="5"/>
  <c r="H479" i="5"/>
  <c r="F479" i="5"/>
  <c r="H477" i="5"/>
  <c r="F477" i="5"/>
  <c r="E476" i="5" s="1"/>
  <c r="F476" i="5" s="1"/>
  <c r="H458" i="5"/>
  <c r="F458" i="5"/>
  <c r="H456" i="5"/>
  <c r="F456" i="5"/>
  <c r="H454" i="5"/>
  <c r="F454" i="5"/>
  <c r="E453" i="5" s="1"/>
  <c r="F453" i="5" s="1"/>
  <c r="H426" i="5"/>
  <c r="F426" i="5"/>
  <c r="H424" i="5"/>
  <c r="F424" i="5"/>
  <c r="H422" i="5"/>
  <c r="F422" i="5"/>
  <c r="E421" i="5" s="1"/>
  <c r="F421" i="5" s="1"/>
  <c r="H394" i="5"/>
  <c r="F394" i="5"/>
  <c r="H392" i="5"/>
  <c r="F392" i="5"/>
  <c r="H390" i="5"/>
  <c r="F390" i="5"/>
  <c r="E389" i="5" s="1"/>
  <c r="F389" i="5" s="1"/>
  <c r="H362" i="5"/>
  <c r="F362" i="5"/>
  <c r="H360" i="5"/>
  <c r="F360" i="5"/>
  <c r="H358" i="5"/>
  <c r="F358" i="5"/>
  <c r="E357" i="5" s="1"/>
  <c r="F357" i="5" s="1"/>
  <c r="H334" i="5"/>
  <c r="F334" i="5"/>
  <c r="E329" i="5" s="1"/>
  <c r="F329" i="5" s="1"/>
  <c r="H332" i="5"/>
  <c r="F332" i="5"/>
  <c r="H330" i="5"/>
  <c r="F330" i="5"/>
  <c r="H327" i="5"/>
  <c r="F327" i="5"/>
  <c r="H325" i="5"/>
  <c r="F325" i="5"/>
  <c r="H321" i="5"/>
  <c r="F321" i="5"/>
  <c r="H316" i="5"/>
  <c r="F316" i="5"/>
  <c r="H314" i="5"/>
  <c r="F314" i="5"/>
  <c r="E311" i="5" s="1"/>
  <c r="F311" i="5" s="1"/>
  <c r="H312" i="5"/>
  <c r="F312" i="5"/>
  <c r="H308" i="5"/>
  <c r="F308" i="5"/>
  <c r="H307" i="5"/>
  <c r="E307" i="5"/>
  <c r="F307" i="5" s="1"/>
  <c r="G307" i="5" s="1"/>
  <c r="H305" i="5"/>
  <c r="H304" i="5" s="1"/>
  <c r="F305" i="5"/>
  <c r="E304" i="5"/>
  <c r="F304" i="5" s="1"/>
  <c r="H302" i="5"/>
  <c r="F302" i="5"/>
  <c r="H301" i="5"/>
  <c r="E301" i="5"/>
  <c r="F301" i="5" s="1"/>
  <c r="H299" i="5"/>
  <c r="F299" i="5"/>
  <c r="E298" i="5" s="1"/>
  <c r="F298" i="5" s="1"/>
  <c r="H298" i="5"/>
  <c r="H296" i="5"/>
  <c r="F296" i="5"/>
  <c r="H294" i="5"/>
  <c r="F294" i="5"/>
  <c r="H292" i="5"/>
  <c r="F292" i="5"/>
  <c r="E286" i="5" s="1"/>
  <c r="F286" i="5" s="1"/>
  <c r="H290" i="5"/>
  <c r="F290" i="5"/>
  <c r="H287" i="5"/>
  <c r="F287" i="5"/>
  <c r="H284" i="5"/>
  <c r="F284" i="5"/>
  <c r="H282" i="5"/>
  <c r="F282" i="5"/>
  <c r="E276" i="5" s="1"/>
  <c r="F276" i="5" s="1"/>
  <c r="H280" i="5"/>
  <c r="F280" i="5"/>
  <c r="H277" i="5"/>
  <c r="F277" i="5"/>
  <c r="H266" i="5"/>
  <c r="F266" i="5"/>
  <c r="E263" i="5" s="1"/>
  <c r="F263" i="5" s="1"/>
  <c r="H264" i="5"/>
  <c r="F264" i="5"/>
  <c r="H254" i="5"/>
  <c r="F254" i="5"/>
  <c r="H252" i="5"/>
  <c r="F252" i="5"/>
  <c r="E251" i="5" s="1"/>
  <c r="F251" i="5" s="1"/>
  <c r="H248" i="5"/>
  <c r="H247" i="5" s="1"/>
  <c r="F248" i="5"/>
  <c r="E247" i="5" s="1"/>
  <c r="F247" i="5" s="1"/>
  <c r="H236" i="5"/>
  <c r="F236" i="5"/>
  <c r="H232" i="5"/>
  <c r="F232" i="5"/>
  <c r="H231" i="5"/>
  <c r="E231" i="5"/>
  <c r="F231" i="5" s="1"/>
  <c r="H229" i="5"/>
  <c r="F229" i="5"/>
  <c r="H217" i="5"/>
  <c r="F217" i="5"/>
  <c r="H213" i="5"/>
  <c r="H212" i="5" s="1"/>
  <c r="F213" i="5"/>
  <c r="E212" i="5" s="1"/>
  <c r="F212" i="5" s="1"/>
  <c r="H210" i="5"/>
  <c r="F210" i="5"/>
  <c r="H198" i="5"/>
  <c r="F198" i="5"/>
  <c r="H194" i="5"/>
  <c r="H193" i="5" s="1"/>
  <c r="F194" i="5"/>
  <c r="E193" i="5"/>
  <c r="F193" i="5" s="1"/>
  <c r="H191" i="5"/>
  <c r="F191" i="5"/>
  <c r="H182" i="5"/>
  <c r="F182" i="5"/>
  <c r="H180" i="5"/>
  <c r="F180" i="5"/>
  <c r="E179" i="5"/>
  <c r="F179" i="5" s="1"/>
  <c r="H175" i="5"/>
  <c r="H172" i="5" s="1"/>
  <c r="F175" i="5"/>
  <c r="H173" i="5"/>
  <c r="F173" i="5"/>
  <c r="E172" i="5" s="1"/>
  <c r="F172" i="5" s="1"/>
  <c r="H165" i="5"/>
  <c r="F165" i="5"/>
  <c r="E162" i="5" s="1"/>
  <c r="F162" i="5" s="1"/>
  <c r="H163" i="5"/>
  <c r="F163" i="5"/>
  <c r="H155" i="5"/>
  <c r="F155" i="5"/>
  <c r="E152" i="5" s="1"/>
  <c r="F152" i="5" s="1"/>
  <c r="H153" i="5"/>
  <c r="F153" i="5"/>
  <c r="H148" i="5"/>
  <c r="F148" i="5"/>
  <c r="H146" i="5"/>
  <c r="F146" i="5"/>
  <c r="E145" i="5" s="1"/>
  <c r="F145" i="5" s="1"/>
  <c r="H138" i="5"/>
  <c r="F138" i="5"/>
  <c r="H136" i="5"/>
  <c r="F136" i="5"/>
  <c r="E135" i="5" s="1"/>
  <c r="F135" i="5" s="1"/>
  <c r="H130" i="5"/>
  <c r="F130" i="5"/>
  <c r="H128" i="5"/>
  <c r="F128" i="5"/>
  <c r="E127" i="5"/>
  <c r="F127" i="5" s="1"/>
  <c r="H119" i="5"/>
  <c r="F119" i="5"/>
  <c r="E116" i="5" s="1"/>
  <c r="F116" i="5" s="1"/>
  <c r="H117" i="5"/>
  <c r="F117" i="5"/>
  <c r="H109" i="5"/>
  <c r="F109" i="5"/>
  <c r="H107" i="5"/>
  <c r="F107" i="5"/>
  <c r="E106" i="5" s="1"/>
  <c r="F106" i="5" s="1"/>
  <c r="H100" i="5"/>
  <c r="H99" i="5" s="1"/>
  <c r="H98" i="5" s="1"/>
  <c r="F100" i="5"/>
  <c r="E99" i="5" s="1"/>
  <c r="F99" i="5" s="1"/>
  <c r="H92" i="5"/>
  <c r="H91" i="5" s="1"/>
  <c r="H90" i="5" s="1"/>
  <c r="F92" i="5"/>
  <c r="E91" i="5"/>
  <c r="F91" i="5" s="1"/>
  <c r="H84" i="5"/>
  <c r="H83" i="5" s="1"/>
  <c r="H82" i="5" s="1"/>
  <c r="F84" i="5"/>
  <c r="E83" i="5" s="1"/>
  <c r="F83" i="5" s="1"/>
  <c r="H76" i="5"/>
  <c r="H75" i="5" s="1"/>
  <c r="H74" i="5" s="1"/>
  <c r="F76" i="5"/>
  <c r="E75" i="5" s="1"/>
  <c r="F75" i="5" s="1"/>
  <c r="H71" i="5"/>
  <c r="F71" i="5"/>
  <c r="E70" i="5" s="1"/>
  <c r="F70" i="5" s="1"/>
  <c r="G70" i="5" s="1"/>
  <c r="H70" i="5"/>
  <c r="H68" i="5"/>
  <c r="H67" i="5" s="1"/>
  <c r="F68" i="5"/>
  <c r="E67" i="5" s="1"/>
  <c r="F67" i="5" s="1"/>
  <c r="H64" i="5"/>
  <c r="F64" i="5"/>
  <c r="E63" i="5" s="1"/>
  <c r="F63" i="5" s="1"/>
  <c r="G63" i="5" s="1"/>
  <c r="H63" i="5"/>
  <c r="H61" i="5"/>
  <c r="H60" i="5" s="1"/>
  <c r="F61" i="5"/>
  <c r="E60" i="5" s="1"/>
  <c r="F60" i="5" s="1"/>
  <c r="H57" i="5"/>
  <c r="H56" i="5" s="1"/>
  <c r="F57" i="5"/>
  <c r="E56" i="5"/>
  <c r="F56" i="5" s="1"/>
  <c r="G56" i="5" s="1"/>
  <c r="H54" i="5"/>
  <c r="H53" i="5" s="1"/>
  <c r="F54" i="5"/>
  <c r="E53" i="5"/>
  <c r="F53" i="5" s="1"/>
  <c r="H26" i="5"/>
  <c r="H25" i="5" s="1"/>
  <c r="F26" i="5"/>
  <c r="E25" i="5"/>
  <c r="F25" i="5" s="1"/>
  <c r="H23" i="5"/>
  <c r="F23" i="5"/>
  <c r="H21" i="5"/>
  <c r="F21" i="5"/>
  <c r="H19" i="5"/>
  <c r="F19" i="5"/>
  <c r="H17" i="5"/>
  <c r="H16" i="5" s="1"/>
  <c r="F17" i="5"/>
  <c r="E16" i="5"/>
  <c r="F16" i="5" s="1"/>
  <c r="H14" i="5"/>
  <c r="F14" i="5"/>
  <c r="E13" i="5" s="1"/>
  <c r="F13" i="5" s="1"/>
  <c r="H13" i="5"/>
  <c r="I11" i="5"/>
  <c r="H453" i="5" l="1"/>
  <c r="G453" i="5" s="1"/>
  <c r="H389" i="5"/>
  <c r="G389" i="5" s="1"/>
  <c r="H329" i="5"/>
  <c r="G329" i="5" s="1"/>
  <c r="H251" i="5"/>
  <c r="G251" i="5" s="1"/>
  <c r="H190" i="5"/>
  <c r="H179" i="5"/>
  <c r="G179" i="5" s="1"/>
  <c r="H162" i="5"/>
  <c r="G162" i="5" s="1"/>
  <c r="H145" i="5"/>
  <c r="G145" i="5" s="1"/>
  <c r="H135" i="5"/>
  <c r="G135" i="5" s="1"/>
  <c r="H116" i="5"/>
  <c r="G116" i="5" s="1"/>
  <c r="H577" i="5"/>
  <c r="G577" i="5" s="1"/>
  <c r="E577" i="5"/>
  <c r="F577" i="5" s="1"/>
  <c r="G565" i="5"/>
  <c r="E551" i="5"/>
  <c r="F551" i="5" s="1"/>
  <c r="H551" i="5"/>
  <c r="G551" i="5" s="1"/>
  <c r="G539" i="5"/>
  <c r="H525" i="5"/>
  <c r="G525" i="5" s="1"/>
  <c r="E525" i="5"/>
  <c r="F525" i="5" s="1"/>
  <c r="E498" i="5"/>
  <c r="F498" i="5" s="1"/>
  <c r="G513" i="5"/>
  <c r="H498" i="5"/>
  <c r="G498" i="5" s="1"/>
  <c r="H476" i="5"/>
  <c r="G476" i="5" s="1"/>
  <c r="H421" i="5"/>
  <c r="G421" i="5" s="1"/>
  <c r="H357" i="5"/>
  <c r="G357" i="5" s="1"/>
  <c r="H311" i="5"/>
  <c r="E310" i="5"/>
  <c r="F310" i="5" s="1"/>
  <c r="G304" i="5"/>
  <c r="G301" i="5"/>
  <c r="G298" i="5"/>
  <c r="H286" i="5"/>
  <c r="G286" i="5" s="1"/>
  <c r="H276" i="5"/>
  <c r="E275" i="5"/>
  <c r="F275" i="5" s="1"/>
  <c r="H263" i="5"/>
  <c r="G263" i="5" s="1"/>
  <c r="G247" i="5"/>
  <c r="H228" i="5"/>
  <c r="G228" i="5" s="1"/>
  <c r="G231" i="5"/>
  <c r="E228" i="5"/>
  <c r="F228" i="5" s="1"/>
  <c r="H209" i="5"/>
  <c r="G212" i="5"/>
  <c r="E209" i="5"/>
  <c r="F209" i="5" s="1"/>
  <c r="E190" i="5"/>
  <c r="F190" i="5" s="1"/>
  <c r="G193" i="5"/>
  <c r="G172" i="5"/>
  <c r="H152" i="5"/>
  <c r="G152" i="5" s="1"/>
  <c r="H127" i="5"/>
  <c r="G127" i="5" s="1"/>
  <c r="H106" i="5"/>
  <c r="G106" i="5" s="1"/>
  <c r="E98" i="5"/>
  <c r="F98" i="5" s="1"/>
  <c r="G98" i="5" s="1"/>
  <c r="G99" i="5"/>
  <c r="E90" i="5"/>
  <c r="F90" i="5" s="1"/>
  <c r="G90" i="5" s="1"/>
  <c r="G91" i="5"/>
  <c r="E82" i="5"/>
  <c r="F82" i="5" s="1"/>
  <c r="G82" i="5" s="1"/>
  <c r="G83" i="5"/>
  <c r="E74" i="5"/>
  <c r="F74" i="5" s="1"/>
  <c r="G75" i="5"/>
  <c r="G74" i="5"/>
  <c r="H66" i="5"/>
  <c r="E66" i="5"/>
  <c r="F66" i="5" s="1"/>
  <c r="G66" i="5" s="1"/>
  <c r="G67" i="5"/>
  <c r="H59" i="5"/>
  <c r="E59" i="5"/>
  <c r="F59" i="5" s="1"/>
  <c r="G59" i="5" s="1"/>
  <c r="G60" i="5"/>
  <c r="H52" i="5"/>
  <c r="G53" i="5"/>
  <c r="E52" i="5"/>
  <c r="F52" i="5" s="1"/>
  <c r="G52" i="5" s="1"/>
  <c r="G25" i="5"/>
  <c r="G16" i="5"/>
  <c r="H12" i="5"/>
  <c r="E12" i="5"/>
  <c r="F12" i="5" s="1"/>
  <c r="G13" i="5"/>
  <c r="H616" i="5"/>
  <c r="G27" i="4"/>
  <c r="E27" i="4"/>
  <c r="H27" i="4" s="1"/>
  <c r="G22" i="4"/>
  <c r="E22" i="4"/>
  <c r="F21" i="4"/>
  <c r="F30" i="4" s="1"/>
  <c r="G190" i="5" l="1"/>
  <c r="H310" i="5"/>
  <c r="G310" i="5" s="1"/>
  <c r="G311" i="5"/>
  <c r="H275" i="5"/>
  <c r="G275" i="5" s="1"/>
  <c r="G276" i="5"/>
  <c r="G209" i="5"/>
  <c r="H73" i="5"/>
  <c r="E73" i="5"/>
  <c r="F73" i="5" s="1"/>
  <c r="G12" i="5"/>
  <c r="H11" i="5" l="1"/>
  <c r="H615" i="5" s="1"/>
  <c r="G73" i="5"/>
  <c r="E11" i="5"/>
  <c r="F11" i="5" s="1"/>
  <c r="H614" i="5" s="1"/>
  <c r="E19" i="4" s="1"/>
  <c r="E21" i="4" s="1"/>
  <c r="E30" i="4" s="1"/>
  <c r="H618" i="5" l="1"/>
  <c r="G19" i="4"/>
  <c r="G21" i="4" s="1"/>
  <c r="G30" i="4" s="1"/>
  <c r="G11" i="5"/>
</calcChain>
</file>

<file path=xl/sharedStrings.xml><?xml version="1.0" encoding="utf-8"?>
<sst xmlns="http://schemas.openxmlformats.org/spreadsheetml/2006/main" count="1269" uniqueCount="847">
  <si>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</si>
  <si>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</si>
  <si>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</si>
  <si>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</si>
  <si>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</si>
  <si>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</si>
  <si>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</si>
  <si>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</si>
  <si>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</si>
  <si>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</si>
  <si>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</si>
  <si>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</si>
  <si>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</si>
  <si>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</si>
  <si>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</si>
  <si>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</si>
  <si>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</si>
  <si>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</si>
  <si>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</si>
  <si>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</si>
  <si>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</si>
  <si>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</si>
  <si>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</si>
  <si>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</si>
  <si>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</si>
  <si>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</si>
  <si>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</si>
  <si>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</si>
  <si>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</si>
  <si>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</si>
  <si>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</si>
  <si>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</si>
  <si>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</si>
  <si>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</si>
  <si>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</si>
  <si>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</si>
  <si>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</si>
  <si>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</si>
  <si>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</si>
  <si>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19 June,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</si>
  <si>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</si>
  <si>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</si>
  <si>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</si>
  <si>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</si>
  <si>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</si>
  <si>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</si>
  <si>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</si>
  <si>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</si>
  <si>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</si>
  <si>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</si>
  <si>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</si>
  <si>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</si>
  <si>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</si>
  <si>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</si>
  <si>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Mar 2013, Year 2</t>
  </si>
  <si>
    <t>1.1</t>
  </si>
  <si>
    <t>11 RAN-(2G3G Mod) Details Pricing</t>
  </si>
  <si>
    <t>1.1.1</t>
  </si>
  <si>
    <t xml:space="preserve">01 Hardware 2G </t>
  </si>
  <si>
    <t>1.1.1.1</t>
  </si>
  <si>
    <t>2G 2G Batteries for Co-site 3G</t>
  </si>
  <si>
    <t>1.1.1.1.1</t>
  </si>
  <si>
    <t>Battery set, 48V/100 Ah,incl.cable set for RBS 6102 (1 piece)</t>
  </si>
  <si>
    <t>1.1.1.1.1.1</t>
  </si>
  <si>
    <t>Battery set, 48V/100 Ah,incl.cable set for RBS 6102</t>
  </si>
  <si>
    <t>1.1.1.2</t>
  </si>
  <si>
    <t>2G TRX &amp; Power HWAC for Co-site 3G</t>
  </si>
  <si>
    <t>1.1.1.2.1</t>
  </si>
  <si>
    <t>Additional Output Power HWAC 20W-&gt;40W (per RU)</t>
  </si>
  <si>
    <t>1.1.1.2.1.1</t>
  </si>
  <si>
    <t>Output Power HWAC 20W-&gt;40W (per RU)</t>
  </si>
  <si>
    <t>1.1.1.2.2</t>
  </si>
  <si>
    <t>Additional Output Power HWAC 40W-&gt;60W (per RU)</t>
  </si>
  <si>
    <t>1.1.1.2.2.1</t>
  </si>
  <si>
    <t>Output Power HWAC 40W-&gt;60W (per RU)</t>
  </si>
  <si>
    <t>1.1.1.2.3</t>
  </si>
  <si>
    <t>Additional Output Power HWAC 60W-&gt;80W (per RU)</t>
  </si>
  <si>
    <t>1.1.1.2.3.1</t>
  </si>
  <si>
    <t>Output Power HWAC 60W-&gt;80W (per RU)</t>
  </si>
  <si>
    <t>1.1.1.2.4</t>
  </si>
  <si>
    <t>GSM TRX HWAC</t>
  </si>
  <si>
    <t>1.1.1.2.4.1</t>
  </si>
  <si>
    <t>GSM Cell Carrier (TRX equiv.) HWAC</t>
  </si>
  <si>
    <t>1.1.1.3</t>
  </si>
  <si>
    <t>2G RBS6102 3xRUS 1xDUG20 Co-site 3G</t>
  </si>
  <si>
    <t>1.1.1.3.1</t>
  </si>
  <si>
    <t>RBS6102 3xRUS_1xDUG20_Stand-Alone (No TRX_No Power HWAC)</t>
  </si>
  <si>
    <t>1.1.1.3.1.1</t>
  </si>
  <si>
    <t>Single Radio Unit RUS 01B0 (900P MHz) 20W HW Activation incl.</t>
  </si>
  <si>
    <t>1.1.1.3.1.2</t>
  </si>
  <si>
    <t>1.1.1.3.1.3</t>
  </si>
  <si>
    <t>3-pack Radio Unit RUS 01B0 (900P MHz) 20W Activation incl.</t>
  </si>
  <si>
    <t>1.1.1.3.1.4</t>
  </si>
  <si>
    <t>Digital Unit DUG 20 Basic HW Module (excl.Activation Keys) for E1/T1</t>
  </si>
  <si>
    <t>1.1.1.3.1.5</t>
  </si>
  <si>
    <t>PSU 230VAC: Power Supply Unit, 230 VAC</t>
  </si>
  <si>
    <t>1.1.1.3.1.6</t>
  </si>
  <si>
    <t>Additional PDU (Power Distribution Unit) for additional RU a</t>
  </si>
  <si>
    <t>1.1.1.3.1.7</t>
  </si>
  <si>
    <t>RBS 6102 Cabinet for up to 12 RU, 230 VAC  (no RU, no PSU incl.)</t>
  </si>
  <si>
    <t>1.1.1.3.1.8</t>
  </si>
  <si>
    <t>RBS 6102 Cabinet for up to 6 RU, 230 VAC  (no RU, no PSU incl.)</t>
  </si>
  <si>
    <t>1.1.1.3.1.9</t>
  </si>
  <si>
    <t>Cabinet Expansion kit from 6 RU to 12 RU (no RU incl.)</t>
  </si>
  <si>
    <t>1.1.1.3.1.10</t>
  </si>
  <si>
    <t>1.1.1.3.1.11</t>
  </si>
  <si>
    <t>1.1.1.3.1.12</t>
  </si>
  <si>
    <t>Prepared for internal battery back-up two shelves</t>
  </si>
  <si>
    <t>1.1.1.3.1.13</t>
  </si>
  <si>
    <t>BFU, Battery Fuse Unit</t>
  </si>
  <si>
    <t>1.1.1.3.1.14</t>
  </si>
  <si>
    <t>1.1.1.3.1.15</t>
  </si>
  <si>
    <t>SAU Support Alarm Unit</t>
  </si>
  <si>
    <t>1.1.1.3.1.16</t>
  </si>
  <si>
    <t>Service Outlet</t>
  </si>
  <si>
    <t>1.1.1.3.1.17</t>
  </si>
  <si>
    <t>Smoke Detector kit</t>
  </si>
  <si>
    <t>1.1.1.3.1.18</t>
  </si>
  <si>
    <t>External Alarm OVP (8 ports)</t>
  </si>
  <si>
    <t>1.1.1.3.1.19</t>
  </si>
  <si>
    <t>Door Handle</t>
  </si>
  <si>
    <t>1.1.1.3.1.20</t>
  </si>
  <si>
    <t>Lifting Eyes</t>
  </si>
  <si>
    <t>1.1.1.3.1.21</t>
  </si>
  <si>
    <t>Door Lock + key type (Customer Specific)</t>
  </si>
  <si>
    <t>1.1.1.3.1.22</t>
  </si>
  <si>
    <t>Service Light</t>
  </si>
  <si>
    <t>1.1.1.3.1.23</t>
  </si>
  <si>
    <t>3-pack Radio Unit RUS 01B2 (1900MHz) 20W HW Activation incl.</t>
  </si>
  <si>
    <t>1.1.1.3.1.24</t>
  </si>
  <si>
    <t>Single Radio Unit RUS 01B2 (1900MHz) 20W HW Activation incl.</t>
  </si>
  <si>
    <t>1.1.1.3.1.25</t>
  </si>
  <si>
    <t>Adaptor Frame 6102</t>
  </si>
  <si>
    <t>1.1.2</t>
  </si>
  <si>
    <t>02 Software</t>
  </si>
  <si>
    <t>1.1.2.1</t>
  </si>
  <si>
    <t>2G existing RAN SW_1834</t>
  </si>
  <si>
    <t>1.1.2.1.1</t>
  </si>
  <si>
    <t>DUMMY (to be deleted)</t>
  </si>
  <si>
    <t>1.1.2.1.1.1</t>
  </si>
  <si>
    <t>EQUIP. RADIO CABINET</t>
  </si>
  <si>
    <t>1.1.2.2</t>
  </si>
  <si>
    <t>ADD-ON 2G existing RAN SW_1838</t>
  </si>
  <si>
    <t>1.1.2.2.1</t>
  </si>
  <si>
    <t>1.1.2.2.1.1</t>
  </si>
  <si>
    <t>1.1.3</t>
  </si>
  <si>
    <t>03 Licenses</t>
  </si>
  <si>
    <t>1.1.3.1</t>
  </si>
  <si>
    <t>2G existing RAN Licenses_1835</t>
  </si>
  <si>
    <t>1.1.3.1.1</t>
  </si>
  <si>
    <t>1.1.3.1.1.1</t>
  </si>
  <si>
    <t>1.1.3.2</t>
  </si>
  <si>
    <t>ADD-ON 2G existing RAN Licenses_1839</t>
  </si>
  <si>
    <t>1.1.3.2.1</t>
  </si>
  <si>
    <t>1.1.3.2.1.1</t>
  </si>
  <si>
    <t>1.1.4</t>
  </si>
  <si>
    <t>04 Optional</t>
  </si>
  <si>
    <t>1.1.4.1</t>
  </si>
  <si>
    <t>2G existing RAN Optional_1836</t>
  </si>
  <si>
    <t>1.1.4.1.1</t>
  </si>
  <si>
    <t>1.1.4.1.1.1</t>
  </si>
  <si>
    <t>1.1.4.2</t>
  </si>
  <si>
    <t>ADD-ON 2G existing RAN Optional_1840</t>
  </si>
  <si>
    <t>1.1.4.2.1</t>
  </si>
  <si>
    <t>1.1.4.2.1.1</t>
  </si>
  <si>
    <t>1.1.5</t>
  </si>
  <si>
    <t>02 Hardware (Upgrade)</t>
  </si>
  <si>
    <t>1.1.5.1</t>
  </si>
  <si>
    <t>3G RBS3106 1x2 to 1x3 30Wpcc (Additional 1xHS-TX45/1xRAXR2e) Use RU22 60W</t>
  </si>
  <si>
    <t>1.1.5.1.1</t>
  </si>
  <si>
    <t>RBS3106 1x2 30Wpcc to 1x3 30Wpcc (2ndBBPool_1xHS-TX45_1xRAXR2e)_RU2160 Rev A</t>
  </si>
  <si>
    <t>1.1.5.1.1.1</t>
  </si>
  <si>
    <t>PRODUCT PACKAGE/WCDMA RBS 3206/3106 (FAP130731)</t>
  </si>
  <si>
    <t>1.1.5.1.1.1.1</t>
  </si>
  <si>
    <t>1 Dual carrier/sector exp. 60W (RU22, FU12 kit) 2100</t>
  </si>
  <si>
    <t>1.1.5.1.1.1.2</t>
  </si>
  <si>
    <t>Expansion beyond 2 carrier for 1-3 sectors config. (RUIF kit)</t>
  </si>
  <si>
    <t>1.1.5.1.1.1.3</t>
  </si>
  <si>
    <t>HS-TX 45</t>
  </si>
  <si>
    <t>1.1.5.1.1.1.4</t>
  </si>
  <si>
    <t>PSU AC</t>
  </si>
  <si>
    <t>1.1.5.1.1.1.5</t>
  </si>
  <si>
    <t>RAXB 128 - 2 ms TTI</t>
  </si>
  <si>
    <t>1.1.5.2</t>
  </si>
  <si>
    <t>3G RBS3106 2x2 to 2x3 30Wpcc (Additional 1xHS-TX45/1xRAXR2e) Use RU22 60W</t>
  </si>
  <si>
    <t>1.1.5.2.1</t>
  </si>
  <si>
    <t>RBS3106 2x2 30Wpcc to 2x3 30Wpcc (2ndBBPool_1xHS-TX45_1xRAXR2e)_RU2160 Rev A</t>
  </si>
  <si>
    <t>1.1.5.2.1.1</t>
  </si>
  <si>
    <t>1.1.5.2.1.1.1</t>
  </si>
  <si>
    <t>1.1.5.2.1.1.2</t>
  </si>
  <si>
    <t>1.1.5.2.1.1.3</t>
  </si>
  <si>
    <t>1.1.5.2.1.1.4</t>
  </si>
  <si>
    <t>1.1.5.2.1.1.5</t>
  </si>
  <si>
    <t>1.1.5.3</t>
  </si>
  <si>
    <t>3G RBS3106 3x2 to 3x3 30Wpcc (Additional 1xHS-TX45/1xRAXR2e) Use RU22 60W</t>
  </si>
  <si>
    <t>1.1.5.3.1</t>
  </si>
  <si>
    <t>RBS3106 3x2 30Wpcc to 3x3 30Wpcc (2ndBBPool_1xHS-TX45_1xRAXR2e)_RU2160 Rev A</t>
  </si>
  <si>
    <t>1.1.5.3.1.1</t>
  </si>
  <si>
    <t>1.1.5.3.1.1.1</t>
  </si>
  <si>
    <t>1.1.5.3.1.1.2</t>
  </si>
  <si>
    <t>1.1.5.3.1.1.3</t>
  </si>
  <si>
    <t>1.1.5.3.1.1.4</t>
  </si>
  <si>
    <t>1.1.5.3.1.1.5</t>
  </si>
  <si>
    <t>1.1.5.4</t>
  </si>
  <si>
    <t>3G RBS3206F 1x2 to 1x3 30Wpcc (Additional 1xHS-TX45/1xRAXR2e) Use RU22 60W</t>
  </si>
  <si>
    <t>1.1.5.4.1</t>
  </si>
  <si>
    <t>RBS3206F 1x2 30Wpcc to 1x3 30Wpcc (2ndBBPool_1xHS-TX45_1xRAXR2e)_RU2160 Rev A</t>
  </si>
  <si>
    <t>1.1.5.4.1.1</t>
  </si>
  <si>
    <t>1.1.5.4.1.1.1</t>
  </si>
  <si>
    <t>1.1.5.4.1.1.2</t>
  </si>
  <si>
    <t>1.1.5.4.1.1.3</t>
  </si>
  <si>
    <t>1.1.5.4.1.1.4</t>
  </si>
  <si>
    <t>1.1.5.4.1.1.5</t>
  </si>
  <si>
    <t>1.1.5.5</t>
  </si>
  <si>
    <t>3G RBS6101 1x2 to 1x3 20Wpcc Additional DUW30(Additional 30HS codes)</t>
  </si>
  <si>
    <t>1.1.5.5.1</t>
  </si>
  <si>
    <t>DUW BB HW Activation Fee HS Codes p.5 HS-codes</t>
  </si>
  <si>
    <t>1.1.5.5.1.1</t>
  </si>
  <si>
    <t>WCDMA HS Codes HWAC (per 5HS-Codes)</t>
  </si>
  <si>
    <t>1.1.5.5.2</t>
  </si>
  <si>
    <t>RBS6101 WCDMA 1x2 30Wpcc to 1x3 20Wpcc_DUW20/30(0UL/0DL/15Code)_Rev A</t>
  </si>
  <si>
    <t>1.1.5.5.2.1</t>
  </si>
  <si>
    <t>Digital Unit DUW 30 Basic HW Module (excl.HWA, SFP)</t>
  </si>
  <si>
    <t>1.1.5.5.2.2</t>
  </si>
  <si>
    <t>WCDMA Cell Carrier HWAC</t>
  </si>
  <si>
    <t>1.1.5.5.2.3</t>
  </si>
  <si>
    <t>Digital Unit DUW 20 Basic HW Module (excl.HWA, SFP)</t>
  </si>
  <si>
    <t>1.1.5.5.2.4</t>
  </si>
  <si>
    <t>WCDMA CE DL HWAC (per 16CE)</t>
  </si>
  <si>
    <t>1.1.5.5.2.5</t>
  </si>
  <si>
    <t>WCDMA CE UL HWAC (per 16CE)</t>
  </si>
  <si>
    <t>1.1.5.5.2.6</t>
  </si>
  <si>
    <t>1.1.5.6</t>
  </si>
  <si>
    <t>3G RBS6101 1x2 to 1x3 30Wpcc Additional DUW30(Additional 30HS codes)</t>
  </si>
  <si>
    <t>1.1.5.6.1</t>
  </si>
  <si>
    <t>1.1.5.6.1.1</t>
  </si>
  <si>
    <t>1.1.5.6.2</t>
  </si>
  <si>
    <t>RBS6101 WCDMA 1x2 30Wpcc to 1x3 30/40Wpcc_DUW20/30(0UL/0DL/15Code)_Rev A</t>
  </si>
  <si>
    <t>1.1.5.6.2.1</t>
  </si>
  <si>
    <t>1.1.5.6.2.2</t>
  </si>
  <si>
    <t>1.1.5.6.2.3</t>
  </si>
  <si>
    <t>1.1.5.6.2.4</t>
  </si>
  <si>
    <t>Single WCDMA Radio Unit RUW 01 B1 (2100 MHz) 20W HW Activation incl.</t>
  </si>
  <si>
    <t>1.1.5.6.2.5</t>
  </si>
  <si>
    <t>1.1.5.6.2.6</t>
  </si>
  <si>
    <t>1.1.5.6.2.7</t>
  </si>
  <si>
    <t>1.1.5.7</t>
  </si>
  <si>
    <t>3G RBS6102 1x2 to 1x3 20Wpcc Additional DUW30(Additional 30HS codes)</t>
  </si>
  <si>
    <t>1.1.5.7.1</t>
  </si>
  <si>
    <t>1.1.5.7.1.1</t>
  </si>
  <si>
    <t>1.1.5.7.2</t>
  </si>
  <si>
    <t>RBS6102 WCDMA 1x2 30Wpcc to 1x3 20Wpcc_DUW20/30(0UL/0DL/15Code)_Rev A</t>
  </si>
  <si>
    <t>1.1.5.7.2.1</t>
  </si>
  <si>
    <t>1.1.5.7.2.2</t>
  </si>
  <si>
    <t>1.1.5.7.2.3</t>
  </si>
  <si>
    <t>1.1.5.7.2.4</t>
  </si>
  <si>
    <t>1.1.5.8</t>
  </si>
  <si>
    <t>3G RBS6102 1x2 to 1x3 30Wpcc Additional DUW30(Additional 30HS codes)</t>
  </si>
  <si>
    <t>1.1.5.8.1</t>
  </si>
  <si>
    <t>1.1.5.8.1.1</t>
  </si>
  <si>
    <t>1.1.5.8.2</t>
  </si>
  <si>
    <t>RBS6102 WCDMA 1x2 30Wpcc to 1x3 30/40Wpcc_DUW20/30(0UL/0DL/15Code)_Rev A</t>
  </si>
  <si>
    <t>1.1.5.8.2.1</t>
  </si>
  <si>
    <t>1.1.5.8.2.2</t>
  </si>
  <si>
    <t>1.1.5.8.2.3</t>
  </si>
  <si>
    <t>1.1.5.8.2.4</t>
  </si>
  <si>
    <t>1.1.5.8.2.5</t>
  </si>
  <si>
    <t>1.1.5.8.2.6</t>
  </si>
  <si>
    <t>1.1.5.9</t>
  </si>
  <si>
    <t>3G RBS6102 2x2 to 2x3 20Wpcc Additional DUW30(Additional 60HS codes)</t>
  </si>
  <si>
    <t>1.1.5.9.1</t>
  </si>
  <si>
    <t>1.1.5.9.1.1</t>
  </si>
  <si>
    <t>1.1.5.9.2</t>
  </si>
  <si>
    <t>RBS6102 WCDMA 2x2 30Wpcc to 2x3 20Wpcc_DUW30/30(0UL/0DL/30Code)_Rev A</t>
  </si>
  <si>
    <t>1.1.5.9.2.1</t>
  </si>
  <si>
    <t>1.1.5.9.2.2</t>
  </si>
  <si>
    <t>1.1.5.9.2.3</t>
  </si>
  <si>
    <t>1.1.5.10</t>
  </si>
  <si>
    <t>3G RBS6102 2x2 to 2x3 30Wpcc Additional DUW30(Additional 60HS codes)</t>
  </si>
  <si>
    <t>1.1.5.10.1</t>
  </si>
  <si>
    <t>1.1.5.10.1.1</t>
  </si>
  <si>
    <t>1.1.5.10.2</t>
  </si>
  <si>
    <t>RBS6102 WCDMA 2x2 30Wpcc to 2x3 30/40Wpcc_DUW30/30(0UL/0DL/30Code)_Rev A</t>
  </si>
  <si>
    <t>1.1.5.10.2.1</t>
  </si>
  <si>
    <t>1.1.5.10.2.2</t>
  </si>
  <si>
    <t>1.1.5.10.2.3</t>
  </si>
  <si>
    <t>1.1.5.10.2.4</t>
  </si>
  <si>
    <t>1.1.5.10.2.5</t>
  </si>
  <si>
    <t>1.1.5.10.2.6</t>
  </si>
  <si>
    <t>1.1.5.11</t>
  </si>
  <si>
    <t>3G RBS6102 3x2 to 3x3 30Wpcc Additional DUW30(Additional 90HS codes)</t>
  </si>
  <si>
    <t>1.1.5.11.1</t>
  </si>
  <si>
    <t>1.1.5.11.1.1</t>
  </si>
  <si>
    <t>1.1.5.11.2</t>
  </si>
  <si>
    <t>RBS6102 WCDMA 3x2 30Wpcc to 3x3 30/40Wpcc_DUW30/30(0UL/0DL/45Code)_Rev A</t>
  </si>
  <si>
    <t>1.1.5.11.2.1</t>
  </si>
  <si>
    <t>1.1.5.11.2.2</t>
  </si>
  <si>
    <t>1.1.5.11.2.3</t>
  </si>
  <si>
    <t>1.1.5.11.2.4</t>
  </si>
  <si>
    <t>1.1.5.11.2.5</t>
  </si>
  <si>
    <t>1.1.5.11.2.6</t>
  </si>
  <si>
    <t>3-pack WCDMA Radio Unit RUW 01B1 (2100 MHz) 20W HW Activation incl.</t>
  </si>
  <si>
    <t>1.1.5.12</t>
  </si>
  <si>
    <t>3G RBS6201 1x2 to 1x3 20Wpcc Additional DUW30(Additional 30HS codes)</t>
  </si>
  <si>
    <t>1.1.5.12.1</t>
  </si>
  <si>
    <t>1.1.5.12.1.1</t>
  </si>
  <si>
    <t>1.1.5.12.2</t>
  </si>
  <si>
    <t>RBS6201 WCDMA 1x2 30Wpcc to 1x3 20Wpcc_DUW20/30(0UL/0DL/15Code)_Rev A</t>
  </si>
  <si>
    <t>1.1.5.12.2.1</t>
  </si>
  <si>
    <t>1.1.5.12.2.2</t>
  </si>
  <si>
    <t>1.1.5.12.2.3</t>
  </si>
  <si>
    <t>1.1.5.13</t>
  </si>
  <si>
    <t>3G RBS6201 3x2 to 3x3 30Wpcc Additional DUW30(Additional 90HS codes)</t>
  </si>
  <si>
    <t>1.1.5.13.1</t>
  </si>
  <si>
    <t>1.1.5.13.1.1</t>
  </si>
  <si>
    <t>1.1.5.13.2</t>
  </si>
  <si>
    <t>RBS6201 WCDMA 3x2 30Wpcc to 3x3 30/40Wpcc_DUW30/30(0UL/0DL/45Code)_Rev A</t>
  </si>
  <si>
    <t>1.1.5.13.2.1</t>
  </si>
  <si>
    <t>1.1.5.13.2.2</t>
  </si>
  <si>
    <t>1.1.5.13.2.3</t>
  </si>
  <si>
    <t>1.1.5.13.2.4</t>
  </si>
  <si>
    <t>1.1.5.13.2.5</t>
  </si>
  <si>
    <t>1.1.5.13.2.6</t>
  </si>
  <si>
    <t>1.1.5.13.2.7</t>
  </si>
  <si>
    <t>1.1.5.14</t>
  </si>
  <si>
    <t>3G RBS6601 1x2 to 1x3 30Wpcc Additional DUW30(Additional 30HS codes)</t>
  </si>
  <si>
    <t>1.1.5.14.1</t>
  </si>
  <si>
    <t>1.1.5.14.1.1</t>
  </si>
  <si>
    <t>1.1.5.14.2</t>
  </si>
  <si>
    <t>RBS6601 5m Fiber + SFP+Pole Bracket for 1 sector</t>
  </si>
  <si>
    <t>1.1.5.14.2.1</t>
  </si>
  <si>
    <t>PRODUCT PACKAGE/Main Remote Site Product (FAP1301839)</t>
  </si>
  <si>
    <t>1.1.5.14.2.1.1</t>
  </si>
  <si>
    <t>POLE MOUNTING FIXTURE CEU</t>
  </si>
  <si>
    <t>1.1.5.14.2.1.2</t>
  </si>
  <si>
    <t>CONNECTION CABLE/2F LCD-LCD SM</t>
  </si>
  <si>
    <t>1.1.5.14.2.1.3</t>
  </si>
  <si>
    <t>OPTICAL TRANSCEIVER/TRX SM CPRI 614.4-24</t>
  </si>
  <si>
    <t>1.1.5.14.3</t>
  </si>
  <si>
    <t>RBS6601 WCDMA 1x2 30Wpcc to 1x3 30Wpcc_DUW20/30(0UL/0DL/15Code) Rev A</t>
  </si>
  <si>
    <t>1.1.5.14.3.1</t>
  </si>
  <si>
    <t>1.1.5.14.3.2</t>
  </si>
  <si>
    <t>Main Unit - 48 V DC Power cable 2m</t>
  </si>
  <si>
    <t>1.1.5.14.3.3</t>
  </si>
  <si>
    <t>RBS 6601 Main Unit, -48 VDC (no Digital Unit incl.)</t>
  </si>
  <si>
    <t>1.1.5.14.3.4</t>
  </si>
  <si>
    <t>1.1.5.14.3.5</t>
  </si>
  <si>
    <t>1.1.5.14.3.6</t>
  </si>
  <si>
    <t>WCDMA Remote Radio Unit RRUW 01B1 (2100 MHz) -48VDC , 20W HW Activation incl.</t>
  </si>
  <si>
    <t>1.1.5.14.3.7</t>
  </si>
  <si>
    <t>Kit for interconnection of 2 DUW units</t>
  </si>
  <si>
    <t>1.1.5.14.3.8</t>
  </si>
  <si>
    <t>1.1.5.14.3.9</t>
  </si>
  <si>
    <t>1.1.5.14.3.10</t>
  </si>
  <si>
    <t>1.1.5.15</t>
  </si>
  <si>
    <t>3G RBS6601 2x2 to 2x3 30Wpcc Additional DUW30(Additional 60HS codes)</t>
  </si>
  <si>
    <t>1.1.5.15.1</t>
  </si>
  <si>
    <t>1.1.5.15.1.1</t>
  </si>
  <si>
    <t>1.1.5.15.2</t>
  </si>
  <si>
    <t>RBS6601 5m Fiber + SFP+Pole Bracket for 2 sector</t>
  </si>
  <si>
    <t>1.1.5.15.2.1</t>
  </si>
  <si>
    <t>1.1.5.15.2.1.1</t>
  </si>
  <si>
    <t>1.1.5.15.2.1.2</t>
  </si>
  <si>
    <t>1.1.5.15.2.1.3</t>
  </si>
  <si>
    <t>1.1.5.15.3</t>
  </si>
  <si>
    <t>RBS6601 WCDMA 2x2 30Wpcc to 2x3 30Wpcc_DUW30/30(0UL/0DL/30Code) Rev A</t>
  </si>
  <si>
    <t>1.1.5.15.3.1</t>
  </si>
  <si>
    <t>1.1.5.15.3.2</t>
  </si>
  <si>
    <t>1.1.5.15.3.3</t>
  </si>
  <si>
    <t>1.1.5.15.3.4</t>
  </si>
  <si>
    <t>1.1.5.15.3.5</t>
  </si>
  <si>
    <t>1.1.5.15.3.6</t>
  </si>
  <si>
    <t>1.1.5.15.3.7</t>
  </si>
  <si>
    <t>1.1.5.15.3.8</t>
  </si>
  <si>
    <t>1.1.5.15.3.9</t>
  </si>
  <si>
    <t>1.1.5.15.3.10</t>
  </si>
  <si>
    <t>1.1.5.16</t>
  </si>
  <si>
    <t>3G RBS6601 3x2 to 3x3 30Wpcc Additional DUW30(Additional 90HS codes)</t>
  </si>
  <si>
    <t>1.1.5.16.1</t>
  </si>
  <si>
    <t>1.1.5.16.1.1</t>
  </si>
  <si>
    <t>1.1.5.16.2</t>
  </si>
  <si>
    <t>RBS6601 5m Fiber + SFP+Pole Bracket for 3 sector</t>
  </si>
  <si>
    <t>1.1.5.16.2.1</t>
  </si>
  <si>
    <t>1.1.5.16.2.1.1</t>
  </si>
  <si>
    <t>1.1.5.16.2.1.2</t>
  </si>
  <si>
    <t>1.1.5.16.2.1.3</t>
  </si>
  <si>
    <t>1.1.5.16.3</t>
  </si>
  <si>
    <t>RBS6601 WCDMA 3x2 30Wpcc to 3x3 30Wpcc_DUW30/30(0UL/0DL/45Code) Rev A</t>
  </si>
  <si>
    <t>1.1.5.16.3.1</t>
  </si>
  <si>
    <t>1.1.5.16.3.2</t>
  </si>
  <si>
    <t>1.1.5.16.3.3</t>
  </si>
  <si>
    <t>1.1.5.16.3.4</t>
  </si>
  <si>
    <t>1.1.5.16.3.5</t>
  </si>
  <si>
    <t>1.1.5.16.3.6</t>
  </si>
  <si>
    <t>1.1.5.16.3.7</t>
  </si>
  <si>
    <t>1.1.5.16.3.8</t>
  </si>
  <si>
    <t>1.1.5.16.3.9</t>
  </si>
  <si>
    <t>1.1.5.16.3.10</t>
  </si>
  <si>
    <t>1.1.5.16.4</t>
  </si>
  <si>
    <t>SSC-02 Expansion_For Addn 2 RRU</t>
  </si>
  <si>
    <t>1.1.5.16.4.1</t>
  </si>
  <si>
    <t>PRODUCT PACKAGE/Power system; (SSC-02) (FAP1301878)</t>
  </si>
  <si>
    <t>1.1.5.16.4.1.1</t>
  </si>
  <si>
    <t>Distribution CB 2-32A</t>
  </si>
  <si>
    <t>1.1.5.16.4.1.2</t>
  </si>
  <si>
    <t>RRU SPD protection Kit</t>
  </si>
  <si>
    <t>1.1.5.17</t>
  </si>
  <si>
    <t>3G RBS6601 1x2 to 1x3 20Wpcc Additional DUW30(Additional 30HS codes)</t>
  </si>
  <si>
    <t>1.1.5.17.1</t>
  </si>
  <si>
    <t>1.1.5.17.1.1</t>
  </si>
  <si>
    <t>1.1.5.17.2</t>
  </si>
  <si>
    <t>RBS6601 WCDMA 1x2 30Wpcc to 1x3 20Wpcc_DUW20/30(0UL/0DL/15Code) Rev A</t>
  </si>
  <si>
    <t>1.1.5.17.2.1</t>
  </si>
  <si>
    <t>1.1.5.17.2.2</t>
  </si>
  <si>
    <t>1.1.5.17.2.3</t>
  </si>
  <si>
    <t>1.1.5.17.2.4</t>
  </si>
  <si>
    <t>1.1.5.17.2.5</t>
  </si>
  <si>
    <t>1.1.5.17.2.6</t>
  </si>
  <si>
    <t>1.1.5.17.2.7</t>
  </si>
  <si>
    <t>1.1.5.17.2.8</t>
  </si>
  <si>
    <t>1.1.5.18</t>
  </si>
  <si>
    <t>3G RBS6601 2x2 to 2x3 20Wpcc Additional DUW30(Additional 60HS codes)</t>
  </si>
  <si>
    <t>1.1.5.18.1</t>
  </si>
  <si>
    <t>1.1.5.18.1.1</t>
  </si>
  <si>
    <t>1.1.5.18.2</t>
  </si>
  <si>
    <t>RBS6601 WCDMA 2x2 30Wpcc to 2x3 20Wpcc_DUW30/30(0UL/0DL/30Code) Rev A</t>
  </si>
  <si>
    <t>1.1.5.18.2.1</t>
  </si>
  <si>
    <t>1.1.5.18.2.2</t>
  </si>
  <si>
    <t>1.1.5.18.2.3</t>
  </si>
  <si>
    <t>1.1.5.18.2.4</t>
  </si>
  <si>
    <t>1.1.5.18.2.5</t>
  </si>
  <si>
    <t>1.1.5.18.2.6</t>
  </si>
  <si>
    <t>1.1.5.18.2.7</t>
  </si>
  <si>
    <t>1.1.5.18.2.8</t>
  </si>
  <si>
    <t>1.1.6</t>
  </si>
  <si>
    <t>04 Software (Upgrade)</t>
  </si>
  <si>
    <t>1.1.6.1</t>
  </si>
  <si>
    <t>3G 3cc 2nd Carrier: Existing 3HScc SW Features</t>
  </si>
  <si>
    <t>1.1.6.1.1</t>
  </si>
  <si>
    <t>21 Mbps SW features, per 3HScc (TPCM only)</t>
  </si>
  <si>
    <t>1.1.6.1.1.1</t>
  </si>
  <si>
    <t>FAJ1211328 R1, Enhanced Layer2, 3HScc</t>
  </si>
  <si>
    <t>1.1.6.1.1.2</t>
  </si>
  <si>
    <t>FAJ1211331 R1, HSDPA 64 QAM, 3HScc</t>
  </si>
  <si>
    <t>1.1.6.1.2</t>
  </si>
  <si>
    <t>FAJ1211106 R1, IF/IRAT mobility on HSPA p.3HScc</t>
  </si>
  <si>
    <t>1.1.6.1.2.1</t>
  </si>
  <si>
    <t>FAJ1211106 R1, IF/IRAT mobility on HSPA, 3HScc</t>
  </si>
  <si>
    <t>1.1.6.1.3</t>
  </si>
  <si>
    <t>HSDPA up to 32 users per cell, 3HScc (TPCM only)</t>
  </si>
  <si>
    <t>1.1.6.1.3.1</t>
  </si>
  <si>
    <t>FAJ1210398 R1, HSDPA up to 32 users, 3HScc</t>
  </si>
  <si>
    <t>1.1.6.1.4</t>
  </si>
  <si>
    <t>Node B SW features, per 3 HScc (TPCM only)</t>
  </si>
  <si>
    <t>1.1.6.1.4.1</t>
  </si>
  <si>
    <t>Node B SW features, per 3 HScc</t>
  </si>
  <si>
    <t>1.1.6.2</t>
  </si>
  <si>
    <t>3G 3cc 3rd Carrier: HS on 3rd Carrier</t>
  </si>
  <si>
    <t>1.1.6.2.1</t>
  </si>
  <si>
    <t>1.1.6.2.1.1</t>
  </si>
  <si>
    <t>1.1.6.2.1.2</t>
  </si>
  <si>
    <t>1.1.6.2.2</t>
  </si>
  <si>
    <t>1.1.6.2.2.1</t>
  </si>
  <si>
    <t>1.1.6.2.3</t>
  </si>
  <si>
    <t>FAJ1211467, HSDPA Inter frequency Load Sharing p.3HScc</t>
  </si>
  <si>
    <t>1.1.6.2.3.1</t>
  </si>
  <si>
    <t>FAJ1211467 R1, HSDPA Inter freq load sharing, 3HScc</t>
  </si>
  <si>
    <t>1.1.6.2.4</t>
  </si>
  <si>
    <t>1.1.6.2.4.1</t>
  </si>
  <si>
    <t>1.1.6.2.5</t>
  </si>
  <si>
    <t>1.1.6.2.5.1</t>
  </si>
  <si>
    <t>1.1.6.3</t>
  </si>
  <si>
    <t>3G 3cc 1st Carrier: For HSDPA IFLS</t>
  </si>
  <si>
    <t>1.1.6.3.1</t>
  </si>
  <si>
    <t>1.1.6.3.1.1</t>
  </si>
  <si>
    <t>1.1.6.4</t>
  </si>
  <si>
    <t>3G 3cc 2nd Carrier: For HSDPA IFLS</t>
  </si>
  <si>
    <t>1.1.6.4.1</t>
  </si>
  <si>
    <t>1.1.6.4.1.1</t>
  </si>
  <si>
    <t>1.1.6.5</t>
  </si>
  <si>
    <t>3G 3cc 2nd Carrier: EUL</t>
  </si>
  <si>
    <t>1.1.6.5.1</t>
  </si>
  <si>
    <t>FAJ1211112 R1 EUL Scheduler support for 6 cell carriers p.Node</t>
  </si>
  <si>
    <t>1.1.6.5.1.1</t>
  </si>
  <si>
    <t>FAJ1211112 R1, EUL Scheduler support for 6 cell carriers, Node</t>
  </si>
  <si>
    <t>1.1.6.6</t>
  </si>
  <si>
    <t>3G 3cc 3rd Carrier: EUL</t>
  </si>
  <si>
    <t>1.1.6.6.1</t>
  </si>
  <si>
    <t>FAJ1211518 R1, EUL for large RBS configurations p.Node</t>
  </si>
  <si>
    <t>1.1.6.6.1.1</t>
  </si>
  <si>
    <t>FAJ1211518 R1, EUL for large RBS configurations, Node</t>
  </si>
  <si>
    <t>1.1.7</t>
  </si>
  <si>
    <t>01 Hardware (Mod)</t>
  </si>
  <si>
    <t>1.1.7.1</t>
  </si>
  <si>
    <t>3G 3G Batteries</t>
  </si>
  <si>
    <t>1.1.7.1.1</t>
  </si>
  <si>
    <t>Battery set, 48V/100 Ah (NSB) for BBS 6201 (1 piece)</t>
  </si>
  <si>
    <t>1.1.7.1.1.1</t>
  </si>
  <si>
    <t>Battery set, 48V/100 Ah (NSB)</t>
  </si>
  <si>
    <t>1.1.7.1.2</t>
  </si>
  <si>
    <t>1.1.7.1.2.1</t>
  </si>
  <si>
    <t>1.1.7.1.3</t>
  </si>
  <si>
    <t>BBS6201-No Batt.</t>
  </si>
  <si>
    <t>1.1.7.1.3.1</t>
  </si>
  <si>
    <t>RBS 6201 interface</t>
  </si>
  <si>
    <t>1.1.7.1.3.2</t>
  </si>
  <si>
    <t>RBS DC cable, 20 m (&lt; 2x10m), 50 mm2</t>
  </si>
  <si>
    <t>1.1.7.1.3.3</t>
  </si>
  <si>
    <t>1.1.7.1.3.4</t>
  </si>
  <si>
    <t>Compact rack with PCU-DC</t>
  </si>
  <si>
    <t>1.1.7.1.4</t>
  </si>
  <si>
    <t>BBU6101 (170Ah) (No Batteries)</t>
  </si>
  <si>
    <t>1.1.7.1.4.1</t>
  </si>
  <si>
    <t>Standard Door Lock/Key</t>
  </si>
  <si>
    <t>1.1.7.1.4.2</t>
  </si>
  <si>
    <t>BBU 6101 with Active Cooling</t>
  </si>
  <si>
    <t>1.1.7.1.4.3</t>
  </si>
  <si>
    <t>Outdoor Battery Accessory Kit</t>
  </si>
  <si>
    <t>1.1.7.1.5</t>
  </si>
  <si>
    <t>NSB Std Battery Set, 48V/170Ah For BBU6101 (1 Set)</t>
  </si>
  <si>
    <t>1.1.7.1.5.1</t>
  </si>
  <si>
    <t>Battery Set, 48V/170 Ah (NSB Std)</t>
  </si>
  <si>
    <t>1.1.7.1.6</t>
  </si>
  <si>
    <t>NSB Std Battery Set, 48V/170Ah For SSC-02 (1 Set)</t>
  </si>
  <si>
    <t>1.1.7.1.6.1</t>
  </si>
  <si>
    <t>1.1.7.2</t>
  </si>
  <si>
    <t>3G Change-out RBS6101 1x2 30Wpcc 1xDUW20(15HS codes) (Stand-Alone)</t>
  </si>
  <si>
    <t>1.1.7.2.1</t>
  </si>
  <si>
    <t>DUW BB HW Activation Fee CE DL p.16CE</t>
  </si>
  <si>
    <t>1.1.7.2.1.1</t>
  </si>
  <si>
    <t>1.1.7.2.2</t>
  </si>
  <si>
    <t>DUW BB HW Activation Fee CE UL p.16CE</t>
  </si>
  <si>
    <t>1.1.7.2.2.1</t>
  </si>
  <si>
    <t>1.1.7.2.3</t>
  </si>
  <si>
    <t>RBS6101 WCDMA 1x2 30Wpcc_DUW20(0UL/0DL/15Code)_Rev A</t>
  </si>
  <si>
    <t>1.1.7.2.3.1</t>
  </si>
  <si>
    <t>RBS 6101 Cabinet, 230 VAC (no RU, no PSU incl.)</t>
  </si>
  <si>
    <t>1.1.7.2.3.2</t>
  </si>
  <si>
    <t>SFP 1000BASE-LX40 DUAL RATE 1.25 40km for DUx</t>
  </si>
  <si>
    <t>1.1.7.2.3.3</t>
  </si>
  <si>
    <t>1.1.7.2.3.4</t>
  </si>
  <si>
    <t>1.1.7.2.3.5</t>
  </si>
  <si>
    <t>1.1.7.2.3.6</t>
  </si>
  <si>
    <t>1.1.7.2.3.7</t>
  </si>
  <si>
    <t>1.1.7.2.3.8</t>
  </si>
  <si>
    <t>1.1.7.2.3.9</t>
  </si>
  <si>
    <t>1.1.7.2.3.10</t>
  </si>
  <si>
    <t>1.1.7.2.3.11</t>
  </si>
  <si>
    <t>1.1.7.2.3.12</t>
  </si>
  <si>
    <t>DUW Optional IP Optical Interface HWAC</t>
  </si>
  <si>
    <t>1.1.7.2.3.13</t>
  </si>
  <si>
    <t>Prepared for external battery back-up</t>
  </si>
  <si>
    <t>1.1.7.2.3.14</t>
  </si>
  <si>
    <t>1.1.7.2.3.15</t>
  </si>
  <si>
    <t>1.1.7.2.3.16</t>
  </si>
  <si>
    <t>1.1.7.2.3.17</t>
  </si>
  <si>
    <t>1.1.7.2.3.18</t>
  </si>
  <si>
    <t>1.1.7.2.3.19</t>
  </si>
  <si>
    <t>Site LAN connection</t>
  </si>
  <si>
    <t>1.1.7.2.3.20</t>
  </si>
  <si>
    <t>1.1.7.2.3.21</t>
  </si>
  <si>
    <t>1.1.7.2.3.22</t>
  </si>
  <si>
    <t>1.1.7.3</t>
  </si>
  <si>
    <t>3G Change-out RBS6102 1x2 30Wpcc 1xDUW20(15HS codes) (Stand-Alone)</t>
  </si>
  <si>
    <t>1.1.7.3.1</t>
  </si>
  <si>
    <t>1.1.7.3.1.1</t>
  </si>
  <si>
    <t>1.1.7.3.2</t>
  </si>
  <si>
    <t>1.1.7.3.2.1</t>
  </si>
  <si>
    <t>1.1.7.3.3</t>
  </si>
  <si>
    <t>RBS6102 WCDMA 1x2 30Wpcc_DUW20(0UL/0DL/15Code)_Rev A</t>
  </si>
  <si>
    <t>1.1.7.3.3.1</t>
  </si>
  <si>
    <t>1.1.7.3.3.2</t>
  </si>
  <si>
    <t>Prepared for internal battery back-up one shelf</t>
  </si>
  <si>
    <t>1.1.7.3.3.3</t>
  </si>
  <si>
    <t>1.1.7.3.3.4</t>
  </si>
  <si>
    <t>1.1.7.3.3.5</t>
  </si>
  <si>
    <t>1.1.7.3.3.6</t>
  </si>
  <si>
    <t>1.1.7.3.3.7</t>
  </si>
  <si>
    <t>1.1.7.3.3.8</t>
  </si>
  <si>
    <t>1.1.7.3.3.9</t>
  </si>
  <si>
    <t>1.1.7.3.3.10</t>
  </si>
  <si>
    <t>1.1.7.3.3.11</t>
  </si>
  <si>
    <t>1.1.7.3.3.12</t>
  </si>
  <si>
    <t>1.1.7.3.3.13</t>
  </si>
  <si>
    <t>1.1.7.3.3.14</t>
  </si>
  <si>
    <t>1.1.7.3.3.15</t>
  </si>
  <si>
    <t>1.1.7.3.3.16</t>
  </si>
  <si>
    <t>1.1.7.3.3.17</t>
  </si>
  <si>
    <t>1.1.7.3.3.18</t>
  </si>
  <si>
    <t>1.1.7.3.3.19</t>
  </si>
  <si>
    <t>1.1.7.3.3.20</t>
  </si>
  <si>
    <t>1.1.7.3.3.21</t>
  </si>
  <si>
    <t>1.1.7.3.3.22</t>
  </si>
  <si>
    <t>1.1.7.3.3.23</t>
  </si>
  <si>
    <t>1.1.7.3.3.24</t>
  </si>
  <si>
    <t>1.1.7.3.3.25</t>
  </si>
  <si>
    <t>1.1.7.3.3.26</t>
  </si>
  <si>
    <t>1.1.7.4</t>
  </si>
  <si>
    <t>3G Change-out RBS6102 2x2 30Wpcc 1xDUW30(30HS codes) (Stand-Alone)</t>
  </si>
  <si>
    <t>1.1.7.4.1</t>
  </si>
  <si>
    <t>1.1.7.4.1.1</t>
  </si>
  <si>
    <t>1.1.7.4.2</t>
  </si>
  <si>
    <t>1.1.7.4.2.1</t>
  </si>
  <si>
    <t>1.1.7.4.3</t>
  </si>
  <si>
    <t>RBS6102 WCDMA 2x2 30Wpcc_DUW30(0UL/0DL/30Code)_Rev A</t>
  </si>
  <si>
    <t>1.1.7.4.3.1</t>
  </si>
  <si>
    <t>1.1.7.4.3.2</t>
  </si>
  <si>
    <t>1.1.7.4.3.3</t>
  </si>
  <si>
    <t>1.1.7.4.3.4</t>
  </si>
  <si>
    <t>1.1.7.4.3.5</t>
  </si>
  <si>
    <t>1.1.7.4.3.6</t>
  </si>
  <si>
    <t>1.1.7.4.3.7</t>
  </si>
  <si>
    <t>1.1.7.4.3.8</t>
  </si>
  <si>
    <t>1.1.7.4.3.9</t>
  </si>
  <si>
    <t>1.1.7.4.3.10</t>
  </si>
  <si>
    <t>1.1.7.4.3.11</t>
  </si>
  <si>
    <t>1.1.7.4.3.12</t>
  </si>
  <si>
    <t>1.1.7.4.3.13</t>
  </si>
  <si>
    <t>1.1.7.4.3.14</t>
  </si>
  <si>
    <t>1.1.7.4.3.15</t>
  </si>
  <si>
    <t>1.1.7.4.3.16</t>
  </si>
  <si>
    <t>1.1.7.4.3.17</t>
  </si>
  <si>
    <t>1.1.7.4.3.18</t>
  </si>
  <si>
    <t>1.1.7.4.3.19</t>
  </si>
  <si>
    <t>1.1.7.4.3.20</t>
  </si>
  <si>
    <t>1.1.7.4.3.21</t>
  </si>
  <si>
    <t>1.1.7.4.3.22</t>
  </si>
  <si>
    <t>1.1.7.4.3.23</t>
  </si>
  <si>
    <t>1.1.7.4.3.24</t>
  </si>
  <si>
    <t>1.1.7.4.3.25</t>
  </si>
  <si>
    <t>1.1.7.4.3.26</t>
  </si>
  <si>
    <t>1.1.7.5</t>
  </si>
  <si>
    <t>3G Change-out RBS6102 3x2 30Wpcc 1xDUW30(45HS codes) (Stand-Alone)</t>
  </si>
  <si>
    <t>1.1.7.5.1</t>
  </si>
  <si>
    <t>1.1.7.5.1.1</t>
  </si>
  <si>
    <t>1.1.7.5.2</t>
  </si>
  <si>
    <t>1.1.7.5.2.1</t>
  </si>
  <si>
    <t>1.1.7.5.3</t>
  </si>
  <si>
    <t>RBS6102 WCDMA 3x2 30Wpcc_DUW30(0UL/0DL/45Code)_Rev A</t>
  </si>
  <si>
    <t>1.1.7.5.3.1</t>
  </si>
  <si>
    <t>1.1.7.5.3.2</t>
  </si>
  <si>
    <t>1.1.7.5.3.3</t>
  </si>
  <si>
    <t>1.1.7.5.3.4</t>
  </si>
  <si>
    <t>1.1.7.5.3.5</t>
  </si>
  <si>
    <t>1.1.7.5.3.6</t>
  </si>
  <si>
    <t>1.1.7.5.3.7</t>
  </si>
  <si>
    <t>1.1.7.5.3.8</t>
  </si>
  <si>
    <t>1.1.7.5.3.9</t>
  </si>
  <si>
    <t>1.1.7.5.3.10</t>
  </si>
  <si>
    <t>1.1.7.5.3.11</t>
  </si>
  <si>
    <t>1.1.7.5.3.12</t>
  </si>
  <si>
    <t>1.1.7.5.3.13</t>
  </si>
  <si>
    <t>1.1.7.5.3.14</t>
  </si>
  <si>
    <t>1.1.7.5.3.15</t>
  </si>
  <si>
    <t>1.1.7.5.3.16</t>
  </si>
  <si>
    <t>1.1.7.5.3.17</t>
  </si>
  <si>
    <t>1.1.7.5.3.18</t>
  </si>
  <si>
    <t>1.1.7.5.3.19</t>
  </si>
  <si>
    <t>1.1.7.5.3.20</t>
  </si>
  <si>
    <t>1.1.7.5.3.21</t>
  </si>
  <si>
    <t>1.1.7.5.3.22</t>
  </si>
  <si>
    <t>1.1.7.5.3.23</t>
  </si>
  <si>
    <t>1.1.7.5.3.24</t>
  </si>
  <si>
    <t>1.1.7.5.3.25</t>
  </si>
  <si>
    <t>1.1.7.5.3.26</t>
  </si>
  <si>
    <t>1.1.7.6</t>
  </si>
  <si>
    <t>3G Change-out RBS6201 1x2 30Wpcc 1xDUW20(15HS codes) (Stand-Alone)</t>
  </si>
  <si>
    <t>1.1.7.6.1</t>
  </si>
  <si>
    <t>1.1.7.6.1.1</t>
  </si>
  <si>
    <t>1.1.7.6.2</t>
  </si>
  <si>
    <t>1.1.7.6.2.1</t>
  </si>
  <si>
    <t>1.1.7.6.3</t>
  </si>
  <si>
    <t>RBS6201 WCDMA 1x2 30Wpcc_DUW20(0UL/0DL/15Code)_Rev A</t>
  </si>
  <si>
    <t>1.1.7.6.3.1</t>
  </si>
  <si>
    <t>1.1.7.6.3.2</t>
  </si>
  <si>
    <t>RBS 6201 Cabinet for up to 6 RU, 230 VAC (no RU, no PSU incl.)</t>
  </si>
  <si>
    <t>1.1.7.6.3.3</t>
  </si>
  <si>
    <t>1.1.7.6.3.4</t>
  </si>
  <si>
    <t>Fastening Screws for concrete (BF or cabinet)</t>
  </si>
  <si>
    <t>1.1.7.6.3.5</t>
  </si>
  <si>
    <t>1.1.7.6.3.6</t>
  </si>
  <si>
    <t>1.1.7.6.3.7</t>
  </si>
  <si>
    <t>1.1.7.6.3.8</t>
  </si>
  <si>
    <t>1.1.7.6.3.9</t>
  </si>
  <si>
    <t>1.1.7.6.3.10</t>
  </si>
  <si>
    <t>1.1.7.6.3.11</t>
  </si>
  <si>
    <t>1.1.7.6.3.12</t>
  </si>
  <si>
    <t>1.1.7.6.3.13</t>
  </si>
  <si>
    <t>1.1.7.6.3.14</t>
  </si>
  <si>
    <t>1.1.7.6.3.15</t>
  </si>
  <si>
    <t>1.1.7.6.3.16</t>
  </si>
  <si>
    <t>1.1.7.6.3.17</t>
  </si>
  <si>
    <t>Base Frame 6201</t>
  </si>
  <si>
    <t>1.1.7.7</t>
  </si>
  <si>
    <t>3G Change-out RBS6201 3x2 30Wpcc 1xDUW30(45HS codes) (Stand-Alone)</t>
  </si>
  <si>
    <t>1.1.7.7.1</t>
  </si>
  <si>
    <t>1.1.7.7.1.1</t>
  </si>
  <si>
    <t>1.1.7.7.2</t>
  </si>
  <si>
    <t>1.1.7.7.2.1</t>
  </si>
  <si>
    <t>1.1.7.7.3</t>
  </si>
  <si>
    <t>RBS6201 WCDMA 3x2 30Wpcc_DUW30(0UL/0DL/45Code)_Rev A</t>
  </si>
  <si>
    <t>1.1.7.7.3.1</t>
  </si>
  <si>
    <t>1.1.7.7.3.2</t>
  </si>
  <si>
    <t>1.1.7.7.3.3</t>
  </si>
  <si>
    <t>1.1.7.7.3.4</t>
  </si>
  <si>
    <t>1.1.7.7.3.5</t>
  </si>
  <si>
    <t>1.1.7.7.3.6</t>
  </si>
  <si>
    <t>1.1.7.7.3.7</t>
  </si>
  <si>
    <t>1.1.7.7.3.8</t>
  </si>
  <si>
    <t>1.1.7.7.3.9</t>
  </si>
  <si>
    <t>1.1.7.7.3.10</t>
  </si>
  <si>
    <t>1.1.7.7.3.11</t>
  </si>
  <si>
    <t>1.1.7.7.3.12</t>
  </si>
  <si>
    <t>1.1.7.7.3.13</t>
  </si>
  <si>
    <t>1.1.7.7.3.14</t>
  </si>
  <si>
    <t>1.1.7.7.3.15</t>
  </si>
  <si>
    <t>1.1.7.7.3.16</t>
  </si>
  <si>
    <t>1.1.7.8</t>
  </si>
  <si>
    <t>3G Change-out RBS6601 with SSC-02 1x2 30Wpcc 1xDUW20(15HS codes) (Stand-Alone) Reuse RRUW</t>
  </si>
  <si>
    <t>1.1.7.8.1</t>
  </si>
  <si>
    <t>1.1.7.8.1.1</t>
  </si>
  <si>
    <t>1.1.7.8.2</t>
  </si>
  <si>
    <t>1.1.7.8.2.1</t>
  </si>
  <si>
    <t>1.1.7.8.3</t>
  </si>
  <si>
    <t>RBS6601 WCDMA No RRUW DUW20 (0UL/0DL/15Code)_IPRAN_Rev A</t>
  </si>
  <si>
    <t>1.1.7.8.3.1</t>
  </si>
  <si>
    <t>1.1.7.8.3.2</t>
  </si>
  <si>
    <t>1.1.7.8.3.3</t>
  </si>
  <si>
    <t>1.1.7.8.3.4</t>
  </si>
  <si>
    <t>1.1.7.8.3.5</t>
  </si>
  <si>
    <t>1.1.7.8.3.6</t>
  </si>
  <si>
    <t>1.1.7.8.3.7</t>
  </si>
  <si>
    <t>1.1.7.8.3.8</t>
  </si>
  <si>
    <t>1.1.7.8.3.9</t>
  </si>
  <si>
    <t>1.1.7.8.4</t>
  </si>
  <si>
    <t>SSC-02 for OD RBS6601 2 Rectifier_2MU (No batteries)</t>
  </si>
  <si>
    <t>1.1.7.8.4.1</t>
  </si>
  <si>
    <t>1.1.7.8.4.1.1</t>
  </si>
  <si>
    <t>2.0 kW rectifier, PBC 6200</t>
  </si>
  <si>
    <t>1.1.7.8.4.1.2</t>
  </si>
  <si>
    <t>1.1.7.8.4.1.3</t>
  </si>
  <si>
    <t>1.1.7.8.4.1.4</t>
  </si>
  <si>
    <t>Lifting Eye Bolt Set</t>
  </si>
  <si>
    <t>1.1.7.8.4.1.5</t>
  </si>
  <si>
    <t>Power and external alarm cable for RBS MU</t>
  </si>
  <si>
    <t>1.1.7.8.4.1.6</t>
  </si>
  <si>
    <t>1.1.7.8.4.1.7</t>
  </si>
  <si>
    <t>SSC-02 for &lt; 4 rectifiers</t>
  </si>
  <si>
    <t>1.1.7.8.4.1.8</t>
  </si>
  <si>
    <t>Service outlet</t>
  </si>
  <si>
    <t>1.1.7.8.4.1.9</t>
  </si>
  <si>
    <t>1.1.7.8.4.1.10</t>
  </si>
  <si>
    <t>Web interface board</t>
  </si>
  <si>
    <t>1.1.7.9</t>
  </si>
  <si>
    <t>3G Change-out RBS6601 with SSC-02 2x2 30Wpcc 1xDUW30(30HS codes) (Stand-Alone) Reuse RRUW</t>
  </si>
  <si>
    <t>1.1.7.9.1</t>
  </si>
  <si>
    <t>1.1.7.9.1.1</t>
  </si>
  <si>
    <t>1.1.7.9.2</t>
  </si>
  <si>
    <t>1.1.7.9.2.1</t>
  </si>
  <si>
    <t>1.1.7.9.3</t>
  </si>
  <si>
    <t>RBS6601 WCDMA No RRUW DUW30 (0UL/0DL/30Code)_IPRAN_Rev A</t>
  </si>
  <si>
    <t>1.1.7.9.3.1</t>
  </si>
  <si>
    <t>1.1.7.9.3.2</t>
  </si>
  <si>
    <t>1.1.7.9.3.3</t>
  </si>
  <si>
    <t>1.1.7.9.3.4</t>
  </si>
  <si>
    <t>1.1.7.9.3.5</t>
  </si>
  <si>
    <t>1.1.7.9.3.6</t>
  </si>
  <si>
    <t>1.1.7.9.3.7</t>
  </si>
  <si>
    <t>1.1.7.9.3.8</t>
  </si>
  <si>
    <t>1.1.7.9.4</t>
  </si>
  <si>
    <t>1.1.7.9.4.1</t>
  </si>
  <si>
    <t>1.1.7.9.4.1.1</t>
  </si>
  <si>
    <t>1.1.7.9.4.1.2</t>
  </si>
  <si>
    <t>1.1.7.9.4.1.3</t>
  </si>
  <si>
    <t>1.1.7.9.4.1.4</t>
  </si>
  <si>
    <t>1.1.7.9.4.1.5</t>
  </si>
  <si>
    <t>1.1.7.9.4.1.6</t>
  </si>
  <si>
    <t>1.1.7.9.4.1.7</t>
  </si>
  <si>
    <t>1.1.7.9.4.1.8</t>
  </si>
  <si>
    <t>1.1.7.9.4.1.9</t>
  </si>
  <si>
    <t>1.1.7.9.4.1.10</t>
  </si>
  <si>
    <t>1.1.7.10</t>
  </si>
  <si>
    <t>3G Change-out RBS6601 with SSC-02 3x2 30Wpcc 1xDUW30(45HS codes) (Stand-Alone) Reuse RRUW</t>
  </si>
  <si>
    <t>1.1.7.10.1</t>
  </si>
  <si>
    <t>1.1.7.10.1.1</t>
  </si>
  <si>
    <t>1.1.7.10.2</t>
  </si>
  <si>
    <t>1.1.7.10.2.1</t>
  </si>
  <si>
    <t>1.1.7.10.3</t>
  </si>
  <si>
    <t>RBS6601 WCDMA No RRUW DUW30 (0UL/0DL/45Code)_IPRAN_Rev A</t>
  </si>
  <si>
    <t>1.1.7.10.3.1</t>
  </si>
  <si>
    <t>1.1.7.10.3.2</t>
  </si>
  <si>
    <t>1.1.7.10.3.3</t>
  </si>
  <si>
    <t>1.1.7.10.3.4</t>
  </si>
  <si>
    <t>1.1.7.10.3.5</t>
  </si>
  <si>
    <t>1.1.7.10.3.6</t>
  </si>
  <si>
    <t>1.1.7.10.3.7</t>
  </si>
  <si>
    <t>1.1.7.10.3.8</t>
  </si>
  <si>
    <t>1.1.7.10.4</t>
  </si>
  <si>
    <t>1.1.7.10.4.1</t>
  </si>
  <si>
    <t>1.1.7.10.4.1.1</t>
  </si>
  <si>
    <t>1.1.7.10.4.1.2</t>
  </si>
  <si>
    <t>1.1.7.10.4.1.3</t>
  </si>
  <si>
    <t>1.1.7.10.4.1.4</t>
  </si>
  <si>
    <t>1.1.7.10.4.1.5</t>
  </si>
  <si>
    <t>1.1.7.10.4.1.6</t>
  </si>
  <si>
    <t>1.1.7.10.4.1.7</t>
  </si>
  <si>
    <t>1.1.7.10.4.1.8</t>
  </si>
  <si>
    <t>1.1.7.10.4.1.9</t>
  </si>
  <si>
    <t>1.1.7.10.4.1.10</t>
  </si>
  <si>
    <t>1.1.7.11</t>
  </si>
  <si>
    <t>3G Change-out RBS6102 3x2 30Wpcc 1xDUW30(45HS codes) (Co-site 2G)</t>
  </si>
  <si>
    <t>1.1.7.11.1</t>
  </si>
  <si>
    <t>1.1.7.11.1.1</t>
  </si>
  <si>
    <t>1.1.7.11.2</t>
  </si>
  <si>
    <t>1.1.7.11.2.1</t>
  </si>
  <si>
    <t>1.1.7.11.3</t>
  </si>
  <si>
    <t>RBS6102 WCDMA 3x2 30Wpcc_DUW30(0UL/0DL/45Code)_Rev A (Exclude Cabinet)</t>
  </si>
  <si>
    <t>1.1.7.11.3.1</t>
  </si>
  <si>
    <t>1.1.7.11.3.2</t>
  </si>
  <si>
    <t>1.1.7.11.3.3</t>
  </si>
  <si>
    <t>1.1.7.11.3.4</t>
  </si>
  <si>
    <t>Extended Cimate System</t>
  </si>
  <si>
    <t>1.1.7.11.3.5</t>
  </si>
  <si>
    <t>1.1.7.11.3.6</t>
  </si>
  <si>
    <t>1.1.7.11.3.7</t>
  </si>
  <si>
    <t>1.1.7.11.3.8</t>
  </si>
  <si>
    <t>1.1.7.11.3.9</t>
  </si>
  <si>
    <t>1.1.7.11.3.10</t>
  </si>
  <si>
    <t>1.1.7.11.3.11</t>
  </si>
  <si>
    <t>1.1.7.11.3.12</t>
  </si>
  <si>
    <t>1.1.7.11.3.13</t>
  </si>
  <si>
    <t>1.1.7.11.3.14</t>
  </si>
  <si>
    <t>1.1.7.11.3.15</t>
  </si>
  <si>
    <t>1.1.7.11.3.16</t>
  </si>
  <si>
    <t>1.1.7.11.3.17</t>
  </si>
  <si>
    <t>1.1.7.11.3.18</t>
  </si>
  <si>
    <t>1.1.7.11.3.19</t>
  </si>
  <si>
    <t>1.1.7.11.3.20</t>
  </si>
  <si>
    <t>1.1.7.11.3.21</t>
  </si>
  <si>
    <t>1.1.7.11.3.22</t>
  </si>
  <si>
    <t>1.1.7.11.3.23</t>
  </si>
  <si>
    <t>1.1.7.11.3.24</t>
  </si>
  <si>
    <t>1.1.7.11.3.25</t>
  </si>
  <si>
    <t>1.1.7.11.3.26</t>
  </si>
  <si>
    <t>1.1.7.11.3.27</t>
  </si>
  <si>
    <t>1.1.7.11.3.28</t>
  </si>
  <si>
    <t>1.1.7.11.3.29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</si>
</sst>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3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38.25" x14ac:dyDescent="0.2">
      <c r="A19" s="133"/>
      <c r="B19" s="84" t="s">
        <v>56</v>
      </c>
      <c r="C19" s="6"/>
      <c r="D19" s="6"/>
      <c r="E19" s="21">
        <f>'11 RAN-(2G3G Mod) Details Pri'!H614</f>
        <v>7922852.7411535596</v>
      </c>
      <c r="F19" s="21"/>
      <c r="G19" s="134">
        <f>'11 RAN-(2G3G Mod) Details Pri'!H615</f>
        <v>4070688.8055490735</v>
      </c>
      <c r="H19" s="134"/>
    </row>
    <row r="20" spans="1:8" s="4" customFormat="1" ht="13.5" thickBot="1" x14ac:dyDescent="0.25">
      <c r="A20" s="28"/>
      <c r="B20" s="78"/>
      <c r="C20" s="29"/>
      <c r="D20" s="29"/>
      <c r="E20" s="30"/>
      <c r="F20" s="30"/>
      <c r="G20" s="31"/>
      <c r="H20" s="31"/>
    </row>
    <row r="21" spans="1:8" s="27" customFormat="1" ht="13.5" thickTop="1" x14ac:dyDescent="0.2">
      <c r="A21" s="32" t="s">
        <v>16</v>
      </c>
      <c r="B21" s="79"/>
      <c r="C21" s="33"/>
      <c r="D21" s="33"/>
      <c r="E21" s="34">
        <f>SUM(E17:E20)</f>
        <v>7922852.7411535596</v>
      </c>
      <c r="F21" s="34" t="e">
        <f>#REF!+F17+#REF!</f>
        <v>#REF!</v>
      </c>
      <c r="G21" s="35">
        <f>SUM(G17:G20)</f>
        <v>4070688.8055490735</v>
      </c>
      <c r="H21" s="36"/>
    </row>
    <row r="22" spans="1:8" s="27" customFormat="1" x14ac:dyDescent="0.2">
      <c r="A22" s="37" t="s">
        <v>17</v>
      </c>
      <c r="B22" s="80"/>
      <c r="C22" s="38"/>
      <c r="D22" s="38"/>
      <c r="E22" s="39">
        <f>SUM(E23:E26)</f>
        <v>0</v>
      </c>
      <c r="F22" s="39"/>
      <c r="G22" s="35">
        <f>SUM(G23:G26)</f>
        <v>0</v>
      </c>
      <c r="H22" s="36"/>
    </row>
    <row r="23" spans="1:8" s="43" customFormat="1" ht="12" x14ac:dyDescent="0.2">
      <c r="A23" s="40"/>
      <c r="B23" s="81" t="s">
        <v>18</v>
      </c>
      <c r="C23" s="41"/>
      <c r="D23" s="41"/>
      <c r="E23" s="42"/>
      <c r="F23" s="42"/>
      <c r="G23" s="36"/>
      <c r="H23" s="36"/>
    </row>
    <row r="24" spans="1:8" s="43" customFormat="1" ht="12" x14ac:dyDescent="0.2">
      <c r="A24" s="40"/>
      <c r="B24" s="81" t="s">
        <v>19</v>
      </c>
      <c r="C24" s="41"/>
      <c r="D24" s="41"/>
      <c r="E24" s="42"/>
      <c r="F24" s="42"/>
      <c r="G24" s="36"/>
      <c r="H24" s="36"/>
    </row>
    <row r="25" spans="1:8" s="43" customFormat="1" ht="12" x14ac:dyDescent="0.2">
      <c r="A25" s="40"/>
      <c r="B25" s="81" t="s">
        <v>20</v>
      </c>
      <c r="C25" s="41"/>
      <c r="D25" s="41"/>
      <c r="E25" s="42"/>
      <c r="F25" s="42"/>
      <c r="G25" s="36"/>
      <c r="H25" s="36"/>
    </row>
    <row r="26" spans="1:8" s="43" customFormat="1" ht="12" x14ac:dyDescent="0.2">
      <c r="A26" s="40"/>
      <c r="B26" s="81" t="s">
        <v>21</v>
      </c>
      <c r="C26" s="41"/>
      <c r="D26" s="41"/>
      <c r="E26" s="42"/>
      <c r="F26" s="42"/>
      <c r="G26" s="36"/>
      <c r="H26" s="36"/>
    </row>
    <row r="27" spans="1:8" s="43" customFormat="1" ht="12" x14ac:dyDescent="0.2">
      <c r="A27" s="44" t="s">
        <v>22</v>
      </c>
      <c r="B27" s="81"/>
      <c r="C27" s="41"/>
      <c r="D27" s="41"/>
      <c r="E27" s="42">
        <f>SUM(E28:E29)</f>
        <v>0</v>
      </c>
      <c r="F27" s="42"/>
      <c r="G27" s="36">
        <f>SUM(G28:G29)</f>
        <v>0</v>
      </c>
      <c r="H27" s="36">
        <f>SUM(E27,G27)</f>
        <v>0</v>
      </c>
    </row>
    <row r="28" spans="1:8" s="43" customFormat="1" ht="24" x14ac:dyDescent="0.2">
      <c r="A28" s="44"/>
      <c r="B28" s="81" t="s">
        <v>23</v>
      </c>
      <c r="C28" s="41"/>
      <c r="D28" s="41"/>
      <c r="E28" s="42"/>
      <c r="F28" s="42"/>
      <c r="G28" s="36"/>
      <c r="H28" s="36"/>
    </row>
    <row r="29" spans="1:8" s="4" customFormat="1" ht="13.5" thickBot="1" x14ac:dyDescent="0.25">
      <c r="A29" s="45"/>
      <c r="B29" s="82"/>
      <c r="C29" s="46"/>
      <c r="D29" s="46"/>
      <c r="E29" s="47"/>
      <c r="F29" s="47"/>
      <c r="G29" s="48"/>
      <c r="H29" s="48"/>
    </row>
    <row r="30" spans="1:8" s="27" customFormat="1" ht="14.25" thickTop="1" thickBot="1" x14ac:dyDescent="0.25">
      <c r="A30" s="49" t="s">
        <v>24</v>
      </c>
      <c r="B30" s="83"/>
      <c r="C30" s="50"/>
      <c r="D30" s="50"/>
      <c r="E30" s="51">
        <f>E21-E22</f>
        <v>7922852.7411535596</v>
      </c>
      <c r="F30" s="51" t="e">
        <f>F21-F22</f>
        <v>#REF!</v>
      </c>
      <c r="G30" s="52">
        <f>G21-G22</f>
        <v>4070688.8055490735</v>
      </c>
      <c r="H30" s="48"/>
    </row>
    <row r="31" spans="1:8" s="27" customFormat="1" ht="13.5" thickTop="1" x14ac:dyDescent="0.2">
      <c r="A31" s="6"/>
      <c r="B31" s="84"/>
      <c r="C31" s="6"/>
      <c r="D31" s="6"/>
      <c r="E31" s="21"/>
      <c r="F31" s="21"/>
      <c r="G31" s="21"/>
      <c r="H31" s="21"/>
    </row>
    <row r="32" spans="1:8" s="4" customFormat="1" x14ac:dyDescent="0.2">
      <c r="B32" s="76"/>
      <c r="E32" s="20"/>
      <c r="F32" s="20"/>
      <c r="G32" s="20"/>
      <c r="H32" s="20"/>
    </row>
    <row r="33" spans="1:10" s="54" customFormat="1" ht="15.75" x14ac:dyDescent="0.25">
      <c r="A33" s="15" t="s">
        <v>25</v>
      </c>
      <c r="B33" s="75"/>
      <c r="C33" s="16"/>
      <c r="D33" s="16"/>
      <c r="E33" s="17"/>
      <c r="F33" s="17"/>
      <c r="G33" s="17"/>
      <c r="H33" s="18"/>
      <c r="I33" s="53"/>
    </row>
    <row r="34" spans="1:10" s="4" customFormat="1" x14ac:dyDescent="0.2">
      <c r="B34" s="76"/>
      <c r="E34" s="20"/>
      <c r="F34" s="20"/>
      <c r="G34" s="20"/>
      <c r="H34" s="20"/>
    </row>
    <row r="35" spans="1:10" s="4" customFormat="1" x14ac:dyDescent="0.2">
      <c r="A35" s="55" t="s">
        <v>26</v>
      </c>
      <c r="B35" s="85"/>
      <c r="C35" s="56"/>
      <c r="D35" s="56"/>
      <c r="E35" s="57"/>
      <c r="F35" s="57"/>
      <c r="G35" s="57"/>
      <c r="H35" s="58"/>
      <c r="I35" s="5"/>
      <c r="J35" s="5"/>
    </row>
    <row r="36" spans="1:10" s="4" customFormat="1" x14ac:dyDescent="0.2">
      <c r="A36" s="59" t="s">
        <v>27</v>
      </c>
      <c r="B36" s="70"/>
      <c r="C36" s="5"/>
      <c r="D36" s="5"/>
      <c r="E36" s="3"/>
      <c r="F36" s="3"/>
      <c r="G36" s="3"/>
      <c r="H36" s="60"/>
      <c r="I36" s="5"/>
      <c r="J36" s="5"/>
    </row>
    <row r="37" spans="1:10" s="4" customFormat="1" x14ac:dyDescent="0.2">
      <c r="A37" s="59" t="s">
        <v>28</v>
      </c>
      <c r="B37" s="70"/>
      <c r="C37" s="5"/>
      <c r="D37" s="5"/>
      <c r="E37" s="3"/>
      <c r="F37" s="3"/>
      <c r="G37" s="3"/>
      <c r="H37" s="60"/>
      <c r="I37" s="5"/>
      <c r="J37" s="5"/>
    </row>
    <row r="38" spans="1:10" s="4" customFormat="1" x14ac:dyDescent="0.2">
      <c r="A38" s="59" t="s">
        <v>29</v>
      </c>
      <c r="B38" s="70"/>
      <c r="C38" s="5"/>
      <c r="D38" s="5"/>
      <c r="E38" s="3"/>
      <c r="F38" s="3"/>
      <c r="G38" s="3"/>
      <c r="H38" s="60"/>
      <c r="I38" s="5"/>
      <c r="J38" s="5"/>
    </row>
    <row r="39" spans="1:10" s="4" customFormat="1" x14ac:dyDescent="0.2">
      <c r="A39" s="59" t="s">
        <v>30</v>
      </c>
      <c r="B39" s="70"/>
      <c r="C39" s="5"/>
      <c r="D39" s="5"/>
      <c r="E39" s="3"/>
      <c r="F39" s="3"/>
      <c r="G39" s="3"/>
      <c r="H39" s="60"/>
      <c r="I39" s="5"/>
      <c r="J39" s="5"/>
    </row>
    <row r="40" spans="1:10" s="4" customFormat="1" x14ac:dyDescent="0.2">
      <c r="A40" s="59" t="s">
        <v>30</v>
      </c>
      <c r="B40" s="70"/>
      <c r="C40" s="5"/>
      <c r="D40" s="5"/>
      <c r="E40" s="3"/>
      <c r="F40" s="3"/>
      <c r="G40" s="3"/>
      <c r="H40" s="60"/>
      <c r="I40" s="5"/>
      <c r="J40" s="5"/>
    </row>
    <row r="41" spans="1:10" s="4" customFormat="1" x14ac:dyDescent="0.2">
      <c r="A41" s="61"/>
      <c r="B41" s="69"/>
      <c r="C41" s="1"/>
      <c r="D41" s="1"/>
      <c r="E41" s="2"/>
      <c r="F41" s="2"/>
      <c r="G41" s="2"/>
      <c r="H41" s="62"/>
      <c r="I41" s="5"/>
      <c r="J41" s="5"/>
    </row>
    <row r="42" spans="1:10" s="4" customFormat="1" x14ac:dyDescent="0.2">
      <c r="B42" s="76"/>
      <c r="E42" s="20"/>
      <c r="F42" s="20"/>
      <c r="G42" s="20"/>
      <c r="H42" s="20"/>
    </row>
    <row r="43" spans="1:10" s="54" customFormat="1" ht="15.75" x14ac:dyDescent="0.25">
      <c r="A43" s="15" t="s">
        <v>31</v>
      </c>
      <c r="B43" s="75"/>
      <c r="C43" s="16"/>
      <c r="D43" s="16"/>
      <c r="E43" s="17"/>
      <c r="F43" s="17"/>
      <c r="G43" s="17"/>
      <c r="H43" s="18"/>
      <c r="I43" s="53"/>
    </row>
    <row r="44" spans="1:10" s="4" customFormat="1" x14ac:dyDescent="0.2">
      <c r="B44" s="76"/>
      <c r="E44" s="20"/>
      <c r="F44" s="20"/>
      <c r="G44" s="20"/>
      <c r="H44" s="20"/>
    </row>
    <row r="45" spans="1:10" s="27" customFormat="1" x14ac:dyDescent="0.2">
      <c r="A45" s="63" t="s">
        <v>32</v>
      </c>
      <c r="B45" s="86" t="s">
        <v>33</v>
      </c>
      <c r="C45" s="63" t="s">
        <v>34</v>
      </c>
      <c r="D45" s="64"/>
      <c r="E45" s="65"/>
      <c r="F45" s="65"/>
      <c r="G45" s="65"/>
      <c r="H45" s="66"/>
      <c r="I45" s="6"/>
      <c r="J45" s="6"/>
    </row>
    <row r="46" spans="1:10" s="4" customFormat="1" x14ac:dyDescent="0.2">
      <c r="A46" s="59" t="s">
        <v>35</v>
      </c>
      <c r="B46" s="87" t="s">
        <v>36</v>
      </c>
      <c r="C46" s="59" t="s">
        <v>4</v>
      </c>
      <c r="D46" s="5"/>
      <c r="E46" s="3"/>
      <c r="F46" s="3"/>
      <c r="G46" s="3"/>
      <c r="H46" s="60"/>
      <c r="I46" s="5"/>
      <c r="J46" s="5"/>
    </row>
    <row r="47" spans="1:10" s="4" customFormat="1" x14ac:dyDescent="0.2">
      <c r="A47" s="59" t="s">
        <v>37</v>
      </c>
      <c r="B47" s="87" t="s">
        <v>36</v>
      </c>
      <c r="C47" s="59" t="s">
        <v>38</v>
      </c>
      <c r="D47" s="5"/>
      <c r="E47" s="3"/>
      <c r="F47" s="3"/>
      <c r="G47" s="3"/>
      <c r="H47" s="60"/>
      <c r="I47" s="5"/>
      <c r="J47" s="5"/>
    </row>
    <row r="48" spans="1:10" s="4" customFormat="1" x14ac:dyDescent="0.2">
      <c r="A48" s="59"/>
      <c r="B48" s="87"/>
      <c r="C48" s="59"/>
      <c r="D48" s="5"/>
      <c r="E48" s="3"/>
      <c r="F48" s="3"/>
      <c r="G48" s="3"/>
      <c r="H48" s="60"/>
      <c r="I48" s="5"/>
      <c r="J48" s="5"/>
    </row>
    <row r="49" spans="1:10" s="4" customFormat="1" x14ac:dyDescent="0.2">
      <c r="A49" s="59"/>
      <c r="B49" s="87"/>
      <c r="C49" s="59"/>
      <c r="D49" s="5"/>
      <c r="E49" s="3"/>
      <c r="F49" s="3"/>
      <c r="G49" s="3"/>
      <c r="H49" s="60"/>
      <c r="I49" s="5"/>
      <c r="J49" s="5"/>
    </row>
    <row r="50" spans="1:10" s="4" customFormat="1" x14ac:dyDescent="0.2">
      <c r="A50" s="61"/>
      <c r="B50" s="88"/>
      <c r="C50" s="61"/>
      <c r="D50" s="1"/>
      <c r="E50" s="2"/>
      <c r="F50" s="2"/>
      <c r="G50" s="2"/>
      <c r="H50" s="62"/>
      <c r="I50" s="5"/>
      <c r="J50" s="5"/>
    </row>
    <row r="51" spans="1:10" s="4" customFormat="1" x14ac:dyDescent="0.2">
      <c r="B51" s="76"/>
      <c r="E51" s="20"/>
      <c r="F51" s="20"/>
      <c r="G51" s="20"/>
      <c r="H51" s="20"/>
    </row>
    <row r="52" spans="1:10" s="4" customFormat="1" x14ac:dyDescent="0.2">
      <c r="B52" s="76"/>
      <c r="E52" s="20"/>
      <c r="F52" s="20"/>
      <c r="G52" s="20"/>
      <c r="H52" s="20"/>
    </row>
    <row r="53" spans="1:10" s="4" customFormat="1" x14ac:dyDescent="0.2">
      <c r="B53" s="76"/>
      <c r="E53" s="20"/>
      <c r="F53" s="20"/>
      <c r="G53" s="20"/>
      <c r="H53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619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SUM(F12,F52,F122,F129,F73,F275,F310)</f>
        <v>7922852.7411535596</v>
      </c>
      <c r="F11" s="114">
        <f>C11*E11</f>
        <v>7922852.7411535596</v>
      </c>
      <c r="G11" s="115">
        <f>IF(F11=0, 0, 100*(1-(H11/F11)))</f>
        <v>48.620920537816467</v>
      </c>
      <c r="H11" s="116">
        <f>C11*SUM(H12,H52,H122,H129,H73,H275,H310)</f>
        <v>4070688.8055490735</v>
      </c>
      <c r="I11" s="117">
        <f>SUM(I12:I611)</f>
        <v>0</v>
      </c>
    </row>
    <row r="12" spans="1:9" x14ac:dyDescent="0.2">
      <c r="A12" s="109" t="s">
        <v>57</v>
      </c>
      <c r="B12" s="110" t="s">
        <v>58</v>
      </c>
      <c r="C12" s="111">
        <v>1</v>
      </c>
      <c r="D12" s="112"/>
      <c r="E12" s="113">
        <f>SUM(F13,F16,F25)</f>
        <v>41876.048898530003</v>
      </c>
      <c r="F12" s="114">
        <f>C12*E12</f>
        <v>41876.048898530003</v>
      </c>
      <c r="G12" s="115">
        <f>IF(F12=0, 0, 100*(1-(H12/F12)))</f>
        <v>40</v>
      </c>
      <c r="H12" s="116">
        <f>C12*SUM(H13,H16,H25)</f>
        <v>25125.629339118001</v>
      </c>
      <c r="I12" s="117"/>
    </row>
    <row r="13" spans="1:9" outlineLevel="1" x14ac:dyDescent="0.2">
      <c r="A13" s="109" t="s">
        <v>59</v>
      </c>
      <c r="B13" s="110" t="s">
        <v>60</v>
      </c>
      <c r="C13" s="111">
        <v>1</v>
      </c>
      <c r="D13" s="112"/>
      <c r="E13" s="113">
        <f>SUM(F14)</f>
        <v>5209</v>
      </c>
      <c r="F13" s="114">
        <f>C13*E13</f>
        <v>5209</v>
      </c>
      <c r="G13" s="115">
        <f>IF(F13=0, 0, 100*(1-(H13/F13)))</f>
        <v>40</v>
      </c>
      <c r="H13" s="116">
        <f>C13*SUM(H14)</f>
        <v>3125.4</v>
      </c>
      <c r="I13" s="117"/>
    </row>
    <row r="14" spans="1:9" outlineLevel="1" x14ac:dyDescent="0.2">
      <c r="A14" s="109" t="s">
        <v>61</v>
      </c>
      <c r="B14" s="110" t="s">
        <v>62</v>
      </c>
      <c r="C14" s="111">
        <v>1</v>
      </c>
      <c r="D14" s="112"/>
      <c r="E14" s="113">
        <v>5209</v>
      </c>
      <c r="F14" s="114">
        <f>C14*E14</f>
        <v>5209</v>
      </c>
      <c r="G14" s="115">
        <v>40</v>
      </c>
      <c r="H14" s="116">
        <f>F14*(1-(G14/100)) +(0*SUM(H15))</f>
        <v>3125.4</v>
      </c>
      <c r="I14" s="117"/>
    </row>
    <row r="15" spans="1:9" hidden="1" outlineLevel="1" x14ac:dyDescent="0.2">
      <c r="A15" s="109" t="s">
        <v>63</v>
      </c>
      <c r="B15" s="110" t="s">
        <v>64</v>
      </c>
      <c r="C15" s="111">
        <v>1</v>
      </c>
      <c r="D15" s="112"/>
      <c r="E15" s="113">
        <v>5209</v>
      </c>
      <c r="F15" s="114">
        <v>5209</v>
      </c>
      <c r="G15" s="115">
        <v>40</v>
      </c>
      <c r="H15" s="116">
        <v>3125.4</v>
      </c>
      <c r="I15" s="117"/>
    </row>
    <row r="16" spans="1:9" outlineLevel="1" x14ac:dyDescent="0.2">
      <c r="A16" s="109" t="s">
        <v>65</v>
      </c>
      <c r="B16" s="110" t="s">
        <v>66</v>
      </c>
      <c r="C16" s="111">
        <v>1</v>
      </c>
      <c r="D16" s="112"/>
      <c r="E16" s="113">
        <f>SUM(F17,F19,F21,F23)</f>
        <v>14808.455367390001</v>
      </c>
      <c r="F16" s="114">
        <f>C16*E16</f>
        <v>14808.455367390001</v>
      </c>
      <c r="G16" s="115">
        <f>IF(F16=0, 0, 100*(1-(H16/F16)))</f>
        <v>40</v>
      </c>
      <c r="H16" s="116">
        <f>C16*SUM(H17,H19,H21,H23)</f>
        <v>8885.0732204340002</v>
      </c>
      <c r="I16" s="117"/>
    </row>
    <row r="17" spans="1:9" outlineLevel="2" x14ac:dyDescent="0.2">
      <c r="A17" s="109" t="s">
        <v>67</v>
      </c>
      <c r="B17" s="110" t="s">
        <v>68</v>
      </c>
      <c r="C17" s="111">
        <v>3</v>
      </c>
      <c r="D17" s="112"/>
      <c r="E17" s="113">
        <v>967.93582071000003</v>
      </c>
      <c r="F17" s="114">
        <f>C17*E17</f>
        <v>2903.8074621300002</v>
      </c>
      <c r="G17" s="115">
        <v>40</v>
      </c>
      <c r="H17" s="116">
        <f>F17*(1-(G17/100)) +(0*SUM(H18))</f>
        <v>1742.2844772780002</v>
      </c>
      <c r="I17" s="117"/>
    </row>
    <row r="18" spans="1:9" hidden="1" outlineLevel="2" x14ac:dyDescent="0.2">
      <c r="A18" s="109" t="s">
        <v>69</v>
      </c>
      <c r="B18" s="110" t="s">
        <v>70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71</v>
      </c>
      <c r="B19" s="110" t="s">
        <v>72</v>
      </c>
      <c r="C19" s="111">
        <v>3</v>
      </c>
      <c r="D19" s="112"/>
      <c r="E19" s="113">
        <v>967.93582071000003</v>
      </c>
      <c r="F19" s="114">
        <f>C19*E19</f>
        <v>2903.8074621300002</v>
      </c>
      <c r="G19" s="115">
        <v>40</v>
      </c>
      <c r="H19" s="116">
        <f>F19*(1-(G19/100)) +(0*SUM(H20))</f>
        <v>1742.2844772780002</v>
      </c>
      <c r="I19" s="117"/>
    </row>
    <row r="20" spans="1:9" hidden="1" outlineLevel="2" x14ac:dyDescent="0.2">
      <c r="A20" s="109" t="s">
        <v>73</v>
      </c>
      <c r="B20" s="110" t="s">
        <v>74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75</v>
      </c>
      <c r="B21" s="110" t="s">
        <v>76</v>
      </c>
      <c r="C21" s="111">
        <v>3</v>
      </c>
      <c r="D21" s="112"/>
      <c r="E21" s="113">
        <v>967.93582071000003</v>
      </c>
      <c r="F21" s="114">
        <f>C21*E21</f>
        <v>2903.8074621300002</v>
      </c>
      <c r="G21" s="115">
        <v>40</v>
      </c>
      <c r="H21" s="116">
        <f>F21*(1-(G21/100)) +(0*SUM(H22))</f>
        <v>1742.2844772780002</v>
      </c>
      <c r="I21" s="117"/>
    </row>
    <row r="22" spans="1:9" hidden="1" outlineLevel="2" x14ac:dyDescent="0.2">
      <c r="A22" s="109" t="s">
        <v>77</v>
      </c>
      <c r="B22" s="110" t="s">
        <v>78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79</v>
      </c>
      <c r="B23" s="110" t="s">
        <v>80</v>
      </c>
      <c r="C23" s="111">
        <v>12</v>
      </c>
      <c r="D23" s="112"/>
      <c r="E23" s="113">
        <v>508.08608175000001</v>
      </c>
      <c r="F23" s="114">
        <f>C23*E23</f>
        <v>6097.0329810000003</v>
      </c>
      <c r="G23" s="115">
        <v>40</v>
      </c>
      <c r="H23" s="116">
        <f>F23*(1-(G23/100)) +(0*SUM(H24))</f>
        <v>3658.2197885999999</v>
      </c>
      <c r="I23" s="117"/>
    </row>
    <row r="24" spans="1:9" hidden="1" outlineLevel="2" x14ac:dyDescent="0.2">
      <c r="A24" s="109" t="s">
        <v>81</v>
      </c>
      <c r="B24" s="110" t="s">
        <v>82</v>
      </c>
      <c r="C24" s="111">
        <v>1</v>
      </c>
      <c r="D24" s="112"/>
      <c r="E24" s="113">
        <v>508.08608175000001</v>
      </c>
      <c r="F24" s="114">
        <v>508.08608175000001</v>
      </c>
      <c r="G24" s="115">
        <v>40</v>
      </c>
      <c r="H24" s="116">
        <v>304.85164904999999</v>
      </c>
      <c r="I24" s="117"/>
    </row>
    <row r="25" spans="1:9" outlineLevel="1" x14ac:dyDescent="0.2">
      <c r="A25" s="109" t="s">
        <v>83</v>
      </c>
      <c r="B25" s="110" t="s">
        <v>84</v>
      </c>
      <c r="C25" s="111">
        <v>1</v>
      </c>
      <c r="D25" s="112"/>
      <c r="E25" s="113">
        <f>SUM(F26)</f>
        <v>21858.593531139999</v>
      </c>
      <c r="F25" s="114">
        <f>C25*E25</f>
        <v>21858.593531139999</v>
      </c>
      <c r="G25" s="115">
        <f>IF(F25=0, 0, 100*(1-(H25/F25)))</f>
        <v>40</v>
      </c>
      <c r="H25" s="116">
        <f>C25*SUM(H26)</f>
        <v>13115.156118683999</v>
      </c>
      <c r="I25" s="117"/>
    </row>
    <row r="26" spans="1:9" outlineLevel="1" x14ac:dyDescent="0.2">
      <c r="A26" s="109" t="s">
        <v>85</v>
      </c>
      <c r="B26" s="110" t="s">
        <v>86</v>
      </c>
      <c r="C26" s="111">
        <v>1</v>
      </c>
      <c r="D26" s="112"/>
      <c r="E26" s="113">
        <v>21858.593531139999</v>
      </c>
      <c r="F26" s="114">
        <f>C26*E26</f>
        <v>21858.593531139999</v>
      </c>
      <c r="G26" s="115">
        <v>40</v>
      </c>
      <c r="H26" s="116">
        <f>F26*(1-(G26/100)) +(0*SUM(H27,H28,H29,H30,H31,H32,H33,H34,H35,H36,H37,H38,H39,H40,H41,H42,H43,H44,H45,H46,H47,H48,H49,H50,H51))</f>
        <v>13115.156118683999</v>
      </c>
      <c r="I26" s="117"/>
    </row>
    <row r="27" spans="1:9" hidden="1" outlineLevel="2" x14ac:dyDescent="0.2">
      <c r="A27" s="109" t="s">
        <v>87</v>
      </c>
      <c r="B27" s="110" t="s">
        <v>88</v>
      </c>
      <c r="C27" s="111">
        <v>0</v>
      </c>
      <c r="D27" s="112"/>
      <c r="E27" s="113">
        <v>3158</v>
      </c>
      <c r="F27" s="114">
        <v>0</v>
      </c>
      <c r="G27" s="115">
        <v>40</v>
      </c>
      <c r="H27" s="116">
        <v>0</v>
      </c>
      <c r="I27" s="117"/>
    </row>
    <row r="28" spans="1:9" hidden="1" outlineLevel="2" x14ac:dyDescent="0.2">
      <c r="A28" s="109" t="s">
        <v>89</v>
      </c>
      <c r="B28" s="110" t="s">
        <v>82</v>
      </c>
      <c r="C28" s="111">
        <v>0</v>
      </c>
      <c r="D28" s="112"/>
      <c r="E28" s="113">
        <v>508.08608175000001</v>
      </c>
      <c r="F28" s="114">
        <v>0</v>
      </c>
      <c r="G28" s="115">
        <v>40</v>
      </c>
      <c r="H28" s="116">
        <v>0</v>
      </c>
      <c r="I28" s="117"/>
    </row>
    <row r="29" spans="1:9" hidden="1" outlineLevel="2" x14ac:dyDescent="0.2">
      <c r="A29" s="109" t="s">
        <v>90</v>
      </c>
      <c r="B29" s="110" t="s">
        <v>91</v>
      </c>
      <c r="C29" s="111">
        <v>1</v>
      </c>
      <c r="D29" s="112"/>
      <c r="E29" s="113">
        <v>7895</v>
      </c>
      <c r="F29" s="114">
        <v>7895</v>
      </c>
      <c r="G29" s="115">
        <v>40</v>
      </c>
      <c r="H29" s="116">
        <v>4737</v>
      </c>
      <c r="I29" s="117"/>
    </row>
    <row r="30" spans="1:9" hidden="1" outlineLevel="2" x14ac:dyDescent="0.2">
      <c r="A30" s="109" t="s">
        <v>92</v>
      </c>
      <c r="B30" s="110" t="s">
        <v>93</v>
      </c>
      <c r="C30" s="111">
        <v>1</v>
      </c>
      <c r="D30" s="112"/>
      <c r="E30" s="113">
        <v>1400.7385712499999</v>
      </c>
      <c r="F30" s="114">
        <v>1400.7385712499999</v>
      </c>
      <c r="G30" s="115">
        <v>40</v>
      </c>
      <c r="H30" s="116">
        <v>840.44314274999999</v>
      </c>
      <c r="I30" s="117"/>
    </row>
    <row r="31" spans="1:9" hidden="1" outlineLevel="2" x14ac:dyDescent="0.2">
      <c r="A31" s="109" t="s">
        <v>94</v>
      </c>
      <c r="B31" s="110" t="s">
        <v>95</v>
      </c>
      <c r="C31" s="111">
        <v>3</v>
      </c>
      <c r="D31" s="112"/>
      <c r="E31" s="113">
        <v>313.76543995999998</v>
      </c>
      <c r="F31" s="114">
        <v>941.29631988000006</v>
      </c>
      <c r="G31" s="115">
        <v>40</v>
      </c>
      <c r="H31" s="116">
        <v>564.77779192800006</v>
      </c>
      <c r="I31" s="117"/>
    </row>
    <row r="32" spans="1:9" hidden="1" outlineLevel="2" x14ac:dyDescent="0.2">
      <c r="A32" s="109" t="s">
        <v>96</v>
      </c>
      <c r="B32" s="110" t="s">
        <v>97</v>
      </c>
      <c r="C32" s="111">
        <v>1</v>
      </c>
      <c r="D32" s="112"/>
      <c r="E32" s="113">
        <v>491.93938622000002</v>
      </c>
      <c r="F32" s="114">
        <v>491.93938622000002</v>
      </c>
      <c r="G32" s="115">
        <v>40</v>
      </c>
      <c r="H32" s="116">
        <v>295.163631732</v>
      </c>
      <c r="I32" s="117"/>
    </row>
    <row r="33" spans="1:9" hidden="1" outlineLevel="2" x14ac:dyDescent="0.2">
      <c r="A33" s="109" t="s">
        <v>98</v>
      </c>
      <c r="B33" s="110" t="s">
        <v>99</v>
      </c>
      <c r="C33" s="111">
        <v>0</v>
      </c>
      <c r="D33" s="112"/>
      <c r="E33" s="113">
        <v>7640</v>
      </c>
      <c r="F33" s="114">
        <v>0</v>
      </c>
      <c r="G33" s="115">
        <v>40</v>
      </c>
      <c r="H33" s="116">
        <v>0</v>
      </c>
      <c r="I33" s="117"/>
    </row>
    <row r="34" spans="1:9" hidden="1" outlineLevel="2" x14ac:dyDescent="0.2">
      <c r="A34" s="109" t="s">
        <v>100</v>
      </c>
      <c r="B34" s="110" t="s">
        <v>101</v>
      </c>
      <c r="C34" s="111">
        <v>1</v>
      </c>
      <c r="D34" s="112"/>
      <c r="E34" s="113">
        <v>5940.1629950300003</v>
      </c>
      <c r="F34" s="114">
        <v>5940.1629950300003</v>
      </c>
      <c r="G34" s="115">
        <v>40</v>
      </c>
      <c r="H34" s="116">
        <v>3564.0977970180002</v>
      </c>
      <c r="I34" s="117"/>
    </row>
    <row r="35" spans="1:9" hidden="1" outlineLevel="2" x14ac:dyDescent="0.2">
      <c r="A35" s="109" t="s">
        <v>102</v>
      </c>
      <c r="B35" s="110" t="s">
        <v>103</v>
      </c>
      <c r="C35" s="111">
        <v>0</v>
      </c>
      <c r="D35" s="112"/>
      <c r="E35" s="113">
        <v>666.34407233000002</v>
      </c>
      <c r="F35" s="114">
        <v>0</v>
      </c>
      <c r="G35" s="115">
        <v>40</v>
      </c>
      <c r="H35" s="116">
        <v>0</v>
      </c>
      <c r="I35" s="117"/>
    </row>
    <row r="36" spans="1:9" hidden="1" outlineLevel="2" x14ac:dyDescent="0.2">
      <c r="A36" s="109" t="s">
        <v>104</v>
      </c>
      <c r="B36" s="110" t="s">
        <v>70</v>
      </c>
      <c r="C36" s="111">
        <v>0</v>
      </c>
      <c r="D36" s="112"/>
      <c r="E36" s="113">
        <v>967.93582071000003</v>
      </c>
      <c r="F36" s="114">
        <v>0</v>
      </c>
      <c r="G36" s="115">
        <v>40</v>
      </c>
      <c r="H36" s="116">
        <v>0</v>
      </c>
      <c r="I36" s="117"/>
    </row>
    <row r="37" spans="1:9" hidden="1" outlineLevel="2" x14ac:dyDescent="0.2">
      <c r="A37" s="109" t="s">
        <v>105</v>
      </c>
      <c r="B37" s="110" t="s">
        <v>74</v>
      </c>
      <c r="C37" s="111">
        <v>0</v>
      </c>
      <c r="D37" s="112"/>
      <c r="E37" s="113">
        <v>967.93582071000003</v>
      </c>
      <c r="F37" s="114">
        <v>0</v>
      </c>
      <c r="G37" s="115">
        <v>40</v>
      </c>
      <c r="H37" s="116">
        <v>0</v>
      </c>
      <c r="I37" s="117"/>
    </row>
    <row r="38" spans="1:9" hidden="1" outlineLevel="2" x14ac:dyDescent="0.2">
      <c r="A38" s="109" t="s">
        <v>106</v>
      </c>
      <c r="B38" s="110" t="s">
        <v>107</v>
      </c>
      <c r="C38" s="111">
        <v>1</v>
      </c>
      <c r="D38" s="112"/>
      <c r="E38" s="113">
        <v>1527.53087992</v>
      </c>
      <c r="F38" s="114">
        <v>1527.53087992</v>
      </c>
      <c r="G38" s="115">
        <v>40</v>
      </c>
      <c r="H38" s="116">
        <v>916.518527952</v>
      </c>
      <c r="I38" s="117"/>
    </row>
    <row r="39" spans="1:9" hidden="1" outlineLevel="2" x14ac:dyDescent="0.2">
      <c r="A39" s="109" t="s">
        <v>108</v>
      </c>
      <c r="B39" s="110" t="s">
        <v>109</v>
      </c>
      <c r="C39" s="111">
        <v>1</v>
      </c>
      <c r="D39" s="112"/>
      <c r="E39" s="113">
        <v>594.85546925000006</v>
      </c>
      <c r="F39" s="114">
        <v>594.85546925000006</v>
      </c>
      <c r="G39" s="115">
        <v>40</v>
      </c>
      <c r="H39" s="116">
        <v>356.91328155000002</v>
      </c>
      <c r="I39" s="117"/>
    </row>
    <row r="40" spans="1:9" hidden="1" outlineLevel="2" x14ac:dyDescent="0.2">
      <c r="A40" s="109" t="s">
        <v>110</v>
      </c>
      <c r="B40" s="110" t="s">
        <v>64</v>
      </c>
      <c r="C40" s="111">
        <v>0</v>
      </c>
      <c r="D40" s="112"/>
      <c r="E40" s="113">
        <v>5209</v>
      </c>
      <c r="F40" s="114">
        <v>0</v>
      </c>
      <c r="G40" s="115">
        <v>40</v>
      </c>
      <c r="H40" s="116">
        <v>0</v>
      </c>
      <c r="I40" s="117"/>
    </row>
    <row r="41" spans="1:9" hidden="1" outlineLevel="2" x14ac:dyDescent="0.2">
      <c r="A41" s="109" t="s">
        <v>111</v>
      </c>
      <c r="B41" s="110" t="s">
        <v>112</v>
      </c>
      <c r="C41" s="111">
        <v>1</v>
      </c>
      <c r="D41" s="112"/>
      <c r="E41" s="113">
        <v>275.43613906000002</v>
      </c>
      <c r="F41" s="114">
        <v>275.43613906000002</v>
      </c>
      <c r="G41" s="115">
        <v>40</v>
      </c>
      <c r="H41" s="116">
        <v>165.261683436</v>
      </c>
      <c r="I41" s="117"/>
    </row>
    <row r="42" spans="1:9" hidden="1" outlineLevel="2" x14ac:dyDescent="0.2">
      <c r="A42" s="109" t="s">
        <v>113</v>
      </c>
      <c r="B42" s="110" t="s">
        <v>114</v>
      </c>
      <c r="C42" s="111">
        <v>1</v>
      </c>
      <c r="D42" s="112"/>
      <c r="E42" s="113">
        <v>78.186680249999995</v>
      </c>
      <c r="F42" s="114">
        <v>78.186680249999995</v>
      </c>
      <c r="G42" s="115">
        <v>40</v>
      </c>
      <c r="H42" s="116">
        <v>46.912008149999998</v>
      </c>
      <c r="I42" s="117"/>
    </row>
    <row r="43" spans="1:9" hidden="1" outlineLevel="2" x14ac:dyDescent="0.2">
      <c r="A43" s="109" t="s">
        <v>115</v>
      </c>
      <c r="B43" s="110" t="s">
        <v>116</v>
      </c>
      <c r="C43" s="111">
        <v>1</v>
      </c>
      <c r="D43" s="112"/>
      <c r="E43" s="113">
        <v>823.90169361999995</v>
      </c>
      <c r="F43" s="114">
        <v>823.90169361999995</v>
      </c>
      <c r="G43" s="115">
        <v>40</v>
      </c>
      <c r="H43" s="116">
        <v>494.34101617200002</v>
      </c>
      <c r="I43" s="117"/>
    </row>
    <row r="44" spans="1:9" hidden="1" outlineLevel="2" x14ac:dyDescent="0.2">
      <c r="A44" s="109" t="s">
        <v>117</v>
      </c>
      <c r="B44" s="110" t="s">
        <v>118</v>
      </c>
      <c r="C44" s="111">
        <v>1</v>
      </c>
      <c r="D44" s="112"/>
      <c r="E44" s="113">
        <v>270.62269196</v>
      </c>
      <c r="F44" s="114">
        <v>270.62269196</v>
      </c>
      <c r="G44" s="115">
        <v>40</v>
      </c>
      <c r="H44" s="116">
        <v>162.37361517599999</v>
      </c>
      <c r="I44" s="117"/>
    </row>
    <row r="45" spans="1:9" hidden="1" outlineLevel="2" x14ac:dyDescent="0.2">
      <c r="A45" s="109" t="s">
        <v>119</v>
      </c>
      <c r="B45" s="110" t="s">
        <v>120</v>
      </c>
      <c r="C45" s="111">
        <v>0</v>
      </c>
      <c r="D45" s="112"/>
      <c r="E45" s="113">
        <v>119.07551254000001</v>
      </c>
      <c r="F45" s="114">
        <v>0</v>
      </c>
      <c r="G45" s="115">
        <v>40</v>
      </c>
      <c r="H45" s="116">
        <v>0</v>
      </c>
      <c r="I45" s="117"/>
    </row>
    <row r="46" spans="1:9" hidden="1" outlineLevel="2" x14ac:dyDescent="0.2">
      <c r="A46" s="109" t="s">
        <v>121</v>
      </c>
      <c r="B46" s="110" t="s">
        <v>122</v>
      </c>
      <c r="C46" s="111">
        <v>1</v>
      </c>
      <c r="D46" s="112"/>
      <c r="E46" s="113">
        <v>56.526168339999998</v>
      </c>
      <c r="F46" s="114">
        <v>56.526168339999998</v>
      </c>
      <c r="G46" s="115">
        <v>40</v>
      </c>
      <c r="H46" s="116">
        <v>33.915701003999999</v>
      </c>
      <c r="I46" s="117"/>
    </row>
    <row r="47" spans="1:9" hidden="1" outlineLevel="2" x14ac:dyDescent="0.2">
      <c r="A47" s="109" t="s">
        <v>123</v>
      </c>
      <c r="B47" s="110" t="s">
        <v>124</v>
      </c>
      <c r="C47" s="111">
        <v>1</v>
      </c>
      <c r="D47" s="112"/>
      <c r="E47" s="113">
        <v>212.88679486000001</v>
      </c>
      <c r="F47" s="114">
        <v>212.88679486000001</v>
      </c>
      <c r="G47" s="115">
        <v>40</v>
      </c>
      <c r="H47" s="116">
        <v>127.732076916</v>
      </c>
      <c r="I47" s="117"/>
    </row>
    <row r="48" spans="1:9" hidden="1" outlineLevel="2" x14ac:dyDescent="0.2">
      <c r="A48" s="109" t="s">
        <v>125</v>
      </c>
      <c r="B48" s="110" t="s">
        <v>126</v>
      </c>
      <c r="C48" s="111">
        <v>1</v>
      </c>
      <c r="D48" s="112"/>
      <c r="E48" s="113">
        <v>206.87635298999999</v>
      </c>
      <c r="F48" s="114">
        <v>206.87635298999999</v>
      </c>
      <c r="G48" s="115">
        <v>40</v>
      </c>
      <c r="H48" s="116">
        <v>124.125811794</v>
      </c>
      <c r="I48" s="117"/>
    </row>
    <row r="49" spans="1:9" hidden="1" outlineLevel="2" x14ac:dyDescent="0.2">
      <c r="A49" s="109" t="s">
        <v>127</v>
      </c>
      <c r="B49" s="110" t="s">
        <v>128</v>
      </c>
      <c r="C49" s="111">
        <v>0</v>
      </c>
      <c r="D49" s="112"/>
      <c r="E49" s="113">
        <v>8039</v>
      </c>
      <c r="F49" s="114">
        <v>0</v>
      </c>
      <c r="G49" s="115">
        <v>40</v>
      </c>
      <c r="H49" s="116">
        <v>0</v>
      </c>
      <c r="I49" s="117"/>
    </row>
    <row r="50" spans="1:9" hidden="1" outlineLevel="2" x14ac:dyDescent="0.2">
      <c r="A50" s="109" t="s">
        <v>129</v>
      </c>
      <c r="B50" s="110" t="s">
        <v>130</v>
      </c>
      <c r="C50" s="111">
        <v>0</v>
      </c>
      <c r="D50" s="112"/>
      <c r="E50" s="113">
        <v>3215</v>
      </c>
      <c r="F50" s="114">
        <v>0</v>
      </c>
      <c r="G50" s="115">
        <v>40</v>
      </c>
      <c r="H50" s="116">
        <v>0</v>
      </c>
      <c r="I50" s="117"/>
    </row>
    <row r="51" spans="1:9" hidden="1" outlineLevel="2" x14ac:dyDescent="0.2">
      <c r="A51" s="109" t="s">
        <v>131</v>
      </c>
      <c r="B51" s="110" t="s">
        <v>132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x14ac:dyDescent="0.2">
      <c r="A52" s="109" t="s">
        <v>133</v>
      </c>
      <c r="B52" s="110" t="s">
        <v>134</v>
      </c>
      <c r="C52" s="111">
        <v>1</v>
      </c>
      <c r="D52" s="112"/>
      <c r="E52" s="113">
        <f>SUM(F53,F56)</f>
        <v>0</v>
      </c>
      <c r="F52" s="114">
        <f>C52*E52</f>
        <v>0</v>
      </c>
      <c r="G52" s="115">
        <f>IF(F52=0, 0, 100*(1-(H52/F52)))</f>
        <v>0</v>
      </c>
      <c r="H52" s="116">
        <f>C52*SUM(H53,H56)</f>
        <v>0</v>
      </c>
      <c r="I52" s="117"/>
    </row>
    <row r="53" spans="1:9" outlineLevel="1" x14ac:dyDescent="0.2">
      <c r="A53" s="109" t="s">
        <v>135</v>
      </c>
      <c r="B53" s="110" t="s">
        <v>136</v>
      </c>
      <c r="C53" s="111">
        <v>1</v>
      </c>
      <c r="D53" s="112"/>
      <c r="E53" s="113">
        <f>SUM(F54)</f>
        <v>0</v>
      </c>
      <c r="F53" s="114">
        <f>C53*E53</f>
        <v>0</v>
      </c>
      <c r="G53" s="115">
        <f>IF(F53=0, 0, 100*(1-(H53/F53)))</f>
        <v>0</v>
      </c>
      <c r="H53" s="116">
        <f>C53*SUM(H54)</f>
        <v>0</v>
      </c>
      <c r="I53" s="117"/>
    </row>
    <row r="54" spans="1:9" outlineLevel="1" x14ac:dyDescent="0.2">
      <c r="A54" s="109" t="s">
        <v>137</v>
      </c>
      <c r="B54" s="110" t="s">
        <v>138</v>
      </c>
      <c r="C54" s="111">
        <v>1</v>
      </c>
      <c r="D54" s="112"/>
      <c r="E54" s="113">
        <v>0</v>
      </c>
      <c r="F54" s="114">
        <f>C54*E54</f>
        <v>0</v>
      </c>
      <c r="G54" s="115">
        <v>0</v>
      </c>
      <c r="H54" s="116">
        <f>F54*(1-(G54/100)) +(0*SUM(H55))</f>
        <v>0</v>
      </c>
      <c r="I54" s="117"/>
    </row>
    <row r="55" spans="1:9" hidden="1" outlineLevel="1" x14ac:dyDescent="0.2">
      <c r="A55" s="109" t="s">
        <v>139</v>
      </c>
      <c r="B55" s="110" t="s">
        <v>140</v>
      </c>
      <c r="C55" s="111">
        <v>1</v>
      </c>
      <c r="D55" s="112"/>
      <c r="E55" s="113">
        <v>0</v>
      </c>
      <c r="F55" s="114">
        <v>0</v>
      </c>
      <c r="G55" s="115">
        <v>0</v>
      </c>
      <c r="H55" s="116">
        <v>0</v>
      </c>
      <c r="I55" s="117"/>
    </row>
    <row r="56" spans="1:9" outlineLevel="1" x14ac:dyDescent="0.2">
      <c r="A56" s="109" t="s">
        <v>141</v>
      </c>
      <c r="B56" s="110" t="s">
        <v>142</v>
      </c>
      <c r="C56" s="111">
        <v>1</v>
      </c>
      <c r="D56" s="112"/>
      <c r="E56" s="113">
        <f>SUM(F57)</f>
        <v>0</v>
      </c>
      <c r="F56" s="114">
        <f>C56*E56</f>
        <v>0</v>
      </c>
      <c r="G56" s="115">
        <f>IF(F56=0, 0, 100*(1-(H56/F56)))</f>
        <v>0</v>
      </c>
      <c r="H56" s="116">
        <f>C56*SUM(H57)</f>
        <v>0</v>
      </c>
      <c r="I56" s="117"/>
    </row>
    <row r="57" spans="1:9" outlineLevel="1" x14ac:dyDescent="0.2">
      <c r="A57" s="109" t="s">
        <v>143</v>
      </c>
      <c r="B57" s="110" t="s">
        <v>138</v>
      </c>
      <c r="C57" s="111">
        <v>1</v>
      </c>
      <c r="D57" s="112"/>
      <c r="E57" s="113">
        <v>0</v>
      </c>
      <c r="F57" s="114">
        <f>C57*E57</f>
        <v>0</v>
      </c>
      <c r="G57" s="115">
        <v>0</v>
      </c>
      <c r="H57" s="116">
        <f>F57*(1-(G57/100)) +(0*SUM(H58))</f>
        <v>0</v>
      </c>
      <c r="I57" s="117"/>
    </row>
    <row r="58" spans="1:9" hidden="1" outlineLevel="1" x14ac:dyDescent="0.2">
      <c r="A58" s="109" t="s">
        <v>144</v>
      </c>
      <c r="B58" s="110" t="s">
        <v>140</v>
      </c>
      <c r="C58" s="111">
        <v>1</v>
      </c>
      <c r="D58" s="112"/>
      <c r="E58" s="113">
        <v>0</v>
      </c>
      <c r="F58" s="114">
        <v>0</v>
      </c>
      <c r="G58" s="115">
        <v>0</v>
      </c>
      <c r="H58" s="116">
        <v>0</v>
      </c>
      <c r="I58" s="117"/>
    </row>
    <row r="59" spans="1:9" x14ac:dyDescent="0.2">
      <c r="A59" s="109" t="s">
        <v>145</v>
      </c>
      <c r="B59" s="110" t="s">
        <v>146</v>
      </c>
      <c r="C59" s="111">
        <v>1</v>
      </c>
      <c r="D59" s="112"/>
      <c r="E59" s="113">
        <f>SUM(F60,F63)</f>
        <v>0</v>
      </c>
      <c r="F59" s="114">
        <f>C59*E59</f>
        <v>0</v>
      </c>
      <c r="G59" s="115">
        <f>IF(F59=0, 0, 100*(1-(H59/F59)))</f>
        <v>0</v>
      </c>
      <c r="H59" s="116">
        <f>C59*SUM(H60,H63)</f>
        <v>0</v>
      </c>
      <c r="I59" s="117"/>
    </row>
    <row r="60" spans="1:9" outlineLevel="1" x14ac:dyDescent="0.2">
      <c r="A60" s="109" t="s">
        <v>147</v>
      </c>
      <c r="B60" s="110" t="s">
        <v>148</v>
      </c>
      <c r="C60" s="111">
        <v>1</v>
      </c>
      <c r="D60" s="112"/>
      <c r="E60" s="113">
        <f>SUM(F61)</f>
        <v>0</v>
      </c>
      <c r="F60" s="114">
        <f>C60*E60</f>
        <v>0</v>
      </c>
      <c r="G60" s="115">
        <f>IF(F60=0, 0, 100*(1-(H60/F60)))</f>
        <v>0</v>
      </c>
      <c r="H60" s="116">
        <f>C60*SUM(H61)</f>
        <v>0</v>
      </c>
      <c r="I60" s="117"/>
    </row>
    <row r="61" spans="1:9" outlineLevel="1" x14ac:dyDescent="0.2">
      <c r="A61" s="109" t="s">
        <v>149</v>
      </c>
      <c r="B61" s="110" t="s">
        <v>138</v>
      </c>
      <c r="C61" s="111">
        <v>1</v>
      </c>
      <c r="D61" s="112"/>
      <c r="E61" s="113">
        <v>0</v>
      </c>
      <c r="F61" s="114">
        <f>C61*E61</f>
        <v>0</v>
      </c>
      <c r="G61" s="115">
        <v>0</v>
      </c>
      <c r="H61" s="116">
        <f>F61*(1-(G61/100)) +(0*SUM(H62))</f>
        <v>0</v>
      </c>
      <c r="I61" s="117"/>
    </row>
    <row r="62" spans="1:9" hidden="1" outlineLevel="1" x14ac:dyDescent="0.2">
      <c r="A62" s="109" t="s">
        <v>150</v>
      </c>
      <c r="B62" s="110" t="s">
        <v>140</v>
      </c>
      <c r="C62" s="111">
        <v>1</v>
      </c>
      <c r="D62" s="112"/>
      <c r="E62" s="113">
        <v>0</v>
      </c>
      <c r="F62" s="114">
        <v>0</v>
      </c>
      <c r="G62" s="115">
        <v>0</v>
      </c>
      <c r="H62" s="116">
        <v>0</v>
      </c>
      <c r="I62" s="117"/>
    </row>
    <row r="63" spans="1:9" outlineLevel="1" x14ac:dyDescent="0.2">
      <c r="A63" s="109" t="s">
        <v>151</v>
      </c>
      <c r="B63" s="110" t="s">
        <v>152</v>
      </c>
      <c r="C63" s="111">
        <v>1</v>
      </c>
      <c r="D63" s="112"/>
      <c r="E63" s="113">
        <f>SUM(F64)</f>
        <v>0</v>
      </c>
      <c r="F63" s="114">
        <f>C63*E63</f>
        <v>0</v>
      </c>
      <c r="G63" s="115">
        <f>IF(F63=0, 0, 100*(1-(H63/F63)))</f>
        <v>0</v>
      </c>
      <c r="H63" s="116">
        <f>C63*SUM(H64)</f>
        <v>0</v>
      </c>
      <c r="I63" s="117"/>
    </row>
    <row r="64" spans="1:9" outlineLevel="1" x14ac:dyDescent="0.2">
      <c r="A64" s="109" t="s">
        <v>153</v>
      </c>
      <c r="B64" s="110" t="s">
        <v>138</v>
      </c>
      <c r="C64" s="111">
        <v>1</v>
      </c>
      <c r="D64" s="112"/>
      <c r="E64" s="113">
        <v>0</v>
      </c>
      <c r="F64" s="114">
        <f>C64*E64</f>
        <v>0</v>
      </c>
      <c r="G64" s="115">
        <v>0</v>
      </c>
      <c r="H64" s="116">
        <f>F64*(1-(G64/100)) +(0*SUM(H65))</f>
        <v>0</v>
      </c>
      <c r="I64" s="117"/>
    </row>
    <row r="65" spans="1:9" hidden="1" outlineLevel="1" x14ac:dyDescent="0.2">
      <c r="A65" s="109" t="s">
        <v>154</v>
      </c>
      <c r="B65" s="110" t="s">
        <v>140</v>
      </c>
      <c r="C65" s="111">
        <v>1</v>
      </c>
      <c r="D65" s="112"/>
      <c r="E65" s="113">
        <v>0</v>
      </c>
      <c r="F65" s="114">
        <v>0</v>
      </c>
      <c r="G65" s="115">
        <v>0</v>
      </c>
      <c r="H65" s="116">
        <v>0</v>
      </c>
      <c r="I65" s="117"/>
    </row>
    <row r="66" spans="1:9" x14ac:dyDescent="0.2">
      <c r="A66" s="109" t="s">
        <v>155</v>
      </c>
      <c r="B66" s="110" t="s">
        <v>156</v>
      </c>
      <c r="C66" s="111">
        <v>1</v>
      </c>
      <c r="D66" s="112"/>
      <c r="E66" s="113">
        <f>SUM(F67,F70)</f>
        <v>0</v>
      </c>
      <c r="F66" s="114">
        <f>C66*E66</f>
        <v>0</v>
      </c>
      <c r="G66" s="115">
        <f>IF(F66=0, 0, 100*(1-(H66/F66)))</f>
        <v>0</v>
      </c>
      <c r="H66" s="116">
        <f>C66*SUM(H67,H70)</f>
        <v>0</v>
      </c>
      <c r="I66" s="117"/>
    </row>
    <row r="67" spans="1:9" outlineLevel="1" x14ac:dyDescent="0.2">
      <c r="A67" s="109" t="s">
        <v>157</v>
      </c>
      <c r="B67" s="110" t="s">
        <v>158</v>
      </c>
      <c r="C67" s="111">
        <v>1</v>
      </c>
      <c r="D67" s="112"/>
      <c r="E67" s="113">
        <f>SUM(F68)</f>
        <v>0</v>
      </c>
      <c r="F67" s="114">
        <f>C67*E67</f>
        <v>0</v>
      </c>
      <c r="G67" s="115">
        <f>IF(F67=0, 0, 100*(1-(H67/F67)))</f>
        <v>0</v>
      </c>
      <c r="H67" s="116">
        <f>C67*SUM(H68)</f>
        <v>0</v>
      </c>
      <c r="I67" s="117"/>
    </row>
    <row r="68" spans="1:9" outlineLevel="1" x14ac:dyDescent="0.2">
      <c r="A68" s="109" t="s">
        <v>159</v>
      </c>
      <c r="B68" s="110" t="s">
        <v>138</v>
      </c>
      <c r="C68" s="111">
        <v>1</v>
      </c>
      <c r="D68" s="112"/>
      <c r="E68" s="113">
        <v>0</v>
      </c>
      <c r="F68" s="114">
        <f>C68*E68</f>
        <v>0</v>
      </c>
      <c r="G68" s="115">
        <v>0</v>
      </c>
      <c r="H68" s="116">
        <f>F68*(1-(G68/100)) +(0*SUM(H69))</f>
        <v>0</v>
      </c>
      <c r="I68" s="117"/>
    </row>
    <row r="69" spans="1:9" hidden="1" outlineLevel="1" x14ac:dyDescent="0.2">
      <c r="A69" s="109" t="s">
        <v>160</v>
      </c>
      <c r="B69" s="110" t="s">
        <v>140</v>
      </c>
      <c r="C69" s="111">
        <v>1</v>
      </c>
      <c r="D69" s="112"/>
      <c r="E69" s="113">
        <v>0</v>
      </c>
      <c r="F69" s="114">
        <v>0</v>
      </c>
      <c r="G69" s="115">
        <v>0</v>
      </c>
      <c r="H69" s="116">
        <v>0</v>
      </c>
      <c r="I69" s="117"/>
    </row>
    <row r="70" spans="1:9" outlineLevel="1" x14ac:dyDescent="0.2">
      <c r="A70" s="109" t="s">
        <v>161</v>
      </c>
      <c r="B70" s="110" t="s">
        <v>162</v>
      </c>
      <c r="C70" s="111">
        <v>1</v>
      </c>
      <c r="D70" s="112"/>
      <c r="E70" s="113">
        <f>SUM(F71)</f>
        <v>0</v>
      </c>
      <c r="F70" s="114">
        <f>C70*E70</f>
        <v>0</v>
      </c>
      <c r="G70" s="115">
        <f>IF(F70=0, 0, 100*(1-(H70/F70)))</f>
        <v>0</v>
      </c>
      <c r="H70" s="116">
        <f>C70*SUM(H71)</f>
        <v>0</v>
      </c>
      <c r="I70" s="117"/>
    </row>
    <row r="71" spans="1:9" outlineLevel="1" x14ac:dyDescent="0.2">
      <c r="A71" s="109" t="s">
        <v>163</v>
      </c>
      <c r="B71" s="110" t="s">
        <v>138</v>
      </c>
      <c r="C71" s="111">
        <v>1</v>
      </c>
      <c r="D71" s="112"/>
      <c r="E71" s="113">
        <v>0</v>
      </c>
      <c r="F71" s="114">
        <f>C71*E71</f>
        <v>0</v>
      </c>
      <c r="G71" s="115">
        <v>0</v>
      </c>
      <c r="H71" s="116">
        <f>F71*(1-(G71/100)) +(0*SUM(H72))</f>
        <v>0</v>
      </c>
      <c r="I71" s="117"/>
    </row>
    <row r="72" spans="1:9" hidden="1" outlineLevel="1" x14ac:dyDescent="0.2">
      <c r="A72" s="109" t="s">
        <v>164</v>
      </c>
      <c r="B72" s="110" t="s">
        <v>140</v>
      </c>
      <c r="C72" s="111">
        <v>1</v>
      </c>
      <c r="D72" s="112"/>
      <c r="E72" s="113">
        <v>0</v>
      </c>
      <c r="F72" s="114">
        <v>0</v>
      </c>
      <c r="G72" s="115">
        <v>0</v>
      </c>
      <c r="H72" s="116">
        <v>0</v>
      </c>
      <c r="I72" s="117"/>
    </row>
    <row r="73" spans="1:9" x14ac:dyDescent="0.2">
      <c r="A73" s="109" t="s">
        <v>165</v>
      </c>
      <c r="B73" s="110" t="s">
        <v>166</v>
      </c>
      <c r="C73" s="111">
        <v>1</v>
      </c>
      <c r="D73" s="112"/>
      <c r="E73" s="113">
        <f>SUM(F74,F82,F90,F98,F106,F116,F127,F135,F145,F152,F162,F172,F179,F190,F209,F228,F251,F263)</f>
        <v>4084651.3659704002</v>
      </c>
      <c r="F73" s="114">
        <f>C73*E73</f>
        <v>4084651.3659704002</v>
      </c>
      <c r="G73" s="115">
        <f>IF(F73=0, 0, 100*(1-(H73/F73)))</f>
        <v>39.999999999999993</v>
      </c>
      <c r="H73" s="116">
        <f>C73*SUM(H74,H82,H90,H98,H106,H116,H127,H135,H145,H152,H162,H172,H179,H190,H209,H228,H251,H263)</f>
        <v>2450790.8195822407</v>
      </c>
      <c r="I73" s="117"/>
    </row>
    <row r="74" spans="1:9" outlineLevel="1" x14ac:dyDescent="0.2">
      <c r="A74" s="109" t="s">
        <v>167</v>
      </c>
      <c r="B74" s="110" t="s">
        <v>168</v>
      </c>
      <c r="C74" s="111">
        <v>1</v>
      </c>
      <c r="D74" s="112"/>
      <c r="E74" s="113">
        <f>SUM(F75)</f>
        <v>648052.27</v>
      </c>
      <c r="F74" s="114">
        <f>C74*E74</f>
        <v>648052.27</v>
      </c>
      <c r="G74" s="115">
        <f>IF(F74=0, 0, 100*(1-(H74/F74)))</f>
        <v>40</v>
      </c>
      <c r="H74" s="116">
        <f>C74*SUM(H75)</f>
        <v>388831.36200000002</v>
      </c>
      <c r="I74" s="117"/>
    </row>
    <row r="75" spans="1:9" outlineLevel="1" x14ac:dyDescent="0.2">
      <c r="A75" s="109" t="s">
        <v>169</v>
      </c>
      <c r="B75" s="110" t="s">
        <v>170</v>
      </c>
      <c r="C75" s="111">
        <v>29</v>
      </c>
      <c r="D75" s="112"/>
      <c r="E75" s="113">
        <f>SUM(F76)</f>
        <v>22346.63</v>
      </c>
      <c r="F75" s="114">
        <f>C75*E75</f>
        <v>648052.27</v>
      </c>
      <c r="G75" s="115">
        <f>IF(F75=0, 0, 100*(1-(H75/F75)))</f>
        <v>40</v>
      </c>
      <c r="H75" s="116">
        <f>C75*SUM(H76)</f>
        <v>388831.36200000002</v>
      </c>
      <c r="I75" s="117"/>
    </row>
    <row r="76" spans="1:9" outlineLevel="1" x14ac:dyDescent="0.2">
      <c r="A76" s="109" t="s">
        <v>171</v>
      </c>
      <c r="B76" s="110" t="s">
        <v>172</v>
      </c>
      <c r="C76" s="111">
        <v>1</v>
      </c>
      <c r="D76" s="112"/>
      <c r="E76" s="113">
        <v>22346.63</v>
      </c>
      <c r="F76" s="114">
        <f>C76*E76</f>
        <v>22346.63</v>
      </c>
      <c r="G76" s="115">
        <v>40</v>
      </c>
      <c r="H76" s="116">
        <f>F76*(1-(G76/100)) +(0*SUM(H77,H78,H79,H80,H81))</f>
        <v>13407.978000000001</v>
      </c>
      <c r="I76" s="117"/>
    </row>
    <row r="77" spans="1:9" hidden="1" outlineLevel="2" x14ac:dyDescent="0.2">
      <c r="A77" s="109" t="s">
        <v>173</v>
      </c>
      <c r="B77" s="110" t="s">
        <v>174</v>
      </c>
      <c r="C77" s="111">
        <v>1</v>
      </c>
      <c r="D77" s="112"/>
      <c r="E77" s="113">
        <v>7663.37</v>
      </c>
      <c r="F77" s="114">
        <v>7663.37</v>
      </c>
      <c r="G77" s="115">
        <v>40</v>
      </c>
      <c r="H77" s="116">
        <v>4598.0219999999999</v>
      </c>
      <c r="I77" s="117"/>
    </row>
    <row r="78" spans="1:9" hidden="1" outlineLevel="2" x14ac:dyDescent="0.2">
      <c r="A78" s="109" t="s">
        <v>175</v>
      </c>
      <c r="B78" s="110" t="s">
        <v>176</v>
      </c>
      <c r="C78" s="111">
        <v>1</v>
      </c>
      <c r="D78" s="112"/>
      <c r="E78" s="113">
        <v>1306.31</v>
      </c>
      <c r="F78" s="114">
        <v>1306.31</v>
      </c>
      <c r="G78" s="115">
        <v>40</v>
      </c>
      <c r="H78" s="116">
        <v>783.78599999999994</v>
      </c>
      <c r="I78" s="117"/>
    </row>
    <row r="79" spans="1:9" hidden="1" outlineLevel="2" x14ac:dyDescent="0.2">
      <c r="A79" s="109" t="s">
        <v>177</v>
      </c>
      <c r="B79" s="110" t="s">
        <v>178</v>
      </c>
      <c r="C79" s="111">
        <v>1</v>
      </c>
      <c r="D79" s="112"/>
      <c r="E79" s="113">
        <v>8664.52</v>
      </c>
      <c r="F79" s="114">
        <v>8664.52</v>
      </c>
      <c r="G79" s="115">
        <v>40</v>
      </c>
      <c r="H79" s="116">
        <v>5198.7120000000004</v>
      </c>
      <c r="I79" s="117"/>
    </row>
    <row r="80" spans="1:9" hidden="1" outlineLevel="2" x14ac:dyDescent="0.2">
      <c r="A80" s="109" t="s">
        <v>179</v>
      </c>
      <c r="B80" s="110" t="s">
        <v>180</v>
      </c>
      <c r="C80" s="111">
        <v>1</v>
      </c>
      <c r="D80" s="112"/>
      <c r="E80" s="113">
        <v>600.6</v>
      </c>
      <c r="F80" s="114">
        <v>600.6</v>
      </c>
      <c r="G80" s="115">
        <v>40</v>
      </c>
      <c r="H80" s="116">
        <v>360.36</v>
      </c>
      <c r="I80" s="117"/>
    </row>
    <row r="81" spans="1:9" hidden="1" outlineLevel="2" x14ac:dyDescent="0.2">
      <c r="A81" s="109" t="s">
        <v>181</v>
      </c>
      <c r="B81" s="110" t="s">
        <v>182</v>
      </c>
      <c r="C81" s="111">
        <v>1</v>
      </c>
      <c r="D81" s="112"/>
      <c r="E81" s="113">
        <v>4111.83</v>
      </c>
      <c r="F81" s="114">
        <v>4111.83</v>
      </c>
      <c r="G81" s="115">
        <v>40</v>
      </c>
      <c r="H81" s="116">
        <v>2467.098</v>
      </c>
      <c r="I81" s="117"/>
    </row>
    <row r="82" spans="1:9" outlineLevel="1" x14ac:dyDescent="0.2">
      <c r="A82" s="109" t="s">
        <v>183</v>
      </c>
      <c r="B82" s="110" t="s">
        <v>184</v>
      </c>
      <c r="C82" s="111">
        <v>1</v>
      </c>
      <c r="D82" s="112"/>
      <c r="E82" s="113">
        <f>SUM(F83)</f>
        <v>240080</v>
      </c>
      <c r="F82" s="114">
        <f>C82*E82</f>
        <v>240080</v>
      </c>
      <c r="G82" s="115">
        <f>IF(F82=0, 0, 100*(1-(H82/F82)))</f>
        <v>40</v>
      </c>
      <c r="H82" s="116">
        <f>C82*SUM(H83)</f>
        <v>144048</v>
      </c>
      <c r="I82" s="117"/>
    </row>
    <row r="83" spans="1:9" outlineLevel="1" x14ac:dyDescent="0.2">
      <c r="A83" s="109" t="s">
        <v>185</v>
      </c>
      <c r="B83" s="110" t="s">
        <v>186</v>
      </c>
      <c r="C83" s="111">
        <v>8</v>
      </c>
      <c r="D83" s="112"/>
      <c r="E83" s="113">
        <f>SUM(F84)</f>
        <v>30010</v>
      </c>
      <c r="F83" s="114">
        <f>C83*E83</f>
        <v>240080</v>
      </c>
      <c r="G83" s="115">
        <f>IF(F83=0, 0, 100*(1-(H83/F83)))</f>
        <v>40</v>
      </c>
      <c r="H83" s="116">
        <f>C83*SUM(H84)</f>
        <v>144048</v>
      </c>
      <c r="I83" s="117"/>
    </row>
    <row r="84" spans="1:9" outlineLevel="1" x14ac:dyDescent="0.2">
      <c r="A84" s="109" t="s">
        <v>187</v>
      </c>
      <c r="B84" s="110" t="s">
        <v>172</v>
      </c>
      <c r="C84" s="111">
        <v>1</v>
      </c>
      <c r="D84" s="112"/>
      <c r="E84" s="113">
        <v>30010</v>
      </c>
      <c r="F84" s="114">
        <f>C84*E84</f>
        <v>30010</v>
      </c>
      <c r="G84" s="115">
        <v>40</v>
      </c>
      <c r="H84" s="116">
        <f>F84*(1-(G84/100)) +(0*SUM(H85,H86,H87,H88,H89))</f>
        <v>18006</v>
      </c>
      <c r="I84" s="117"/>
    </row>
    <row r="85" spans="1:9" hidden="1" outlineLevel="2" x14ac:dyDescent="0.2">
      <c r="A85" s="109" t="s">
        <v>188</v>
      </c>
      <c r="B85" s="110" t="s">
        <v>174</v>
      </c>
      <c r="C85" s="111">
        <v>2</v>
      </c>
      <c r="D85" s="112"/>
      <c r="E85" s="113">
        <v>7663.37</v>
      </c>
      <c r="F85" s="114">
        <v>15326.74</v>
      </c>
      <c r="G85" s="115">
        <v>40</v>
      </c>
      <c r="H85" s="116">
        <v>9196.0439999999999</v>
      </c>
      <c r="I85" s="117"/>
    </row>
    <row r="86" spans="1:9" hidden="1" outlineLevel="2" x14ac:dyDescent="0.2">
      <c r="A86" s="109" t="s">
        <v>189</v>
      </c>
      <c r="B86" s="110" t="s">
        <v>176</v>
      </c>
      <c r="C86" s="111">
        <v>1</v>
      </c>
      <c r="D86" s="112"/>
      <c r="E86" s="113">
        <v>1306.31</v>
      </c>
      <c r="F86" s="114">
        <v>1306.31</v>
      </c>
      <c r="G86" s="115">
        <v>40</v>
      </c>
      <c r="H86" s="116">
        <v>783.78599999999994</v>
      </c>
      <c r="I86" s="117"/>
    </row>
    <row r="87" spans="1:9" hidden="1" outlineLevel="2" x14ac:dyDescent="0.2">
      <c r="A87" s="109" t="s">
        <v>190</v>
      </c>
      <c r="B87" s="110" t="s">
        <v>178</v>
      </c>
      <c r="C87" s="111">
        <v>1</v>
      </c>
      <c r="D87" s="112"/>
      <c r="E87" s="113">
        <v>8664.52</v>
      </c>
      <c r="F87" s="114">
        <v>8664.52</v>
      </c>
      <c r="G87" s="115">
        <v>40</v>
      </c>
      <c r="H87" s="116">
        <v>5198.7120000000004</v>
      </c>
      <c r="I87" s="117"/>
    </row>
    <row r="88" spans="1:9" hidden="1" outlineLevel="2" x14ac:dyDescent="0.2">
      <c r="A88" s="109" t="s">
        <v>191</v>
      </c>
      <c r="B88" s="110" t="s">
        <v>180</v>
      </c>
      <c r="C88" s="111">
        <v>1</v>
      </c>
      <c r="D88" s="112"/>
      <c r="E88" s="113">
        <v>600.6</v>
      </c>
      <c r="F88" s="114">
        <v>600.6</v>
      </c>
      <c r="G88" s="115">
        <v>40</v>
      </c>
      <c r="H88" s="116">
        <v>360.36</v>
      </c>
      <c r="I88" s="117"/>
    </row>
    <row r="89" spans="1:9" hidden="1" outlineLevel="2" x14ac:dyDescent="0.2">
      <c r="A89" s="109" t="s">
        <v>192</v>
      </c>
      <c r="B89" s="110" t="s">
        <v>182</v>
      </c>
      <c r="C89" s="111">
        <v>1</v>
      </c>
      <c r="D89" s="112"/>
      <c r="E89" s="113">
        <v>4111.83</v>
      </c>
      <c r="F89" s="114">
        <v>4111.83</v>
      </c>
      <c r="G89" s="115">
        <v>40</v>
      </c>
      <c r="H89" s="116">
        <v>2467.098</v>
      </c>
      <c r="I89" s="117"/>
    </row>
    <row r="90" spans="1:9" outlineLevel="1" x14ac:dyDescent="0.2">
      <c r="A90" s="109" t="s">
        <v>193</v>
      </c>
      <c r="B90" s="110" t="s">
        <v>194</v>
      </c>
      <c r="C90" s="111">
        <v>1</v>
      </c>
      <c r="D90" s="112"/>
      <c r="E90" s="113">
        <f>SUM(F91)</f>
        <v>188366.85</v>
      </c>
      <c r="F90" s="114">
        <f>C90*E90</f>
        <v>188366.85</v>
      </c>
      <c r="G90" s="115">
        <f>IF(F90=0, 0, 100*(1-(H90/F90)))</f>
        <v>40</v>
      </c>
      <c r="H90" s="116">
        <f>C90*SUM(H91)</f>
        <v>113020.11</v>
      </c>
      <c r="I90" s="117"/>
    </row>
    <row r="91" spans="1:9" outlineLevel="1" x14ac:dyDescent="0.2">
      <c r="A91" s="109" t="s">
        <v>195</v>
      </c>
      <c r="B91" s="110" t="s">
        <v>196</v>
      </c>
      <c r="C91" s="111">
        <v>5</v>
      </c>
      <c r="D91" s="112"/>
      <c r="E91" s="113">
        <f>SUM(F92)</f>
        <v>37673.370000000003</v>
      </c>
      <c r="F91" s="114">
        <f>C91*E91</f>
        <v>188366.85</v>
      </c>
      <c r="G91" s="115">
        <f>IF(F91=0, 0, 100*(1-(H91/F91)))</f>
        <v>40</v>
      </c>
      <c r="H91" s="116">
        <f>C91*SUM(H92)</f>
        <v>113020.11</v>
      </c>
      <c r="I91" s="117"/>
    </row>
    <row r="92" spans="1:9" outlineLevel="1" x14ac:dyDescent="0.2">
      <c r="A92" s="109" t="s">
        <v>197</v>
      </c>
      <c r="B92" s="110" t="s">
        <v>172</v>
      </c>
      <c r="C92" s="111">
        <v>1</v>
      </c>
      <c r="D92" s="112"/>
      <c r="E92" s="113">
        <v>37673.370000000003</v>
      </c>
      <c r="F92" s="114">
        <f>C92*E92</f>
        <v>37673.370000000003</v>
      </c>
      <c r="G92" s="115">
        <v>40</v>
      </c>
      <c r="H92" s="116">
        <f>F92*(1-(G92/100)) +(0*SUM(H93,H94,H95,H96,H97))</f>
        <v>22604.022000000001</v>
      </c>
      <c r="I92" s="117"/>
    </row>
    <row r="93" spans="1:9" hidden="1" outlineLevel="2" x14ac:dyDescent="0.2">
      <c r="A93" s="109" t="s">
        <v>198</v>
      </c>
      <c r="B93" s="110" t="s">
        <v>174</v>
      </c>
      <c r="C93" s="111">
        <v>3</v>
      </c>
      <c r="D93" s="112"/>
      <c r="E93" s="113">
        <v>7663.37</v>
      </c>
      <c r="F93" s="114">
        <v>22990.11</v>
      </c>
      <c r="G93" s="115">
        <v>40</v>
      </c>
      <c r="H93" s="116">
        <v>13794.066000000001</v>
      </c>
      <c r="I93" s="117"/>
    </row>
    <row r="94" spans="1:9" hidden="1" outlineLevel="2" x14ac:dyDescent="0.2">
      <c r="A94" s="109" t="s">
        <v>199</v>
      </c>
      <c r="B94" s="110" t="s">
        <v>176</v>
      </c>
      <c r="C94" s="111">
        <v>1</v>
      </c>
      <c r="D94" s="112"/>
      <c r="E94" s="113">
        <v>1306.31</v>
      </c>
      <c r="F94" s="114">
        <v>1306.31</v>
      </c>
      <c r="G94" s="115">
        <v>40</v>
      </c>
      <c r="H94" s="116">
        <v>783.78599999999994</v>
      </c>
      <c r="I94" s="117"/>
    </row>
    <row r="95" spans="1:9" hidden="1" outlineLevel="2" x14ac:dyDescent="0.2">
      <c r="A95" s="109" t="s">
        <v>200</v>
      </c>
      <c r="B95" s="110" t="s">
        <v>178</v>
      </c>
      <c r="C95" s="111">
        <v>1</v>
      </c>
      <c r="D95" s="112"/>
      <c r="E95" s="113">
        <v>8664.52</v>
      </c>
      <c r="F95" s="114">
        <v>8664.52</v>
      </c>
      <c r="G95" s="115">
        <v>40</v>
      </c>
      <c r="H95" s="116">
        <v>5198.7120000000004</v>
      </c>
      <c r="I95" s="117"/>
    </row>
    <row r="96" spans="1:9" hidden="1" outlineLevel="2" x14ac:dyDescent="0.2">
      <c r="A96" s="109" t="s">
        <v>201</v>
      </c>
      <c r="B96" s="110" t="s">
        <v>180</v>
      </c>
      <c r="C96" s="111">
        <v>1</v>
      </c>
      <c r="D96" s="112"/>
      <c r="E96" s="113">
        <v>600.6</v>
      </c>
      <c r="F96" s="114">
        <v>600.6</v>
      </c>
      <c r="G96" s="115">
        <v>40</v>
      </c>
      <c r="H96" s="116">
        <v>360.36</v>
      </c>
      <c r="I96" s="117"/>
    </row>
    <row r="97" spans="1:9" hidden="1" outlineLevel="2" x14ac:dyDescent="0.2">
      <c r="A97" s="109" t="s">
        <v>202</v>
      </c>
      <c r="B97" s="110" t="s">
        <v>182</v>
      </c>
      <c r="C97" s="111">
        <v>1</v>
      </c>
      <c r="D97" s="112"/>
      <c r="E97" s="113">
        <v>4111.83</v>
      </c>
      <c r="F97" s="114">
        <v>4111.83</v>
      </c>
      <c r="G97" s="115">
        <v>40</v>
      </c>
      <c r="H97" s="116">
        <v>2467.098</v>
      </c>
      <c r="I97" s="117"/>
    </row>
    <row r="98" spans="1:9" outlineLevel="1" x14ac:dyDescent="0.2">
      <c r="A98" s="109" t="s">
        <v>203</v>
      </c>
      <c r="B98" s="110" t="s">
        <v>204</v>
      </c>
      <c r="C98" s="111">
        <v>1</v>
      </c>
      <c r="D98" s="112"/>
      <c r="E98" s="113">
        <f>SUM(F99)</f>
        <v>379892.71</v>
      </c>
      <c r="F98" s="114">
        <f>C98*E98</f>
        <v>379892.71</v>
      </c>
      <c r="G98" s="115">
        <f>IF(F98=0, 0, 100*(1-(H98/F98)))</f>
        <v>40</v>
      </c>
      <c r="H98" s="116">
        <f>C98*SUM(H99)</f>
        <v>227935.62600000002</v>
      </c>
      <c r="I98" s="117"/>
    </row>
    <row r="99" spans="1:9" outlineLevel="1" x14ac:dyDescent="0.2">
      <c r="A99" s="109" t="s">
        <v>205</v>
      </c>
      <c r="B99" s="110" t="s">
        <v>206</v>
      </c>
      <c r="C99" s="111">
        <v>17</v>
      </c>
      <c r="D99" s="112"/>
      <c r="E99" s="113">
        <f>SUM(F100)</f>
        <v>22346.63</v>
      </c>
      <c r="F99" s="114">
        <f>C99*E99</f>
        <v>379892.71</v>
      </c>
      <c r="G99" s="115">
        <f>IF(F99=0, 0, 100*(1-(H99/F99)))</f>
        <v>40</v>
      </c>
      <c r="H99" s="116">
        <f>C99*SUM(H100)</f>
        <v>227935.62600000002</v>
      </c>
      <c r="I99" s="117"/>
    </row>
    <row r="100" spans="1:9" outlineLevel="1" x14ac:dyDescent="0.2">
      <c r="A100" s="109" t="s">
        <v>207</v>
      </c>
      <c r="B100" s="110" t="s">
        <v>172</v>
      </c>
      <c r="C100" s="111">
        <v>1</v>
      </c>
      <c r="D100" s="112"/>
      <c r="E100" s="113">
        <v>22346.63</v>
      </c>
      <c r="F100" s="114">
        <f>C100*E100</f>
        <v>22346.63</v>
      </c>
      <c r="G100" s="115">
        <v>40</v>
      </c>
      <c r="H100" s="116">
        <f>F100*(1-(G100/100)) +(0*SUM(H101,H102,H103,H104,H105))</f>
        <v>13407.978000000001</v>
      </c>
      <c r="I100" s="117"/>
    </row>
    <row r="101" spans="1:9" hidden="1" outlineLevel="2" x14ac:dyDescent="0.2">
      <c r="A101" s="109" t="s">
        <v>208</v>
      </c>
      <c r="B101" s="110" t="s">
        <v>174</v>
      </c>
      <c r="C101" s="111">
        <v>1</v>
      </c>
      <c r="D101" s="112"/>
      <c r="E101" s="113">
        <v>7663.37</v>
      </c>
      <c r="F101" s="114">
        <v>7663.37</v>
      </c>
      <c r="G101" s="115">
        <v>40</v>
      </c>
      <c r="H101" s="116">
        <v>4598.0219999999999</v>
      </c>
      <c r="I101" s="117"/>
    </row>
    <row r="102" spans="1:9" hidden="1" outlineLevel="2" x14ac:dyDescent="0.2">
      <c r="A102" s="109" t="s">
        <v>209</v>
      </c>
      <c r="B102" s="110" t="s">
        <v>176</v>
      </c>
      <c r="C102" s="111">
        <v>1</v>
      </c>
      <c r="D102" s="112"/>
      <c r="E102" s="113">
        <v>1306.31</v>
      </c>
      <c r="F102" s="114">
        <v>1306.31</v>
      </c>
      <c r="G102" s="115">
        <v>40</v>
      </c>
      <c r="H102" s="116">
        <v>783.78599999999994</v>
      </c>
      <c r="I102" s="117"/>
    </row>
    <row r="103" spans="1:9" hidden="1" outlineLevel="2" x14ac:dyDescent="0.2">
      <c r="A103" s="109" t="s">
        <v>210</v>
      </c>
      <c r="B103" s="110" t="s">
        <v>178</v>
      </c>
      <c r="C103" s="111">
        <v>1</v>
      </c>
      <c r="D103" s="112"/>
      <c r="E103" s="113">
        <v>8664.52</v>
      </c>
      <c r="F103" s="114">
        <v>8664.52</v>
      </c>
      <c r="G103" s="115">
        <v>40</v>
      </c>
      <c r="H103" s="116">
        <v>5198.7120000000004</v>
      </c>
      <c r="I103" s="117"/>
    </row>
    <row r="104" spans="1:9" hidden="1" outlineLevel="2" x14ac:dyDescent="0.2">
      <c r="A104" s="109" t="s">
        <v>211</v>
      </c>
      <c r="B104" s="110" t="s">
        <v>180</v>
      </c>
      <c r="C104" s="111">
        <v>1</v>
      </c>
      <c r="D104" s="112"/>
      <c r="E104" s="113">
        <v>600.6</v>
      </c>
      <c r="F104" s="114">
        <v>600.6</v>
      </c>
      <c r="G104" s="115">
        <v>40</v>
      </c>
      <c r="H104" s="116">
        <v>360.36</v>
      </c>
      <c r="I104" s="117"/>
    </row>
    <row r="105" spans="1:9" hidden="1" outlineLevel="2" x14ac:dyDescent="0.2">
      <c r="A105" s="109" t="s">
        <v>212</v>
      </c>
      <c r="B105" s="110" t="s">
        <v>182</v>
      </c>
      <c r="C105" s="111">
        <v>1</v>
      </c>
      <c r="D105" s="112"/>
      <c r="E105" s="113">
        <v>4111.83</v>
      </c>
      <c r="F105" s="114">
        <v>4111.83</v>
      </c>
      <c r="G105" s="115">
        <v>40</v>
      </c>
      <c r="H105" s="116">
        <v>2467.098</v>
      </c>
      <c r="I105" s="117"/>
    </row>
    <row r="106" spans="1:9" outlineLevel="1" x14ac:dyDescent="0.2">
      <c r="A106" s="109" t="s">
        <v>213</v>
      </c>
      <c r="B106" s="110" t="s">
        <v>214</v>
      </c>
      <c r="C106" s="111">
        <v>1</v>
      </c>
      <c r="D106" s="112"/>
      <c r="E106" s="113">
        <f>SUM(F107,F109)</f>
        <v>1009562.20552788</v>
      </c>
      <c r="F106" s="114">
        <f>C106*E106</f>
        <v>1009562.20552788</v>
      </c>
      <c r="G106" s="115">
        <f>IF(F106=0, 0, 100*(1-(H106/F106)))</f>
        <v>40</v>
      </c>
      <c r="H106" s="116">
        <f>C106*SUM(H107,H109)</f>
        <v>605737.323316728</v>
      </c>
      <c r="I106" s="117"/>
    </row>
    <row r="107" spans="1:9" outlineLevel="2" x14ac:dyDescent="0.2">
      <c r="A107" s="109" t="s">
        <v>215</v>
      </c>
      <c r="B107" s="110" t="s">
        <v>216</v>
      </c>
      <c r="C107" s="111">
        <v>228</v>
      </c>
      <c r="D107" s="112"/>
      <c r="E107" s="113">
        <v>256.72991214000001</v>
      </c>
      <c r="F107" s="114">
        <f>C107*E107</f>
        <v>58534.419967920003</v>
      </c>
      <c r="G107" s="115">
        <v>40</v>
      </c>
      <c r="H107" s="116">
        <f>F107*(1-(G107/100)) +(0*SUM(H108))</f>
        <v>35120.651980752002</v>
      </c>
      <c r="I107" s="117"/>
    </row>
    <row r="108" spans="1:9" hidden="1" outlineLevel="2" x14ac:dyDescent="0.2">
      <c r="A108" s="109" t="s">
        <v>217</v>
      </c>
      <c r="B108" s="110" t="s">
        <v>218</v>
      </c>
      <c r="C108" s="111">
        <v>1</v>
      </c>
      <c r="D108" s="112"/>
      <c r="E108" s="113">
        <v>256.72991214000001</v>
      </c>
      <c r="F108" s="114">
        <v>256.72991214000001</v>
      </c>
      <c r="G108" s="115">
        <v>40</v>
      </c>
      <c r="H108" s="116">
        <v>154.03794728400001</v>
      </c>
      <c r="I108" s="117"/>
    </row>
    <row r="109" spans="1:9" outlineLevel="2" x14ac:dyDescent="0.2">
      <c r="A109" s="109" t="s">
        <v>219</v>
      </c>
      <c r="B109" s="110" t="s">
        <v>220</v>
      </c>
      <c r="C109" s="111">
        <v>76</v>
      </c>
      <c r="D109" s="112"/>
      <c r="E109" s="113">
        <v>12513.52349421</v>
      </c>
      <c r="F109" s="114">
        <f>C109*E109</f>
        <v>951027.78555995994</v>
      </c>
      <c r="G109" s="115">
        <v>40</v>
      </c>
      <c r="H109" s="116">
        <f>F109*(1-(G109/100)) +(0*SUM(H110,H111,H112,H113,H114,H115))</f>
        <v>570616.67133597599</v>
      </c>
      <c r="I109" s="117"/>
    </row>
    <row r="110" spans="1:9" hidden="1" outlineLevel="3" x14ac:dyDescent="0.2">
      <c r="A110" s="109" t="s">
        <v>221</v>
      </c>
      <c r="B110" s="110" t="s">
        <v>222</v>
      </c>
      <c r="C110" s="111">
        <v>1</v>
      </c>
      <c r="D110" s="112"/>
      <c r="E110" s="113">
        <v>10880.466063919999</v>
      </c>
      <c r="F110" s="114">
        <v>10880.466063919999</v>
      </c>
      <c r="G110" s="115">
        <v>40</v>
      </c>
      <c r="H110" s="116">
        <v>6528.2796383519999</v>
      </c>
      <c r="I110" s="117"/>
    </row>
    <row r="111" spans="1:9" hidden="1" outlineLevel="3" x14ac:dyDescent="0.2">
      <c r="A111" s="109" t="s">
        <v>223</v>
      </c>
      <c r="B111" s="110" t="s">
        <v>224</v>
      </c>
      <c r="C111" s="111">
        <v>1</v>
      </c>
      <c r="D111" s="112"/>
      <c r="E111" s="113">
        <v>862.86769387000004</v>
      </c>
      <c r="F111" s="114">
        <v>862.86769387000004</v>
      </c>
      <c r="G111" s="115">
        <v>40</v>
      </c>
      <c r="H111" s="116">
        <v>517.72061632199996</v>
      </c>
      <c r="I111" s="117"/>
    </row>
    <row r="112" spans="1:9" hidden="1" outlineLevel="3" x14ac:dyDescent="0.2">
      <c r="A112" s="109" t="s">
        <v>225</v>
      </c>
      <c r="B112" s="110" t="s">
        <v>226</v>
      </c>
      <c r="C112" s="111">
        <v>0</v>
      </c>
      <c r="D112" s="112"/>
      <c r="E112" s="113">
        <v>7211.7152680500003</v>
      </c>
      <c r="F112" s="114">
        <v>0</v>
      </c>
      <c r="G112" s="115">
        <v>40</v>
      </c>
      <c r="H112" s="116">
        <v>0</v>
      </c>
      <c r="I112" s="117"/>
    </row>
    <row r="113" spans="1:9" hidden="1" outlineLevel="3" x14ac:dyDescent="0.2">
      <c r="A113" s="109" t="s">
        <v>227</v>
      </c>
      <c r="B113" s="110" t="s">
        <v>228</v>
      </c>
      <c r="C113" s="111">
        <v>0</v>
      </c>
      <c r="D113" s="112"/>
      <c r="E113" s="113">
        <v>214.52947918000001</v>
      </c>
      <c r="F113" s="114">
        <v>0</v>
      </c>
      <c r="G113" s="115">
        <v>40</v>
      </c>
      <c r="H113" s="116">
        <v>0</v>
      </c>
      <c r="I113" s="117"/>
    </row>
    <row r="114" spans="1:9" hidden="1" outlineLevel="3" x14ac:dyDescent="0.2">
      <c r="A114" s="109" t="s">
        <v>229</v>
      </c>
      <c r="B114" s="110" t="s">
        <v>230</v>
      </c>
      <c r="C114" s="111">
        <v>0</v>
      </c>
      <c r="D114" s="112"/>
      <c r="E114" s="113">
        <v>214.52947918000001</v>
      </c>
      <c r="F114" s="114">
        <v>0</v>
      </c>
      <c r="G114" s="115">
        <v>40</v>
      </c>
      <c r="H114" s="116">
        <v>0</v>
      </c>
      <c r="I114" s="117"/>
    </row>
    <row r="115" spans="1:9" hidden="1" outlineLevel="3" x14ac:dyDescent="0.2">
      <c r="A115" s="109" t="s">
        <v>231</v>
      </c>
      <c r="B115" s="110" t="s">
        <v>218</v>
      </c>
      <c r="C115" s="111">
        <v>3</v>
      </c>
      <c r="D115" s="112"/>
      <c r="E115" s="113">
        <v>256.72991214000001</v>
      </c>
      <c r="F115" s="114">
        <v>770.18973642000003</v>
      </c>
      <c r="G115" s="115">
        <v>40</v>
      </c>
      <c r="H115" s="116">
        <v>462.11384185200001</v>
      </c>
      <c r="I115" s="117"/>
    </row>
    <row r="116" spans="1:9" outlineLevel="1" x14ac:dyDescent="0.2">
      <c r="A116" s="109" t="s">
        <v>232</v>
      </c>
      <c r="B116" s="110" t="s">
        <v>233</v>
      </c>
      <c r="C116" s="111">
        <v>1</v>
      </c>
      <c r="D116" s="112"/>
      <c r="E116" s="113">
        <f>SUM(F117,F119)</f>
        <v>48946.950210179995</v>
      </c>
      <c r="F116" s="114">
        <f>C116*E116</f>
        <v>48946.950210179995</v>
      </c>
      <c r="G116" s="115">
        <f>IF(F116=0, 0, 100*(1-(H116/F116)))</f>
        <v>40</v>
      </c>
      <c r="H116" s="116">
        <f>C116*SUM(H117,H119)</f>
        <v>29368.170126107994</v>
      </c>
      <c r="I116" s="117"/>
    </row>
    <row r="117" spans="1:9" outlineLevel="2" x14ac:dyDescent="0.2">
      <c r="A117" s="109" t="s">
        <v>234</v>
      </c>
      <c r="B117" s="110" t="s">
        <v>216</v>
      </c>
      <c r="C117" s="111">
        <v>9</v>
      </c>
      <c r="D117" s="112"/>
      <c r="E117" s="113">
        <v>256.72991214000001</v>
      </c>
      <c r="F117" s="114">
        <f>C117*E117</f>
        <v>2310.5692092600002</v>
      </c>
      <c r="G117" s="115">
        <v>40</v>
      </c>
      <c r="H117" s="116">
        <f>F117*(1-(G117/100)) +(0*SUM(H118))</f>
        <v>1386.3415255560001</v>
      </c>
      <c r="I117" s="117"/>
    </row>
    <row r="118" spans="1:9" hidden="1" outlineLevel="2" x14ac:dyDescent="0.2">
      <c r="A118" s="109" t="s">
        <v>235</v>
      </c>
      <c r="B118" s="110" t="s">
        <v>218</v>
      </c>
      <c r="C118" s="111">
        <v>1</v>
      </c>
      <c r="D118" s="112"/>
      <c r="E118" s="113">
        <v>256.72991214000001</v>
      </c>
      <c r="F118" s="114">
        <v>256.72991214000001</v>
      </c>
      <c r="G118" s="115">
        <v>40</v>
      </c>
      <c r="H118" s="116">
        <v>154.03794728400001</v>
      </c>
      <c r="I118" s="117"/>
    </row>
    <row r="119" spans="1:9" outlineLevel="2" x14ac:dyDescent="0.2">
      <c r="A119" s="109" t="s">
        <v>236</v>
      </c>
      <c r="B119" s="110" t="s">
        <v>237</v>
      </c>
      <c r="C119" s="111">
        <v>3</v>
      </c>
      <c r="D119" s="112"/>
      <c r="E119" s="113">
        <v>15545.46033364</v>
      </c>
      <c r="F119" s="114">
        <f>C119*E119</f>
        <v>46636.381000919995</v>
      </c>
      <c r="G119" s="115">
        <v>40</v>
      </c>
      <c r="H119" s="116">
        <f>F119*(1-(G119/100)) +(0*SUM(H120,H121,H122,H123,H124,H125,H126))</f>
        <v>27981.828600551995</v>
      </c>
      <c r="I119" s="117"/>
    </row>
    <row r="120" spans="1:9" hidden="1" outlineLevel="3" x14ac:dyDescent="0.2">
      <c r="A120" s="109" t="s">
        <v>238</v>
      </c>
      <c r="B120" s="110" t="s">
        <v>222</v>
      </c>
      <c r="C120" s="111">
        <v>1</v>
      </c>
      <c r="D120" s="112"/>
      <c r="E120" s="113">
        <v>10880.466063919999</v>
      </c>
      <c r="F120" s="114">
        <v>10880.466063919999</v>
      </c>
      <c r="G120" s="115">
        <v>40</v>
      </c>
      <c r="H120" s="116">
        <v>6528.2796383519999</v>
      </c>
      <c r="I120" s="117"/>
    </row>
    <row r="121" spans="1:9" hidden="1" outlineLevel="3" x14ac:dyDescent="0.2">
      <c r="A121" s="109" t="s">
        <v>239</v>
      </c>
      <c r="B121" s="110" t="s">
        <v>70</v>
      </c>
      <c r="C121" s="111">
        <v>1</v>
      </c>
      <c r="D121" s="112"/>
      <c r="E121" s="113">
        <v>967.93582071000003</v>
      </c>
      <c r="F121" s="114">
        <v>967.93582071000003</v>
      </c>
      <c r="G121" s="115">
        <v>40</v>
      </c>
      <c r="H121" s="116">
        <v>580.76149242600002</v>
      </c>
      <c r="I121" s="117"/>
    </row>
    <row r="122" spans="1:9" hidden="1" outlineLevel="3" x14ac:dyDescent="0.2">
      <c r="A122" s="109" t="s">
        <v>240</v>
      </c>
      <c r="B122" s="110" t="s">
        <v>224</v>
      </c>
      <c r="C122" s="111">
        <v>1</v>
      </c>
      <c r="D122" s="112"/>
      <c r="E122" s="113">
        <v>862.86769387000004</v>
      </c>
      <c r="F122" s="114">
        <v>862.86769387000004</v>
      </c>
      <c r="G122" s="115">
        <v>40</v>
      </c>
      <c r="H122" s="116">
        <v>517.72061632199996</v>
      </c>
      <c r="I122" s="117"/>
    </row>
    <row r="123" spans="1:9" hidden="1" outlineLevel="3" x14ac:dyDescent="0.2">
      <c r="A123" s="109" t="s">
        <v>241</v>
      </c>
      <c r="B123" s="110" t="s">
        <v>242</v>
      </c>
      <c r="C123" s="111">
        <v>1</v>
      </c>
      <c r="D123" s="112"/>
      <c r="E123" s="113">
        <v>2064.00101872</v>
      </c>
      <c r="F123" s="114">
        <v>2064.00101872</v>
      </c>
      <c r="G123" s="115">
        <v>40</v>
      </c>
      <c r="H123" s="116">
        <v>1238.4006112320001</v>
      </c>
      <c r="I123" s="117"/>
    </row>
    <row r="124" spans="1:9" hidden="1" outlineLevel="3" x14ac:dyDescent="0.2">
      <c r="A124" s="109" t="s">
        <v>243</v>
      </c>
      <c r="B124" s="110" t="s">
        <v>226</v>
      </c>
      <c r="C124" s="111">
        <v>0</v>
      </c>
      <c r="D124" s="112"/>
      <c r="E124" s="113">
        <v>7211.7152680500003</v>
      </c>
      <c r="F124" s="114">
        <v>0</v>
      </c>
      <c r="G124" s="115">
        <v>40</v>
      </c>
      <c r="H124" s="116">
        <v>0</v>
      </c>
      <c r="I124" s="117"/>
    </row>
    <row r="125" spans="1:9" hidden="1" outlineLevel="3" x14ac:dyDescent="0.2">
      <c r="A125" s="109" t="s">
        <v>244</v>
      </c>
      <c r="B125" s="110" t="s">
        <v>230</v>
      </c>
      <c r="C125" s="111">
        <v>0</v>
      </c>
      <c r="D125" s="112"/>
      <c r="E125" s="113">
        <v>214.52947918000001</v>
      </c>
      <c r="F125" s="114">
        <v>0</v>
      </c>
      <c r="G125" s="115">
        <v>40</v>
      </c>
      <c r="H125" s="116">
        <v>0</v>
      </c>
      <c r="I125" s="117"/>
    </row>
    <row r="126" spans="1:9" hidden="1" outlineLevel="3" x14ac:dyDescent="0.2">
      <c r="A126" s="109" t="s">
        <v>245</v>
      </c>
      <c r="B126" s="110" t="s">
        <v>218</v>
      </c>
      <c r="C126" s="111">
        <v>3</v>
      </c>
      <c r="D126" s="112"/>
      <c r="E126" s="113">
        <v>256.72991214000001</v>
      </c>
      <c r="F126" s="114">
        <v>770.18973642000003</v>
      </c>
      <c r="G126" s="115">
        <v>40</v>
      </c>
      <c r="H126" s="116">
        <v>462.11384185200001</v>
      </c>
      <c r="I126" s="117"/>
    </row>
    <row r="127" spans="1:9" outlineLevel="1" x14ac:dyDescent="0.2">
      <c r="A127" s="109" t="s">
        <v>246</v>
      </c>
      <c r="B127" s="110" t="s">
        <v>247</v>
      </c>
      <c r="C127" s="111">
        <v>1</v>
      </c>
      <c r="D127" s="112"/>
      <c r="E127" s="113">
        <f>SUM(F128,F130)</f>
        <v>292241.69107385998</v>
      </c>
      <c r="F127" s="114">
        <f>C127*E127</f>
        <v>292241.69107385998</v>
      </c>
      <c r="G127" s="115">
        <f>IF(F127=0, 0, 100*(1-(H127/F127)))</f>
        <v>40</v>
      </c>
      <c r="H127" s="116">
        <f>C127*SUM(H128,H130)</f>
        <v>175345.01464431599</v>
      </c>
      <c r="I127" s="117"/>
    </row>
    <row r="128" spans="1:9" outlineLevel="2" x14ac:dyDescent="0.2">
      <c r="A128" s="109" t="s">
        <v>248</v>
      </c>
      <c r="B128" s="110" t="s">
        <v>216</v>
      </c>
      <c r="C128" s="111">
        <v>66</v>
      </c>
      <c r="D128" s="112"/>
      <c r="E128" s="113">
        <v>256.72991214000001</v>
      </c>
      <c r="F128" s="114">
        <f>C128*E128</f>
        <v>16944.174201239999</v>
      </c>
      <c r="G128" s="115">
        <v>40</v>
      </c>
      <c r="H128" s="116">
        <f>F128*(1-(G128/100)) +(0*SUM(H129))</f>
        <v>10166.504520744</v>
      </c>
      <c r="I128" s="117"/>
    </row>
    <row r="129" spans="1:9" hidden="1" outlineLevel="2" x14ac:dyDescent="0.2">
      <c r="A129" s="109" t="s">
        <v>249</v>
      </c>
      <c r="B129" s="110" t="s">
        <v>218</v>
      </c>
      <c r="C129" s="111">
        <v>1</v>
      </c>
      <c r="D129" s="112"/>
      <c r="E129" s="113">
        <v>256.72991214000001</v>
      </c>
      <c r="F129" s="114">
        <v>256.72991214000001</v>
      </c>
      <c r="G129" s="115">
        <v>40</v>
      </c>
      <c r="H129" s="116">
        <v>154.03794728400001</v>
      </c>
      <c r="I129" s="117"/>
    </row>
    <row r="130" spans="1:9" outlineLevel="2" x14ac:dyDescent="0.2">
      <c r="A130" s="109" t="s">
        <v>250</v>
      </c>
      <c r="B130" s="110" t="s">
        <v>251</v>
      </c>
      <c r="C130" s="111">
        <v>22</v>
      </c>
      <c r="D130" s="112"/>
      <c r="E130" s="113">
        <v>12513.52349421</v>
      </c>
      <c r="F130" s="114">
        <f>C130*E130</f>
        <v>275297.51687261998</v>
      </c>
      <c r="G130" s="115">
        <v>40</v>
      </c>
      <c r="H130" s="116">
        <f>F130*(1-(G130/100)) +(0*SUM(H131,H132,H133,H134))</f>
        <v>165178.51012357199</v>
      </c>
      <c r="I130" s="117"/>
    </row>
    <row r="131" spans="1:9" hidden="1" outlineLevel="3" x14ac:dyDescent="0.2">
      <c r="A131" s="109" t="s">
        <v>252</v>
      </c>
      <c r="B131" s="110" t="s">
        <v>222</v>
      </c>
      <c r="C131" s="111">
        <v>1</v>
      </c>
      <c r="D131" s="112"/>
      <c r="E131" s="113">
        <v>10880.466063919999</v>
      </c>
      <c r="F131" s="114">
        <v>10880.466063919999</v>
      </c>
      <c r="G131" s="115">
        <v>40</v>
      </c>
      <c r="H131" s="116">
        <v>6528.2796383519999</v>
      </c>
      <c r="I131" s="117"/>
    </row>
    <row r="132" spans="1:9" hidden="1" outlineLevel="3" x14ac:dyDescent="0.2">
      <c r="A132" s="109" t="s">
        <v>253</v>
      </c>
      <c r="B132" s="110" t="s">
        <v>224</v>
      </c>
      <c r="C132" s="111">
        <v>1</v>
      </c>
      <c r="D132" s="112"/>
      <c r="E132" s="113">
        <v>862.86769387000004</v>
      </c>
      <c r="F132" s="114">
        <v>862.86769387000004</v>
      </c>
      <c r="G132" s="115">
        <v>40</v>
      </c>
      <c r="H132" s="116">
        <v>517.72061632199996</v>
      </c>
      <c r="I132" s="117"/>
    </row>
    <row r="133" spans="1:9" hidden="1" outlineLevel="3" x14ac:dyDescent="0.2">
      <c r="A133" s="109" t="s">
        <v>254</v>
      </c>
      <c r="B133" s="110" t="s">
        <v>226</v>
      </c>
      <c r="C133" s="111">
        <v>0</v>
      </c>
      <c r="D133" s="112"/>
      <c r="E133" s="113">
        <v>7211.7152680500003</v>
      </c>
      <c r="F133" s="114">
        <v>0</v>
      </c>
      <c r="G133" s="115">
        <v>40</v>
      </c>
      <c r="H133" s="116">
        <v>0</v>
      </c>
      <c r="I133" s="117"/>
    </row>
    <row r="134" spans="1:9" hidden="1" outlineLevel="3" x14ac:dyDescent="0.2">
      <c r="A134" s="109" t="s">
        <v>255</v>
      </c>
      <c r="B134" s="110" t="s">
        <v>218</v>
      </c>
      <c r="C134" s="111">
        <v>3</v>
      </c>
      <c r="D134" s="112"/>
      <c r="E134" s="113">
        <v>256.72991214000001</v>
      </c>
      <c r="F134" s="114">
        <v>770.18973642000003</v>
      </c>
      <c r="G134" s="115">
        <v>40</v>
      </c>
      <c r="H134" s="116">
        <v>462.11384185200001</v>
      </c>
      <c r="I134" s="117"/>
    </row>
    <row r="135" spans="1:9" outlineLevel="1" x14ac:dyDescent="0.2">
      <c r="A135" s="109" t="s">
        <v>256</v>
      </c>
      <c r="B135" s="110" t="s">
        <v>257</v>
      </c>
      <c r="C135" s="111">
        <v>1</v>
      </c>
      <c r="D135" s="112"/>
      <c r="E135" s="113">
        <f>SUM(F136,F138)</f>
        <v>130525.20056047999</v>
      </c>
      <c r="F135" s="114">
        <f>C135*E135</f>
        <v>130525.20056047999</v>
      </c>
      <c r="G135" s="115">
        <f>IF(F135=0, 0, 100*(1-(H135/F135)))</f>
        <v>39.999999999999993</v>
      </c>
      <c r="H135" s="116">
        <f>C135*SUM(H136,H138)</f>
        <v>78315.120336288004</v>
      </c>
      <c r="I135" s="117"/>
    </row>
    <row r="136" spans="1:9" outlineLevel="2" x14ac:dyDescent="0.2">
      <c r="A136" s="109" t="s">
        <v>258</v>
      </c>
      <c r="B136" s="110" t="s">
        <v>216</v>
      </c>
      <c r="C136" s="111">
        <v>24</v>
      </c>
      <c r="D136" s="112"/>
      <c r="E136" s="113">
        <v>256.72991214000001</v>
      </c>
      <c r="F136" s="114">
        <f>C136*E136</f>
        <v>6161.5178913600002</v>
      </c>
      <c r="G136" s="115">
        <v>40</v>
      </c>
      <c r="H136" s="116">
        <f>F136*(1-(G136/100)) +(0*SUM(H137))</f>
        <v>3696.9107348160001</v>
      </c>
      <c r="I136" s="117"/>
    </row>
    <row r="137" spans="1:9" hidden="1" outlineLevel="2" x14ac:dyDescent="0.2">
      <c r="A137" s="109" t="s">
        <v>259</v>
      </c>
      <c r="B137" s="110" t="s">
        <v>218</v>
      </c>
      <c r="C137" s="111">
        <v>1</v>
      </c>
      <c r="D137" s="112"/>
      <c r="E137" s="113">
        <v>256.72991214000001</v>
      </c>
      <c r="F137" s="114">
        <v>256.72991214000001</v>
      </c>
      <c r="G137" s="115">
        <v>40</v>
      </c>
      <c r="H137" s="116">
        <v>154.03794728400001</v>
      </c>
      <c r="I137" s="117"/>
    </row>
    <row r="138" spans="1:9" outlineLevel="2" x14ac:dyDescent="0.2">
      <c r="A138" s="109" t="s">
        <v>260</v>
      </c>
      <c r="B138" s="110" t="s">
        <v>261</v>
      </c>
      <c r="C138" s="111">
        <v>8</v>
      </c>
      <c r="D138" s="112"/>
      <c r="E138" s="113">
        <v>15545.46033364</v>
      </c>
      <c r="F138" s="114">
        <f>C138*E138</f>
        <v>124363.68266912</v>
      </c>
      <c r="G138" s="115">
        <v>40</v>
      </c>
      <c r="H138" s="116">
        <f>F138*(1-(G138/100)) +(0*SUM(H139,H140,H141,H142,H143,H144))</f>
        <v>74618.209601472001</v>
      </c>
      <c r="I138" s="117"/>
    </row>
    <row r="139" spans="1:9" hidden="1" outlineLevel="3" x14ac:dyDescent="0.2">
      <c r="A139" s="109" t="s">
        <v>262</v>
      </c>
      <c r="B139" s="110" t="s">
        <v>222</v>
      </c>
      <c r="C139" s="111">
        <v>1</v>
      </c>
      <c r="D139" s="112"/>
      <c r="E139" s="113">
        <v>10880.466063919999</v>
      </c>
      <c r="F139" s="114">
        <v>10880.466063919999</v>
      </c>
      <c r="G139" s="115">
        <v>40</v>
      </c>
      <c r="H139" s="116">
        <v>6528.2796383519999</v>
      </c>
      <c r="I139" s="117"/>
    </row>
    <row r="140" spans="1:9" hidden="1" outlineLevel="3" x14ac:dyDescent="0.2">
      <c r="A140" s="109" t="s">
        <v>263</v>
      </c>
      <c r="B140" s="110" t="s">
        <v>70</v>
      </c>
      <c r="C140" s="111">
        <v>1</v>
      </c>
      <c r="D140" s="112"/>
      <c r="E140" s="113">
        <v>967.93582071000003</v>
      </c>
      <c r="F140" s="114">
        <v>967.93582071000003</v>
      </c>
      <c r="G140" s="115">
        <v>40</v>
      </c>
      <c r="H140" s="116">
        <v>580.76149242600002</v>
      </c>
      <c r="I140" s="117"/>
    </row>
    <row r="141" spans="1:9" hidden="1" outlineLevel="3" x14ac:dyDescent="0.2">
      <c r="A141" s="109" t="s">
        <v>264</v>
      </c>
      <c r="B141" s="110" t="s">
        <v>224</v>
      </c>
      <c r="C141" s="111">
        <v>1</v>
      </c>
      <c r="D141" s="112"/>
      <c r="E141" s="113">
        <v>862.86769387000004</v>
      </c>
      <c r="F141" s="114">
        <v>862.86769387000004</v>
      </c>
      <c r="G141" s="115">
        <v>40</v>
      </c>
      <c r="H141" s="116">
        <v>517.72061632199996</v>
      </c>
      <c r="I141" s="117"/>
    </row>
    <row r="142" spans="1:9" hidden="1" outlineLevel="3" x14ac:dyDescent="0.2">
      <c r="A142" s="109" t="s">
        <v>265</v>
      </c>
      <c r="B142" s="110" t="s">
        <v>242</v>
      </c>
      <c r="C142" s="111">
        <v>1</v>
      </c>
      <c r="D142" s="112"/>
      <c r="E142" s="113">
        <v>2064.00101872</v>
      </c>
      <c r="F142" s="114">
        <v>2064.00101872</v>
      </c>
      <c r="G142" s="115">
        <v>40</v>
      </c>
      <c r="H142" s="116">
        <v>1238.4006112320001</v>
      </c>
      <c r="I142" s="117"/>
    </row>
    <row r="143" spans="1:9" hidden="1" outlineLevel="3" x14ac:dyDescent="0.2">
      <c r="A143" s="109" t="s">
        <v>266</v>
      </c>
      <c r="B143" s="110" t="s">
        <v>226</v>
      </c>
      <c r="C143" s="111">
        <v>0</v>
      </c>
      <c r="D143" s="112"/>
      <c r="E143" s="113">
        <v>7211.7152680500003</v>
      </c>
      <c r="F143" s="114">
        <v>0</v>
      </c>
      <c r="G143" s="115">
        <v>40</v>
      </c>
      <c r="H143" s="116">
        <v>0</v>
      </c>
      <c r="I143" s="117"/>
    </row>
    <row r="144" spans="1:9" hidden="1" outlineLevel="3" x14ac:dyDescent="0.2">
      <c r="A144" s="109" t="s">
        <v>267</v>
      </c>
      <c r="B144" s="110" t="s">
        <v>218</v>
      </c>
      <c r="C144" s="111">
        <v>3</v>
      </c>
      <c r="D144" s="112"/>
      <c r="E144" s="113">
        <v>256.72991214000001</v>
      </c>
      <c r="F144" s="114">
        <v>770.18973642000003</v>
      </c>
      <c r="G144" s="115">
        <v>40</v>
      </c>
      <c r="H144" s="116">
        <v>462.11384185200001</v>
      </c>
      <c r="I144" s="117"/>
    </row>
    <row r="145" spans="1:9" outlineLevel="1" x14ac:dyDescent="0.2">
      <c r="A145" s="109" t="s">
        <v>268</v>
      </c>
      <c r="B145" s="110" t="s">
        <v>269</v>
      </c>
      <c r="C145" s="111">
        <v>1</v>
      </c>
      <c r="D145" s="112"/>
      <c r="E145" s="113">
        <f>SUM(F146,F148)</f>
        <v>62747.841589360003</v>
      </c>
      <c r="F145" s="114">
        <f>C145*E145</f>
        <v>62747.841589360003</v>
      </c>
      <c r="G145" s="115">
        <f>IF(F145=0, 0, 100*(1-(H145/F145)))</f>
        <v>39.999999999999993</v>
      </c>
      <c r="H145" s="116">
        <f>C145*SUM(H146,H148)</f>
        <v>37648.704953616005</v>
      </c>
      <c r="I145" s="117"/>
    </row>
    <row r="146" spans="1:9" outlineLevel="2" x14ac:dyDescent="0.2">
      <c r="A146" s="109" t="s">
        <v>270</v>
      </c>
      <c r="B146" s="110" t="s">
        <v>216</v>
      </c>
      <c r="C146" s="111">
        <v>24</v>
      </c>
      <c r="D146" s="112"/>
      <c r="E146" s="113">
        <v>256.72991214000001</v>
      </c>
      <c r="F146" s="114">
        <f>C146*E146</f>
        <v>6161.5178913600002</v>
      </c>
      <c r="G146" s="115">
        <v>40</v>
      </c>
      <c r="H146" s="116">
        <f>F146*(1-(G146/100)) +(0*SUM(H147))</f>
        <v>3696.9107348160001</v>
      </c>
      <c r="I146" s="117"/>
    </row>
    <row r="147" spans="1:9" hidden="1" outlineLevel="2" x14ac:dyDescent="0.2">
      <c r="A147" s="109" t="s">
        <v>271</v>
      </c>
      <c r="B147" s="110" t="s">
        <v>218</v>
      </c>
      <c r="C147" s="111">
        <v>1</v>
      </c>
      <c r="D147" s="112"/>
      <c r="E147" s="113">
        <v>256.72991214000001</v>
      </c>
      <c r="F147" s="114">
        <v>256.72991214000001</v>
      </c>
      <c r="G147" s="115">
        <v>40</v>
      </c>
      <c r="H147" s="116">
        <v>154.03794728400001</v>
      </c>
      <c r="I147" s="117"/>
    </row>
    <row r="148" spans="1:9" outlineLevel="2" x14ac:dyDescent="0.2">
      <c r="A148" s="109" t="s">
        <v>272</v>
      </c>
      <c r="B148" s="110" t="s">
        <v>273</v>
      </c>
      <c r="C148" s="111">
        <v>4</v>
      </c>
      <c r="D148" s="112"/>
      <c r="E148" s="113">
        <v>14146.5809245</v>
      </c>
      <c r="F148" s="114">
        <f>C148*E148</f>
        <v>56586.323698</v>
      </c>
      <c r="G148" s="115">
        <v>40</v>
      </c>
      <c r="H148" s="116">
        <f>F148*(1-(G148/100)) +(0*SUM(H149,H150,H151))</f>
        <v>33951.794218800002</v>
      </c>
      <c r="I148" s="117"/>
    </row>
    <row r="149" spans="1:9" hidden="1" outlineLevel="3" x14ac:dyDescent="0.2">
      <c r="A149" s="109" t="s">
        <v>274</v>
      </c>
      <c r="B149" s="110" t="s">
        <v>222</v>
      </c>
      <c r="C149" s="111">
        <v>1</v>
      </c>
      <c r="D149" s="112"/>
      <c r="E149" s="113">
        <v>10880.466063919999</v>
      </c>
      <c r="F149" s="114">
        <v>10880.466063919999</v>
      </c>
      <c r="G149" s="115">
        <v>40</v>
      </c>
      <c r="H149" s="116">
        <v>6528.2796383519999</v>
      </c>
      <c r="I149" s="117"/>
    </row>
    <row r="150" spans="1:9" hidden="1" outlineLevel="3" x14ac:dyDescent="0.2">
      <c r="A150" s="109" t="s">
        <v>275</v>
      </c>
      <c r="B150" s="110" t="s">
        <v>224</v>
      </c>
      <c r="C150" s="111">
        <v>2</v>
      </c>
      <c r="D150" s="112"/>
      <c r="E150" s="113">
        <v>862.86769387000004</v>
      </c>
      <c r="F150" s="114">
        <v>1725.7353877400001</v>
      </c>
      <c r="G150" s="115">
        <v>40</v>
      </c>
      <c r="H150" s="116">
        <v>1035.4412326439999</v>
      </c>
      <c r="I150" s="117"/>
    </row>
    <row r="151" spans="1:9" hidden="1" outlineLevel="3" x14ac:dyDescent="0.2">
      <c r="A151" s="109" t="s">
        <v>276</v>
      </c>
      <c r="B151" s="110" t="s">
        <v>218</v>
      </c>
      <c r="C151" s="111">
        <v>6</v>
      </c>
      <c r="D151" s="112"/>
      <c r="E151" s="113">
        <v>256.72991214000001</v>
      </c>
      <c r="F151" s="114">
        <v>1540.3794728400001</v>
      </c>
      <c r="G151" s="115">
        <v>40</v>
      </c>
      <c r="H151" s="116">
        <v>924.22768370400001</v>
      </c>
      <c r="I151" s="117"/>
    </row>
    <row r="152" spans="1:9" outlineLevel="1" x14ac:dyDescent="0.2">
      <c r="A152" s="109" t="s">
        <v>277</v>
      </c>
      <c r="B152" s="110" t="s">
        <v>278</v>
      </c>
      <c r="C152" s="111">
        <v>1</v>
      </c>
      <c r="D152" s="112"/>
      <c r="E152" s="113">
        <f>SUM(F153,F155)</f>
        <v>217508.34076200004</v>
      </c>
      <c r="F152" s="114">
        <f>C152*E152</f>
        <v>217508.34076200004</v>
      </c>
      <c r="G152" s="115">
        <f>IF(F152=0, 0, 100*(1-(H152/F152)))</f>
        <v>40.000000000000014</v>
      </c>
      <c r="H152" s="116">
        <f>C152*SUM(H153,H155)</f>
        <v>130505.0044572</v>
      </c>
      <c r="I152" s="117"/>
    </row>
    <row r="153" spans="1:9" outlineLevel="2" x14ac:dyDescent="0.2">
      <c r="A153" s="109" t="s">
        <v>279</v>
      </c>
      <c r="B153" s="110" t="s">
        <v>216</v>
      </c>
      <c r="C153" s="111">
        <v>60</v>
      </c>
      <c r="D153" s="112"/>
      <c r="E153" s="113">
        <v>256.72991214000001</v>
      </c>
      <c r="F153" s="114">
        <f>C153*E153</f>
        <v>15403.7947284</v>
      </c>
      <c r="G153" s="115">
        <v>40</v>
      </c>
      <c r="H153" s="116">
        <f>F153*(1-(G153/100)) +(0*SUM(H154))</f>
        <v>9242.276837039999</v>
      </c>
      <c r="I153" s="117"/>
    </row>
    <row r="154" spans="1:9" hidden="1" outlineLevel="2" x14ac:dyDescent="0.2">
      <c r="A154" s="109" t="s">
        <v>280</v>
      </c>
      <c r="B154" s="110" t="s">
        <v>218</v>
      </c>
      <c r="C154" s="111">
        <v>1</v>
      </c>
      <c r="D154" s="112"/>
      <c r="E154" s="113">
        <v>256.72991214000001</v>
      </c>
      <c r="F154" s="114">
        <v>256.72991214000001</v>
      </c>
      <c r="G154" s="115">
        <v>40</v>
      </c>
      <c r="H154" s="116">
        <v>154.03794728400001</v>
      </c>
      <c r="I154" s="117"/>
    </row>
    <row r="155" spans="1:9" outlineLevel="2" x14ac:dyDescent="0.2">
      <c r="A155" s="109" t="s">
        <v>281</v>
      </c>
      <c r="B155" s="110" t="s">
        <v>282</v>
      </c>
      <c r="C155" s="111">
        <v>10</v>
      </c>
      <c r="D155" s="112"/>
      <c r="E155" s="113">
        <v>20210.454603360002</v>
      </c>
      <c r="F155" s="114">
        <f>C155*E155</f>
        <v>202104.54603360003</v>
      </c>
      <c r="G155" s="115">
        <v>40</v>
      </c>
      <c r="H155" s="116">
        <f>F155*(1-(G155/100)) +(0*SUM(H156,H157,H158,H159,H160,H161))</f>
        <v>121262.72762016</v>
      </c>
      <c r="I155" s="117"/>
    </row>
    <row r="156" spans="1:9" hidden="1" outlineLevel="3" x14ac:dyDescent="0.2">
      <c r="A156" s="109" t="s">
        <v>283</v>
      </c>
      <c r="B156" s="110" t="s">
        <v>222</v>
      </c>
      <c r="C156" s="111">
        <v>1</v>
      </c>
      <c r="D156" s="112"/>
      <c r="E156" s="113">
        <v>10880.466063919999</v>
      </c>
      <c r="F156" s="114">
        <v>10880.466063919999</v>
      </c>
      <c r="G156" s="115">
        <v>40</v>
      </c>
      <c r="H156" s="116">
        <v>6528.2796383519999</v>
      </c>
      <c r="I156" s="117"/>
    </row>
    <row r="157" spans="1:9" hidden="1" outlineLevel="3" x14ac:dyDescent="0.2">
      <c r="A157" s="109" t="s">
        <v>284</v>
      </c>
      <c r="B157" s="110" t="s">
        <v>70</v>
      </c>
      <c r="C157" s="111">
        <v>2</v>
      </c>
      <c r="D157" s="112"/>
      <c r="E157" s="113">
        <v>967.93582071000003</v>
      </c>
      <c r="F157" s="114">
        <v>1935.8716414200001</v>
      </c>
      <c r="G157" s="115">
        <v>40</v>
      </c>
      <c r="H157" s="116">
        <v>1161.522984852</v>
      </c>
      <c r="I157" s="117"/>
    </row>
    <row r="158" spans="1:9" hidden="1" outlineLevel="3" x14ac:dyDescent="0.2">
      <c r="A158" s="109" t="s">
        <v>285</v>
      </c>
      <c r="B158" s="110" t="s">
        <v>224</v>
      </c>
      <c r="C158" s="111">
        <v>2</v>
      </c>
      <c r="D158" s="112"/>
      <c r="E158" s="113">
        <v>862.86769387000004</v>
      </c>
      <c r="F158" s="114">
        <v>1725.7353877400001</v>
      </c>
      <c r="G158" s="115">
        <v>40</v>
      </c>
      <c r="H158" s="116">
        <v>1035.4412326439999</v>
      </c>
      <c r="I158" s="117"/>
    </row>
    <row r="159" spans="1:9" hidden="1" outlineLevel="3" x14ac:dyDescent="0.2">
      <c r="A159" s="109" t="s">
        <v>286</v>
      </c>
      <c r="B159" s="110" t="s">
        <v>242</v>
      </c>
      <c r="C159" s="111">
        <v>2</v>
      </c>
      <c r="D159" s="112"/>
      <c r="E159" s="113">
        <v>2064.00101872</v>
      </c>
      <c r="F159" s="114">
        <v>4128.0020374400001</v>
      </c>
      <c r="G159" s="115">
        <v>40</v>
      </c>
      <c r="H159" s="116">
        <v>2476.8012224640001</v>
      </c>
      <c r="I159" s="117"/>
    </row>
    <row r="160" spans="1:9" hidden="1" outlineLevel="3" x14ac:dyDescent="0.2">
      <c r="A160" s="109" t="s">
        <v>287</v>
      </c>
      <c r="B160" s="110" t="s">
        <v>230</v>
      </c>
      <c r="C160" s="111">
        <v>0</v>
      </c>
      <c r="D160" s="112"/>
      <c r="E160" s="113">
        <v>214.52947918000001</v>
      </c>
      <c r="F160" s="114">
        <v>0</v>
      </c>
      <c r="G160" s="115">
        <v>40</v>
      </c>
      <c r="H160" s="116">
        <v>0</v>
      </c>
      <c r="I160" s="117"/>
    </row>
    <row r="161" spans="1:9" hidden="1" outlineLevel="3" x14ac:dyDescent="0.2">
      <c r="A161" s="109" t="s">
        <v>288</v>
      </c>
      <c r="B161" s="110" t="s">
        <v>218</v>
      </c>
      <c r="C161" s="111">
        <v>6</v>
      </c>
      <c r="D161" s="112"/>
      <c r="E161" s="113">
        <v>256.72991214000001</v>
      </c>
      <c r="F161" s="114">
        <v>1540.3794728400001</v>
      </c>
      <c r="G161" s="115">
        <v>40</v>
      </c>
      <c r="H161" s="116">
        <v>924.22768370400001</v>
      </c>
      <c r="I161" s="117"/>
    </row>
    <row r="162" spans="1:9" outlineLevel="1" x14ac:dyDescent="0.2">
      <c r="A162" s="109" t="s">
        <v>289</v>
      </c>
      <c r="B162" s="110" t="s">
        <v>290</v>
      </c>
      <c r="C162" s="111">
        <v>1</v>
      </c>
      <c r="D162" s="112"/>
      <c r="E162" s="113">
        <f>SUM(F163,F165)</f>
        <v>340002.39399048005</v>
      </c>
      <c r="F162" s="114">
        <f>C162*E162</f>
        <v>340002.39399048005</v>
      </c>
      <c r="G162" s="115">
        <f>IF(F162=0, 0, 100*(1-(H162/F162)))</f>
        <v>40.000000000000014</v>
      </c>
      <c r="H162" s="116">
        <f>C162*SUM(H163,H165)</f>
        <v>204001.436394288</v>
      </c>
      <c r="I162" s="117"/>
    </row>
    <row r="163" spans="1:9" outlineLevel="2" x14ac:dyDescent="0.2">
      <c r="A163" s="109" t="s">
        <v>291</v>
      </c>
      <c r="B163" s="110" t="s">
        <v>216</v>
      </c>
      <c r="C163" s="111">
        <v>117</v>
      </c>
      <c r="D163" s="112"/>
      <c r="E163" s="113">
        <v>256.72991214000001</v>
      </c>
      <c r="F163" s="114">
        <f>C163*E163</f>
        <v>30037.399720380003</v>
      </c>
      <c r="G163" s="115">
        <v>40</v>
      </c>
      <c r="H163" s="116">
        <f>F163*(1-(G163/100)) +(0*SUM(H164))</f>
        <v>18022.439832227999</v>
      </c>
      <c r="I163" s="117"/>
    </row>
    <row r="164" spans="1:9" hidden="1" outlineLevel="2" x14ac:dyDescent="0.2">
      <c r="A164" s="109" t="s">
        <v>292</v>
      </c>
      <c r="B164" s="110" t="s">
        <v>218</v>
      </c>
      <c r="C164" s="111">
        <v>1</v>
      </c>
      <c r="D164" s="112"/>
      <c r="E164" s="113">
        <v>256.72991214000001</v>
      </c>
      <c r="F164" s="114">
        <v>256.72991214000001</v>
      </c>
      <c r="G164" s="115">
        <v>40</v>
      </c>
      <c r="H164" s="116">
        <v>154.03794728400001</v>
      </c>
      <c r="I164" s="117"/>
    </row>
    <row r="165" spans="1:9" outlineLevel="2" x14ac:dyDescent="0.2">
      <c r="A165" s="109" t="s">
        <v>293</v>
      </c>
      <c r="B165" s="110" t="s">
        <v>294</v>
      </c>
      <c r="C165" s="111">
        <v>13</v>
      </c>
      <c r="D165" s="112"/>
      <c r="E165" s="113">
        <v>23843.461097700001</v>
      </c>
      <c r="F165" s="114">
        <f>C165*E165</f>
        <v>309964.99427010003</v>
      </c>
      <c r="G165" s="115">
        <v>40</v>
      </c>
      <c r="H165" s="116">
        <f>F165*(1-(G165/100)) +(0*SUM(H166,H167,H168,H169,H170,H171))</f>
        <v>185978.99656206</v>
      </c>
      <c r="I165" s="117"/>
    </row>
    <row r="166" spans="1:9" hidden="1" outlineLevel="3" x14ac:dyDescent="0.2">
      <c r="A166" s="109" t="s">
        <v>295</v>
      </c>
      <c r="B166" s="110" t="s">
        <v>222</v>
      </c>
      <c r="C166" s="111">
        <v>1</v>
      </c>
      <c r="D166" s="112"/>
      <c r="E166" s="113">
        <v>10880.466063919999</v>
      </c>
      <c r="F166" s="114">
        <v>10880.466063919999</v>
      </c>
      <c r="G166" s="115">
        <v>40</v>
      </c>
      <c r="H166" s="116">
        <v>6528.2796383519999</v>
      </c>
      <c r="I166" s="117"/>
    </row>
    <row r="167" spans="1:9" hidden="1" outlineLevel="3" x14ac:dyDescent="0.2">
      <c r="A167" s="109" t="s">
        <v>296</v>
      </c>
      <c r="B167" s="110" t="s">
        <v>70</v>
      </c>
      <c r="C167" s="111">
        <v>3</v>
      </c>
      <c r="D167" s="112"/>
      <c r="E167" s="113">
        <v>967.93582071000003</v>
      </c>
      <c r="F167" s="114">
        <v>2903.8074621300002</v>
      </c>
      <c r="G167" s="115">
        <v>40</v>
      </c>
      <c r="H167" s="116">
        <v>1742.2844772779999</v>
      </c>
      <c r="I167" s="117"/>
    </row>
    <row r="168" spans="1:9" hidden="1" outlineLevel="3" x14ac:dyDescent="0.2">
      <c r="A168" s="109" t="s">
        <v>297</v>
      </c>
      <c r="B168" s="110" t="s">
        <v>224</v>
      </c>
      <c r="C168" s="111">
        <v>3</v>
      </c>
      <c r="D168" s="112"/>
      <c r="E168" s="113">
        <v>862.86769387000004</v>
      </c>
      <c r="F168" s="114">
        <v>2588.6030816100001</v>
      </c>
      <c r="G168" s="115">
        <v>40</v>
      </c>
      <c r="H168" s="116">
        <v>1553.161848966</v>
      </c>
      <c r="I168" s="117"/>
    </row>
    <row r="169" spans="1:9" hidden="1" outlineLevel="3" x14ac:dyDescent="0.2">
      <c r="A169" s="109" t="s">
        <v>298</v>
      </c>
      <c r="B169" s="110" t="s">
        <v>230</v>
      </c>
      <c r="C169" s="111">
        <v>0</v>
      </c>
      <c r="D169" s="112"/>
      <c r="E169" s="113">
        <v>214.52947918000001</v>
      </c>
      <c r="F169" s="114">
        <v>0</v>
      </c>
      <c r="G169" s="115">
        <v>40</v>
      </c>
      <c r="H169" s="116">
        <v>0</v>
      </c>
      <c r="I169" s="117"/>
    </row>
    <row r="170" spans="1:9" hidden="1" outlineLevel="3" x14ac:dyDescent="0.2">
      <c r="A170" s="109" t="s">
        <v>299</v>
      </c>
      <c r="B170" s="110" t="s">
        <v>218</v>
      </c>
      <c r="C170" s="111">
        <v>9</v>
      </c>
      <c r="D170" s="112"/>
      <c r="E170" s="113">
        <v>256.72991214000001</v>
      </c>
      <c r="F170" s="114">
        <v>2310.5692092600002</v>
      </c>
      <c r="G170" s="115">
        <v>40</v>
      </c>
      <c r="H170" s="116">
        <v>1386.3415255560001</v>
      </c>
      <c r="I170" s="117"/>
    </row>
    <row r="171" spans="1:9" hidden="1" outlineLevel="3" x14ac:dyDescent="0.2">
      <c r="A171" s="109" t="s">
        <v>300</v>
      </c>
      <c r="B171" s="110" t="s">
        <v>301</v>
      </c>
      <c r="C171" s="111">
        <v>1</v>
      </c>
      <c r="D171" s="112"/>
      <c r="E171" s="113">
        <v>5160.0152807799996</v>
      </c>
      <c r="F171" s="114">
        <v>5160.0152807799996</v>
      </c>
      <c r="G171" s="115">
        <v>40</v>
      </c>
      <c r="H171" s="116">
        <v>3096.0091684680001</v>
      </c>
      <c r="I171" s="117"/>
    </row>
    <row r="172" spans="1:9" outlineLevel="1" x14ac:dyDescent="0.2">
      <c r="A172" s="109" t="s">
        <v>302</v>
      </c>
      <c r="B172" s="110" t="s">
        <v>303</v>
      </c>
      <c r="C172" s="111">
        <v>1</v>
      </c>
      <c r="D172" s="112"/>
      <c r="E172" s="113">
        <f>SUM(F173,F175)</f>
        <v>39851.139691889999</v>
      </c>
      <c r="F172" s="114">
        <f>C172*E172</f>
        <v>39851.139691889999</v>
      </c>
      <c r="G172" s="115">
        <f>IF(F172=0, 0, 100*(1-(H172/F172)))</f>
        <v>40</v>
      </c>
      <c r="H172" s="116">
        <f>C172*SUM(H173,H175)</f>
        <v>23910.683815133998</v>
      </c>
      <c r="I172" s="117"/>
    </row>
    <row r="173" spans="1:9" outlineLevel="2" x14ac:dyDescent="0.2">
      <c r="A173" s="109" t="s">
        <v>304</v>
      </c>
      <c r="B173" s="110" t="s">
        <v>216</v>
      </c>
      <c r="C173" s="111">
        <v>9</v>
      </c>
      <c r="D173" s="112"/>
      <c r="E173" s="113">
        <v>256.72991214000001</v>
      </c>
      <c r="F173" s="114">
        <f>C173*E173</f>
        <v>2310.5692092600002</v>
      </c>
      <c r="G173" s="115">
        <v>40</v>
      </c>
      <c r="H173" s="116">
        <f>F173*(1-(G173/100)) +(0*SUM(H174))</f>
        <v>1386.3415255560001</v>
      </c>
      <c r="I173" s="117"/>
    </row>
    <row r="174" spans="1:9" hidden="1" outlineLevel="2" x14ac:dyDescent="0.2">
      <c r="A174" s="109" t="s">
        <v>305</v>
      </c>
      <c r="B174" s="110" t="s">
        <v>218</v>
      </c>
      <c r="C174" s="111">
        <v>1</v>
      </c>
      <c r="D174" s="112"/>
      <c r="E174" s="113">
        <v>256.72991214000001</v>
      </c>
      <c r="F174" s="114">
        <v>256.72991214000001</v>
      </c>
      <c r="G174" s="115">
        <v>40</v>
      </c>
      <c r="H174" s="116">
        <v>154.03794728400001</v>
      </c>
      <c r="I174" s="117"/>
    </row>
    <row r="175" spans="1:9" outlineLevel="2" x14ac:dyDescent="0.2">
      <c r="A175" s="109" t="s">
        <v>306</v>
      </c>
      <c r="B175" s="110" t="s">
        <v>307</v>
      </c>
      <c r="C175" s="111">
        <v>3</v>
      </c>
      <c r="D175" s="112"/>
      <c r="E175" s="113">
        <v>12513.52349421</v>
      </c>
      <c r="F175" s="114">
        <f>C175*E175</f>
        <v>37540.570482629999</v>
      </c>
      <c r="G175" s="115">
        <v>40</v>
      </c>
      <c r="H175" s="116">
        <f>F175*(1-(G175/100)) +(0*SUM(H176,H177,H178))</f>
        <v>22524.342289577999</v>
      </c>
      <c r="I175" s="117"/>
    </row>
    <row r="176" spans="1:9" hidden="1" outlineLevel="3" x14ac:dyDescent="0.2">
      <c r="A176" s="109" t="s">
        <v>308</v>
      </c>
      <c r="B176" s="110" t="s">
        <v>222</v>
      </c>
      <c r="C176" s="111">
        <v>1</v>
      </c>
      <c r="D176" s="112"/>
      <c r="E176" s="113">
        <v>10880.466063919999</v>
      </c>
      <c r="F176" s="114">
        <v>10880.466063919999</v>
      </c>
      <c r="G176" s="115">
        <v>40</v>
      </c>
      <c r="H176" s="116">
        <v>6528.2796383519999</v>
      </c>
      <c r="I176" s="117"/>
    </row>
    <row r="177" spans="1:9" hidden="1" outlineLevel="3" x14ac:dyDescent="0.2">
      <c r="A177" s="109" t="s">
        <v>309</v>
      </c>
      <c r="B177" s="110" t="s">
        <v>224</v>
      </c>
      <c r="C177" s="111">
        <v>1</v>
      </c>
      <c r="D177" s="112"/>
      <c r="E177" s="113">
        <v>862.86769387000004</v>
      </c>
      <c r="F177" s="114">
        <v>862.86769387000004</v>
      </c>
      <c r="G177" s="115">
        <v>40</v>
      </c>
      <c r="H177" s="116">
        <v>517.72061632199996</v>
      </c>
      <c r="I177" s="117"/>
    </row>
    <row r="178" spans="1:9" hidden="1" outlineLevel="3" x14ac:dyDescent="0.2">
      <c r="A178" s="109" t="s">
        <v>310</v>
      </c>
      <c r="B178" s="110" t="s">
        <v>218</v>
      </c>
      <c r="C178" s="111">
        <v>3</v>
      </c>
      <c r="D178" s="112"/>
      <c r="E178" s="113">
        <v>256.72991214000001</v>
      </c>
      <c r="F178" s="114">
        <v>770.18973642000003</v>
      </c>
      <c r="G178" s="115">
        <v>40</v>
      </c>
      <c r="H178" s="116">
        <v>462.11384185200001</v>
      </c>
      <c r="I178" s="117"/>
    </row>
    <row r="179" spans="1:9" outlineLevel="1" x14ac:dyDescent="0.2">
      <c r="A179" s="109" t="s">
        <v>311</v>
      </c>
      <c r="B179" s="110" t="s">
        <v>312</v>
      </c>
      <c r="C179" s="111">
        <v>1</v>
      </c>
      <c r="D179" s="112"/>
      <c r="E179" s="113">
        <f>SUM(F180,F182)</f>
        <v>132338.97873460001</v>
      </c>
      <c r="F179" s="114">
        <f>C179*E179</f>
        <v>132338.97873460001</v>
      </c>
      <c r="G179" s="115">
        <f>IF(F179=0, 0, 100*(1-(H179/F179)))</f>
        <v>40</v>
      </c>
      <c r="H179" s="116">
        <f>C179*SUM(H180,H182)</f>
        <v>79403.387240759999</v>
      </c>
      <c r="I179" s="117"/>
    </row>
    <row r="180" spans="1:9" outlineLevel="2" x14ac:dyDescent="0.2">
      <c r="A180" s="109" t="s">
        <v>313</v>
      </c>
      <c r="B180" s="110" t="s">
        <v>216</v>
      </c>
      <c r="C180" s="111">
        <v>45</v>
      </c>
      <c r="D180" s="112"/>
      <c r="E180" s="113">
        <v>256.72991214000001</v>
      </c>
      <c r="F180" s="114">
        <f>C180*E180</f>
        <v>11552.846046300001</v>
      </c>
      <c r="G180" s="115">
        <v>40</v>
      </c>
      <c r="H180" s="116">
        <f>F180*(1-(G180/100)) +(0*SUM(H181))</f>
        <v>6931.7076277800006</v>
      </c>
      <c r="I180" s="117"/>
    </row>
    <row r="181" spans="1:9" hidden="1" outlineLevel="2" x14ac:dyDescent="0.2">
      <c r="A181" s="109" t="s">
        <v>314</v>
      </c>
      <c r="B181" s="110" t="s">
        <v>218</v>
      </c>
      <c r="C181" s="111">
        <v>1</v>
      </c>
      <c r="D181" s="112"/>
      <c r="E181" s="113">
        <v>256.72991214000001</v>
      </c>
      <c r="F181" s="114">
        <v>256.72991214000001</v>
      </c>
      <c r="G181" s="115">
        <v>40</v>
      </c>
      <c r="H181" s="116">
        <v>154.03794728400001</v>
      </c>
      <c r="I181" s="117"/>
    </row>
    <row r="182" spans="1:9" outlineLevel="2" x14ac:dyDescent="0.2">
      <c r="A182" s="109" t="s">
        <v>315</v>
      </c>
      <c r="B182" s="110" t="s">
        <v>316</v>
      </c>
      <c r="C182" s="111">
        <v>5</v>
      </c>
      <c r="D182" s="112"/>
      <c r="E182" s="113">
        <v>24157.226537660001</v>
      </c>
      <c r="F182" s="114">
        <f>C182*E182</f>
        <v>120786.1326883</v>
      </c>
      <c r="G182" s="115">
        <v>40</v>
      </c>
      <c r="H182" s="116">
        <f>F182*(1-(G182/100)) +(0*SUM(H183,H184,H185,H186,H187,H188,H189))</f>
        <v>72471.679612979991</v>
      </c>
      <c r="I182" s="117"/>
    </row>
    <row r="183" spans="1:9" hidden="1" outlineLevel="3" x14ac:dyDescent="0.2">
      <c r="A183" s="109" t="s">
        <v>317</v>
      </c>
      <c r="B183" s="110" t="s">
        <v>222</v>
      </c>
      <c r="C183" s="111">
        <v>1</v>
      </c>
      <c r="D183" s="112"/>
      <c r="E183" s="113">
        <v>10880.466063919999</v>
      </c>
      <c r="F183" s="114">
        <v>10880.466063919999</v>
      </c>
      <c r="G183" s="115">
        <v>40</v>
      </c>
      <c r="H183" s="116">
        <v>6528.2796383519999</v>
      </c>
      <c r="I183" s="117"/>
    </row>
    <row r="184" spans="1:9" hidden="1" outlineLevel="3" x14ac:dyDescent="0.2">
      <c r="A184" s="109" t="s">
        <v>318</v>
      </c>
      <c r="B184" s="110" t="s">
        <v>95</v>
      </c>
      <c r="C184" s="111">
        <v>1</v>
      </c>
      <c r="D184" s="112"/>
      <c r="E184" s="113">
        <v>313.76543995999998</v>
      </c>
      <c r="F184" s="114">
        <v>313.76543995999998</v>
      </c>
      <c r="G184" s="115">
        <v>40</v>
      </c>
      <c r="H184" s="116">
        <v>188.259263976</v>
      </c>
      <c r="I184" s="117"/>
    </row>
    <row r="185" spans="1:9" hidden="1" outlineLevel="3" x14ac:dyDescent="0.2">
      <c r="A185" s="109" t="s">
        <v>319</v>
      </c>
      <c r="B185" s="110" t="s">
        <v>70</v>
      </c>
      <c r="C185" s="111">
        <v>3</v>
      </c>
      <c r="D185" s="112"/>
      <c r="E185" s="113">
        <v>967.93582071000003</v>
      </c>
      <c r="F185" s="114">
        <v>2903.8074621300002</v>
      </c>
      <c r="G185" s="115">
        <v>40</v>
      </c>
      <c r="H185" s="116">
        <v>1742.2844772779999</v>
      </c>
      <c r="I185" s="117"/>
    </row>
    <row r="186" spans="1:9" hidden="1" outlineLevel="3" x14ac:dyDescent="0.2">
      <c r="A186" s="109" t="s">
        <v>320</v>
      </c>
      <c r="B186" s="110" t="s">
        <v>224</v>
      </c>
      <c r="C186" s="111">
        <v>3</v>
      </c>
      <c r="D186" s="112"/>
      <c r="E186" s="113">
        <v>862.86769387000004</v>
      </c>
      <c r="F186" s="114">
        <v>2588.6030816100001</v>
      </c>
      <c r="G186" s="115">
        <v>40</v>
      </c>
      <c r="H186" s="116">
        <v>1553.161848966</v>
      </c>
      <c r="I186" s="117"/>
    </row>
    <row r="187" spans="1:9" hidden="1" outlineLevel="3" x14ac:dyDescent="0.2">
      <c r="A187" s="109" t="s">
        <v>321</v>
      </c>
      <c r="B187" s="110" t="s">
        <v>230</v>
      </c>
      <c r="C187" s="111">
        <v>0</v>
      </c>
      <c r="D187" s="112"/>
      <c r="E187" s="113">
        <v>214.52947918000001</v>
      </c>
      <c r="F187" s="114">
        <v>0</v>
      </c>
      <c r="G187" s="115">
        <v>40</v>
      </c>
      <c r="H187" s="116">
        <v>0</v>
      </c>
      <c r="I187" s="117"/>
    </row>
    <row r="188" spans="1:9" hidden="1" outlineLevel="3" x14ac:dyDescent="0.2">
      <c r="A188" s="109" t="s">
        <v>322</v>
      </c>
      <c r="B188" s="110" t="s">
        <v>218</v>
      </c>
      <c r="C188" s="111">
        <v>9</v>
      </c>
      <c r="D188" s="112"/>
      <c r="E188" s="113">
        <v>256.72991214000001</v>
      </c>
      <c r="F188" s="114">
        <v>2310.5692092600002</v>
      </c>
      <c r="G188" s="115">
        <v>40</v>
      </c>
      <c r="H188" s="116">
        <v>1386.3415255560001</v>
      </c>
      <c r="I188" s="117"/>
    </row>
    <row r="189" spans="1:9" hidden="1" outlineLevel="3" x14ac:dyDescent="0.2">
      <c r="A189" s="109" t="s">
        <v>323</v>
      </c>
      <c r="B189" s="110" t="s">
        <v>301</v>
      </c>
      <c r="C189" s="111">
        <v>1</v>
      </c>
      <c r="D189" s="112"/>
      <c r="E189" s="113">
        <v>5160.0152807799996</v>
      </c>
      <c r="F189" s="114">
        <v>5160.0152807799996</v>
      </c>
      <c r="G189" s="115">
        <v>40</v>
      </c>
      <c r="H189" s="116">
        <v>3096.0091684680001</v>
      </c>
      <c r="I189" s="117"/>
    </row>
    <row r="190" spans="1:9" outlineLevel="1" x14ac:dyDescent="0.2">
      <c r="A190" s="109" t="s">
        <v>324</v>
      </c>
      <c r="B190" s="110" t="s">
        <v>325</v>
      </c>
      <c r="C190" s="111">
        <v>1</v>
      </c>
      <c r="D190" s="112"/>
      <c r="E190" s="113">
        <f>SUM(F191,F193,F198)</f>
        <v>51094.427706690003</v>
      </c>
      <c r="F190" s="114">
        <f>C190*E190</f>
        <v>51094.427706690003</v>
      </c>
      <c r="G190" s="115">
        <f>IF(F190=0, 0, 100*(1-(H190/F190)))</f>
        <v>40</v>
      </c>
      <c r="H190" s="116">
        <f>C190*SUM(H191,H193,H198)</f>
        <v>30656.656624014002</v>
      </c>
      <c r="I190" s="117"/>
    </row>
    <row r="191" spans="1:9" outlineLevel="2" x14ac:dyDescent="0.2">
      <c r="A191" s="109" t="s">
        <v>326</v>
      </c>
      <c r="B191" s="110" t="s">
        <v>216</v>
      </c>
      <c r="C191" s="111">
        <v>9</v>
      </c>
      <c r="D191" s="112"/>
      <c r="E191" s="113">
        <v>256.72991214000001</v>
      </c>
      <c r="F191" s="114">
        <f>C191*E191</f>
        <v>2310.5692092600002</v>
      </c>
      <c r="G191" s="115">
        <v>40</v>
      </c>
      <c r="H191" s="116">
        <f>F191*(1-(G191/100)) +(0*SUM(H192))</f>
        <v>1386.3415255560001</v>
      </c>
      <c r="I191" s="117"/>
    </row>
    <row r="192" spans="1:9" hidden="1" outlineLevel="2" x14ac:dyDescent="0.2">
      <c r="A192" s="109" t="s">
        <v>327</v>
      </c>
      <c r="B192" s="110" t="s">
        <v>218</v>
      </c>
      <c r="C192" s="111">
        <v>1</v>
      </c>
      <c r="D192" s="112"/>
      <c r="E192" s="113">
        <v>256.72991214000001</v>
      </c>
      <c r="F192" s="114">
        <v>256.72991214000001</v>
      </c>
      <c r="G192" s="115">
        <v>40</v>
      </c>
      <c r="H192" s="116">
        <v>154.03794728400001</v>
      </c>
      <c r="I192" s="117"/>
    </row>
    <row r="193" spans="1:9" outlineLevel="2" x14ac:dyDescent="0.2">
      <c r="A193" s="109" t="s">
        <v>328</v>
      </c>
      <c r="B193" s="110" t="s">
        <v>329</v>
      </c>
      <c r="C193" s="111">
        <v>3</v>
      </c>
      <c r="D193" s="112"/>
      <c r="E193" s="113">
        <f>SUM(F194)</f>
        <v>144.31728257</v>
      </c>
      <c r="F193" s="114">
        <f>C193*E193</f>
        <v>432.95184771000004</v>
      </c>
      <c r="G193" s="115">
        <f>IF(F193=0, 0, 100*(1-(H193/F193)))</f>
        <v>40</v>
      </c>
      <c r="H193" s="116">
        <f>C193*SUM(H194)</f>
        <v>259.771108626</v>
      </c>
      <c r="I193" s="117"/>
    </row>
    <row r="194" spans="1:9" outlineLevel="2" x14ac:dyDescent="0.2">
      <c r="A194" s="109" t="s">
        <v>330</v>
      </c>
      <c r="B194" s="110" t="s">
        <v>331</v>
      </c>
      <c r="C194" s="111">
        <v>1</v>
      </c>
      <c r="D194" s="112"/>
      <c r="E194" s="113">
        <v>144.31728257</v>
      </c>
      <c r="F194" s="114">
        <f>C194*E194</f>
        <v>144.31728257</v>
      </c>
      <c r="G194" s="115">
        <v>40</v>
      </c>
      <c r="H194" s="116">
        <f>F194*(1-(G194/100)) +(0*SUM(H195,H196,H197))</f>
        <v>86.590369542000005</v>
      </c>
      <c r="I194" s="117"/>
    </row>
    <row r="195" spans="1:9" hidden="1" outlineLevel="3" x14ac:dyDescent="0.2">
      <c r="A195" s="109" t="s">
        <v>332</v>
      </c>
      <c r="B195" s="110" t="s">
        <v>333</v>
      </c>
      <c r="C195" s="111">
        <v>2</v>
      </c>
      <c r="D195" s="112"/>
      <c r="E195" s="113">
        <v>27.17</v>
      </c>
      <c r="F195" s="114">
        <v>54.34</v>
      </c>
      <c r="G195" s="115">
        <v>40</v>
      </c>
      <c r="H195" s="116">
        <v>32.603999999999999</v>
      </c>
      <c r="I195" s="117"/>
    </row>
    <row r="196" spans="1:9" hidden="1" outlineLevel="3" x14ac:dyDescent="0.2">
      <c r="A196" s="109" t="s">
        <v>334</v>
      </c>
      <c r="B196" s="110" t="s">
        <v>335</v>
      </c>
      <c r="C196" s="111">
        <v>1</v>
      </c>
      <c r="D196" s="112"/>
      <c r="E196" s="113">
        <v>32.777282569999997</v>
      </c>
      <c r="F196" s="114">
        <v>32.777282569999997</v>
      </c>
      <c r="G196" s="115">
        <v>40</v>
      </c>
      <c r="H196" s="116">
        <v>19.666369542000002</v>
      </c>
      <c r="I196" s="117"/>
    </row>
    <row r="197" spans="1:9" hidden="1" outlineLevel="3" x14ac:dyDescent="0.2">
      <c r="A197" s="109" t="s">
        <v>336</v>
      </c>
      <c r="B197" s="110" t="s">
        <v>337</v>
      </c>
      <c r="C197" s="111">
        <v>2</v>
      </c>
      <c r="D197" s="112"/>
      <c r="E197" s="113">
        <v>28.6</v>
      </c>
      <c r="F197" s="114">
        <v>57.2</v>
      </c>
      <c r="G197" s="115">
        <v>40</v>
      </c>
      <c r="H197" s="116">
        <v>34.32</v>
      </c>
      <c r="I197" s="117"/>
    </row>
    <row r="198" spans="1:9" outlineLevel="2" x14ac:dyDescent="0.2">
      <c r="A198" s="109" t="s">
        <v>338</v>
      </c>
      <c r="B198" s="110" t="s">
        <v>339</v>
      </c>
      <c r="C198" s="111">
        <v>3</v>
      </c>
      <c r="D198" s="112"/>
      <c r="E198" s="113">
        <v>16116.968883240001</v>
      </c>
      <c r="F198" s="114">
        <f>C198*E198</f>
        <v>48350.906649720004</v>
      </c>
      <c r="G198" s="115">
        <v>40</v>
      </c>
      <c r="H198" s="116">
        <f>F198*(1-(G198/100)) +(0*SUM(H199,H200,H201,H202,H203,H204,H205,H206,H207,H208))</f>
        <v>29010.543989832</v>
      </c>
      <c r="I198" s="117"/>
    </row>
    <row r="199" spans="1:9" hidden="1" outlineLevel="3" x14ac:dyDescent="0.2">
      <c r="A199" s="109" t="s">
        <v>340</v>
      </c>
      <c r="B199" s="110" t="s">
        <v>226</v>
      </c>
      <c r="C199" s="111">
        <v>1</v>
      </c>
      <c r="D199" s="112"/>
      <c r="E199" s="113">
        <v>7211.7152680500003</v>
      </c>
      <c r="F199" s="114">
        <v>7211.7152680500003</v>
      </c>
      <c r="G199" s="115">
        <v>40</v>
      </c>
      <c r="H199" s="116">
        <v>4327.0291608300004</v>
      </c>
      <c r="I199" s="117"/>
    </row>
    <row r="200" spans="1:9" hidden="1" outlineLevel="3" x14ac:dyDescent="0.2">
      <c r="A200" s="109" t="s">
        <v>341</v>
      </c>
      <c r="B200" s="110" t="s">
        <v>342</v>
      </c>
      <c r="C200" s="111">
        <v>1</v>
      </c>
      <c r="D200" s="112"/>
      <c r="E200" s="113">
        <v>33.99</v>
      </c>
      <c r="F200" s="114">
        <v>33.99</v>
      </c>
      <c r="G200" s="115">
        <v>40</v>
      </c>
      <c r="H200" s="116">
        <v>20.393999999999998</v>
      </c>
      <c r="I200" s="117"/>
    </row>
    <row r="201" spans="1:9" hidden="1" outlineLevel="3" x14ac:dyDescent="0.2">
      <c r="A201" s="109" t="s">
        <v>343</v>
      </c>
      <c r="B201" s="110" t="s">
        <v>344</v>
      </c>
      <c r="C201" s="111">
        <v>1</v>
      </c>
      <c r="D201" s="112"/>
      <c r="E201" s="113">
        <v>1625.87546161</v>
      </c>
      <c r="F201" s="114">
        <v>1625.87546161</v>
      </c>
      <c r="G201" s="115">
        <v>40</v>
      </c>
      <c r="H201" s="116">
        <v>975.52527696599998</v>
      </c>
      <c r="I201" s="117"/>
    </row>
    <row r="202" spans="1:9" hidden="1" outlineLevel="3" x14ac:dyDescent="0.2">
      <c r="A202" s="109" t="s">
        <v>345</v>
      </c>
      <c r="B202" s="110" t="s">
        <v>70</v>
      </c>
      <c r="C202" s="111">
        <v>1</v>
      </c>
      <c r="D202" s="112"/>
      <c r="E202" s="113">
        <v>967.93582071000003</v>
      </c>
      <c r="F202" s="114">
        <v>967.93582071000003</v>
      </c>
      <c r="G202" s="115">
        <v>40</v>
      </c>
      <c r="H202" s="116">
        <v>580.76149242600002</v>
      </c>
      <c r="I202" s="117"/>
    </row>
    <row r="203" spans="1:9" hidden="1" outlineLevel="3" x14ac:dyDescent="0.2">
      <c r="A203" s="109" t="s">
        <v>346</v>
      </c>
      <c r="B203" s="110" t="s">
        <v>224</v>
      </c>
      <c r="C203" s="111">
        <v>1</v>
      </c>
      <c r="D203" s="112"/>
      <c r="E203" s="113">
        <v>862.86769387000004</v>
      </c>
      <c r="F203" s="114">
        <v>862.86769387000004</v>
      </c>
      <c r="G203" s="115">
        <v>40</v>
      </c>
      <c r="H203" s="116">
        <v>517.72061632199996</v>
      </c>
      <c r="I203" s="117"/>
    </row>
    <row r="204" spans="1:9" hidden="1" outlineLevel="3" x14ac:dyDescent="0.2">
      <c r="A204" s="109" t="s">
        <v>347</v>
      </c>
      <c r="B204" s="110" t="s">
        <v>348</v>
      </c>
      <c r="C204" s="111">
        <v>1</v>
      </c>
      <c r="D204" s="112"/>
      <c r="E204" s="113">
        <v>4195.5049025799999</v>
      </c>
      <c r="F204" s="114">
        <v>4195.5049025799999</v>
      </c>
      <c r="G204" s="115">
        <v>40</v>
      </c>
      <c r="H204" s="116">
        <v>2517.302941548</v>
      </c>
      <c r="I204" s="117"/>
    </row>
    <row r="205" spans="1:9" hidden="1" outlineLevel="3" x14ac:dyDescent="0.2">
      <c r="A205" s="109" t="s">
        <v>349</v>
      </c>
      <c r="B205" s="110" t="s">
        <v>350</v>
      </c>
      <c r="C205" s="111">
        <v>1</v>
      </c>
      <c r="D205" s="112"/>
      <c r="E205" s="113">
        <v>448.89</v>
      </c>
      <c r="F205" s="114">
        <v>448.89</v>
      </c>
      <c r="G205" s="115">
        <v>40</v>
      </c>
      <c r="H205" s="116">
        <v>269.334</v>
      </c>
      <c r="I205" s="117"/>
    </row>
    <row r="206" spans="1:9" hidden="1" outlineLevel="3" x14ac:dyDescent="0.2">
      <c r="A206" s="109" t="s">
        <v>351</v>
      </c>
      <c r="B206" s="110" t="s">
        <v>228</v>
      </c>
      <c r="C206" s="111">
        <v>0</v>
      </c>
      <c r="D206" s="112"/>
      <c r="E206" s="113">
        <v>214.52947918000001</v>
      </c>
      <c r="F206" s="114">
        <v>0</v>
      </c>
      <c r="G206" s="115">
        <v>40</v>
      </c>
      <c r="H206" s="116">
        <v>0</v>
      </c>
      <c r="I206" s="117"/>
    </row>
    <row r="207" spans="1:9" hidden="1" outlineLevel="3" x14ac:dyDescent="0.2">
      <c r="A207" s="109" t="s">
        <v>352</v>
      </c>
      <c r="B207" s="110" t="s">
        <v>230</v>
      </c>
      <c r="C207" s="111">
        <v>0</v>
      </c>
      <c r="D207" s="112"/>
      <c r="E207" s="113">
        <v>214.52947918000001</v>
      </c>
      <c r="F207" s="114">
        <v>0</v>
      </c>
      <c r="G207" s="115">
        <v>40</v>
      </c>
      <c r="H207" s="116">
        <v>0</v>
      </c>
      <c r="I207" s="117"/>
    </row>
    <row r="208" spans="1:9" hidden="1" outlineLevel="3" x14ac:dyDescent="0.2">
      <c r="A208" s="109" t="s">
        <v>353</v>
      </c>
      <c r="B208" s="110" t="s">
        <v>218</v>
      </c>
      <c r="C208" s="111">
        <v>3</v>
      </c>
      <c r="D208" s="112"/>
      <c r="E208" s="113">
        <v>256.72991214000001</v>
      </c>
      <c r="F208" s="114">
        <v>770.18973642000003</v>
      </c>
      <c r="G208" s="115">
        <v>40</v>
      </c>
      <c r="H208" s="116">
        <v>462.11384185200001</v>
      </c>
      <c r="I208" s="117"/>
    </row>
    <row r="209" spans="1:9" outlineLevel="1" x14ac:dyDescent="0.2">
      <c r="A209" s="109" t="s">
        <v>354</v>
      </c>
      <c r="B209" s="110" t="s">
        <v>355</v>
      </c>
      <c r="C209" s="111">
        <v>1</v>
      </c>
      <c r="D209" s="112"/>
      <c r="E209" s="113">
        <f>SUM(F210,F212,F217)</f>
        <v>28411.231870669999</v>
      </c>
      <c r="F209" s="114">
        <f>C209*E209</f>
        <v>28411.231870669999</v>
      </c>
      <c r="G209" s="115">
        <f>IF(F209=0, 0, 100*(1-(H209/F209)))</f>
        <v>40</v>
      </c>
      <c r="H209" s="116">
        <f>C209*SUM(H210,H212,H217)</f>
        <v>17046.739122401999</v>
      </c>
      <c r="I209" s="117"/>
    </row>
    <row r="210" spans="1:9" outlineLevel="2" x14ac:dyDescent="0.2">
      <c r="A210" s="109" t="s">
        <v>356</v>
      </c>
      <c r="B210" s="110" t="s">
        <v>216</v>
      </c>
      <c r="C210" s="111">
        <v>6</v>
      </c>
      <c r="D210" s="112"/>
      <c r="E210" s="113">
        <v>256.72991214000001</v>
      </c>
      <c r="F210" s="114">
        <f>C210*E210</f>
        <v>1540.3794728400001</v>
      </c>
      <c r="G210" s="115">
        <v>40</v>
      </c>
      <c r="H210" s="116">
        <f>F210*(1-(G210/100)) +(0*SUM(H211))</f>
        <v>924.22768370400001</v>
      </c>
      <c r="I210" s="117"/>
    </row>
    <row r="211" spans="1:9" hidden="1" outlineLevel="2" x14ac:dyDescent="0.2">
      <c r="A211" s="109" t="s">
        <v>357</v>
      </c>
      <c r="B211" s="110" t="s">
        <v>218</v>
      </c>
      <c r="C211" s="111">
        <v>1</v>
      </c>
      <c r="D211" s="112"/>
      <c r="E211" s="113">
        <v>256.72991214000001</v>
      </c>
      <c r="F211" s="114">
        <v>256.72991214000001</v>
      </c>
      <c r="G211" s="115">
        <v>40</v>
      </c>
      <c r="H211" s="116">
        <v>154.03794728400001</v>
      </c>
      <c r="I211" s="117"/>
    </row>
    <row r="212" spans="1:9" outlineLevel="2" x14ac:dyDescent="0.2">
      <c r="A212" s="109" t="s">
        <v>358</v>
      </c>
      <c r="B212" s="110" t="s">
        <v>359</v>
      </c>
      <c r="C212" s="111">
        <v>1</v>
      </c>
      <c r="D212" s="112"/>
      <c r="E212" s="113">
        <f>SUM(F213)</f>
        <v>288.63456514000001</v>
      </c>
      <c r="F212" s="114">
        <f>C212*E212</f>
        <v>288.63456514000001</v>
      </c>
      <c r="G212" s="115">
        <f>IF(F212=0, 0, 100*(1-(H212/F212)))</f>
        <v>40</v>
      </c>
      <c r="H212" s="116">
        <f>C212*SUM(H213)</f>
        <v>173.18073908400001</v>
      </c>
      <c r="I212" s="117"/>
    </row>
    <row r="213" spans="1:9" outlineLevel="2" x14ac:dyDescent="0.2">
      <c r="A213" s="109" t="s">
        <v>360</v>
      </c>
      <c r="B213" s="110" t="s">
        <v>331</v>
      </c>
      <c r="C213" s="111">
        <v>1</v>
      </c>
      <c r="D213" s="112"/>
      <c r="E213" s="113">
        <v>288.63456514000001</v>
      </c>
      <c r="F213" s="114">
        <f>C213*E213</f>
        <v>288.63456514000001</v>
      </c>
      <c r="G213" s="115">
        <v>40</v>
      </c>
      <c r="H213" s="116">
        <f>F213*(1-(G213/100)) +(0*SUM(H214,H215,H216))</f>
        <v>173.18073908400001</v>
      </c>
      <c r="I213" s="117"/>
    </row>
    <row r="214" spans="1:9" hidden="1" outlineLevel="3" x14ac:dyDescent="0.2">
      <c r="A214" s="109" t="s">
        <v>361</v>
      </c>
      <c r="B214" s="110" t="s">
        <v>333</v>
      </c>
      <c r="C214" s="111">
        <v>4</v>
      </c>
      <c r="D214" s="112"/>
      <c r="E214" s="113">
        <v>27.17</v>
      </c>
      <c r="F214" s="114">
        <v>108.68</v>
      </c>
      <c r="G214" s="115">
        <v>40</v>
      </c>
      <c r="H214" s="116">
        <v>65.207999999999998</v>
      </c>
      <c r="I214" s="117"/>
    </row>
    <row r="215" spans="1:9" hidden="1" outlineLevel="3" x14ac:dyDescent="0.2">
      <c r="A215" s="109" t="s">
        <v>362</v>
      </c>
      <c r="B215" s="110" t="s">
        <v>335</v>
      </c>
      <c r="C215" s="111">
        <v>2</v>
      </c>
      <c r="D215" s="112"/>
      <c r="E215" s="113">
        <v>32.777282569999997</v>
      </c>
      <c r="F215" s="114">
        <v>65.554565139999994</v>
      </c>
      <c r="G215" s="115">
        <v>40</v>
      </c>
      <c r="H215" s="116">
        <v>39.332739084000004</v>
      </c>
      <c r="I215" s="117"/>
    </row>
    <row r="216" spans="1:9" hidden="1" outlineLevel="3" x14ac:dyDescent="0.2">
      <c r="A216" s="109" t="s">
        <v>363</v>
      </c>
      <c r="B216" s="110" t="s">
        <v>337</v>
      </c>
      <c r="C216" s="111">
        <v>4</v>
      </c>
      <c r="D216" s="112"/>
      <c r="E216" s="113">
        <v>28.6</v>
      </c>
      <c r="F216" s="114">
        <v>114.4</v>
      </c>
      <c r="G216" s="115">
        <v>40</v>
      </c>
      <c r="H216" s="116">
        <v>68.64</v>
      </c>
      <c r="I216" s="117"/>
    </row>
    <row r="217" spans="1:9" outlineLevel="2" x14ac:dyDescent="0.2">
      <c r="A217" s="109" t="s">
        <v>364</v>
      </c>
      <c r="B217" s="110" t="s">
        <v>365</v>
      </c>
      <c r="C217" s="111">
        <v>1</v>
      </c>
      <c r="D217" s="112"/>
      <c r="E217" s="113">
        <v>26582.217832689999</v>
      </c>
      <c r="F217" s="114">
        <f>C217*E217</f>
        <v>26582.217832689999</v>
      </c>
      <c r="G217" s="115">
        <v>40</v>
      </c>
      <c r="H217" s="116">
        <f>F217*(1-(G217/100)) +(0*SUM(H218,H219,H220,H221,H222,H223,H224,H225,H226,H227))</f>
        <v>15949.330699613998</v>
      </c>
      <c r="I217" s="117"/>
    </row>
    <row r="218" spans="1:9" hidden="1" outlineLevel="3" x14ac:dyDescent="0.2">
      <c r="A218" s="109" t="s">
        <v>366</v>
      </c>
      <c r="B218" s="110" t="s">
        <v>222</v>
      </c>
      <c r="C218" s="111">
        <v>1</v>
      </c>
      <c r="D218" s="112"/>
      <c r="E218" s="113">
        <v>10880.466063919999</v>
      </c>
      <c r="F218" s="114">
        <v>10880.466063919999</v>
      </c>
      <c r="G218" s="115">
        <v>40</v>
      </c>
      <c r="H218" s="116">
        <v>6528.2796383519999</v>
      </c>
      <c r="I218" s="117"/>
    </row>
    <row r="219" spans="1:9" hidden="1" outlineLevel="3" x14ac:dyDescent="0.2">
      <c r="A219" s="109" t="s">
        <v>367</v>
      </c>
      <c r="B219" s="110" t="s">
        <v>342</v>
      </c>
      <c r="C219" s="111">
        <v>1</v>
      </c>
      <c r="D219" s="112"/>
      <c r="E219" s="113">
        <v>33.99</v>
      </c>
      <c r="F219" s="114">
        <v>33.99</v>
      </c>
      <c r="G219" s="115">
        <v>40</v>
      </c>
      <c r="H219" s="116">
        <v>20.393999999999998</v>
      </c>
      <c r="I219" s="117"/>
    </row>
    <row r="220" spans="1:9" hidden="1" outlineLevel="3" x14ac:dyDescent="0.2">
      <c r="A220" s="109" t="s">
        <v>368</v>
      </c>
      <c r="B220" s="110" t="s">
        <v>344</v>
      </c>
      <c r="C220" s="111">
        <v>1</v>
      </c>
      <c r="D220" s="112"/>
      <c r="E220" s="113">
        <v>1625.87546161</v>
      </c>
      <c r="F220" s="114">
        <v>1625.87546161</v>
      </c>
      <c r="G220" s="115">
        <v>40</v>
      </c>
      <c r="H220" s="116">
        <v>975.52527696599998</v>
      </c>
      <c r="I220" s="117"/>
    </row>
    <row r="221" spans="1:9" hidden="1" outlineLevel="3" x14ac:dyDescent="0.2">
      <c r="A221" s="109" t="s">
        <v>369</v>
      </c>
      <c r="B221" s="110" t="s">
        <v>70</v>
      </c>
      <c r="C221" s="111">
        <v>2</v>
      </c>
      <c r="D221" s="112"/>
      <c r="E221" s="113">
        <v>967.93582071000003</v>
      </c>
      <c r="F221" s="114">
        <v>1935.8716414200001</v>
      </c>
      <c r="G221" s="115">
        <v>40</v>
      </c>
      <c r="H221" s="116">
        <v>1161.522984852</v>
      </c>
      <c r="I221" s="117"/>
    </row>
    <row r="222" spans="1:9" hidden="1" outlineLevel="3" x14ac:dyDescent="0.2">
      <c r="A222" s="109" t="s">
        <v>370</v>
      </c>
      <c r="B222" s="110" t="s">
        <v>224</v>
      </c>
      <c r="C222" s="111">
        <v>2</v>
      </c>
      <c r="D222" s="112"/>
      <c r="E222" s="113">
        <v>862.86769387000004</v>
      </c>
      <c r="F222" s="114">
        <v>1725.7353877400001</v>
      </c>
      <c r="G222" s="115">
        <v>40</v>
      </c>
      <c r="H222" s="116">
        <v>1035.4412326439999</v>
      </c>
      <c r="I222" s="117"/>
    </row>
    <row r="223" spans="1:9" hidden="1" outlineLevel="3" x14ac:dyDescent="0.2">
      <c r="A223" s="109" t="s">
        <v>371</v>
      </c>
      <c r="B223" s="110" t="s">
        <v>348</v>
      </c>
      <c r="C223" s="111">
        <v>2</v>
      </c>
      <c r="D223" s="112"/>
      <c r="E223" s="113">
        <v>4195.5049025799999</v>
      </c>
      <c r="F223" s="114">
        <v>8391.0098051599998</v>
      </c>
      <c r="G223" s="115">
        <v>40</v>
      </c>
      <c r="H223" s="116">
        <v>5034.6058830960001</v>
      </c>
      <c r="I223" s="117"/>
    </row>
    <row r="224" spans="1:9" hidden="1" outlineLevel="3" x14ac:dyDescent="0.2">
      <c r="A224" s="109" t="s">
        <v>372</v>
      </c>
      <c r="B224" s="110" t="s">
        <v>350</v>
      </c>
      <c r="C224" s="111">
        <v>1</v>
      </c>
      <c r="D224" s="112"/>
      <c r="E224" s="113">
        <v>448.89</v>
      </c>
      <c r="F224" s="114">
        <v>448.89</v>
      </c>
      <c r="G224" s="115">
        <v>40</v>
      </c>
      <c r="H224" s="116">
        <v>269.334</v>
      </c>
      <c r="I224" s="117"/>
    </row>
    <row r="225" spans="1:9" hidden="1" outlineLevel="3" x14ac:dyDescent="0.2">
      <c r="A225" s="109" t="s">
        <v>373</v>
      </c>
      <c r="B225" s="110" t="s">
        <v>228</v>
      </c>
      <c r="C225" s="111">
        <v>0</v>
      </c>
      <c r="D225" s="112"/>
      <c r="E225" s="113">
        <v>214.52947918000001</v>
      </c>
      <c r="F225" s="114">
        <v>0</v>
      </c>
      <c r="G225" s="115">
        <v>40</v>
      </c>
      <c r="H225" s="116">
        <v>0</v>
      </c>
      <c r="I225" s="117"/>
    </row>
    <row r="226" spans="1:9" hidden="1" outlineLevel="3" x14ac:dyDescent="0.2">
      <c r="A226" s="109" t="s">
        <v>374</v>
      </c>
      <c r="B226" s="110" t="s">
        <v>230</v>
      </c>
      <c r="C226" s="111">
        <v>0</v>
      </c>
      <c r="D226" s="112"/>
      <c r="E226" s="113">
        <v>214.52947918000001</v>
      </c>
      <c r="F226" s="114">
        <v>0</v>
      </c>
      <c r="G226" s="115">
        <v>40</v>
      </c>
      <c r="H226" s="116">
        <v>0</v>
      </c>
      <c r="I226" s="117"/>
    </row>
    <row r="227" spans="1:9" hidden="1" outlineLevel="3" x14ac:dyDescent="0.2">
      <c r="A227" s="109" t="s">
        <v>375</v>
      </c>
      <c r="B227" s="110" t="s">
        <v>218</v>
      </c>
      <c r="C227" s="111">
        <v>6</v>
      </c>
      <c r="D227" s="112"/>
      <c r="E227" s="113">
        <v>256.72991214000001</v>
      </c>
      <c r="F227" s="114">
        <v>1540.3794728400001</v>
      </c>
      <c r="G227" s="115">
        <v>40</v>
      </c>
      <c r="H227" s="116">
        <v>924.22768370400001</v>
      </c>
      <c r="I227" s="117"/>
    </row>
    <row r="228" spans="1:9" outlineLevel="1" x14ac:dyDescent="0.2">
      <c r="A228" s="109" t="s">
        <v>376</v>
      </c>
      <c r="B228" s="110" t="s">
        <v>377</v>
      </c>
      <c r="C228" s="111">
        <v>1</v>
      </c>
      <c r="D228" s="112"/>
      <c r="E228" s="113">
        <f>SUM(F229,F231,F236,F247)</f>
        <v>72523.794086480004</v>
      </c>
      <c r="F228" s="114">
        <f>C228*E228</f>
        <v>72523.794086480004</v>
      </c>
      <c r="G228" s="115">
        <f>IF(F228=0, 0, 100*(1-(H228/F228)))</f>
        <v>40.000000000000014</v>
      </c>
      <c r="H228" s="116">
        <f>C228*SUM(H229,H231,H236,H247)</f>
        <v>43514.276451887992</v>
      </c>
      <c r="I228" s="117"/>
    </row>
    <row r="229" spans="1:9" outlineLevel="2" x14ac:dyDescent="0.2">
      <c r="A229" s="109" t="s">
        <v>378</v>
      </c>
      <c r="B229" s="110" t="s">
        <v>216</v>
      </c>
      <c r="C229" s="111">
        <v>18</v>
      </c>
      <c r="D229" s="112"/>
      <c r="E229" s="113">
        <v>256.72991214000001</v>
      </c>
      <c r="F229" s="114">
        <f>C229*E229</f>
        <v>4621.1384185200004</v>
      </c>
      <c r="G229" s="115">
        <v>40</v>
      </c>
      <c r="H229" s="116">
        <f>F229*(1-(G229/100)) +(0*SUM(H230))</f>
        <v>2772.6830511120002</v>
      </c>
      <c r="I229" s="117"/>
    </row>
    <row r="230" spans="1:9" hidden="1" outlineLevel="2" x14ac:dyDescent="0.2">
      <c r="A230" s="109" t="s">
        <v>379</v>
      </c>
      <c r="B230" s="110" t="s">
        <v>218</v>
      </c>
      <c r="C230" s="111">
        <v>1</v>
      </c>
      <c r="D230" s="112"/>
      <c r="E230" s="113">
        <v>256.72991214000001</v>
      </c>
      <c r="F230" s="114">
        <v>256.72991214000001</v>
      </c>
      <c r="G230" s="115">
        <v>40</v>
      </c>
      <c r="H230" s="116">
        <v>154.03794728400001</v>
      </c>
      <c r="I230" s="117"/>
    </row>
    <row r="231" spans="1:9" outlineLevel="2" x14ac:dyDescent="0.2">
      <c r="A231" s="109" t="s">
        <v>380</v>
      </c>
      <c r="B231" s="110" t="s">
        <v>381</v>
      </c>
      <c r="C231" s="111">
        <v>2</v>
      </c>
      <c r="D231" s="112"/>
      <c r="E231" s="113">
        <f>SUM(F232)</f>
        <v>432.95184770999998</v>
      </c>
      <c r="F231" s="114">
        <f>C231*E231</f>
        <v>865.90369541999996</v>
      </c>
      <c r="G231" s="115">
        <f>IF(F231=0, 0, 100*(1-(H231/F231)))</f>
        <v>40</v>
      </c>
      <c r="H231" s="116">
        <f>C231*SUM(H232)</f>
        <v>519.542217252</v>
      </c>
      <c r="I231" s="117"/>
    </row>
    <row r="232" spans="1:9" outlineLevel="2" x14ac:dyDescent="0.2">
      <c r="A232" s="109" t="s">
        <v>382</v>
      </c>
      <c r="B232" s="110" t="s">
        <v>331</v>
      </c>
      <c r="C232" s="111">
        <v>1</v>
      </c>
      <c r="D232" s="112"/>
      <c r="E232" s="113">
        <v>432.95184770999998</v>
      </c>
      <c r="F232" s="114">
        <f>C232*E232</f>
        <v>432.95184770999998</v>
      </c>
      <c r="G232" s="115">
        <v>40</v>
      </c>
      <c r="H232" s="116">
        <f>F232*(1-(G232/100)) +(0*SUM(H233,H234,H235))</f>
        <v>259.771108626</v>
      </c>
      <c r="I232" s="117"/>
    </row>
    <row r="233" spans="1:9" hidden="1" outlineLevel="3" x14ac:dyDescent="0.2">
      <c r="A233" s="109" t="s">
        <v>383</v>
      </c>
      <c r="B233" s="110" t="s">
        <v>333</v>
      </c>
      <c r="C233" s="111">
        <v>6</v>
      </c>
      <c r="D233" s="112"/>
      <c r="E233" s="113">
        <v>27.17</v>
      </c>
      <c r="F233" s="114">
        <v>163.02000000000001</v>
      </c>
      <c r="G233" s="115">
        <v>40</v>
      </c>
      <c r="H233" s="116">
        <v>97.811999999999998</v>
      </c>
      <c r="I233" s="117"/>
    </row>
    <row r="234" spans="1:9" hidden="1" outlineLevel="3" x14ac:dyDescent="0.2">
      <c r="A234" s="109" t="s">
        <v>384</v>
      </c>
      <c r="B234" s="110" t="s">
        <v>335</v>
      </c>
      <c r="C234" s="111">
        <v>3</v>
      </c>
      <c r="D234" s="112"/>
      <c r="E234" s="113">
        <v>32.777282569999997</v>
      </c>
      <c r="F234" s="114">
        <v>98.331847710000005</v>
      </c>
      <c r="G234" s="115">
        <v>40</v>
      </c>
      <c r="H234" s="116">
        <v>58.999108626000002</v>
      </c>
      <c r="I234" s="117"/>
    </row>
    <row r="235" spans="1:9" hidden="1" outlineLevel="3" x14ac:dyDescent="0.2">
      <c r="A235" s="109" t="s">
        <v>385</v>
      </c>
      <c r="B235" s="110" t="s">
        <v>337</v>
      </c>
      <c r="C235" s="111">
        <v>6</v>
      </c>
      <c r="D235" s="112"/>
      <c r="E235" s="113">
        <v>28.6</v>
      </c>
      <c r="F235" s="114">
        <v>171.6</v>
      </c>
      <c r="G235" s="115">
        <v>40</v>
      </c>
      <c r="H235" s="116">
        <v>102.96</v>
      </c>
      <c r="I235" s="117"/>
    </row>
    <row r="236" spans="1:9" outlineLevel="2" x14ac:dyDescent="0.2">
      <c r="A236" s="109" t="s">
        <v>386</v>
      </c>
      <c r="B236" s="110" t="s">
        <v>387</v>
      </c>
      <c r="C236" s="111">
        <v>2</v>
      </c>
      <c r="D236" s="112"/>
      <c r="E236" s="113">
        <v>33378.715986269999</v>
      </c>
      <c r="F236" s="114">
        <f>C236*E236</f>
        <v>66757.431972539998</v>
      </c>
      <c r="G236" s="115">
        <v>40</v>
      </c>
      <c r="H236" s="116">
        <f>F236*(1-(G236/100)) +(0*SUM(H237,H238,H239,H240,H241,H242,H243,H244,H245,H246))</f>
        <v>40054.459183523999</v>
      </c>
      <c r="I236" s="117"/>
    </row>
    <row r="237" spans="1:9" hidden="1" outlineLevel="3" x14ac:dyDescent="0.2">
      <c r="A237" s="109" t="s">
        <v>388</v>
      </c>
      <c r="B237" s="110" t="s">
        <v>222</v>
      </c>
      <c r="C237" s="111">
        <v>1</v>
      </c>
      <c r="D237" s="112"/>
      <c r="E237" s="113">
        <v>10880.466063919999</v>
      </c>
      <c r="F237" s="114">
        <v>10880.466063919999</v>
      </c>
      <c r="G237" s="115">
        <v>40</v>
      </c>
      <c r="H237" s="116">
        <v>6528.2796383519999</v>
      </c>
      <c r="I237" s="117"/>
    </row>
    <row r="238" spans="1:9" hidden="1" outlineLevel="3" x14ac:dyDescent="0.2">
      <c r="A238" s="109" t="s">
        <v>389</v>
      </c>
      <c r="B238" s="110" t="s">
        <v>342</v>
      </c>
      <c r="C238" s="111">
        <v>1</v>
      </c>
      <c r="D238" s="112"/>
      <c r="E238" s="113">
        <v>33.99</v>
      </c>
      <c r="F238" s="114">
        <v>33.99</v>
      </c>
      <c r="G238" s="115">
        <v>40</v>
      </c>
      <c r="H238" s="116">
        <v>20.393999999999998</v>
      </c>
      <c r="I238" s="117"/>
    </row>
    <row r="239" spans="1:9" hidden="1" outlineLevel="3" x14ac:dyDescent="0.2">
      <c r="A239" s="109" t="s">
        <v>390</v>
      </c>
      <c r="B239" s="110" t="s">
        <v>344</v>
      </c>
      <c r="C239" s="111">
        <v>1</v>
      </c>
      <c r="D239" s="112"/>
      <c r="E239" s="113">
        <v>1625.87546161</v>
      </c>
      <c r="F239" s="114">
        <v>1625.87546161</v>
      </c>
      <c r="G239" s="115">
        <v>40</v>
      </c>
      <c r="H239" s="116">
        <v>975.52527696599998</v>
      </c>
      <c r="I239" s="117"/>
    </row>
    <row r="240" spans="1:9" hidden="1" outlineLevel="3" x14ac:dyDescent="0.2">
      <c r="A240" s="109" t="s">
        <v>391</v>
      </c>
      <c r="B240" s="110" t="s">
        <v>70</v>
      </c>
      <c r="C240" s="111">
        <v>3</v>
      </c>
      <c r="D240" s="112"/>
      <c r="E240" s="113">
        <v>967.93582071000003</v>
      </c>
      <c r="F240" s="114">
        <v>2903.8074621300002</v>
      </c>
      <c r="G240" s="115">
        <v>40</v>
      </c>
      <c r="H240" s="116">
        <v>1742.2844772779999</v>
      </c>
      <c r="I240" s="117"/>
    </row>
    <row r="241" spans="1:9" hidden="1" outlineLevel="3" x14ac:dyDescent="0.2">
      <c r="A241" s="109" t="s">
        <v>392</v>
      </c>
      <c r="B241" s="110" t="s">
        <v>224</v>
      </c>
      <c r="C241" s="111">
        <v>3</v>
      </c>
      <c r="D241" s="112"/>
      <c r="E241" s="113">
        <v>862.86769387000004</v>
      </c>
      <c r="F241" s="114">
        <v>2588.6030816100001</v>
      </c>
      <c r="G241" s="115">
        <v>40</v>
      </c>
      <c r="H241" s="116">
        <v>1553.161848966</v>
      </c>
      <c r="I241" s="117"/>
    </row>
    <row r="242" spans="1:9" hidden="1" outlineLevel="3" x14ac:dyDescent="0.2">
      <c r="A242" s="109" t="s">
        <v>393</v>
      </c>
      <c r="B242" s="110" t="s">
        <v>348</v>
      </c>
      <c r="C242" s="111">
        <v>3</v>
      </c>
      <c r="D242" s="112"/>
      <c r="E242" s="113">
        <v>4195.5049025799999</v>
      </c>
      <c r="F242" s="114">
        <v>12586.51470774</v>
      </c>
      <c r="G242" s="115">
        <v>40</v>
      </c>
      <c r="H242" s="116">
        <v>7551.9088246439997</v>
      </c>
      <c r="I242" s="117"/>
    </row>
    <row r="243" spans="1:9" hidden="1" outlineLevel="3" x14ac:dyDescent="0.2">
      <c r="A243" s="109" t="s">
        <v>394</v>
      </c>
      <c r="B243" s="110" t="s">
        <v>350</v>
      </c>
      <c r="C243" s="111">
        <v>1</v>
      </c>
      <c r="D243" s="112"/>
      <c r="E243" s="113">
        <v>448.89</v>
      </c>
      <c r="F243" s="114">
        <v>448.89</v>
      </c>
      <c r="G243" s="115">
        <v>40</v>
      </c>
      <c r="H243" s="116">
        <v>269.334</v>
      </c>
      <c r="I243" s="117"/>
    </row>
    <row r="244" spans="1:9" hidden="1" outlineLevel="3" x14ac:dyDescent="0.2">
      <c r="A244" s="109" t="s">
        <v>395</v>
      </c>
      <c r="B244" s="110" t="s">
        <v>228</v>
      </c>
      <c r="C244" s="111">
        <v>0</v>
      </c>
      <c r="D244" s="112"/>
      <c r="E244" s="113">
        <v>214.52947918000001</v>
      </c>
      <c r="F244" s="114">
        <v>0</v>
      </c>
      <c r="G244" s="115">
        <v>40</v>
      </c>
      <c r="H244" s="116">
        <v>0</v>
      </c>
      <c r="I244" s="117"/>
    </row>
    <row r="245" spans="1:9" hidden="1" outlineLevel="3" x14ac:dyDescent="0.2">
      <c r="A245" s="109" t="s">
        <v>396</v>
      </c>
      <c r="B245" s="110" t="s">
        <v>230</v>
      </c>
      <c r="C245" s="111">
        <v>0</v>
      </c>
      <c r="D245" s="112"/>
      <c r="E245" s="113">
        <v>214.52947918000001</v>
      </c>
      <c r="F245" s="114">
        <v>0</v>
      </c>
      <c r="G245" s="115">
        <v>40</v>
      </c>
      <c r="H245" s="116">
        <v>0</v>
      </c>
      <c r="I245" s="117"/>
    </row>
    <row r="246" spans="1:9" hidden="1" outlineLevel="3" x14ac:dyDescent="0.2">
      <c r="A246" s="109" t="s">
        <v>397</v>
      </c>
      <c r="B246" s="110" t="s">
        <v>218</v>
      </c>
      <c r="C246" s="111">
        <v>9</v>
      </c>
      <c r="D246" s="112"/>
      <c r="E246" s="113">
        <v>256.72991214000001</v>
      </c>
      <c r="F246" s="114">
        <v>2310.5692092600002</v>
      </c>
      <c r="G246" s="115">
        <v>40</v>
      </c>
      <c r="H246" s="116">
        <v>1386.3415255560001</v>
      </c>
      <c r="I246" s="117"/>
    </row>
    <row r="247" spans="1:9" outlineLevel="2" x14ac:dyDescent="0.2">
      <c r="A247" s="109" t="s">
        <v>398</v>
      </c>
      <c r="B247" s="110" t="s">
        <v>399</v>
      </c>
      <c r="C247" s="111">
        <v>2</v>
      </c>
      <c r="D247" s="112"/>
      <c r="E247" s="113">
        <f>SUM(F248)</f>
        <v>139.66</v>
      </c>
      <c r="F247" s="114">
        <f>C247*E247</f>
        <v>279.32</v>
      </c>
      <c r="G247" s="115">
        <f>IF(F247=0, 0, 100*(1-(H247/F247)))</f>
        <v>40</v>
      </c>
      <c r="H247" s="116">
        <f>C247*SUM(H248)</f>
        <v>167.59199999999998</v>
      </c>
      <c r="I247" s="117"/>
    </row>
    <row r="248" spans="1:9" outlineLevel="2" x14ac:dyDescent="0.2">
      <c r="A248" s="109" t="s">
        <v>400</v>
      </c>
      <c r="B248" s="110" t="s">
        <v>401</v>
      </c>
      <c r="C248" s="111">
        <v>1</v>
      </c>
      <c r="D248" s="112"/>
      <c r="E248" s="113">
        <v>139.66</v>
      </c>
      <c r="F248" s="114">
        <f>C248*E248</f>
        <v>139.66</v>
      </c>
      <c r="G248" s="115">
        <v>40</v>
      </c>
      <c r="H248" s="116">
        <f>F248*(1-(G248/100)) +(0*SUM(H249,H250))</f>
        <v>83.795999999999992</v>
      </c>
      <c r="I248" s="117"/>
    </row>
    <row r="249" spans="1:9" hidden="1" outlineLevel="3" x14ac:dyDescent="0.2">
      <c r="A249" s="109" t="s">
        <v>402</v>
      </c>
      <c r="B249" s="110" t="s">
        <v>403</v>
      </c>
      <c r="C249" s="111">
        <v>2</v>
      </c>
      <c r="D249" s="112"/>
      <c r="E249" s="113">
        <v>15.02</v>
      </c>
      <c r="F249" s="114">
        <v>30.04</v>
      </c>
      <c r="G249" s="115">
        <v>40</v>
      </c>
      <c r="H249" s="116">
        <v>18.024000000000001</v>
      </c>
      <c r="I249" s="117"/>
    </row>
    <row r="250" spans="1:9" hidden="1" outlineLevel="3" x14ac:dyDescent="0.2">
      <c r="A250" s="109" t="s">
        <v>404</v>
      </c>
      <c r="B250" s="110" t="s">
        <v>405</v>
      </c>
      <c r="C250" s="111">
        <v>2</v>
      </c>
      <c r="D250" s="112"/>
      <c r="E250" s="113">
        <v>54.81</v>
      </c>
      <c r="F250" s="114">
        <v>109.62</v>
      </c>
      <c r="G250" s="115">
        <v>40</v>
      </c>
      <c r="H250" s="116">
        <v>65.772000000000006</v>
      </c>
      <c r="I250" s="117"/>
    </row>
    <row r="251" spans="1:9" outlineLevel="1" x14ac:dyDescent="0.2">
      <c r="A251" s="109" t="s">
        <v>406</v>
      </c>
      <c r="B251" s="110" t="s">
        <v>407</v>
      </c>
      <c r="C251" s="111">
        <v>1</v>
      </c>
      <c r="D251" s="112"/>
      <c r="E251" s="113">
        <f>SUM(F252,F254)</f>
        <v>184709.62430688</v>
      </c>
      <c r="F251" s="114">
        <f>C251*E251</f>
        <v>184709.62430688</v>
      </c>
      <c r="G251" s="115">
        <f>IF(F251=0, 0, 100*(1-(H251/F251)))</f>
        <v>40</v>
      </c>
      <c r="H251" s="116">
        <f>C251*SUM(H252,H254)</f>
        <v>110825.774584128</v>
      </c>
      <c r="I251" s="117"/>
    </row>
    <row r="252" spans="1:9" outlineLevel="2" x14ac:dyDescent="0.2">
      <c r="A252" s="109" t="s">
        <v>408</v>
      </c>
      <c r="B252" s="110" t="s">
        <v>216</v>
      </c>
      <c r="C252" s="111">
        <v>36</v>
      </c>
      <c r="D252" s="112"/>
      <c r="E252" s="113">
        <v>256.72991214000001</v>
      </c>
      <c r="F252" s="114">
        <f>C252*E252</f>
        <v>9242.2768370400008</v>
      </c>
      <c r="G252" s="115">
        <v>40</v>
      </c>
      <c r="H252" s="116">
        <f>F252*(1-(G252/100)) +(0*SUM(H253))</f>
        <v>5545.3661022240003</v>
      </c>
      <c r="I252" s="117"/>
    </row>
    <row r="253" spans="1:9" hidden="1" outlineLevel="2" x14ac:dyDescent="0.2">
      <c r="A253" s="109" t="s">
        <v>409</v>
      </c>
      <c r="B253" s="110" t="s">
        <v>218</v>
      </c>
      <c r="C253" s="111">
        <v>1</v>
      </c>
      <c r="D253" s="112"/>
      <c r="E253" s="113">
        <v>256.72991214000001</v>
      </c>
      <c r="F253" s="114">
        <v>256.72991214000001</v>
      </c>
      <c r="G253" s="115">
        <v>40</v>
      </c>
      <c r="H253" s="116">
        <v>154.03794728400001</v>
      </c>
      <c r="I253" s="117"/>
    </row>
    <row r="254" spans="1:9" outlineLevel="2" x14ac:dyDescent="0.2">
      <c r="A254" s="109" t="s">
        <v>410</v>
      </c>
      <c r="B254" s="110" t="s">
        <v>411</v>
      </c>
      <c r="C254" s="111">
        <v>12</v>
      </c>
      <c r="D254" s="112"/>
      <c r="E254" s="113">
        <v>14622.27895582</v>
      </c>
      <c r="F254" s="114">
        <f>C254*E254</f>
        <v>175467.34746984</v>
      </c>
      <c r="G254" s="115">
        <v>40</v>
      </c>
      <c r="H254" s="116">
        <f>F254*(1-(G254/100)) +(0*SUM(H255,H256,H257,H258,H259,H260,H261,H262))</f>
        <v>105280.408481904</v>
      </c>
      <c r="I254" s="117"/>
    </row>
    <row r="255" spans="1:9" hidden="1" outlineLevel="3" x14ac:dyDescent="0.2">
      <c r="A255" s="109" t="s">
        <v>412</v>
      </c>
      <c r="B255" s="110" t="s">
        <v>222</v>
      </c>
      <c r="C255" s="111">
        <v>1</v>
      </c>
      <c r="D255" s="112"/>
      <c r="E255" s="113">
        <v>10880.466063919999</v>
      </c>
      <c r="F255" s="114">
        <v>10880.466063919999</v>
      </c>
      <c r="G255" s="115">
        <v>40</v>
      </c>
      <c r="H255" s="116">
        <v>6528.2796383519999</v>
      </c>
      <c r="I255" s="117"/>
    </row>
    <row r="256" spans="1:9" hidden="1" outlineLevel="3" x14ac:dyDescent="0.2">
      <c r="A256" s="109" t="s">
        <v>413</v>
      </c>
      <c r="B256" s="110" t="s">
        <v>342</v>
      </c>
      <c r="C256" s="111">
        <v>1</v>
      </c>
      <c r="D256" s="112"/>
      <c r="E256" s="113">
        <v>33.99</v>
      </c>
      <c r="F256" s="114">
        <v>33.99</v>
      </c>
      <c r="G256" s="115">
        <v>40</v>
      </c>
      <c r="H256" s="116">
        <v>20.393999999999998</v>
      </c>
      <c r="I256" s="117"/>
    </row>
    <row r="257" spans="1:9" hidden="1" outlineLevel="3" x14ac:dyDescent="0.2">
      <c r="A257" s="109" t="s">
        <v>414</v>
      </c>
      <c r="B257" s="110" t="s">
        <v>344</v>
      </c>
      <c r="C257" s="111">
        <v>1</v>
      </c>
      <c r="D257" s="112"/>
      <c r="E257" s="113">
        <v>1625.87546161</v>
      </c>
      <c r="F257" s="114">
        <v>1625.87546161</v>
      </c>
      <c r="G257" s="115">
        <v>40</v>
      </c>
      <c r="H257" s="116">
        <v>975.52527696599998</v>
      </c>
      <c r="I257" s="117"/>
    </row>
    <row r="258" spans="1:9" hidden="1" outlineLevel="3" x14ac:dyDescent="0.2">
      <c r="A258" s="109" t="s">
        <v>415</v>
      </c>
      <c r="B258" s="110" t="s">
        <v>224</v>
      </c>
      <c r="C258" s="111">
        <v>1</v>
      </c>
      <c r="D258" s="112"/>
      <c r="E258" s="113">
        <v>862.86769387000004</v>
      </c>
      <c r="F258" s="114">
        <v>862.86769387000004</v>
      </c>
      <c r="G258" s="115">
        <v>40</v>
      </c>
      <c r="H258" s="116">
        <v>517.72061632199996</v>
      </c>
      <c r="I258" s="117"/>
    </row>
    <row r="259" spans="1:9" hidden="1" outlineLevel="3" x14ac:dyDescent="0.2">
      <c r="A259" s="109" t="s">
        <v>416</v>
      </c>
      <c r="B259" s="110" t="s">
        <v>350</v>
      </c>
      <c r="C259" s="111">
        <v>1</v>
      </c>
      <c r="D259" s="112"/>
      <c r="E259" s="113">
        <v>448.89</v>
      </c>
      <c r="F259" s="114">
        <v>448.89</v>
      </c>
      <c r="G259" s="115">
        <v>40</v>
      </c>
      <c r="H259" s="116">
        <v>269.334</v>
      </c>
      <c r="I259" s="117"/>
    </row>
    <row r="260" spans="1:9" hidden="1" outlineLevel="3" x14ac:dyDescent="0.2">
      <c r="A260" s="109" t="s">
        <v>417</v>
      </c>
      <c r="B260" s="110" t="s">
        <v>228</v>
      </c>
      <c r="C260" s="111">
        <v>0</v>
      </c>
      <c r="D260" s="112"/>
      <c r="E260" s="113">
        <v>214.52947918000001</v>
      </c>
      <c r="F260" s="114">
        <v>0</v>
      </c>
      <c r="G260" s="115">
        <v>40</v>
      </c>
      <c r="H260" s="116">
        <v>0</v>
      </c>
      <c r="I260" s="117"/>
    </row>
    <row r="261" spans="1:9" hidden="1" outlineLevel="3" x14ac:dyDescent="0.2">
      <c r="A261" s="109" t="s">
        <v>418</v>
      </c>
      <c r="B261" s="110" t="s">
        <v>230</v>
      </c>
      <c r="C261" s="111">
        <v>0</v>
      </c>
      <c r="D261" s="112"/>
      <c r="E261" s="113">
        <v>214.52947918000001</v>
      </c>
      <c r="F261" s="114">
        <v>0</v>
      </c>
      <c r="G261" s="115">
        <v>40</v>
      </c>
      <c r="H261" s="116">
        <v>0</v>
      </c>
      <c r="I261" s="117"/>
    </row>
    <row r="262" spans="1:9" hidden="1" outlineLevel="3" x14ac:dyDescent="0.2">
      <c r="A262" s="109" t="s">
        <v>419</v>
      </c>
      <c r="B262" s="110" t="s">
        <v>218</v>
      </c>
      <c r="C262" s="111">
        <v>3</v>
      </c>
      <c r="D262" s="112"/>
      <c r="E262" s="113">
        <v>256.72991214000001</v>
      </c>
      <c r="F262" s="114">
        <v>770.18973642000003</v>
      </c>
      <c r="G262" s="115">
        <v>40</v>
      </c>
      <c r="H262" s="116">
        <v>462.11384185200001</v>
      </c>
      <c r="I262" s="117"/>
    </row>
    <row r="263" spans="1:9" outlineLevel="1" x14ac:dyDescent="0.2">
      <c r="A263" s="109" t="s">
        <v>420</v>
      </c>
      <c r="B263" s="110" t="s">
        <v>421</v>
      </c>
      <c r="C263" s="111">
        <v>1</v>
      </c>
      <c r="D263" s="112"/>
      <c r="E263" s="113">
        <f>SUM(F264,F266)</f>
        <v>17795.71585895</v>
      </c>
      <c r="F263" s="114">
        <f>C263*E263</f>
        <v>17795.71585895</v>
      </c>
      <c r="G263" s="115">
        <f>IF(F263=0, 0, 100*(1-(H263/F263)))</f>
        <v>39.999999999999993</v>
      </c>
      <c r="H263" s="116">
        <f>C263*SUM(H264,H266)</f>
        <v>10677.42951537</v>
      </c>
      <c r="I263" s="117"/>
    </row>
    <row r="264" spans="1:9" outlineLevel="2" x14ac:dyDescent="0.2">
      <c r="A264" s="109" t="s">
        <v>422</v>
      </c>
      <c r="B264" s="110" t="s">
        <v>216</v>
      </c>
      <c r="C264" s="111">
        <v>6</v>
      </c>
      <c r="D264" s="112"/>
      <c r="E264" s="113">
        <v>256.72991214000001</v>
      </c>
      <c r="F264" s="114">
        <f>C264*E264</f>
        <v>1540.3794728400001</v>
      </c>
      <c r="G264" s="115">
        <v>40</v>
      </c>
      <c r="H264" s="116">
        <f>F264*(1-(G264/100)) +(0*SUM(H265))</f>
        <v>924.22768370400001</v>
      </c>
      <c r="I264" s="117"/>
    </row>
    <row r="265" spans="1:9" hidden="1" outlineLevel="2" x14ac:dyDescent="0.2">
      <c r="A265" s="109" t="s">
        <v>423</v>
      </c>
      <c r="B265" s="110" t="s">
        <v>218</v>
      </c>
      <c r="C265" s="111">
        <v>1</v>
      </c>
      <c r="D265" s="112"/>
      <c r="E265" s="113">
        <v>256.72991214000001</v>
      </c>
      <c r="F265" s="114">
        <v>256.72991214000001</v>
      </c>
      <c r="G265" s="115">
        <v>40</v>
      </c>
      <c r="H265" s="116">
        <v>154.03794728400001</v>
      </c>
      <c r="I265" s="117"/>
    </row>
    <row r="266" spans="1:9" outlineLevel="2" x14ac:dyDescent="0.2">
      <c r="A266" s="109" t="s">
        <v>424</v>
      </c>
      <c r="B266" s="110" t="s">
        <v>425</v>
      </c>
      <c r="C266" s="111">
        <v>1</v>
      </c>
      <c r="D266" s="112"/>
      <c r="E266" s="113">
        <v>16255.336386110001</v>
      </c>
      <c r="F266" s="114">
        <f>C266*E266</f>
        <v>16255.336386110001</v>
      </c>
      <c r="G266" s="115">
        <v>40</v>
      </c>
      <c r="H266" s="116">
        <f>F266*(1-(G266/100)) +(0*SUM(H267,H268,H269,H270,H271,H272,H273,H274))</f>
        <v>9753.2018316659996</v>
      </c>
      <c r="I266" s="117"/>
    </row>
    <row r="267" spans="1:9" hidden="1" outlineLevel="3" x14ac:dyDescent="0.2">
      <c r="A267" s="109" t="s">
        <v>426</v>
      </c>
      <c r="B267" s="110" t="s">
        <v>222</v>
      </c>
      <c r="C267" s="111">
        <v>1</v>
      </c>
      <c r="D267" s="112"/>
      <c r="E267" s="113">
        <v>10880.466063919999</v>
      </c>
      <c r="F267" s="114">
        <v>10880.466063919999</v>
      </c>
      <c r="G267" s="115">
        <v>40</v>
      </c>
      <c r="H267" s="116">
        <v>6528.2796383519999</v>
      </c>
      <c r="I267" s="117"/>
    </row>
    <row r="268" spans="1:9" hidden="1" outlineLevel="3" x14ac:dyDescent="0.2">
      <c r="A268" s="109" t="s">
        <v>427</v>
      </c>
      <c r="B268" s="110" t="s">
        <v>342</v>
      </c>
      <c r="C268" s="111">
        <v>1</v>
      </c>
      <c r="D268" s="112"/>
      <c r="E268" s="113">
        <v>33.99</v>
      </c>
      <c r="F268" s="114">
        <v>33.99</v>
      </c>
      <c r="G268" s="115">
        <v>40</v>
      </c>
      <c r="H268" s="116">
        <v>20.393999999999998</v>
      </c>
      <c r="I268" s="117"/>
    </row>
    <row r="269" spans="1:9" hidden="1" outlineLevel="3" x14ac:dyDescent="0.2">
      <c r="A269" s="109" t="s">
        <v>428</v>
      </c>
      <c r="B269" s="110" t="s">
        <v>344</v>
      </c>
      <c r="C269" s="111">
        <v>1</v>
      </c>
      <c r="D269" s="112"/>
      <c r="E269" s="113">
        <v>1625.87546161</v>
      </c>
      <c r="F269" s="114">
        <v>1625.87546161</v>
      </c>
      <c r="G269" s="115">
        <v>40</v>
      </c>
      <c r="H269" s="116">
        <v>975.52527696599998</v>
      </c>
      <c r="I269" s="117"/>
    </row>
    <row r="270" spans="1:9" hidden="1" outlineLevel="3" x14ac:dyDescent="0.2">
      <c r="A270" s="109" t="s">
        <v>429</v>
      </c>
      <c r="B270" s="110" t="s">
        <v>224</v>
      </c>
      <c r="C270" s="111">
        <v>2</v>
      </c>
      <c r="D270" s="112"/>
      <c r="E270" s="113">
        <v>862.86769387000004</v>
      </c>
      <c r="F270" s="114">
        <v>1725.7353877400001</v>
      </c>
      <c r="G270" s="115">
        <v>40</v>
      </c>
      <c r="H270" s="116">
        <v>1035.4412326439999</v>
      </c>
      <c r="I270" s="117"/>
    </row>
    <row r="271" spans="1:9" hidden="1" outlineLevel="3" x14ac:dyDescent="0.2">
      <c r="A271" s="109" t="s">
        <v>430</v>
      </c>
      <c r="B271" s="110" t="s">
        <v>350</v>
      </c>
      <c r="C271" s="111">
        <v>1</v>
      </c>
      <c r="D271" s="112"/>
      <c r="E271" s="113">
        <v>448.89</v>
      </c>
      <c r="F271" s="114">
        <v>448.89</v>
      </c>
      <c r="G271" s="115">
        <v>40</v>
      </c>
      <c r="H271" s="116">
        <v>269.334</v>
      </c>
      <c r="I271" s="117"/>
    </row>
    <row r="272" spans="1:9" hidden="1" outlineLevel="3" x14ac:dyDescent="0.2">
      <c r="A272" s="109" t="s">
        <v>431</v>
      </c>
      <c r="B272" s="110" t="s">
        <v>228</v>
      </c>
      <c r="C272" s="111">
        <v>0</v>
      </c>
      <c r="D272" s="112"/>
      <c r="E272" s="113">
        <v>214.52947918000001</v>
      </c>
      <c r="F272" s="114">
        <v>0</v>
      </c>
      <c r="G272" s="115">
        <v>40</v>
      </c>
      <c r="H272" s="116">
        <v>0</v>
      </c>
      <c r="I272" s="117"/>
    </row>
    <row r="273" spans="1:9" hidden="1" outlineLevel="3" x14ac:dyDescent="0.2">
      <c r="A273" s="109" t="s">
        <v>432</v>
      </c>
      <c r="B273" s="110" t="s">
        <v>230</v>
      </c>
      <c r="C273" s="111">
        <v>0</v>
      </c>
      <c r="D273" s="112"/>
      <c r="E273" s="113">
        <v>214.52947918000001</v>
      </c>
      <c r="F273" s="114">
        <v>0</v>
      </c>
      <c r="G273" s="115">
        <v>40</v>
      </c>
      <c r="H273" s="116">
        <v>0</v>
      </c>
      <c r="I273" s="117"/>
    </row>
    <row r="274" spans="1:9" hidden="1" outlineLevel="3" x14ac:dyDescent="0.2">
      <c r="A274" s="109" t="s">
        <v>433</v>
      </c>
      <c r="B274" s="110" t="s">
        <v>218</v>
      </c>
      <c r="C274" s="111">
        <v>6</v>
      </c>
      <c r="D274" s="112"/>
      <c r="E274" s="113">
        <v>256.72991214000001</v>
      </c>
      <c r="F274" s="114">
        <v>1540.3794728400001</v>
      </c>
      <c r="G274" s="115">
        <v>40</v>
      </c>
      <c r="H274" s="116">
        <v>924.22768370400001</v>
      </c>
      <c r="I274" s="117"/>
    </row>
    <row r="275" spans="1:9" x14ac:dyDescent="0.2">
      <c r="A275" s="109" t="s">
        <v>434</v>
      </c>
      <c r="B275" s="110" t="s">
        <v>435</v>
      </c>
      <c r="C275" s="111">
        <v>1</v>
      </c>
      <c r="D275" s="112"/>
      <c r="E275" s="113">
        <f>SUM(F276,F286,F298,F301,F304,F307)</f>
        <v>1475886.43449784</v>
      </c>
      <c r="F275" s="114">
        <f>C275*E275</f>
        <v>1475886.43449784</v>
      </c>
      <c r="G275" s="115">
        <f>IF(F275=0, 0, 100*(1-(H275/F275)))</f>
        <v>86.278820861678057</v>
      </c>
      <c r="H275" s="116">
        <f>C275*SUM(H276,H286,H298,H301,H304,H307)</f>
        <v>202509.02155564129</v>
      </c>
      <c r="I275" s="117"/>
    </row>
    <row r="276" spans="1:9" outlineLevel="1" x14ac:dyDescent="0.2">
      <c r="A276" s="109" t="s">
        <v>436</v>
      </c>
      <c r="B276" s="110" t="s">
        <v>437</v>
      </c>
      <c r="C276" s="111">
        <v>1</v>
      </c>
      <c r="D276" s="112"/>
      <c r="E276" s="113">
        <f>SUM(F277,F280,F282,F284)</f>
        <v>608531.59016927995</v>
      </c>
      <c r="F276" s="114">
        <f>C276*E276</f>
        <v>608531.59016927995</v>
      </c>
      <c r="G276" s="115">
        <f>IF(F276=0, 0, 100*(1-(H276/F276)))</f>
        <v>85.6</v>
      </c>
      <c r="H276" s="116">
        <f>C276*SUM(H277,H280,H282,H284)</f>
        <v>87628.548984376321</v>
      </c>
      <c r="I276" s="117"/>
    </row>
    <row r="277" spans="1:9" outlineLevel="2" x14ac:dyDescent="0.2">
      <c r="A277" s="109" t="s">
        <v>438</v>
      </c>
      <c r="B277" s="110" t="s">
        <v>439</v>
      </c>
      <c r="C277" s="111">
        <v>48</v>
      </c>
      <c r="D277" s="112"/>
      <c r="E277" s="113">
        <v>2292.1176620400001</v>
      </c>
      <c r="F277" s="114">
        <f>C277*E277</f>
        <v>110021.64777792001</v>
      </c>
      <c r="G277" s="115">
        <v>85.6</v>
      </c>
      <c r="H277" s="116">
        <f>F277*(1-(G277/100)) +(0*SUM(H278,H279))</f>
        <v>15843.117280020482</v>
      </c>
      <c r="I277" s="117"/>
    </row>
    <row r="278" spans="1:9" hidden="1" outlineLevel="3" x14ac:dyDescent="0.2">
      <c r="A278" s="109" t="s">
        <v>440</v>
      </c>
      <c r="B278" s="110" t="s">
        <v>441</v>
      </c>
      <c r="C278" s="111">
        <v>1</v>
      </c>
      <c r="D278" s="112"/>
      <c r="E278" s="113">
        <v>509.35948044999998</v>
      </c>
      <c r="F278" s="114">
        <v>509.35948044999998</v>
      </c>
      <c r="G278" s="115">
        <v>85.6</v>
      </c>
      <c r="H278" s="116">
        <v>73.347765184799997</v>
      </c>
      <c r="I278" s="117"/>
    </row>
    <row r="279" spans="1:9" hidden="1" outlineLevel="3" x14ac:dyDescent="0.2">
      <c r="A279" s="109" t="s">
        <v>442</v>
      </c>
      <c r="B279" s="110" t="s">
        <v>443</v>
      </c>
      <c r="C279" s="111">
        <v>1</v>
      </c>
      <c r="D279" s="112"/>
      <c r="E279" s="113">
        <v>1782.75818159</v>
      </c>
      <c r="F279" s="114">
        <v>1782.75818159</v>
      </c>
      <c r="G279" s="115">
        <v>85.6</v>
      </c>
      <c r="H279" s="116">
        <v>256.71717814895999</v>
      </c>
      <c r="I279" s="117"/>
    </row>
    <row r="280" spans="1:9" outlineLevel="2" x14ac:dyDescent="0.2">
      <c r="A280" s="109" t="s">
        <v>444</v>
      </c>
      <c r="B280" s="110" t="s">
        <v>445</v>
      </c>
      <c r="C280" s="111">
        <v>48</v>
      </c>
      <c r="D280" s="112"/>
      <c r="E280" s="113">
        <v>303.06889087000002</v>
      </c>
      <c r="F280" s="114">
        <f>C280*E280</f>
        <v>14547.306761760001</v>
      </c>
      <c r="G280" s="115">
        <v>85.6</v>
      </c>
      <c r="H280" s="116">
        <f>F280*(1-(G280/100)) +(0*SUM(H281))</f>
        <v>2094.8121736934404</v>
      </c>
      <c r="I280" s="117"/>
    </row>
    <row r="281" spans="1:9" hidden="1" outlineLevel="2" x14ac:dyDescent="0.2">
      <c r="A281" s="109" t="s">
        <v>446</v>
      </c>
      <c r="B281" s="110" t="s">
        <v>447</v>
      </c>
      <c r="C281" s="111">
        <v>1</v>
      </c>
      <c r="D281" s="112"/>
      <c r="E281" s="113">
        <v>303.06889087000002</v>
      </c>
      <c r="F281" s="114">
        <v>303.06889087000002</v>
      </c>
      <c r="G281" s="115">
        <v>85.6</v>
      </c>
      <c r="H281" s="116">
        <v>43.641920285280001</v>
      </c>
      <c r="I281" s="117"/>
    </row>
    <row r="282" spans="1:9" outlineLevel="2" x14ac:dyDescent="0.2">
      <c r="A282" s="109" t="s">
        <v>448</v>
      </c>
      <c r="B282" s="110" t="s">
        <v>449</v>
      </c>
      <c r="C282" s="111">
        <v>48</v>
      </c>
      <c r="D282" s="112"/>
      <c r="E282" s="113">
        <v>1069.6549089499999</v>
      </c>
      <c r="F282" s="114">
        <f>C282*E282</f>
        <v>51343.435629599997</v>
      </c>
      <c r="G282" s="115">
        <v>85.6</v>
      </c>
      <c r="H282" s="116">
        <f>F282*(1-(G282/100)) +(0*SUM(H283))</f>
        <v>7393.4547306624008</v>
      </c>
      <c r="I282" s="117"/>
    </row>
    <row r="283" spans="1:9" hidden="1" outlineLevel="2" x14ac:dyDescent="0.2">
      <c r="A283" s="109" t="s">
        <v>450</v>
      </c>
      <c r="B283" s="110" t="s">
        <v>451</v>
      </c>
      <c r="C283" s="111">
        <v>1</v>
      </c>
      <c r="D283" s="112"/>
      <c r="E283" s="113">
        <v>1069.6549089499999</v>
      </c>
      <c r="F283" s="114">
        <v>1069.6549089499999</v>
      </c>
      <c r="G283" s="115">
        <v>85.6</v>
      </c>
      <c r="H283" s="116">
        <v>154.0303068888</v>
      </c>
      <c r="I283" s="117"/>
    </row>
    <row r="284" spans="1:9" outlineLevel="2" x14ac:dyDescent="0.2">
      <c r="A284" s="109" t="s">
        <v>452</v>
      </c>
      <c r="B284" s="110" t="s">
        <v>453</v>
      </c>
      <c r="C284" s="111">
        <v>48</v>
      </c>
      <c r="D284" s="112"/>
      <c r="E284" s="113">
        <v>9012.9</v>
      </c>
      <c r="F284" s="114">
        <f>C284*E284</f>
        <v>432619.19999999995</v>
      </c>
      <c r="G284" s="115">
        <v>85.6</v>
      </c>
      <c r="H284" s="116">
        <f>F284*(1-(G284/100)) +(0*SUM(H285))</f>
        <v>62297.164799999999</v>
      </c>
      <c r="I284" s="117"/>
    </row>
    <row r="285" spans="1:9" hidden="1" outlineLevel="2" x14ac:dyDescent="0.2">
      <c r="A285" s="109" t="s">
        <v>454</v>
      </c>
      <c r="B285" s="110" t="s">
        <v>455</v>
      </c>
      <c r="C285" s="111">
        <v>1</v>
      </c>
      <c r="D285" s="112"/>
      <c r="E285" s="113">
        <v>9012.9</v>
      </c>
      <c r="F285" s="114">
        <v>9012.9</v>
      </c>
      <c r="G285" s="115">
        <v>85.6</v>
      </c>
      <c r="H285" s="116">
        <v>1297.8576</v>
      </c>
      <c r="I285" s="117"/>
    </row>
    <row r="286" spans="1:9" outlineLevel="1" x14ac:dyDescent="0.2">
      <c r="A286" s="109" t="s">
        <v>456</v>
      </c>
      <c r="B286" s="110" t="s">
        <v>457</v>
      </c>
      <c r="C286" s="111">
        <v>1</v>
      </c>
      <c r="D286" s="112"/>
      <c r="E286" s="113">
        <f>SUM(F287,F290,F292,F294,F296)</f>
        <v>325284.29803900002</v>
      </c>
      <c r="F286" s="114">
        <f>C286*E286</f>
        <v>325284.29803900002</v>
      </c>
      <c r="G286" s="115">
        <f>IF(F286=0, 0, 100*(1-(H286/F286)))</f>
        <v>88</v>
      </c>
      <c r="H286" s="116">
        <f>C286*SUM(H287,H290,H292,H294,H296)</f>
        <v>39034.115764679998</v>
      </c>
      <c r="I286" s="117"/>
    </row>
    <row r="287" spans="1:9" outlineLevel="2" x14ac:dyDescent="0.2">
      <c r="A287" s="109" t="s">
        <v>458</v>
      </c>
      <c r="B287" s="110" t="s">
        <v>439</v>
      </c>
      <c r="C287" s="111">
        <v>25</v>
      </c>
      <c r="D287" s="112"/>
      <c r="E287" s="113">
        <v>2292.1176620400001</v>
      </c>
      <c r="F287" s="114">
        <f>C287*E287</f>
        <v>57302.941551000004</v>
      </c>
      <c r="G287" s="115">
        <v>88</v>
      </c>
      <c r="H287" s="116">
        <f>F287*(1-(G287/100)) +(0*SUM(H288,H289))</f>
        <v>6876.3529861200004</v>
      </c>
      <c r="I287" s="117"/>
    </row>
    <row r="288" spans="1:9" hidden="1" outlineLevel="3" x14ac:dyDescent="0.2">
      <c r="A288" s="109" t="s">
        <v>459</v>
      </c>
      <c r="B288" s="110" t="s">
        <v>441</v>
      </c>
      <c r="C288" s="111">
        <v>1</v>
      </c>
      <c r="D288" s="112"/>
      <c r="E288" s="113">
        <v>509.35948044999998</v>
      </c>
      <c r="F288" s="114">
        <v>509.35948044999998</v>
      </c>
      <c r="G288" s="115">
        <v>88</v>
      </c>
      <c r="H288" s="116">
        <v>61.123137653999997</v>
      </c>
      <c r="I288" s="117"/>
    </row>
    <row r="289" spans="1:9" hidden="1" outlineLevel="3" x14ac:dyDescent="0.2">
      <c r="A289" s="109" t="s">
        <v>460</v>
      </c>
      <c r="B289" s="110" t="s">
        <v>443</v>
      </c>
      <c r="C289" s="111">
        <v>1</v>
      </c>
      <c r="D289" s="112"/>
      <c r="E289" s="113">
        <v>1782.75818159</v>
      </c>
      <c r="F289" s="114">
        <v>1782.75818159</v>
      </c>
      <c r="G289" s="115">
        <v>88</v>
      </c>
      <c r="H289" s="116">
        <v>213.93098179079999</v>
      </c>
      <c r="I289" s="117"/>
    </row>
    <row r="290" spans="1:9" outlineLevel="2" x14ac:dyDescent="0.2">
      <c r="A290" s="109" t="s">
        <v>461</v>
      </c>
      <c r="B290" s="110" t="s">
        <v>445</v>
      </c>
      <c r="C290" s="111">
        <v>25</v>
      </c>
      <c r="D290" s="112"/>
      <c r="E290" s="113">
        <v>303.06889087000002</v>
      </c>
      <c r="F290" s="114">
        <f>C290*E290</f>
        <v>7576.7222717500008</v>
      </c>
      <c r="G290" s="115">
        <v>88</v>
      </c>
      <c r="H290" s="116">
        <f>F290*(1-(G290/100)) +(0*SUM(H291))</f>
        <v>909.20667261000006</v>
      </c>
      <c r="I290" s="117"/>
    </row>
    <row r="291" spans="1:9" hidden="1" outlineLevel="2" x14ac:dyDescent="0.2">
      <c r="A291" s="109" t="s">
        <v>462</v>
      </c>
      <c r="B291" s="110" t="s">
        <v>447</v>
      </c>
      <c r="C291" s="111">
        <v>1</v>
      </c>
      <c r="D291" s="112"/>
      <c r="E291" s="113">
        <v>303.06889087000002</v>
      </c>
      <c r="F291" s="114">
        <v>303.06889087000002</v>
      </c>
      <c r="G291" s="115">
        <v>88</v>
      </c>
      <c r="H291" s="116">
        <v>36.368266904400002</v>
      </c>
      <c r="I291" s="117"/>
    </row>
    <row r="292" spans="1:9" outlineLevel="2" x14ac:dyDescent="0.2">
      <c r="A292" s="109" t="s">
        <v>463</v>
      </c>
      <c r="B292" s="110" t="s">
        <v>464</v>
      </c>
      <c r="C292" s="111">
        <v>25</v>
      </c>
      <c r="D292" s="112"/>
      <c r="E292" s="113">
        <v>333.63045970000002</v>
      </c>
      <c r="F292" s="114">
        <f>C292*E292</f>
        <v>8340.7614924999998</v>
      </c>
      <c r="G292" s="115">
        <v>88</v>
      </c>
      <c r="H292" s="116">
        <f>F292*(1-(G292/100)) +(0*SUM(H293))</f>
        <v>1000.8913791</v>
      </c>
      <c r="I292" s="117"/>
    </row>
    <row r="293" spans="1:9" hidden="1" outlineLevel="2" x14ac:dyDescent="0.2">
      <c r="A293" s="109" t="s">
        <v>465</v>
      </c>
      <c r="B293" s="110" t="s">
        <v>466</v>
      </c>
      <c r="C293" s="111">
        <v>1</v>
      </c>
      <c r="D293" s="112"/>
      <c r="E293" s="113">
        <v>333.63045970000002</v>
      </c>
      <c r="F293" s="114">
        <v>333.63045970000002</v>
      </c>
      <c r="G293" s="115">
        <v>88</v>
      </c>
      <c r="H293" s="116">
        <v>40.035655163999998</v>
      </c>
      <c r="I293" s="117"/>
    </row>
    <row r="294" spans="1:9" outlineLevel="2" x14ac:dyDescent="0.2">
      <c r="A294" s="109" t="s">
        <v>467</v>
      </c>
      <c r="B294" s="110" t="s">
        <v>449</v>
      </c>
      <c r="C294" s="111">
        <v>25</v>
      </c>
      <c r="D294" s="112"/>
      <c r="E294" s="113">
        <v>1069.6549089499999</v>
      </c>
      <c r="F294" s="114">
        <f>C294*E294</f>
        <v>26741.372723749999</v>
      </c>
      <c r="G294" s="115">
        <v>88</v>
      </c>
      <c r="H294" s="116">
        <f>F294*(1-(G294/100)) +(0*SUM(H295))</f>
        <v>3208.9647268499998</v>
      </c>
      <c r="I294" s="117"/>
    </row>
    <row r="295" spans="1:9" hidden="1" outlineLevel="2" x14ac:dyDescent="0.2">
      <c r="A295" s="109" t="s">
        <v>468</v>
      </c>
      <c r="B295" s="110" t="s">
        <v>451</v>
      </c>
      <c r="C295" s="111">
        <v>1</v>
      </c>
      <c r="D295" s="112"/>
      <c r="E295" s="113">
        <v>1069.6549089499999</v>
      </c>
      <c r="F295" s="114">
        <v>1069.6549089499999</v>
      </c>
      <c r="G295" s="115">
        <v>88</v>
      </c>
      <c r="H295" s="116">
        <v>128.35858907400001</v>
      </c>
      <c r="I295" s="117"/>
    </row>
    <row r="296" spans="1:9" outlineLevel="2" x14ac:dyDescent="0.2">
      <c r="A296" s="109" t="s">
        <v>469</v>
      </c>
      <c r="B296" s="110" t="s">
        <v>453</v>
      </c>
      <c r="C296" s="111">
        <v>25</v>
      </c>
      <c r="D296" s="112"/>
      <c r="E296" s="113">
        <v>9012.9</v>
      </c>
      <c r="F296" s="114">
        <f>C296*E296</f>
        <v>225322.5</v>
      </c>
      <c r="G296" s="115">
        <v>88</v>
      </c>
      <c r="H296" s="116">
        <f>F296*(1-(G296/100)) +(0*SUM(H297))</f>
        <v>27038.7</v>
      </c>
      <c r="I296" s="117"/>
    </row>
    <row r="297" spans="1:9" hidden="1" outlineLevel="2" x14ac:dyDescent="0.2">
      <c r="A297" s="109" t="s">
        <v>470</v>
      </c>
      <c r="B297" s="110" t="s">
        <v>455</v>
      </c>
      <c r="C297" s="111">
        <v>1</v>
      </c>
      <c r="D297" s="112"/>
      <c r="E297" s="113">
        <v>9012.9</v>
      </c>
      <c r="F297" s="114">
        <v>9012.9</v>
      </c>
      <c r="G297" s="115">
        <v>88</v>
      </c>
      <c r="H297" s="116">
        <v>1081.548</v>
      </c>
      <c r="I297" s="117"/>
    </row>
    <row r="298" spans="1:9" outlineLevel="1" x14ac:dyDescent="0.2">
      <c r="A298" s="109" t="s">
        <v>471</v>
      </c>
      <c r="B298" s="110" t="s">
        <v>472</v>
      </c>
      <c r="C298" s="111">
        <v>1</v>
      </c>
      <c r="D298" s="112"/>
      <c r="E298" s="113">
        <f>SUM(F299)</f>
        <v>74065.962053399999</v>
      </c>
      <c r="F298" s="114">
        <f>C298*E298</f>
        <v>74065.962053399999</v>
      </c>
      <c r="G298" s="115">
        <f>IF(F298=0, 0, 100*(1-(H298/F298)))</f>
        <v>76</v>
      </c>
      <c r="H298" s="116">
        <f>C298*SUM(H299)</f>
        <v>17775.830892816</v>
      </c>
      <c r="I298" s="117"/>
    </row>
    <row r="299" spans="1:9" outlineLevel="1" x14ac:dyDescent="0.2">
      <c r="A299" s="109" t="s">
        <v>473</v>
      </c>
      <c r="B299" s="110" t="s">
        <v>464</v>
      </c>
      <c r="C299" s="111">
        <v>222</v>
      </c>
      <c r="D299" s="112"/>
      <c r="E299" s="113">
        <v>333.63045970000002</v>
      </c>
      <c r="F299" s="114">
        <f>C299*E299</f>
        <v>74065.962053399999</v>
      </c>
      <c r="G299" s="115">
        <v>76</v>
      </c>
      <c r="H299" s="116">
        <f>F299*(1-(G299/100)) +(0*SUM(H300))</f>
        <v>17775.830892816</v>
      </c>
      <c r="I299" s="117"/>
    </row>
    <row r="300" spans="1:9" hidden="1" outlineLevel="1" x14ac:dyDescent="0.2">
      <c r="A300" s="109" t="s">
        <v>474</v>
      </c>
      <c r="B300" s="110" t="s">
        <v>466</v>
      </c>
      <c r="C300" s="111">
        <v>1</v>
      </c>
      <c r="D300" s="112"/>
      <c r="E300" s="113">
        <v>333.63045970000002</v>
      </c>
      <c r="F300" s="114">
        <v>333.63045970000002</v>
      </c>
      <c r="G300" s="115">
        <v>76</v>
      </c>
      <c r="H300" s="116">
        <v>80.071310327999996</v>
      </c>
      <c r="I300" s="117"/>
    </row>
    <row r="301" spans="1:9" outlineLevel="1" x14ac:dyDescent="0.2">
      <c r="A301" s="109" t="s">
        <v>475</v>
      </c>
      <c r="B301" s="110" t="s">
        <v>476</v>
      </c>
      <c r="C301" s="111">
        <v>1</v>
      </c>
      <c r="D301" s="112"/>
      <c r="E301" s="113">
        <f>SUM(F302)</f>
        <v>16014.2620656</v>
      </c>
      <c r="F301" s="114">
        <f>C301*E301</f>
        <v>16014.2620656</v>
      </c>
      <c r="G301" s="115">
        <f>IF(F301=0, 0, 100*(1-(H301/F301)))</f>
        <v>85.6</v>
      </c>
      <c r="H301" s="116">
        <f>C301*SUM(H302)</f>
        <v>2306.0537374464002</v>
      </c>
      <c r="I301" s="117"/>
    </row>
    <row r="302" spans="1:9" outlineLevel="1" x14ac:dyDescent="0.2">
      <c r="A302" s="109" t="s">
        <v>477</v>
      </c>
      <c r="B302" s="110" t="s">
        <v>464</v>
      </c>
      <c r="C302" s="111">
        <v>48</v>
      </c>
      <c r="D302" s="112"/>
      <c r="E302" s="113">
        <v>333.63045970000002</v>
      </c>
      <c r="F302" s="114">
        <f>C302*E302</f>
        <v>16014.2620656</v>
      </c>
      <c r="G302" s="115">
        <v>85.6</v>
      </c>
      <c r="H302" s="116">
        <f>F302*(1-(G302/100)) +(0*SUM(H303))</f>
        <v>2306.0537374464002</v>
      </c>
      <c r="I302" s="117"/>
    </row>
    <row r="303" spans="1:9" hidden="1" outlineLevel="1" x14ac:dyDescent="0.2">
      <c r="A303" s="109" t="s">
        <v>478</v>
      </c>
      <c r="B303" s="110" t="s">
        <v>466</v>
      </c>
      <c r="C303" s="111">
        <v>1</v>
      </c>
      <c r="D303" s="112"/>
      <c r="E303" s="113">
        <v>333.63045970000002</v>
      </c>
      <c r="F303" s="114">
        <v>333.63045970000002</v>
      </c>
      <c r="G303" s="115">
        <v>85.6</v>
      </c>
      <c r="H303" s="116">
        <v>48.042786196800002</v>
      </c>
      <c r="I303" s="117"/>
    </row>
    <row r="304" spans="1:9" outlineLevel="1" x14ac:dyDescent="0.2">
      <c r="A304" s="109" t="s">
        <v>479</v>
      </c>
      <c r="B304" s="110" t="s">
        <v>480</v>
      </c>
      <c r="C304" s="111">
        <v>1</v>
      </c>
      <c r="D304" s="112"/>
      <c r="E304" s="113">
        <f>SUM(F305)</f>
        <v>63568.063160639998</v>
      </c>
      <c r="F304" s="114">
        <f>C304*E304</f>
        <v>63568.063160639998</v>
      </c>
      <c r="G304" s="115">
        <f>IF(F304=0, 0, 100*(1-(H304/F304)))</f>
        <v>85.6</v>
      </c>
      <c r="H304" s="116">
        <f>C304*SUM(H305)</f>
        <v>9153.8010951321612</v>
      </c>
      <c r="I304" s="117"/>
    </row>
    <row r="305" spans="1:9" outlineLevel="1" x14ac:dyDescent="0.2">
      <c r="A305" s="109" t="s">
        <v>481</v>
      </c>
      <c r="B305" s="110" t="s">
        <v>482</v>
      </c>
      <c r="C305" s="111">
        <v>48</v>
      </c>
      <c r="D305" s="112"/>
      <c r="E305" s="113">
        <v>1324.33464918</v>
      </c>
      <c r="F305" s="114">
        <f>C305*E305</f>
        <v>63568.063160639998</v>
      </c>
      <c r="G305" s="115">
        <v>85.6</v>
      </c>
      <c r="H305" s="116">
        <f>F305*(1-(G305/100)) +(0*SUM(H306))</f>
        <v>9153.8010951321612</v>
      </c>
      <c r="I305" s="117"/>
    </row>
    <row r="306" spans="1:9" hidden="1" outlineLevel="1" x14ac:dyDescent="0.2">
      <c r="A306" s="109" t="s">
        <v>483</v>
      </c>
      <c r="B306" s="110" t="s">
        <v>484</v>
      </c>
      <c r="C306" s="111">
        <v>1</v>
      </c>
      <c r="D306" s="112"/>
      <c r="E306" s="113">
        <v>1324.33464918</v>
      </c>
      <c r="F306" s="114">
        <v>1324.33464918</v>
      </c>
      <c r="G306" s="115">
        <v>85.6</v>
      </c>
      <c r="H306" s="116">
        <v>190.70418948192</v>
      </c>
      <c r="I306" s="117"/>
    </row>
    <row r="307" spans="1:9" outlineLevel="1" x14ac:dyDescent="0.2">
      <c r="A307" s="109" t="s">
        <v>485</v>
      </c>
      <c r="B307" s="110" t="s">
        <v>486</v>
      </c>
      <c r="C307" s="111">
        <v>1</v>
      </c>
      <c r="D307" s="112"/>
      <c r="E307" s="113">
        <f>SUM(F308)</f>
        <v>388422.25900992</v>
      </c>
      <c r="F307" s="114">
        <f>C307*E307</f>
        <v>388422.25900992</v>
      </c>
      <c r="G307" s="115">
        <f>IF(F307=0, 0, 100*(1-(H307/F307)))</f>
        <v>88</v>
      </c>
      <c r="H307" s="116">
        <f>C307*SUM(H308)</f>
        <v>46610.671081190398</v>
      </c>
      <c r="I307" s="117"/>
    </row>
    <row r="308" spans="1:9" outlineLevel="1" x14ac:dyDescent="0.2">
      <c r="A308" s="109" t="s">
        <v>487</v>
      </c>
      <c r="B308" s="110" t="s">
        <v>488</v>
      </c>
      <c r="C308" s="111">
        <v>222</v>
      </c>
      <c r="D308" s="112"/>
      <c r="E308" s="113">
        <v>1749.64981536</v>
      </c>
      <c r="F308" s="114">
        <f>C308*E308</f>
        <v>388422.25900992</v>
      </c>
      <c r="G308" s="115">
        <v>88</v>
      </c>
      <c r="H308" s="116">
        <f>F308*(1-(G308/100)) +(0*SUM(H309))</f>
        <v>46610.671081190398</v>
      </c>
      <c r="I308" s="117"/>
    </row>
    <row r="309" spans="1:9" hidden="1" outlineLevel="1" x14ac:dyDescent="0.2">
      <c r="A309" s="109" t="s">
        <v>489</v>
      </c>
      <c r="B309" s="110" t="s">
        <v>490</v>
      </c>
      <c r="C309" s="111">
        <v>1</v>
      </c>
      <c r="D309" s="112"/>
      <c r="E309" s="113">
        <v>1749.64981536</v>
      </c>
      <c r="F309" s="114">
        <v>1749.64981536</v>
      </c>
      <c r="G309" s="115">
        <v>88</v>
      </c>
      <c r="H309" s="116">
        <v>209.95797784320001</v>
      </c>
      <c r="I309" s="117"/>
    </row>
    <row r="310" spans="1:9" x14ac:dyDescent="0.2">
      <c r="A310" s="109" t="s">
        <v>491</v>
      </c>
      <c r="B310" s="110" t="s">
        <v>492</v>
      </c>
      <c r="C310" s="111">
        <v>1</v>
      </c>
      <c r="D310" s="112"/>
      <c r="E310" s="113">
        <f>SUM(F311,F329,F357,F389,F421,F453,F476,F498,F525,F551,F577)</f>
        <v>2319319.2941807797</v>
      </c>
      <c r="F310" s="114">
        <f>C310*E310</f>
        <v>2319319.2941807797</v>
      </c>
      <c r="G310" s="115">
        <f>IF(F310=0, 0, 100*(1-(H310/F310)))</f>
        <v>40.000000000000014</v>
      </c>
      <c r="H310" s="116">
        <f>C310*SUM(H311,H329,H357,H389,H421,H453,H476,H498,H525,H551,H577)</f>
        <v>1391591.5765084676</v>
      </c>
      <c r="I310" s="117"/>
    </row>
    <row r="311" spans="1:9" outlineLevel="1" x14ac:dyDescent="0.2">
      <c r="A311" s="109" t="s">
        <v>493</v>
      </c>
      <c r="B311" s="110" t="s">
        <v>494</v>
      </c>
      <c r="C311" s="111">
        <v>1</v>
      </c>
      <c r="D311" s="112"/>
      <c r="E311" s="113">
        <f>SUM(F312,F314,F316,F321,F325,F327)</f>
        <v>314892.77</v>
      </c>
      <c r="F311" s="114">
        <f>C311*E311</f>
        <v>314892.77</v>
      </c>
      <c r="G311" s="115">
        <f>IF(F311=0, 0, 100*(1-(H311/F311)))</f>
        <v>40.000000000000014</v>
      </c>
      <c r="H311" s="116">
        <f>C311*SUM(H312,H314,H316,H321,H325,H327)</f>
        <v>188935.66199999998</v>
      </c>
      <c r="I311" s="117"/>
    </row>
    <row r="312" spans="1:9" outlineLevel="2" x14ac:dyDescent="0.2">
      <c r="A312" s="109" t="s">
        <v>495</v>
      </c>
      <c r="B312" s="110" t="s">
        <v>496</v>
      </c>
      <c r="C312" s="111">
        <v>6</v>
      </c>
      <c r="D312" s="112"/>
      <c r="E312" s="113">
        <v>1419</v>
      </c>
      <c r="F312" s="114">
        <f>C312*E312</f>
        <v>8514</v>
      </c>
      <c r="G312" s="115">
        <v>40</v>
      </c>
      <c r="H312" s="116">
        <f>F312*(1-(G312/100)) +(0*SUM(H313))</f>
        <v>5108.3999999999996</v>
      </c>
      <c r="I312" s="117"/>
    </row>
    <row r="313" spans="1:9" hidden="1" outlineLevel="2" x14ac:dyDescent="0.2">
      <c r="A313" s="109" t="s">
        <v>497</v>
      </c>
      <c r="B313" s="110" t="s">
        <v>498</v>
      </c>
      <c r="C313" s="111">
        <v>1</v>
      </c>
      <c r="D313" s="112"/>
      <c r="E313" s="113">
        <v>1419</v>
      </c>
      <c r="F313" s="114">
        <v>1419</v>
      </c>
      <c r="G313" s="115">
        <v>40</v>
      </c>
      <c r="H313" s="116">
        <v>851.4</v>
      </c>
      <c r="I313" s="117"/>
    </row>
    <row r="314" spans="1:9" outlineLevel="2" x14ac:dyDescent="0.2">
      <c r="A314" s="109" t="s">
        <v>499</v>
      </c>
      <c r="B314" s="110" t="s">
        <v>62</v>
      </c>
      <c r="C314" s="111">
        <v>25</v>
      </c>
      <c r="D314" s="112"/>
      <c r="E314" s="113">
        <v>5209</v>
      </c>
      <c r="F314" s="114">
        <f>C314*E314</f>
        <v>130225</v>
      </c>
      <c r="G314" s="115">
        <v>40</v>
      </c>
      <c r="H314" s="116">
        <f>F314*(1-(G314/100)) +(0*SUM(H315))</f>
        <v>78135</v>
      </c>
      <c r="I314" s="117"/>
    </row>
    <row r="315" spans="1:9" hidden="1" outlineLevel="2" x14ac:dyDescent="0.2">
      <c r="A315" s="109" t="s">
        <v>500</v>
      </c>
      <c r="B315" s="110" t="s">
        <v>64</v>
      </c>
      <c r="C315" s="111">
        <v>1</v>
      </c>
      <c r="D315" s="112"/>
      <c r="E315" s="113">
        <v>5209</v>
      </c>
      <c r="F315" s="114">
        <v>5209</v>
      </c>
      <c r="G315" s="115">
        <v>40</v>
      </c>
      <c r="H315" s="116">
        <v>3125.4</v>
      </c>
      <c r="I315" s="117"/>
    </row>
    <row r="316" spans="1:9" outlineLevel="2" x14ac:dyDescent="0.2">
      <c r="A316" s="109" t="s">
        <v>501</v>
      </c>
      <c r="B316" s="110" t="s">
        <v>502</v>
      </c>
      <c r="C316" s="111">
        <v>6</v>
      </c>
      <c r="D316" s="112"/>
      <c r="E316" s="113">
        <v>1300.8399999999999</v>
      </c>
      <c r="F316" s="114">
        <f>C316*E316</f>
        <v>7805.0399999999991</v>
      </c>
      <c r="G316" s="115">
        <v>40</v>
      </c>
      <c r="H316" s="116">
        <f>F316*(1-(G316/100)) +(0*SUM(H317,H318,H319,H320))</f>
        <v>4683.0239999999994</v>
      </c>
      <c r="I316" s="117"/>
    </row>
    <row r="317" spans="1:9" hidden="1" outlineLevel="3" x14ac:dyDescent="0.2">
      <c r="A317" s="109" t="s">
        <v>503</v>
      </c>
      <c r="B317" s="110" t="s">
        <v>504</v>
      </c>
      <c r="C317" s="111">
        <v>1</v>
      </c>
      <c r="D317" s="112"/>
      <c r="E317" s="113">
        <v>290.63</v>
      </c>
      <c r="F317" s="114">
        <v>290.63</v>
      </c>
      <c r="G317" s="115">
        <v>40</v>
      </c>
      <c r="H317" s="116">
        <v>174.37799999999999</v>
      </c>
      <c r="I317" s="117"/>
    </row>
    <row r="318" spans="1:9" hidden="1" outlineLevel="3" x14ac:dyDescent="0.2">
      <c r="A318" s="109" t="s">
        <v>505</v>
      </c>
      <c r="B318" s="110" t="s">
        <v>506</v>
      </c>
      <c r="C318" s="111">
        <v>1</v>
      </c>
      <c r="D318" s="112"/>
      <c r="E318" s="113">
        <v>297</v>
      </c>
      <c r="F318" s="114">
        <v>297</v>
      </c>
      <c r="G318" s="115">
        <v>40</v>
      </c>
      <c r="H318" s="116">
        <v>178.2</v>
      </c>
      <c r="I318" s="117"/>
    </row>
    <row r="319" spans="1:9" hidden="1" outlineLevel="3" x14ac:dyDescent="0.2">
      <c r="A319" s="109" t="s">
        <v>507</v>
      </c>
      <c r="B319" s="110" t="s">
        <v>498</v>
      </c>
      <c r="C319" s="111">
        <v>0</v>
      </c>
      <c r="D319" s="112"/>
      <c r="E319" s="113">
        <v>1419</v>
      </c>
      <c r="F319" s="114">
        <v>0</v>
      </c>
      <c r="G319" s="115">
        <v>40</v>
      </c>
      <c r="H319" s="116">
        <v>0</v>
      </c>
      <c r="I319" s="117"/>
    </row>
    <row r="320" spans="1:9" hidden="1" outlineLevel="3" x14ac:dyDescent="0.2">
      <c r="A320" s="109" t="s">
        <v>508</v>
      </c>
      <c r="B320" s="110" t="s">
        <v>509</v>
      </c>
      <c r="C320" s="111">
        <v>1</v>
      </c>
      <c r="D320" s="112"/>
      <c r="E320" s="113">
        <v>713.21</v>
      </c>
      <c r="F320" s="114">
        <v>713.21</v>
      </c>
      <c r="G320" s="115">
        <v>40</v>
      </c>
      <c r="H320" s="116">
        <v>427.92599999999999</v>
      </c>
      <c r="I320" s="117"/>
    </row>
    <row r="321" spans="1:9" outlineLevel="2" x14ac:dyDescent="0.2">
      <c r="A321" s="109" t="s">
        <v>510</v>
      </c>
      <c r="B321" s="110" t="s">
        <v>511</v>
      </c>
      <c r="C321" s="111">
        <v>16</v>
      </c>
      <c r="D321" s="112"/>
      <c r="E321" s="113">
        <v>5811.78</v>
      </c>
      <c r="F321" s="114">
        <f>C321*E321</f>
        <v>92988.479999999996</v>
      </c>
      <c r="G321" s="115">
        <v>40</v>
      </c>
      <c r="H321" s="116">
        <f>F321*(1-(G321/100)) +(0*SUM(H322,H323,H324))</f>
        <v>55793.087999999996</v>
      </c>
      <c r="I321" s="117"/>
    </row>
    <row r="322" spans="1:9" hidden="1" outlineLevel="3" x14ac:dyDescent="0.2">
      <c r="A322" s="109" t="s">
        <v>512</v>
      </c>
      <c r="B322" s="110" t="s">
        <v>513</v>
      </c>
      <c r="C322" s="111">
        <v>1</v>
      </c>
      <c r="D322" s="112"/>
      <c r="E322" s="113">
        <v>121.31</v>
      </c>
      <c r="F322" s="114">
        <v>121.31</v>
      </c>
      <c r="G322" s="115">
        <v>40</v>
      </c>
      <c r="H322" s="116">
        <v>72.786000000000001</v>
      </c>
      <c r="I322" s="117"/>
    </row>
    <row r="323" spans="1:9" hidden="1" outlineLevel="3" x14ac:dyDescent="0.2">
      <c r="A323" s="109" t="s">
        <v>514</v>
      </c>
      <c r="B323" s="110" t="s">
        <v>515</v>
      </c>
      <c r="C323" s="111">
        <v>1</v>
      </c>
      <c r="D323" s="112"/>
      <c r="E323" s="113">
        <v>5658.47</v>
      </c>
      <c r="F323" s="114">
        <v>5658.47</v>
      </c>
      <c r="G323" s="115">
        <v>40</v>
      </c>
      <c r="H323" s="116">
        <v>3395.0819999999999</v>
      </c>
      <c r="I323" s="117"/>
    </row>
    <row r="324" spans="1:9" hidden="1" outlineLevel="3" x14ac:dyDescent="0.2">
      <c r="A324" s="109" t="s">
        <v>516</v>
      </c>
      <c r="B324" s="110" t="s">
        <v>517</v>
      </c>
      <c r="C324" s="111">
        <v>1</v>
      </c>
      <c r="D324" s="112"/>
      <c r="E324" s="113">
        <v>32</v>
      </c>
      <c r="F324" s="114">
        <v>32</v>
      </c>
      <c r="G324" s="115">
        <v>40</v>
      </c>
      <c r="H324" s="116">
        <v>19.2</v>
      </c>
      <c r="I324" s="117"/>
    </row>
    <row r="325" spans="1:9" outlineLevel="2" x14ac:dyDescent="0.2">
      <c r="A325" s="109" t="s">
        <v>518</v>
      </c>
      <c r="B325" s="110" t="s">
        <v>519</v>
      </c>
      <c r="C325" s="111">
        <v>16</v>
      </c>
      <c r="D325" s="112"/>
      <c r="E325" s="113">
        <v>2153.15</v>
      </c>
      <c r="F325" s="114">
        <f>C325*E325</f>
        <v>34450.400000000001</v>
      </c>
      <c r="G325" s="115">
        <v>40</v>
      </c>
      <c r="H325" s="116">
        <f>F325*(1-(G325/100)) +(0*SUM(H326))</f>
        <v>20670.240000000002</v>
      </c>
      <c r="I325" s="117"/>
    </row>
    <row r="326" spans="1:9" hidden="1" outlineLevel="2" x14ac:dyDescent="0.2">
      <c r="A326" s="109" t="s">
        <v>520</v>
      </c>
      <c r="B326" s="110" t="s">
        <v>521</v>
      </c>
      <c r="C326" s="111">
        <v>1</v>
      </c>
      <c r="D326" s="112"/>
      <c r="E326" s="113">
        <v>2153.15</v>
      </c>
      <c r="F326" s="114">
        <v>2153.15</v>
      </c>
      <c r="G326" s="115">
        <v>40</v>
      </c>
      <c r="H326" s="116">
        <v>1291.8900000000001</v>
      </c>
      <c r="I326" s="117"/>
    </row>
    <row r="327" spans="1:9" outlineLevel="2" x14ac:dyDescent="0.2">
      <c r="A327" s="109" t="s">
        <v>522</v>
      </c>
      <c r="B327" s="110" t="s">
        <v>523</v>
      </c>
      <c r="C327" s="111">
        <v>19</v>
      </c>
      <c r="D327" s="112"/>
      <c r="E327" s="113">
        <v>2153.15</v>
      </c>
      <c r="F327" s="114">
        <f>C327*E327</f>
        <v>40909.85</v>
      </c>
      <c r="G327" s="115">
        <v>40</v>
      </c>
      <c r="H327" s="116">
        <f>F327*(1-(G327/100)) +(0*SUM(H328))</f>
        <v>24545.91</v>
      </c>
      <c r="I327" s="117"/>
    </row>
    <row r="328" spans="1:9" hidden="1" outlineLevel="2" x14ac:dyDescent="0.2">
      <c r="A328" s="109" t="s">
        <v>524</v>
      </c>
      <c r="B328" s="110" t="s">
        <v>521</v>
      </c>
      <c r="C328" s="111">
        <v>1</v>
      </c>
      <c r="D328" s="112"/>
      <c r="E328" s="113">
        <v>2153.15</v>
      </c>
      <c r="F328" s="114">
        <v>2153.15</v>
      </c>
      <c r="G328" s="115">
        <v>40</v>
      </c>
      <c r="H328" s="116">
        <v>1291.8900000000001</v>
      </c>
      <c r="I328" s="117"/>
    </row>
    <row r="329" spans="1:9" outlineLevel="1" x14ac:dyDescent="0.2">
      <c r="A329" s="109" t="s">
        <v>525</v>
      </c>
      <c r="B329" s="110" t="s">
        <v>526</v>
      </c>
      <c r="C329" s="111">
        <v>1</v>
      </c>
      <c r="D329" s="112"/>
      <c r="E329" s="113">
        <f>SUM(F330,F332,F334)</f>
        <v>433022.05526587996</v>
      </c>
      <c r="F329" s="114">
        <f>C329*E329</f>
        <v>433022.05526587996</v>
      </c>
      <c r="G329" s="115">
        <f>IF(F329=0, 0, 100*(1-(H329/F329)))</f>
        <v>40</v>
      </c>
      <c r="H329" s="116">
        <f>C329*SUM(H330,H332,H334)</f>
        <v>259813.23315952797</v>
      </c>
      <c r="I329" s="117"/>
    </row>
    <row r="330" spans="1:9" outlineLevel="2" x14ac:dyDescent="0.2">
      <c r="A330" s="109" t="s">
        <v>527</v>
      </c>
      <c r="B330" s="110" t="s">
        <v>528</v>
      </c>
      <c r="C330" s="111">
        <v>34</v>
      </c>
      <c r="D330" s="112"/>
      <c r="E330" s="113">
        <v>214.52947918000001</v>
      </c>
      <c r="F330" s="114">
        <f>C330*E330</f>
        <v>7294.0022921200007</v>
      </c>
      <c r="G330" s="115">
        <v>40</v>
      </c>
      <c r="H330" s="116">
        <f>F330*(1-(G330/100)) +(0*SUM(H331))</f>
        <v>4376.4013752720002</v>
      </c>
      <c r="I330" s="117"/>
    </row>
    <row r="331" spans="1:9" hidden="1" outlineLevel="2" x14ac:dyDescent="0.2">
      <c r="A331" s="109" t="s">
        <v>529</v>
      </c>
      <c r="B331" s="110" t="s">
        <v>228</v>
      </c>
      <c r="C331" s="111">
        <v>1</v>
      </c>
      <c r="D331" s="112"/>
      <c r="E331" s="113">
        <v>214.52947918000001</v>
      </c>
      <c r="F331" s="114">
        <v>214.52947918000001</v>
      </c>
      <c r="G331" s="115">
        <v>40</v>
      </c>
      <c r="H331" s="116">
        <v>128.71768750800001</v>
      </c>
      <c r="I331" s="117"/>
    </row>
    <row r="332" spans="1:9" outlineLevel="2" x14ac:dyDescent="0.2">
      <c r="A332" s="109" t="s">
        <v>530</v>
      </c>
      <c r="B332" s="110" t="s">
        <v>531</v>
      </c>
      <c r="C332" s="111">
        <v>88</v>
      </c>
      <c r="D332" s="112"/>
      <c r="E332" s="113">
        <v>214.52947918000001</v>
      </c>
      <c r="F332" s="114">
        <f>C332*E332</f>
        <v>18878.594167840001</v>
      </c>
      <c r="G332" s="115">
        <v>40</v>
      </c>
      <c r="H332" s="116">
        <f>F332*(1-(G332/100)) +(0*SUM(H333))</f>
        <v>11327.156500704001</v>
      </c>
      <c r="I332" s="117"/>
    </row>
    <row r="333" spans="1:9" hidden="1" outlineLevel="2" x14ac:dyDescent="0.2">
      <c r="A333" s="109" t="s">
        <v>532</v>
      </c>
      <c r="B333" s="110" t="s">
        <v>230</v>
      </c>
      <c r="C333" s="111">
        <v>1</v>
      </c>
      <c r="D333" s="112"/>
      <c r="E333" s="113">
        <v>214.52947918000001</v>
      </c>
      <c r="F333" s="114">
        <v>214.52947918000001</v>
      </c>
      <c r="G333" s="115">
        <v>40</v>
      </c>
      <c r="H333" s="116">
        <v>128.71768750800001</v>
      </c>
      <c r="I333" s="117"/>
    </row>
    <row r="334" spans="1:9" outlineLevel="2" x14ac:dyDescent="0.2">
      <c r="A334" s="109" t="s">
        <v>533</v>
      </c>
      <c r="B334" s="110" t="s">
        <v>534</v>
      </c>
      <c r="C334" s="111">
        <v>16</v>
      </c>
      <c r="D334" s="112"/>
      <c r="E334" s="113">
        <v>25428.091175369998</v>
      </c>
      <c r="F334" s="114">
        <f>C334*E334</f>
        <v>406849.45880591997</v>
      </c>
      <c r="G334" s="115">
        <v>40</v>
      </c>
      <c r="H334" s="116">
        <f>F334*(1-(G334/100)) +(0*SUM(H335,H336,H337,H338,H339,H340,H341,H342,H343,H344,H345,H346,H347,H348,H349,H350,H351,H352,H353,H354,H355,H356))</f>
        <v>244109.67528355197</v>
      </c>
      <c r="I334" s="117"/>
    </row>
    <row r="335" spans="1:9" hidden="1" outlineLevel="3" x14ac:dyDescent="0.2">
      <c r="A335" s="109" t="s">
        <v>535</v>
      </c>
      <c r="B335" s="110" t="s">
        <v>536</v>
      </c>
      <c r="C335" s="111">
        <v>1</v>
      </c>
      <c r="D335" s="112"/>
      <c r="E335" s="113">
        <v>6097.03298103</v>
      </c>
      <c r="F335" s="114">
        <v>6097.03298103</v>
      </c>
      <c r="G335" s="115">
        <v>40</v>
      </c>
      <c r="H335" s="116">
        <v>3658.2197886180002</v>
      </c>
      <c r="I335" s="117"/>
    </row>
    <row r="336" spans="1:9" hidden="1" outlineLevel="3" x14ac:dyDescent="0.2">
      <c r="A336" s="109" t="s">
        <v>537</v>
      </c>
      <c r="B336" s="110" t="s">
        <v>538</v>
      </c>
      <c r="C336" s="111">
        <v>1</v>
      </c>
      <c r="D336" s="112"/>
      <c r="E336" s="113">
        <v>537.64166561000002</v>
      </c>
      <c r="F336" s="114">
        <v>537.64166561000002</v>
      </c>
      <c r="G336" s="115">
        <v>40</v>
      </c>
      <c r="H336" s="116">
        <v>322.58499936599998</v>
      </c>
      <c r="I336" s="117"/>
    </row>
    <row r="337" spans="1:9" hidden="1" outlineLevel="3" x14ac:dyDescent="0.2">
      <c r="A337" s="109" t="s">
        <v>539</v>
      </c>
      <c r="B337" s="110" t="s">
        <v>95</v>
      </c>
      <c r="C337" s="111">
        <v>2</v>
      </c>
      <c r="D337" s="112"/>
      <c r="E337" s="113">
        <v>313.76543995999998</v>
      </c>
      <c r="F337" s="114">
        <v>627.53087991999996</v>
      </c>
      <c r="G337" s="115">
        <v>40</v>
      </c>
      <c r="H337" s="116">
        <v>376.518527952</v>
      </c>
      <c r="I337" s="117"/>
    </row>
    <row r="338" spans="1:9" hidden="1" outlineLevel="3" x14ac:dyDescent="0.2">
      <c r="A338" s="109" t="s">
        <v>540</v>
      </c>
      <c r="B338" s="110" t="s">
        <v>70</v>
      </c>
      <c r="C338" s="111">
        <v>1</v>
      </c>
      <c r="D338" s="112"/>
      <c r="E338" s="113">
        <v>967.93582071000003</v>
      </c>
      <c r="F338" s="114">
        <v>967.93582071000003</v>
      </c>
      <c r="G338" s="115">
        <v>40</v>
      </c>
      <c r="H338" s="116">
        <v>580.76149242600002</v>
      </c>
      <c r="I338" s="117"/>
    </row>
    <row r="339" spans="1:9" hidden="1" outlineLevel="3" x14ac:dyDescent="0.2">
      <c r="A339" s="109" t="s">
        <v>541</v>
      </c>
      <c r="B339" s="110" t="s">
        <v>74</v>
      </c>
      <c r="C339" s="111">
        <v>1</v>
      </c>
      <c r="D339" s="112"/>
      <c r="E339" s="113">
        <v>967.93582071000003</v>
      </c>
      <c r="F339" s="114">
        <v>967.93582071000003</v>
      </c>
      <c r="G339" s="115">
        <v>40</v>
      </c>
      <c r="H339" s="116">
        <v>580.76149242600002</v>
      </c>
      <c r="I339" s="117"/>
    </row>
    <row r="340" spans="1:9" hidden="1" outlineLevel="3" x14ac:dyDescent="0.2">
      <c r="A340" s="109" t="s">
        <v>542</v>
      </c>
      <c r="B340" s="110" t="s">
        <v>224</v>
      </c>
      <c r="C340" s="111">
        <v>2</v>
      </c>
      <c r="D340" s="112"/>
      <c r="E340" s="113">
        <v>862.86769387000004</v>
      </c>
      <c r="F340" s="114">
        <v>1725.7353877400001</v>
      </c>
      <c r="G340" s="115">
        <v>40</v>
      </c>
      <c r="H340" s="116">
        <v>1035.4412326439999</v>
      </c>
      <c r="I340" s="117"/>
    </row>
    <row r="341" spans="1:9" hidden="1" outlineLevel="3" x14ac:dyDescent="0.2">
      <c r="A341" s="109" t="s">
        <v>543</v>
      </c>
      <c r="B341" s="110" t="s">
        <v>242</v>
      </c>
      <c r="C341" s="111">
        <v>1</v>
      </c>
      <c r="D341" s="112"/>
      <c r="E341" s="113">
        <v>2064.00101872</v>
      </c>
      <c r="F341" s="114">
        <v>2064.00101872</v>
      </c>
      <c r="G341" s="115">
        <v>40</v>
      </c>
      <c r="H341" s="116">
        <v>1238.4006112320001</v>
      </c>
      <c r="I341" s="117"/>
    </row>
    <row r="342" spans="1:9" hidden="1" outlineLevel="3" x14ac:dyDescent="0.2">
      <c r="A342" s="109" t="s">
        <v>544</v>
      </c>
      <c r="B342" s="110" t="s">
        <v>226</v>
      </c>
      <c r="C342" s="111">
        <v>1</v>
      </c>
      <c r="D342" s="112"/>
      <c r="E342" s="113">
        <v>7211.7152680500003</v>
      </c>
      <c r="F342" s="114">
        <v>7211.7152680500003</v>
      </c>
      <c r="G342" s="115">
        <v>40</v>
      </c>
      <c r="H342" s="116">
        <v>4327.0291608300004</v>
      </c>
      <c r="I342" s="117"/>
    </row>
    <row r="343" spans="1:9" hidden="1" outlineLevel="3" x14ac:dyDescent="0.2">
      <c r="A343" s="109" t="s">
        <v>545</v>
      </c>
      <c r="B343" s="110" t="s">
        <v>228</v>
      </c>
      <c r="C343" s="111">
        <v>0</v>
      </c>
      <c r="D343" s="112"/>
      <c r="E343" s="113">
        <v>214.52947918000001</v>
      </c>
      <c r="F343" s="114">
        <v>0</v>
      </c>
      <c r="G343" s="115">
        <v>40</v>
      </c>
      <c r="H343" s="116">
        <v>0</v>
      </c>
      <c r="I343" s="117"/>
    </row>
    <row r="344" spans="1:9" hidden="1" outlineLevel="3" x14ac:dyDescent="0.2">
      <c r="A344" s="109" t="s">
        <v>546</v>
      </c>
      <c r="B344" s="110" t="s">
        <v>230</v>
      </c>
      <c r="C344" s="111">
        <v>0</v>
      </c>
      <c r="D344" s="112"/>
      <c r="E344" s="113">
        <v>214.52947918000001</v>
      </c>
      <c r="F344" s="114">
        <v>0</v>
      </c>
      <c r="G344" s="115">
        <v>40</v>
      </c>
      <c r="H344" s="116">
        <v>0</v>
      </c>
      <c r="I344" s="117"/>
    </row>
    <row r="345" spans="1:9" hidden="1" outlineLevel="3" x14ac:dyDescent="0.2">
      <c r="A345" s="109" t="s">
        <v>547</v>
      </c>
      <c r="B345" s="110" t="s">
        <v>218</v>
      </c>
      <c r="C345" s="111">
        <v>3</v>
      </c>
      <c r="D345" s="112"/>
      <c r="E345" s="113">
        <v>256.72991214000001</v>
      </c>
      <c r="F345" s="114">
        <v>770.18973642000003</v>
      </c>
      <c r="G345" s="115">
        <v>40</v>
      </c>
      <c r="H345" s="116">
        <v>462.11384185200001</v>
      </c>
      <c r="I345" s="117"/>
    </row>
    <row r="346" spans="1:9" hidden="1" outlineLevel="3" x14ac:dyDescent="0.2">
      <c r="A346" s="109" t="s">
        <v>548</v>
      </c>
      <c r="B346" s="110" t="s">
        <v>549</v>
      </c>
      <c r="C346" s="111">
        <v>1</v>
      </c>
      <c r="D346" s="112"/>
      <c r="E346" s="113">
        <v>997.30039475000001</v>
      </c>
      <c r="F346" s="114">
        <v>997.30039475000001</v>
      </c>
      <c r="G346" s="115">
        <v>40</v>
      </c>
      <c r="H346" s="116">
        <v>598.38023684999996</v>
      </c>
      <c r="I346" s="117"/>
    </row>
    <row r="347" spans="1:9" hidden="1" outlineLevel="3" x14ac:dyDescent="0.2">
      <c r="A347" s="109" t="s">
        <v>550</v>
      </c>
      <c r="B347" s="110" t="s">
        <v>551</v>
      </c>
      <c r="C347" s="111">
        <v>1</v>
      </c>
      <c r="D347" s="112"/>
      <c r="E347" s="113">
        <v>938.16375906999997</v>
      </c>
      <c r="F347" s="114">
        <v>938.16375906999997</v>
      </c>
      <c r="G347" s="115">
        <v>40</v>
      </c>
      <c r="H347" s="116">
        <v>562.89825544200005</v>
      </c>
      <c r="I347" s="117"/>
    </row>
    <row r="348" spans="1:9" hidden="1" outlineLevel="3" x14ac:dyDescent="0.2">
      <c r="A348" s="109" t="s">
        <v>552</v>
      </c>
      <c r="B348" s="110" t="s">
        <v>109</v>
      </c>
      <c r="C348" s="111">
        <v>1</v>
      </c>
      <c r="D348" s="112"/>
      <c r="E348" s="113">
        <v>594.85546925000006</v>
      </c>
      <c r="F348" s="114">
        <v>594.85546925000006</v>
      </c>
      <c r="G348" s="115">
        <v>40</v>
      </c>
      <c r="H348" s="116">
        <v>356.91328155000002</v>
      </c>
      <c r="I348" s="117"/>
    </row>
    <row r="349" spans="1:9" hidden="1" outlineLevel="3" x14ac:dyDescent="0.2">
      <c r="A349" s="109" t="s">
        <v>553</v>
      </c>
      <c r="B349" s="110" t="s">
        <v>112</v>
      </c>
      <c r="C349" s="111">
        <v>1</v>
      </c>
      <c r="D349" s="112"/>
      <c r="E349" s="113">
        <v>275.43613906000002</v>
      </c>
      <c r="F349" s="114">
        <v>275.43613906000002</v>
      </c>
      <c r="G349" s="115">
        <v>40</v>
      </c>
      <c r="H349" s="116">
        <v>165.261683436</v>
      </c>
      <c r="I349" s="117"/>
    </row>
    <row r="350" spans="1:9" hidden="1" outlineLevel="3" x14ac:dyDescent="0.2">
      <c r="A350" s="109" t="s">
        <v>554</v>
      </c>
      <c r="B350" s="110" t="s">
        <v>114</v>
      </c>
      <c r="C350" s="111">
        <v>1</v>
      </c>
      <c r="D350" s="112"/>
      <c r="E350" s="113">
        <v>78.186680249999995</v>
      </c>
      <c r="F350" s="114">
        <v>78.186680249999995</v>
      </c>
      <c r="G350" s="115">
        <v>40</v>
      </c>
      <c r="H350" s="116">
        <v>46.912008149999998</v>
      </c>
      <c r="I350" s="117"/>
    </row>
    <row r="351" spans="1:9" hidden="1" outlineLevel="3" x14ac:dyDescent="0.2">
      <c r="A351" s="109" t="s">
        <v>555</v>
      </c>
      <c r="B351" s="110" t="s">
        <v>116</v>
      </c>
      <c r="C351" s="111">
        <v>1</v>
      </c>
      <c r="D351" s="112"/>
      <c r="E351" s="113">
        <v>823.90169361999995</v>
      </c>
      <c r="F351" s="114">
        <v>823.90169361999995</v>
      </c>
      <c r="G351" s="115">
        <v>40</v>
      </c>
      <c r="H351" s="116">
        <v>494.34101617200002</v>
      </c>
      <c r="I351" s="117"/>
    </row>
    <row r="352" spans="1:9" hidden="1" outlineLevel="3" x14ac:dyDescent="0.2">
      <c r="A352" s="109" t="s">
        <v>556</v>
      </c>
      <c r="B352" s="110" t="s">
        <v>118</v>
      </c>
      <c r="C352" s="111">
        <v>1</v>
      </c>
      <c r="D352" s="112"/>
      <c r="E352" s="113">
        <v>270.62269196</v>
      </c>
      <c r="F352" s="114">
        <v>270.62269196</v>
      </c>
      <c r="G352" s="115">
        <v>40</v>
      </c>
      <c r="H352" s="116">
        <v>162.37361517599999</v>
      </c>
      <c r="I352" s="117"/>
    </row>
    <row r="353" spans="1:9" hidden="1" outlineLevel="3" x14ac:dyDescent="0.2">
      <c r="A353" s="109" t="s">
        <v>557</v>
      </c>
      <c r="B353" s="110" t="s">
        <v>558</v>
      </c>
      <c r="C353" s="111">
        <v>1</v>
      </c>
      <c r="D353" s="112"/>
      <c r="E353" s="113">
        <v>60.142620649999998</v>
      </c>
      <c r="F353" s="114">
        <v>60.142620649999998</v>
      </c>
      <c r="G353" s="115">
        <v>40</v>
      </c>
      <c r="H353" s="116">
        <v>36.085572390000003</v>
      </c>
      <c r="I353" s="117"/>
    </row>
    <row r="354" spans="1:9" hidden="1" outlineLevel="3" x14ac:dyDescent="0.2">
      <c r="A354" s="109" t="s">
        <v>559</v>
      </c>
      <c r="B354" s="110" t="s">
        <v>120</v>
      </c>
      <c r="C354" s="111">
        <v>0</v>
      </c>
      <c r="D354" s="112"/>
      <c r="E354" s="113">
        <v>119.07551254000001</v>
      </c>
      <c r="F354" s="114">
        <v>0</v>
      </c>
      <c r="G354" s="115">
        <v>40</v>
      </c>
      <c r="H354" s="116">
        <v>0</v>
      </c>
      <c r="I354" s="117"/>
    </row>
    <row r="355" spans="1:9" hidden="1" outlineLevel="3" x14ac:dyDescent="0.2">
      <c r="A355" s="109" t="s">
        <v>560</v>
      </c>
      <c r="B355" s="110" t="s">
        <v>124</v>
      </c>
      <c r="C355" s="111">
        <v>1</v>
      </c>
      <c r="D355" s="112"/>
      <c r="E355" s="113">
        <v>212.88679486000001</v>
      </c>
      <c r="F355" s="114">
        <v>212.88679486000001</v>
      </c>
      <c r="G355" s="115">
        <v>40</v>
      </c>
      <c r="H355" s="116">
        <v>127.732076916</v>
      </c>
      <c r="I355" s="117"/>
    </row>
    <row r="356" spans="1:9" hidden="1" outlineLevel="3" x14ac:dyDescent="0.2">
      <c r="A356" s="109" t="s">
        <v>561</v>
      </c>
      <c r="B356" s="110" t="s">
        <v>126</v>
      </c>
      <c r="C356" s="111">
        <v>1</v>
      </c>
      <c r="D356" s="112"/>
      <c r="E356" s="113">
        <v>206.87635298999999</v>
      </c>
      <c r="F356" s="114">
        <v>206.87635298999999</v>
      </c>
      <c r="G356" s="115">
        <v>40</v>
      </c>
      <c r="H356" s="116">
        <v>124.125811794</v>
      </c>
      <c r="I356" s="117"/>
    </row>
    <row r="357" spans="1:9" outlineLevel="1" x14ac:dyDescent="0.2">
      <c r="A357" s="109" t="s">
        <v>562</v>
      </c>
      <c r="B357" s="110" t="s">
        <v>563</v>
      </c>
      <c r="C357" s="111">
        <v>1</v>
      </c>
      <c r="D357" s="112"/>
      <c r="E357" s="113">
        <f>SUM(F358,F360,F362)</f>
        <v>350654.17038092</v>
      </c>
      <c r="F357" s="114">
        <f>C357*E357</f>
        <v>350654.17038092</v>
      </c>
      <c r="G357" s="115">
        <f>IF(F357=0, 0, 100*(1-(H357/F357)))</f>
        <v>40</v>
      </c>
      <c r="H357" s="116">
        <f>C357*SUM(H358,H360,H362)</f>
        <v>210392.50222855198</v>
      </c>
      <c r="I357" s="117"/>
    </row>
    <row r="358" spans="1:9" outlineLevel="2" x14ac:dyDescent="0.2">
      <c r="A358" s="109" t="s">
        <v>564</v>
      </c>
      <c r="B358" s="110" t="s">
        <v>528</v>
      </c>
      <c r="C358" s="111">
        <v>30</v>
      </c>
      <c r="D358" s="112"/>
      <c r="E358" s="113">
        <v>214.52947918000001</v>
      </c>
      <c r="F358" s="114">
        <f>C358*E358</f>
        <v>6435.8843754</v>
      </c>
      <c r="G358" s="115">
        <v>40</v>
      </c>
      <c r="H358" s="116">
        <f>F358*(1-(G358/100)) +(0*SUM(H359))</f>
        <v>3861.5306252399996</v>
      </c>
      <c r="I358" s="117"/>
    </row>
    <row r="359" spans="1:9" hidden="1" outlineLevel="2" x14ac:dyDescent="0.2">
      <c r="A359" s="109" t="s">
        <v>565</v>
      </c>
      <c r="B359" s="110" t="s">
        <v>228</v>
      </c>
      <c r="C359" s="111">
        <v>1</v>
      </c>
      <c r="D359" s="112"/>
      <c r="E359" s="113">
        <v>214.52947918000001</v>
      </c>
      <c r="F359" s="114">
        <v>214.52947918000001</v>
      </c>
      <c r="G359" s="115">
        <v>40</v>
      </c>
      <c r="H359" s="116">
        <v>128.71768750800001</v>
      </c>
      <c r="I359" s="117"/>
    </row>
    <row r="360" spans="1:9" outlineLevel="2" x14ac:dyDescent="0.2">
      <c r="A360" s="109" t="s">
        <v>566</v>
      </c>
      <c r="B360" s="110" t="s">
        <v>531</v>
      </c>
      <c r="C360" s="111">
        <v>86</v>
      </c>
      <c r="D360" s="112"/>
      <c r="E360" s="113">
        <v>214.52947918000001</v>
      </c>
      <c r="F360" s="114">
        <f>C360*E360</f>
        <v>18449.53520948</v>
      </c>
      <c r="G360" s="115">
        <v>40</v>
      </c>
      <c r="H360" s="116">
        <f>F360*(1-(G360/100)) +(0*SUM(H361))</f>
        <v>11069.721125688</v>
      </c>
      <c r="I360" s="117"/>
    </row>
    <row r="361" spans="1:9" hidden="1" outlineLevel="2" x14ac:dyDescent="0.2">
      <c r="A361" s="109" t="s">
        <v>567</v>
      </c>
      <c r="B361" s="110" t="s">
        <v>230</v>
      </c>
      <c r="C361" s="111">
        <v>1</v>
      </c>
      <c r="D361" s="112"/>
      <c r="E361" s="113">
        <v>214.52947918000001</v>
      </c>
      <c r="F361" s="114">
        <v>214.52947918000001</v>
      </c>
      <c r="G361" s="115">
        <v>40</v>
      </c>
      <c r="H361" s="116">
        <v>128.71768750800001</v>
      </c>
      <c r="I361" s="117"/>
    </row>
    <row r="362" spans="1:9" outlineLevel="2" x14ac:dyDescent="0.2">
      <c r="A362" s="109" t="s">
        <v>568</v>
      </c>
      <c r="B362" s="110" t="s">
        <v>569</v>
      </c>
      <c r="C362" s="111">
        <v>12</v>
      </c>
      <c r="D362" s="112"/>
      <c r="E362" s="113">
        <v>27147.395899669998</v>
      </c>
      <c r="F362" s="114">
        <f>C362*E362</f>
        <v>325768.75079604</v>
      </c>
      <c r="G362" s="115">
        <v>40</v>
      </c>
      <c r="H362" s="116">
        <f>F362*(1-(G362/100)) +(0*SUM(H363,H364,H365,H366,H367,H368,H369,H370,H371,H372,H373,H374,H375,H376,H377,H378,H379,H380,H381,H382,H383,H384,H385,H386,H387,H388))</f>
        <v>195461.25047762398</v>
      </c>
      <c r="I362" s="117"/>
    </row>
    <row r="363" spans="1:9" hidden="1" outlineLevel="3" x14ac:dyDescent="0.2">
      <c r="A363" s="109" t="s">
        <v>570</v>
      </c>
      <c r="B363" s="110" t="s">
        <v>97</v>
      </c>
      <c r="C363" s="111">
        <v>1</v>
      </c>
      <c r="D363" s="112"/>
      <c r="E363" s="113">
        <v>491.93938622000002</v>
      </c>
      <c r="F363" s="114">
        <v>491.93938622000002</v>
      </c>
      <c r="G363" s="115">
        <v>40</v>
      </c>
      <c r="H363" s="116">
        <v>295.163631732</v>
      </c>
      <c r="I363" s="117"/>
    </row>
    <row r="364" spans="1:9" hidden="1" outlineLevel="3" x14ac:dyDescent="0.2">
      <c r="A364" s="109" t="s">
        <v>571</v>
      </c>
      <c r="B364" s="110" t="s">
        <v>572</v>
      </c>
      <c r="C364" s="111">
        <v>1</v>
      </c>
      <c r="D364" s="112"/>
      <c r="E364" s="113">
        <v>926.14287533000004</v>
      </c>
      <c r="F364" s="114">
        <v>926.14287533000004</v>
      </c>
      <c r="G364" s="115">
        <v>40</v>
      </c>
      <c r="H364" s="116">
        <v>555.685725198</v>
      </c>
      <c r="I364" s="117"/>
    </row>
    <row r="365" spans="1:9" hidden="1" outlineLevel="3" x14ac:dyDescent="0.2">
      <c r="A365" s="109" t="s">
        <v>573</v>
      </c>
      <c r="B365" s="110" t="s">
        <v>538</v>
      </c>
      <c r="C365" s="111">
        <v>1</v>
      </c>
      <c r="D365" s="112"/>
      <c r="E365" s="113">
        <v>537.64166561000002</v>
      </c>
      <c r="F365" s="114">
        <v>537.64166561000002</v>
      </c>
      <c r="G365" s="115">
        <v>40</v>
      </c>
      <c r="H365" s="116">
        <v>322.58499936599998</v>
      </c>
      <c r="I365" s="117"/>
    </row>
    <row r="366" spans="1:9" hidden="1" outlineLevel="3" x14ac:dyDescent="0.2">
      <c r="A366" s="109" t="s">
        <v>574</v>
      </c>
      <c r="B366" s="110" t="s">
        <v>95</v>
      </c>
      <c r="C366" s="111">
        <v>3</v>
      </c>
      <c r="D366" s="112"/>
      <c r="E366" s="113">
        <v>313.76543995999998</v>
      </c>
      <c r="F366" s="114">
        <v>941.29631988000006</v>
      </c>
      <c r="G366" s="115">
        <v>40</v>
      </c>
      <c r="H366" s="116">
        <v>564.77779192800006</v>
      </c>
      <c r="I366" s="117"/>
    </row>
    <row r="367" spans="1:9" hidden="1" outlineLevel="3" x14ac:dyDescent="0.2">
      <c r="A367" s="109" t="s">
        <v>575</v>
      </c>
      <c r="B367" s="110" t="s">
        <v>101</v>
      </c>
      <c r="C367" s="111">
        <v>1</v>
      </c>
      <c r="D367" s="112"/>
      <c r="E367" s="113">
        <v>5940.1629950300003</v>
      </c>
      <c r="F367" s="114">
        <v>5940.1629950300003</v>
      </c>
      <c r="G367" s="115">
        <v>40</v>
      </c>
      <c r="H367" s="116">
        <v>3564.0977970180002</v>
      </c>
      <c r="I367" s="117"/>
    </row>
    <row r="368" spans="1:9" hidden="1" outlineLevel="3" x14ac:dyDescent="0.2">
      <c r="A368" s="109" t="s">
        <v>576</v>
      </c>
      <c r="B368" s="110" t="s">
        <v>70</v>
      </c>
      <c r="C368" s="111">
        <v>1</v>
      </c>
      <c r="D368" s="112"/>
      <c r="E368" s="113">
        <v>967.93582071000003</v>
      </c>
      <c r="F368" s="114">
        <v>967.93582071000003</v>
      </c>
      <c r="G368" s="115">
        <v>40</v>
      </c>
      <c r="H368" s="116">
        <v>580.76149242600002</v>
      </c>
      <c r="I368" s="117"/>
    </row>
    <row r="369" spans="1:9" hidden="1" outlineLevel="3" x14ac:dyDescent="0.2">
      <c r="A369" s="109" t="s">
        <v>577</v>
      </c>
      <c r="B369" s="110" t="s">
        <v>74</v>
      </c>
      <c r="C369" s="111">
        <v>1</v>
      </c>
      <c r="D369" s="112"/>
      <c r="E369" s="113">
        <v>967.93582071000003</v>
      </c>
      <c r="F369" s="114">
        <v>967.93582071000003</v>
      </c>
      <c r="G369" s="115">
        <v>40</v>
      </c>
      <c r="H369" s="116">
        <v>580.76149242600002</v>
      </c>
      <c r="I369" s="117"/>
    </row>
    <row r="370" spans="1:9" hidden="1" outlineLevel="3" x14ac:dyDescent="0.2">
      <c r="A370" s="109" t="s">
        <v>578</v>
      </c>
      <c r="B370" s="110" t="s">
        <v>224</v>
      </c>
      <c r="C370" s="111">
        <v>2</v>
      </c>
      <c r="D370" s="112"/>
      <c r="E370" s="113">
        <v>862.86769387000004</v>
      </c>
      <c r="F370" s="114">
        <v>1725.7353877400001</v>
      </c>
      <c r="G370" s="115">
        <v>40</v>
      </c>
      <c r="H370" s="116">
        <v>1035.4412326439999</v>
      </c>
      <c r="I370" s="117"/>
    </row>
    <row r="371" spans="1:9" hidden="1" outlineLevel="3" x14ac:dyDescent="0.2">
      <c r="A371" s="109" t="s">
        <v>579</v>
      </c>
      <c r="B371" s="110" t="s">
        <v>242</v>
      </c>
      <c r="C371" s="111">
        <v>1</v>
      </c>
      <c r="D371" s="112"/>
      <c r="E371" s="113">
        <v>2064.00101872</v>
      </c>
      <c r="F371" s="114">
        <v>2064.00101872</v>
      </c>
      <c r="G371" s="115">
        <v>40</v>
      </c>
      <c r="H371" s="116">
        <v>1238.4006112320001</v>
      </c>
      <c r="I371" s="117"/>
    </row>
    <row r="372" spans="1:9" hidden="1" outlineLevel="3" x14ac:dyDescent="0.2">
      <c r="A372" s="109" t="s">
        <v>580</v>
      </c>
      <c r="B372" s="110" t="s">
        <v>226</v>
      </c>
      <c r="C372" s="111">
        <v>1</v>
      </c>
      <c r="D372" s="112"/>
      <c r="E372" s="113">
        <v>7211.7152680500003</v>
      </c>
      <c r="F372" s="114">
        <v>7211.7152680500003</v>
      </c>
      <c r="G372" s="115">
        <v>40</v>
      </c>
      <c r="H372" s="116">
        <v>4327.0291608300004</v>
      </c>
      <c r="I372" s="117"/>
    </row>
    <row r="373" spans="1:9" hidden="1" outlineLevel="3" x14ac:dyDescent="0.2">
      <c r="A373" s="109" t="s">
        <v>581</v>
      </c>
      <c r="B373" s="110" t="s">
        <v>228</v>
      </c>
      <c r="C373" s="111">
        <v>0</v>
      </c>
      <c r="D373" s="112"/>
      <c r="E373" s="113">
        <v>214.52947918000001</v>
      </c>
      <c r="F373" s="114">
        <v>0</v>
      </c>
      <c r="G373" s="115">
        <v>40</v>
      </c>
      <c r="H373" s="116">
        <v>0</v>
      </c>
      <c r="I373" s="117"/>
    </row>
    <row r="374" spans="1:9" hidden="1" outlineLevel="3" x14ac:dyDescent="0.2">
      <c r="A374" s="109" t="s">
        <v>582</v>
      </c>
      <c r="B374" s="110" t="s">
        <v>230</v>
      </c>
      <c r="C374" s="111">
        <v>0</v>
      </c>
      <c r="D374" s="112"/>
      <c r="E374" s="113">
        <v>214.52947918000001</v>
      </c>
      <c r="F374" s="114">
        <v>0</v>
      </c>
      <c r="G374" s="115">
        <v>40</v>
      </c>
      <c r="H374" s="116">
        <v>0</v>
      </c>
      <c r="I374" s="117"/>
    </row>
    <row r="375" spans="1:9" hidden="1" outlineLevel="3" x14ac:dyDescent="0.2">
      <c r="A375" s="109" t="s">
        <v>583</v>
      </c>
      <c r="B375" s="110" t="s">
        <v>218</v>
      </c>
      <c r="C375" s="111">
        <v>3</v>
      </c>
      <c r="D375" s="112"/>
      <c r="E375" s="113">
        <v>256.72991214000001</v>
      </c>
      <c r="F375" s="114">
        <v>770.18973642000003</v>
      </c>
      <c r="G375" s="115">
        <v>40</v>
      </c>
      <c r="H375" s="116">
        <v>462.11384185200001</v>
      </c>
      <c r="I375" s="117"/>
    </row>
    <row r="376" spans="1:9" hidden="1" outlineLevel="3" x14ac:dyDescent="0.2">
      <c r="A376" s="109" t="s">
        <v>584</v>
      </c>
      <c r="B376" s="110" t="s">
        <v>549</v>
      </c>
      <c r="C376" s="111">
        <v>1</v>
      </c>
      <c r="D376" s="112"/>
      <c r="E376" s="113">
        <v>997.30039475000001</v>
      </c>
      <c r="F376" s="114">
        <v>997.30039475000001</v>
      </c>
      <c r="G376" s="115">
        <v>40</v>
      </c>
      <c r="H376" s="116">
        <v>598.38023684999996</v>
      </c>
      <c r="I376" s="117"/>
    </row>
    <row r="377" spans="1:9" hidden="1" outlineLevel="3" x14ac:dyDescent="0.2">
      <c r="A377" s="109" t="s">
        <v>585</v>
      </c>
      <c r="B377" s="110" t="s">
        <v>107</v>
      </c>
      <c r="C377" s="111">
        <v>0</v>
      </c>
      <c r="D377" s="112"/>
      <c r="E377" s="113">
        <v>1527.53087992</v>
      </c>
      <c r="F377" s="114">
        <v>0</v>
      </c>
      <c r="G377" s="115">
        <v>40</v>
      </c>
      <c r="H377" s="116">
        <v>0</v>
      </c>
      <c r="I377" s="117"/>
    </row>
    <row r="378" spans="1:9" hidden="1" outlineLevel="3" x14ac:dyDescent="0.2">
      <c r="A378" s="109" t="s">
        <v>586</v>
      </c>
      <c r="B378" s="110" t="s">
        <v>109</v>
      </c>
      <c r="C378" s="111">
        <v>1</v>
      </c>
      <c r="D378" s="112"/>
      <c r="E378" s="113">
        <v>594.85546925000006</v>
      </c>
      <c r="F378" s="114">
        <v>594.85546925000006</v>
      </c>
      <c r="G378" s="115">
        <v>40</v>
      </c>
      <c r="H378" s="116">
        <v>356.91328155000002</v>
      </c>
      <c r="I378" s="117"/>
    </row>
    <row r="379" spans="1:9" hidden="1" outlineLevel="3" x14ac:dyDescent="0.2">
      <c r="A379" s="109" t="s">
        <v>587</v>
      </c>
      <c r="B379" s="110" t="s">
        <v>64</v>
      </c>
      <c r="C379" s="111">
        <v>0</v>
      </c>
      <c r="D379" s="112"/>
      <c r="E379" s="113">
        <v>5209</v>
      </c>
      <c r="F379" s="114">
        <v>0</v>
      </c>
      <c r="G379" s="115">
        <v>40</v>
      </c>
      <c r="H379" s="116">
        <v>0</v>
      </c>
      <c r="I379" s="117"/>
    </row>
    <row r="380" spans="1:9" hidden="1" outlineLevel="3" x14ac:dyDescent="0.2">
      <c r="A380" s="109" t="s">
        <v>588</v>
      </c>
      <c r="B380" s="110" t="s">
        <v>112</v>
      </c>
      <c r="C380" s="111">
        <v>1</v>
      </c>
      <c r="D380" s="112"/>
      <c r="E380" s="113">
        <v>275.43613906000002</v>
      </c>
      <c r="F380" s="114">
        <v>275.43613906000002</v>
      </c>
      <c r="G380" s="115">
        <v>40</v>
      </c>
      <c r="H380" s="116">
        <v>165.261683436</v>
      </c>
      <c r="I380" s="117"/>
    </row>
    <row r="381" spans="1:9" hidden="1" outlineLevel="3" x14ac:dyDescent="0.2">
      <c r="A381" s="109" t="s">
        <v>589</v>
      </c>
      <c r="B381" s="110" t="s">
        <v>114</v>
      </c>
      <c r="C381" s="111">
        <v>1</v>
      </c>
      <c r="D381" s="112"/>
      <c r="E381" s="113">
        <v>78.186680249999995</v>
      </c>
      <c r="F381" s="114">
        <v>78.186680249999995</v>
      </c>
      <c r="G381" s="115">
        <v>40</v>
      </c>
      <c r="H381" s="116">
        <v>46.912008149999998</v>
      </c>
      <c r="I381" s="117"/>
    </row>
    <row r="382" spans="1:9" hidden="1" outlineLevel="3" x14ac:dyDescent="0.2">
      <c r="A382" s="109" t="s">
        <v>590</v>
      </c>
      <c r="B382" s="110" t="s">
        <v>116</v>
      </c>
      <c r="C382" s="111">
        <v>1</v>
      </c>
      <c r="D382" s="112"/>
      <c r="E382" s="113">
        <v>823.90169361999995</v>
      </c>
      <c r="F382" s="114">
        <v>823.90169361999995</v>
      </c>
      <c r="G382" s="115">
        <v>40</v>
      </c>
      <c r="H382" s="116">
        <v>494.34101617200002</v>
      </c>
      <c r="I382" s="117"/>
    </row>
    <row r="383" spans="1:9" hidden="1" outlineLevel="3" x14ac:dyDescent="0.2">
      <c r="A383" s="109" t="s">
        <v>591</v>
      </c>
      <c r="B383" s="110" t="s">
        <v>118</v>
      </c>
      <c r="C383" s="111">
        <v>1</v>
      </c>
      <c r="D383" s="112"/>
      <c r="E383" s="113">
        <v>270.62269196</v>
      </c>
      <c r="F383" s="114">
        <v>270.62269196</v>
      </c>
      <c r="G383" s="115">
        <v>40</v>
      </c>
      <c r="H383" s="116">
        <v>162.37361517599999</v>
      </c>
      <c r="I383" s="117"/>
    </row>
    <row r="384" spans="1:9" hidden="1" outlineLevel="3" x14ac:dyDescent="0.2">
      <c r="A384" s="109" t="s">
        <v>592</v>
      </c>
      <c r="B384" s="110" t="s">
        <v>120</v>
      </c>
      <c r="C384" s="111">
        <v>0</v>
      </c>
      <c r="D384" s="112"/>
      <c r="E384" s="113">
        <v>119.07551254000001</v>
      </c>
      <c r="F384" s="114">
        <v>0</v>
      </c>
      <c r="G384" s="115">
        <v>40</v>
      </c>
      <c r="H384" s="116">
        <v>0</v>
      </c>
      <c r="I384" s="117"/>
    </row>
    <row r="385" spans="1:9" hidden="1" outlineLevel="3" x14ac:dyDescent="0.2">
      <c r="A385" s="109" t="s">
        <v>593</v>
      </c>
      <c r="B385" s="110" t="s">
        <v>122</v>
      </c>
      <c r="C385" s="111">
        <v>0</v>
      </c>
      <c r="D385" s="112"/>
      <c r="E385" s="113">
        <v>56.526168339999998</v>
      </c>
      <c r="F385" s="114">
        <v>0</v>
      </c>
      <c r="G385" s="115">
        <v>40</v>
      </c>
      <c r="H385" s="116">
        <v>0</v>
      </c>
      <c r="I385" s="117"/>
    </row>
    <row r="386" spans="1:9" hidden="1" outlineLevel="3" x14ac:dyDescent="0.2">
      <c r="A386" s="109" t="s">
        <v>594</v>
      </c>
      <c r="B386" s="110" t="s">
        <v>124</v>
      </c>
      <c r="C386" s="111">
        <v>1</v>
      </c>
      <c r="D386" s="112"/>
      <c r="E386" s="113">
        <v>212.88679486000001</v>
      </c>
      <c r="F386" s="114">
        <v>212.88679486000001</v>
      </c>
      <c r="G386" s="115">
        <v>40</v>
      </c>
      <c r="H386" s="116">
        <v>127.732076916</v>
      </c>
      <c r="I386" s="117"/>
    </row>
    <row r="387" spans="1:9" hidden="1" outlineLevel="3" x14ac:dyDescent="0.2">
      <c r="A387" s="109" t="s">
        <v>595</v>
      </c>
      <c r="B387" s="110" t="s">
        <v>126</v>
      </c>
      <c r="C387" s="111">
        <v>1</v>
      </c>
      <c r="D387" s="112"/>
      <c r="E387" s="113">
        <v>206.87635298999999</v>
      </c>
      <c r="F387" s="114">
        <v>206.87635298999999</v>
      </c>
      <c r="G387" s="115">
        <v>40</v>
      </c>
      <c r="H387" s="116">
        <v>124.125811794</v>
      </c>
      <c r="I387" s="117"/>
    </row>
    <row r="388" spans="1:9" hidden="1" outlineLevel="3" x14ac:dyDescent="0.2">
      <c r="A388" s="109" t="s">
        <v>596</v>
      </c>
      <c r="B388" s="110" t="s">
        <v>132</v>
      </c>
      <c r="C388" s="111">
        <v>1</v>
      </c>
      <c r="D388" s="112"/>
      <c r="E388" s="113">
        <v>1142.63338851</v>
      </c>
      <c r="F388" s="114">
        <v>1142.63338851</v>
      </c>
      <c r="G388" s="115">
        <v>40</v>
      </c>
      <c r="H388" s="116">
        <v>685.58003310599997</v>
      </c>
      <c r="I388" s="117"/>
    </row>
    <row r="389" spans="1:9" outlineLevel="1" x14ac:dyDescent="0.2">
      <c r="A389" s="109" t="s">
        <v>597</v>
      </c>
      <c r="B389" s="110" t="s">
        <v>598</v>
      </c>
      <c r="C389" s="111">
        <v>1</v>
      </c>
      <c r="D389" s="112"/>
      <c r="E389" s="113">
        <f>SUM(F390,F392,F394)</f>
        <v>275771.61594311998</v>
      </c>
      <c r="F389" s="114">
        <f>C389*E389</f>
        <v>275771.61594311998</v>
      </c>
      <c r="G389" s="115">
        <f>IF(F389=0, 0, 100*(1-(H389/F389)))</f>
        <v>39.999999999999993</v>
      </c>
      <c r="H389" s="116">
        <f>C389*SUM(H390,H392,H394)</f>
        <v>165462.96956587202</v>
      </c>
      <c r="I389" s="117"/>
    </row>
    <row r="390" spans="1:9" outlineLevel="2" x14ac:dyDescent="0.2">
      <c r="A390" s="109" t="s">
        <v>599</v>
      </c>
      <c r="B390" s="110" t="s">
        <v>528</v>
      </c>
      <c r="C390" s="111">
        <v>16</v>
      </c>
      <c r="D390" s="112"/>
      <c r="E390" s="113">
        <v>214.52947918000001</v>
      </c>
      <c r="F390" s="114">
        <f>C390*E390</f>
        <v>3432.4716668800002</v>
      </c>
      <c r="G390" s="115">
        <v>40</v>
      </c>
      <c r="H390" s="116">
        <f>F390*(1-(G390/100)) +(0*SUM(H391))</f>
        <v>2059.4830001280002</v>
      </c>
      <c r="I390" s="117"/>
    </row>
    <row r="391" spans="1:9" hidden="1" outlineLevel="2" x14ac:dyDescent="0.2">
      <c r="A391" s="109" t="s">
        <v>600</v>
      </c>
      <c r="B391" s="110" t="s">
        <v>228</v>
      </c>
      <c r="C391" s="111">
        <v>1</v>
      </c>
      <c r="D391" s="112"/>
      <c r="E391" s="113">
        <v>214.52947918000001</v>
      </c>
      <c r="F391" s="114">
        <v>214.52947918000001</v>
      </c>
      <c r="G391" s="115">
        <v>40</v>
      </c>
      <c r="H391" s="116">
        <v>128.71768750800001</v>
      </c>
      <c r="I391" s="117"/>
    </row>
    <row r="392" spans="1:9" outlineLevel="2" x14ac:dyDescent="0.2">
      <c r="A392" s="109" t="s">
        <v>601</v>
      </c>
      <c r="B392" s="110" t="s">
        <v>531</v>
      </c>
      <c r="C392" s="111">
        <v>52</v>
      </c>
      <c r="D392" s="112"/>
      <c r="E392" s="113">
        <v>214.52947918000001</v>
      </c>
      <c r="F392" s="114">
        <f>C392*E392</f>
        <v>11155.53291736</v>
      </c>
      <c r="G392" s="115">
        <v>40</v>
      </c>
      <c r="H392" s="116">
        <f>F392*(1-(G392/100)) +(0*SUM(H393))</f>
        <v>6693.3197504159998</v>
      </c>
      <c r="I392" s="117"/>
    </row>
    <row r="393" spans="1:9" hidden="1" outlineLevel="2" x14ac:dyDescent="0.2">
      <c r="A393" s="109" t="s">
        <v>602</v>
      </c>
      <c r="B393" s="110" t="s">
        <v>230</v>
      </c>
      <c r="C393" s="111">
        <v>1</v>
      </c>
      <c r="D393" s="112"/>
      <c r="E393" s="113">
        <v>214.52947918000001</v>
      </c>
      <c r="F393" s="114">
        <v>214.52947918000001</v>
      </c>
      <c r="G393" s="115">
        <v>40</v>
      </c>
      <c r="H393" s="116">
        <v>128.71768750800001</v>
      </c>
      <c r="I393" s="117"/>
    </row>
    <row r="394" spans="1:9" outlineLevel="2" x14ac:dyDescent="0.2">
      <c r="A394" s="109" t="s">
        <v>603</v>
      </c>
      <c r="B394" s="110" t="s">
        <v>604</v>
      </c>
      <c r="C394" s="111">
        <v>7</v>
      </c>
      <c r="D394" s="112"/>
      <c r="E394" s="113">
        <v>37311.94447984</v>
      </c>
      <c r="F394" s="114">
        <f>C394*E394</f>
        <v>261183.61135888001</v>
      </c>
      <c r="G394" s="115">
        <v>40</v>
      </c>
      <c r="H394" s="116">
        <f>F394*(1-(G394/100)) +(0*SUM(H395,H396,H397,H398,H399,H400,H401,H402,H403,H404,H405,H406,H407,H408,H409,H410,H411,H412,H413,H414,H415,H416,H417,H418,H419,H420))</f>
        <v>156710.166815328</v>
      </c>
      <c r="I394" s="117"/>
    </row>
    <row r="395" spans="1:9" hidden="1" outlineLevel="3" x14ac:dyDescent="0.2">
      <c r="A395" s="109" t="s">
        <v>605</v>
      </c>
      <c r="B395" s="110" t="s">
        <v>222</v>
      </c>
      <c r="C395" s="111">
        <v>1</v>
      </c>
      <c r="D395" s="112"/>
      <c r="E395" s="113">
        <v>10880.466063919999</v>
      </c>
      <c r="F395" s="114">
        <v>10880.466063919999</v>
      </c>
      <c r="G395" s="115">
        <v>40</v>
      </c>
      <c r="H395" s="116">
        <v>6528.2796383519999</v>
      </c>
      <c r="I395" s="117"/>
    </row>
    <row r="396" spans="1:9" hidden="1" outlineLevel="3" x14ac:dyDescent="0.2">
      <c r="A396" s="109" t="s">
        <v>606</v>
      </c>
      <c r="B396" s="110" t="s">
        <v>97</v>
      </c>
      <c r="C396" s="111">
        <v>1</v>
      </c>
      <c r="D396" s="112"/>
      <c r="E396" s="113">
        <v>491.93938622000002</v>
      </c>
      <c r="F396" s="114">
        <v>491.93938622000002</v>
      </c>
      <c r="G396" s="115">
        <v>40</v>
      </c>
      <c r="H396" s="116">
        <v>295.163631732</v>
      </c>
      <c r="I396" s="117"/>
    </row>
    <row r="397" spans="1:9" hidden="1" outlineLevel="3" x14ac:dyDescent="0.2">
      <c r="A397" s="109" t="s">
        <v>607</v>
      </c>
      <c r="B397" s="110" t="s">
        <v>572</v>
      </c>
      <c r="C397" s="111">
        <v>1</v>
      </c>
      <c r="D397" s="112"/>
      <c r="E397" s="113">
        <v>926.14287533000004</v>
      </c>
      <c r="F397" s="114">
        <v>926.14287533000004</v>
      </c>
      <c r="G397" s="115">
        <v>40</v>
      </c>
      <c r="H397" s="116">
        <v>555.685725198</v>
      </c>
      <c r="I397" s="117"/>
    </row>
    <row r="398" spans="1:9" hidden="1" outlineLevel="3" x14ac:dyDescent="0.2">
      <c r="A398" s="109" t="s">
        <v>608</v>
      </c>
      <c r="B398" s="110" t="s">
        <v>538</v>
      </c>
      <c r="C398" s="111">
        <v>1</v>
      </c>
      <c r="D398" s="112"/>
      <c r="E398" s="113">
        <v>537.64166561000002</v>
      </c>
      <c r="F398" s="114">
        <v>537.64166561000002</v>
      </c>
      <c r="G398" s="115">
        <v>40</v>
      </c>
      <c r="H398" s="116">
        <v>322.58499936599998</v>
      </c>
      <c r="I398" s="117"/>
    </row>
    <row r="399" spans="1:9" hidden="1" outlineLevel="3" x14ac:dyDescent="0.2">
      <c r="A399" s="109" t="s">
        <v>609</v>
      </c>
      <c r="B399" s="110" t="s">
        <v>95</v>
      </c>
      <c r="C399" s="111">
        <v>3</v>
      </c>
      <c r="D399" s="112"/>
      <c r="E399" s="113">
        <v>313.76543995999998</v>
      </c>
      <c r="F399" s="114">
        <v>941.29631988000006</v>
      </c>
      <c r="G399" s="115">
        <v>40</v>
      </c>
      <c r="H399" s="116">
        <v>564.77779192800006</v>
      </c>
      <c r="I399" s="117"/>
    </row>
    <row r="400" spans="1:9" hidden="1" outlineLevel="3" x14ac:dyDescent="0.2">
      <c r="A400" s="109" t="s">
        <v>610</v>
      </c>
      <c r="B400" s="110" t="s">
        <v>101</v>
      </c>
      <c r="C400" s="111">
        <v>1</v>
      </c>
      <c r="D400" s="112"/>
      <c r="E400" s="113">
        <v>5940.1629950300003</v>
      </c>
      <c r="F400" s="114">
        <v>5940.1629950300003</v>
      </c>
      <c r="G400" s="115">
        <v>40</v>
      </c>
      <c r="H400" s="116">
        <v>3564.0977970180002</v>
      </c>
      <c r="I400" s="117"/>
    </row>
    <row r="401" spans="1:9" hidden="1" outlineLevel="3" x14ac:dyDescent="0.2">
      <c r="A401" s="109" t="s">
        <v>611</v>
      </c>
      <c r="B401" s="110" t="s">
        <v>70</v>
      </c>
      <c r="C401" s="111">
        <v>2</v>
      </c>
      <c r="D401" s="112"/>
      <c r="E401" s="113">
        <v>967.93582071000003</v>
      </c>
      <c r="F401" s="114">
        <v>1935.8716414200001</v>
      </c>
      <c r="G401" s="115">
        <v>40</v>
      </c>
      <c r="H401" s="116">
        <v>1161.522984852</v>
      </c>
      <c r="I401" s="117"/>
    </row>
    <row r="402" spans="1:9" hidden="1" outlineLevel="3" x14ac:dyDescent="0.2">
      <c r="A402" s="109" t="s">
        <v>612</v>
      </c>
      <c r="B402" s="110" t="s">
        <v>74</v>
      </c>
      <c r="C402" s="111">
        <v>2</v>
      </c>
      <c r="D402" s="112"/>
      <c r="E402" s="113">
        <v>967.93582071000003</v>
      </c>
      <c r="F402" s="114">
        <v>1935.8716414200001</v>
      </c>
      <c r="G402" s="115">
        <v>40</v>
      </c>
      <c r="H402" s="116">
        <v>1161.522984852</v>
      </c>
      <c r="I402" s="117"/>
    </row>
    <row r="403" spans="1:9" hidden="1" outlineLevel="3" x14ac:dyDescent="0.2">
      <c r="A403" s="109" t="s">
        <v>613</v>
      </c>
      <c r="B403" s="110" t="s">
        <v>224</v>
      </c>
      <c r="C403" s="111">
        <v>4</v>
      </c>
      <c r="D403" s="112"/>
      <c r="E403" s="113">
        <v>862.86769387000004</v>
      </c>
      <c r="F403" s="114">
        <v>3451.4707754800002</v>
      </c>
      <c r="G403" s="115">
        <v>40</v>
      </c>
      <c r="H403" s="116">
        <v>2070.8824652879998</v>
      </c>
      <c r="I403" s="117"/>
    </row>
    <row r="404" spans="1:9" hidden="1" outlineLevel="3" x14ac:dyDescent="0.2">
      <c r="A404" s="109" t="s">
        <v>614</v>
      </c>
      <c r="B404" s="110" t="s">
        <v>242</v>
      </c>
      <c r="C404" s="111">
        <v>2</v>
      </c>
      <c r="D404" s="112"/>
      <c r="E404" s="113">
        <v>2064.00101872</v>
      </c>
      <c r="F404" s="114">
        <v>4128.0020374400001</v>
      </c>
      <c r="G404" s="115">
        <v>40</v>
      </c>
      <c r="H404" s="116">
        <v>2476.8012224640001</v>
      </c>
      <c r="I404" s="117"/>
    </row>
    <row r="405" spans="1:9" hidden="1" outlineLevel="3" x14ac:dyDescent="0.2">
      <c r="A405" s="109" t="s">
        <v>615</v>
      </c>
      <c r="B405" s="110" t="s">
        <v>228</v>
      </c>
      <c r="C405" s="111">
        <v>0</v>
      </c>
      <c r="D405" s="112"/>
      <c r="E405" s="113">
        <v>214.52947918000001</v>
      </c>
      <c r="F405" s="114">
        <v>0</v>
      </c>
      <c r="G405" s="115">
        <v>40</v>
      </c>
      <c r="H405" s="116">
        <v>0</v>
      </c>
      <c r="I405" s="117"/>
    </row>
    <row r="406" spans="1:9" hidden="1" outlineLevel="3" x14ac:dyDescent="0.2">
      <c r="A406" s="109" t="s">
        <v>616</v>
      </c>
      <c r="B406" s="110" t="s">
        <v>230</v>
      </c>
      <c r="C406" s="111">
        <v>0</v>
      </c>
      <c r="D406" s="112"/>
      <c r="E406" s="113">
        <v>214.52947918000001</v>
      </c>
      <c r="F406" s="114">
        <v>0</v>
      </c>
      <c r="G406" s="115">
        <v>40</v>
      </c>
      <c r="H406" s="116">
        <v>0</v>
      </c>
      <c r="I406" s="117"/>
    </row>
    <row r="407" spans="1:9" hidden="1" outlineLevel="3" x14ac:dyDescent="0.2">
      <c r="A407" s="109" t="s">
        <v>617</v>
      </c>
      <c r="B407" s="110" t="s">
        <v>218</v>
      </c>
      <c r="C407" s="111">
        <v>6</v>
      </c>
      <c r="D407" s="112"/>
      <c r="E407" s="113">
        <v>256.72991214000001</v>
      </c>
      <c r="F407" s="114">
        <v>1540.3794728400001</v>
      </c>
      <c r="G407" s="115">
        <v>40</v>
      </c>
      <c r="H407" s="116">
        <v>924.22768370400001</v>
      </c>
      <c r="I407" s="117"/>
    </row>
    <row r="408" spans="1:9" hidden="1" outlineLevel="3" x14ac:dyDescent="0.2">
      <c r="A408" s="109" t="s">
        <v>618</v>
      </c>
      <c r="B408" s="110" t="s">
        <v>549</v>
      </c>
      <c r="C408" s="111">
        <v>1</v>
      </c>
      <c r="D408" s="112"/>
      <c r="E408" s="113">
        <v>997.30039475000001</v>
      </c>
      <c r="F408" s="114">
        <v>997.30039475000001</v>
      </c>
      <c r="G408" s="115">
        <v>40</v>
      </c>
      <c r="H408" s="116">
        <v>598.38023684999996</v>
      </c>
      <c r="I408" s="117"/>
    </row>
    <row r="409" spans="1:9" hidden="1" outlineLevel="3" x14ac:dyDescent="0.2">
      <c r="A409" s="109" t="s">
        <v>619</v>
      </c>
      <c r="B409" s="110" t="s">
        <v>107</v>
      </c>
      <c r="C409" s="111">
        <v>0</v>
      </c>
      <c r="D409" s="112"/>
      <c r="E409" s="113">
        <v>1527.53087992</v>
      </c>
      <c r="F409" s="114">
        <v>0</v>
      </c>
      <c r="G409" s="115">
        <v>40</v>
      </c>
      <c r="H409" s="116">
        <v>0</v>
      </c>
      <c r="I409" s="117"/>
    </row>
    <row r="410" spans="1:9" hidden="1" outlineLevel="3" x14ac:dyDescent="0.2">
      <c r="A410" s="109" t="s">
        <v>620</v>
      </c>
      <c r="B410" s="110" t="s">
        <v>109</v>
      </c>
      <c r="C410" s="111">
        <v>1</v>
      </c>
      <c r="D410" s="112"/>
      <c r="E410" s="113">
        <v>594.85546925000006</v>
      </c>
      <c r="F410" s="114">
        <v>594.85546925000006</v>
      </c>
      <c r="G410" s="115">
        <v>40</v>
      </c>
      <c r="H410" s="116">
        <v>356.91328155000002</v>
      </c>
      <c r="I410" s="117"/>
    </row>
    <row r="411" spans="1:9" hidden="1" outlineLevel="3" x14ac:dyDescent="0.2">
      <c r="A411" s="109" t="s">
        <v>621</v>
      </c>
      <c r="B411" s="110" t="s">
        <v>64</v>
      </c>
      <c r="C411" s="111">
        <v>0</v>
      </c>
      <c r="D411" s="112"/>
      <c r="E411" s="113">
        <v>5209</v>
      </c>
      <c r="F411" s="114">
        <v>0</v>
      </c>
      <c r="G411" s="115">
        <v>40</v>
      </c>
      <c r="H411" s="116">
        <v>0</v>
      </c>
      <c r="I411" s="117"/>
    </row>
    <row r="412" spans="1:9" hidden="1" outlineLevel="3" x14ac:dyDescent="0.2">
      <c r="A412" s="109" t="s">
        <v>622</v>
      </c>
      <c r="B412" s="110" t="s">
        <v>112</v>
      </c>
      <c r="C412" s="111">
        <v>1</v>
      </c>
      <c r="D412" s="112"/>
      <c r="E412" s="113">
        <v>275.43613906000002</v>
      </c>
      <c r="F412" s="114">
        <v>275.43613906000002</v>
      </c>
      <c r="G412" s="115">
        <v>40</v>
      </c>
      <c r="H412" s="116">
        <v>165.261683436</v>
      </c>
      <c r="I412" s="117"/>
    </row>
    <row r="413" spans="1:9" hidden="1" outlineLevel="3" x14ac:dyDescent="0.2">
      <c r="A413" s="109" t="s">
        <v>623</v>
      </c>
      <c r="B413" s="110" t="s">
        <v>114</v>
      </c>
      <c r="C413" s="111">
        <v>1</v>
      </c>
      <c r="D413" s="112"/>
      <c r="E413" s="113">
        <v>78.186680249999995</v>
      </c>
      <c r="F413" s="114">
        <v>78.186680249999995</v>
      </c>
      <c r="G413" s="115">
        <v>40</v>
      </c>
      <c r="H413" s="116">
        <v>46.912008149999998</v>
      </c>
      <c r="I413" s="117"/>
    </row>
    <row r="414" spans="1:9" hidden="1" outlineLevel="3" x14ac:dyDescent="0.2">
      <c r="A414" s="109" t="s">
        <v>624</v>
      </c>
      <c r="B414" s="110" t="s">
        <v>116</v>
      </c>
      <c r="C414" s="111">
        <v>1</v>
      </c>
      <c r="D414" s="112"/>
      <c r="E414" s="113">
        <v>823.90169361999995</v>
      </c>
      <c r="F414" s="114">
        <v>823.90169361999995</v>
      </c>
      <c r="G414" s="115">
        <v>40</v>
      </c>
      <c r="H414" s="116">
        <v>494.34101617200002</v>
      </c>
      <c r="I414" s="117"/>
    </row>
    <row r="415" spans="1:9" hidden="1" outlineLevel="3" x14ac:dyDescent="0.2">
      <c r="A415" s="109" t="s">
        <v>625</v>
      </c>
      <c r="B415" s="110" t="s">
        <v>118</v>
      </c>
      <c r="C415" s="111">
        <v>1</v>
      </c>
      <c r="D415" s="112"/>
      <c r="E415" s="113">
        <v>270.62269196</v>
      </c>
      <c r="F415" s="114">
        <v>270.62269196</v>
      </c>
      <c r="G415" s="115">
        <v>40</v>
      </c>
      <c r="H415" s="116">
        <v>162.37361517599999</v>
      </c>
      <c r="I415" s="117"/>
    </row>
    <row r="416" spans="1:9" hidden="1" outlineLevel="3" x14ac:dyDescent="0.2">
      <c r="A416" s="109" t="s">
        <v>626</v>
      </c>
      <c r="B416" s="110" t="s">
        <v>120</v>
      </c>
      <c r="C416" s="111">
        <v>0</v>
      </c>
      <c r="D416" s="112"/>
      <c r="E416" s="113">
        <v>119.07551254000001</v>
      </c>
      <c r="F416" s="114">
        <v>0</v>
      </c>
      <c r="G416" s="115">
        <v>40</v>
      </c>
      <c r="H416" s="116">
        <v>0</v>
      </c>
      <c r="I416" s="117"/>
    </row>
    <row r="417" spans="1:9" hidden="1" outlineLevel="3" x14ac:dyDescent="0.2">
      <c r="A417" s="109" t="s">
        <v>627</v>
      </c>
      <c r="B417" s="110" t="s">
        <v>122</v>
      </c>
      <c r="C417" s="111">
        <v>0</v>
      </c>
      <c r="D417" s="112"/>
      <c r="E417" s="113">
        <v>56.526168339999998</v>
      </c>
      <c r="F417" s="114">
        <v>0</v>
      </c>
      <c r="G417" s="115">
        <v>40</v>
      </c>
      <c r="H417" s="116">
        <v>0</v>
      </c>
      <c r="I417" s="117"/>
    </row>
    <row r="418" spans="1:9" hidden="1" outlineLevel="3" x14ac:dyDescent="0.2">
      <c r="A418" s="109" t="s">
        <v>628</v>
      </c>
      <c r="B418" s="110" t="s">
        <v>124</v>
      </c>
      <c r="C418" s="111">
        <v>1</v>
      </c>
      <c r="D418" s="112"/>
      <c r="E418" s="113">
        <v>212.88679486000001</v>
      </c>
      <c r="F418" s="114">
        <v>212.88679486000001</v>
      </c>
      <c r="G418" s="115">
        <v>40</v>
      </c>
      <c r="H418" s="116">
        <v>127.732076916</v>
      </c>
      <c r="I418" s="117"/>
    </row>
    <row r="419" spans="1:9" hidden="1" outlineLevel="3" x14ac:dyDescent="0.2">
      <c r="A419" s="109" t="s">
        <v>629</v>
      </c>
      <c r="B419" s="110" t="s">
        <v>126</v>
      </c>
      <c r="C419" s="111">
        <v>1</v>
      </c>
      <c r="D419" s="112"/>
      <c r="E419" s="113">
        <v>206.87635298999999</v>
      </c>
      <c r="F419" s="114">
        <v>206.87635298999999</v>
      </c>
      <c r="G419" s="115">
        <v>40</v>
      </c>
      <c r="H419" s="116">
        <v>124.125811794</v>
      </c>
      <c r="I419" s="117"/>
    </row>
    <row r="420" spans="1:9" hidden="1" outlineLevel="3" x14ac:dyDescent="0.2">
      <c r="A420" s="109" t="s">
        <v>630</v>
      </c>
      <c r="B420" s="110" t="s">
        <v>132</v>
      </c>
      <c r="C420" s="111">
        <v>1</v>
      </c>
      <c r="D420" s="112"/>
      <c r="E420" s="113">
        <v>1142.63338851</v>
      </c>
      <c r="F420" s="114">
        <v>1142.63338851</v>
      </c>
      <c r="G420" s="115">
        <v>40</v>
      </c>
      <c r="H420" s="116">
        <v>685.58003310599997</v>
      </c>
      <c r="I420" s="117"/>
    </row>
    <row r="421" spans="1:9" outlineLevel="1" x14ac:dyDescent="0.2">
      <c r="A421" s="109" t="s">
        <v>631</v>
      </c>
      <c r="B421" s="110" t="s">
        <v>632</v>
      </c>
      <c r="C421" s="111">
        <v>1</v>
      </c>
      <c r="D421" s="112"/>
      <c r="E421" s="113">
        <f>SUM(F422,F424,F426)</f>
        <v>48782.579905800005</v>
      </c>
      <c r="F421" s="114">
        <f>C421*E421</f>
        <v>48782.579905800005</v>
      </c>
      <c r="G421" s="115">
        <f>IF(F421=0, 0, 100*(1-(H421/F421)))</f>
        <v>40</v>
      </c>
      <c r="H421" s="116">
        <f>C421*SUM(H422,H424,H426)</f>
        <v>29269.54794348</v>
      </c>
      <c r="I421" s="117"/>
    </row>
    <row r="422" spans="1:9" outlineLevel="2" x14ac:dyDescent="0.2">
      <c r="A422" s="109" t="s">
        <v>633</v>
      </c>
      <c r="B422" s="110" t="s">
        <v>528</v>
      </c>
      <c r="C422" s="111">
        <v>6</v>
      </c>
      <c r="D422" s="112"/>
      <c r="E422" s="113">
        <v>214.52947918000001</v>
      </c>
      <c r="F422" s="114">
        <f>C422*E422</f>
        <v>1287.1768750800002</v>
      </c>
      <c r="G422" s="115">
        <v>40</v>
      </c>
      <c r="H422" s="116">
        <f>F422*(1-(G422/100)) +(0*SUM(H423))</f>
        <v>772.30612504800013</v>
      </c>
      <c r="I422" s="117"/>
    </row>
    <row r="423" spans="1:9" hidden="1" outlineLevel="2" x14ac:dyDescent="0.2">
      <c r="A423" s="109" t="s">
        <v>634</v>
      </c>
      <c r="B423" s="110" t="s">
        <v>228</v>
      </c>
      <c r="C423" s="111">
        <v>1</v>
      </c>
      <c r="D423" s="112"/>
      <c r="E423" s="113">
        <v>214.52947918000001</v>
      </c>
      <c r="F423" s="114">
        <v>214.52947918000001</v>
      </c>
      <c r="G423" s="115">
        <v>40</v>
      </c>
      <c r="H423" s="116">
        <v>128.71768750800001</v>
      </c>
      <c r="I423" s="117"/>
    </row>
    <row r="424" spans="1:9" outlineLevel="2" x14ac:dyDescent="0.2">
      <c r="A424" s="109" t="s">
        <v>635</v>
      </c>
      <c r="B424" s="110" t="s">
        <v>531</v>
      </c>
      <c r="C424" s="111">
        <v>22</v>
      </c>
      <c r="D424" s="112"/>
      <c r="E424" s="113">
        <v>214.52947918000001</v>
      </c>
      <c r="F424" s="114">
        <f>C424*E424</f>
        <v>4719.6485419600003</v>
      </c>
      <c r="G424" s="115">
        <v>40</v>
      </c>
      <c r="H424" s="116">
        <f>F424*(1-(G424/100)) +(0*SUM(H425))</f>
        <v>2831.7891251760002</v>
      </c>
      <c r="I424" s="117"/>
    </row>
    <row r="425" spans="1:9" hidden="1" outlineLevel="2" x14ac:dyDescent="0.2">
      <c r="A425" s="109" t="s">
        <v>636</v>
      </c>
      <c r="B425" s="110" t="s">
        <v>230</v>
      </c>
      <c r="C425" s="111">
        <v>1</v>
      </c>
      <c r="D425" s="112"/>
      <c r="E425" s="113">
        <v>214.52947918000001</v>
      </c>
      <c r="F425" s="114">
        <v>214.52947918000001</v>
      </c>
      <c r="G425" s="115">
        <v>40</v>
      </c>
      <c r="H425" s="116">
        <v>128.71768750800001</v>
      </c>
      <c r="I425" s="117"/>
    </row>
    <row r="426" spans="1:9" outlineLevel="2" x14ac:dyDescent="0.2">
      <c r="A426" s="109" t="s">
        <v>637</v>
      </c>
      <c r="B426" s="110" t="s">
        <v>638</v>
      </c>
      <c r="C426" s="111">
        <v>1</v>
      </c>
      <c r="D426" s="112"/>
      <c r="E426" s="113">
        <v>42775.754488760002</v>
      </c>
      <c r="F426" s="114">
        <f>C426*E426</f>
        <v>42775.754488760002</v>
      </c>
      <c r="G426" s="115">
        <v>40</v>
      </c>
      <c r="H426" s="116">
        <f>F426*(1-(G426/100)) +(0*SUM(H427,H428,H429,H430,H431,H432,H433,H434,H435,H436,H437,H438,H439,H440,H441,H442,H443,H444,H445,H446,H447,H448,H449,H450,H451,H452))</f>
        <v>25665.452693256</v>
      </c>
      <c r="I426" s="117"/>
    </row>
    <row r="427" spans="1:9" hidden="1" outlineLevel="3" x14ac:dyDescent="0.2">
      <c r="A427" s="109" t="s">
        <v>639</v>
      </c>
      <c r="B427" s="110" t="s">
        <v>222</v>
      </c>
      <c r="C427" s="111">
        <v>1</v>
      </c>
      <c r="D427" s="112"/>
      <c r="E427" s="113">
        <v>10880.466063919999</v>
      </c>
      <c r="F427" s="114">
        <v>10880.466063919999</v>
      </c>
      <c r="G427" s="115">
        <v>40</v>
      </c>
      <c r="H427" s="116">
        <v>6528.2796383519999</v>
      </c>
      <c r="I427" s="117"/>
    </row>
    <row r="428" spans="1:9" hidden="1" outlineLevel="3" x14ac:dyDescent="0.2">
      <c r="A428" s="109" t="s">
        <v>640</v>
      </c>
      <c r="B428" s="110" t="s">
        <v>97</v>
      </c>
      <c r="C428" s="111">
        <v>1</v>
      </c>
      <c r="D428" s="112"/>
      <c r="E428" s="113">
        <v>491.93938622000002</v>
      </c>
      <c r="F428" s="114">
        <v>491.93938622000002</v>
      </c>
      <c r="G428" s="115">
        <v>40</v>
      </c>
      <c r="H428" s="116">
        <v>295.163631732</v>
      </c>
      <c r="I428" s="117"/>
    </row>
    <row r="429" spans="1:9" hidden="1" outlineLevel="3" x14ac:dyDescent="0.2">
      <c r="A429" s="109" t="s">
        <v>641</v>
      </c>
      <c r="B429" s="110" t="s">
        <v>572</v>
      </c>
      <c r="C429" s="111">
        <v>1</v>
      </c>
      <c r="D429" s="112"/>
      <c r="E429" s="113">
        <v>926.14287533000004</v>
      </c>
      <c r="F429" s="114">
        <v>926.14287533000004</v>
      </c>
      <c r="G429" s="115">
        <v>40</v>
      </c>
      <c r="H429" s="116">
        <v>555.685725198</v>
      </c>
      <c r="I429" s="117"/>
    </row>
    <row r="430" spans="1:9" hidden="1" outlineLevel="3" x14ac:dyDescent="0.2">
      <c r="A430" s="109" t="s">
        <v>642</v>
      </c>
      <c r="B430" s="110" t="s">
        <v>538</v>
      </c>
      <c r="C430" s="111">
        <v>1</v>
      </c>
      <c r="D430" s="112"/>
      <c r="E430" s="113">
        <v>537.64166561000002</v>
      </c>
      <c r="F430" s="114">
        <v>537.64166561000002</v>
      </c>
      <c r="G430" s="115">
        <v>40</v>
      </c>
      <c r="H430" s="116">
        <v>322.58499936599998</v>
      </c>
      <c r="I430" s="117"/>
    </row>
    <row r="431" spans="1:9" hidden="1" outlineLevel="3" x14ac:dyDescent="0.2">
      <c r="A431" s="109" t="s">
        <v>643</v>
      </c>
      <c r="B431" s="110" t="s">
        <v>95</v>
      </c>
      <c r="C431" s="111">
        <v>3</v>
      </c>
      <c r="D431" s="112"/>
      <c r="E431" s="113">
        <v>313.76543995999998</v>
      </c>
      <c r="F431" s="114">
        <v>941.29631988000006</v>
      </c>
      <c r="G431" s="115">
        <v>40</v>
      </c>
      <c r="H431" s="116">
        <v>564.77779192800006</v>
      </c>
      <c r="I431" s="117"/>
    </row>
    <row r="432" spans="1:9" hidden="1" outlineLevel="3" x14ac:dyDescent="0.2">
      <c r="A432" s="109" t="s">
        <v>644</v>
      </c>
      <c r="B432" s="110" t="s">
        <v>101</v>
      </c>
      <c r="C432" s="111">
        <v>1</v>
      </c>
      <c r="D432" s="112"/>
      <c r="E432" s="113">
        <v>5940.1629950300003</v>
      </c>
      <c r="F432" s="114">
        <v>5940.1629950300003</v>
      </c>
      <c r="G432" s="115">
        <v>40</v>
      </c>
      <c r="H432" s="116">
        <v>3564.0977970180002</v>
      </c>
      <c r="I432" s="117"/>
    </row>
    <row r="433" spans="1:9" hidden="1" outlineLevel="3" x14ac:dyDescent="0.2">
      <c r="A433" s="109" t="s">
        <v>645</v>
      </c>
      <c r="B433" s="110" t="s">
        <v>70</v>
      </c>
      <c r="C433" s="111">
        <v>3</v>
      </c>
      <c r="D433" s="112"/>
      <c r="E433" s="113">
        <v>967.93582071000003</v>
      </c>
      <c r="F433" s="114">
        <v>2903.8074621300002</v>
      </c>
      <c r="G433" s="115">
        <v>40</v>
      </c>
      <c r="H433" s="116">
        <v>1742.2844772779999</v>
      </c>
      <c r="I433" s="117"/>
    </row>
    <row r="434" spans="1:9" hidden="1" outlineLevel="3" x14ac:dyDescent="0.2">
      <c r="A434" s="109" t="s">
        <v>646</v>
      </c>
      <c r="B434" s="110" t="s">
        <v>74</v>
      </c>
      <c r="C434" s="111">
        <v>3</v>
      </c>
      <c r="D434" s="112"/>
      <c r="E434" s="113">
        <v>967.93582071000003</v>
      </c>
      <c r="F434" s="114">
        <v>2903.8074621300002</v>
      </c>
      <c r="G434" s="115">
        <v>40</v>
      </c>
      <c r="H434" s="116">
        <v>1742.2844772779999</v>
      </c>
      <c r="I434" s="117"/>
    </row>
    <row r="435" spans="1:9" hidden="1" outlineLevel="3" x14ac:dyDescent="0.2">
      <c r="A435" s="109" t="s">
        <v>647</v>
      </c>
      <c r="B435" s="110" t="s">
        <v>224</v>
      </c>
      <c r="C435" s="111">
        <v>6</v>
      </c>
      <c r="D435" s="112"/>
      <c r="E435" s="113">
        <v>862.86769387000004</v>
      </c>
      <c r="F435" s="114">
        <v>5177.2061632200002</v>
      </c>
      <c r="G435" s="115">
        <v>40</v>
      </c>
      <c r="H435" s="116">
        <v>3106.323697932</v>
      </c>
      <c r="I435" s="117"/>
    </row>
    <row r="436" spans="1:9" hidden="1" outlineLevel="3" x14ac:dyDescent="0.2">
      <c r="A436" s="109" t="s">
        <v>648</v>
      </c>
      <c r="B436" s="110" t="s">
        <v>228</v>
      </c>
      <c r="C436" s="111">
        <v>0</v>
      </c>
      <c r="D436" s="112"/>
      <c r="E436" s="113">
        <v>214.52947918000001</v>
      </c>
      <c r="F436" s="114">
        <v>0</v>
      </c>
      <c r="G436" s="115">
        <v>40</v>
      </c>
      <c r="H436" s="116">
        <v>0</v>
      </c>
      <c r="I436" s="117"/>
    </row>
    <row r="437" spans="1:9" hidden="1" outlineLevel="3" x14ac:dyDescent="0.2">
      <c r="A437" s="109" t="s">
        <v>649</v>
      </c>
      <c r="B437" s="110" t="s">
        <v>230</v>
      </c>
      <c r="C437" s="111">
        <v>0</v>
      </c>
      <c r="D437" s="112"/>
      <c r="E437" s="113">
        <v>214.52947918000001</v>
      </c>
      <c r="F437" s="114">
        <v>0</v>
      </c>
      <c r="G437" s="115">
        <v>40</v>
      </c>
      <c r="H437" s="116">
        <v>0</v>
      </c>
      <c r="I437" s="117"/>
    </row>
    <row r="438" spans="1:9" hidden="1" outlineLevel="3" x14ac:dyDescent="0.2">
      <c r="A438" s="109" t="s">
        <v>650</v>
      </c>
      <c r="B438" s="110" t="s">
        <v>218</v>
      </c>
      <c r="C438" s="111">
        <v>9</v>
      </c>
      <c r="D438" s="112"/>
      <c r="E438" s="113">
        <v>256.72991214000001</v>
      </c>
      <c r="F438" s="114">
        <v>2310.5692092600002</v>
      </c>
      <c r="G438" s="115">
        <v>40</v>
      </c>
      <c r="H438" s="116">
        <v>1386.3415255560001</v>
      </c>
      <c r="I438" s="117"/>
    </row>
    <row r="439" spans="1:9" hidden="1" outlineLevel="3" x14ac:dyDescent="0.2">
      <c r="A439" s="109" t="s">
        <v>651</v>
      </c>
      <c r="B439" s="110" t="s">
        <v>549</v>
      </c>
      <c r="C439" s="111">
        <v>1</v>
      </c>
      <c r="D439" s="112"/>
      <c r="E439" s="113">
        <v>997.30039475000001</v>
      </c>
      <c r="F439" s="114">
        <v>997.30039475000001</v>
      </c>
      <c r="G439" s="115">
        <v>40</v>
      </c>
      <c r="H439" s="116">
        <v>598.38023684999996</v>
      </c>
      <c r="I439" s="117"/>
    </row>
    <row r="440" spans="1:9" hidden="1" outlineLevel="3" x14ac:dyDescent="0.2">
      <c r="A440" s="109" t="s">
        <v>652</v>
      </c>
      <c r="B440" s="110" t="s">
        <v>107</v>
      </c>
      <c r="C440" s="111">
        <v>0</v>
      </c>
      <c r="D440" s="112"/>
      <c r="E440" s="113">
        <v>1527.53087992</v>
      </c>
      <c r="F440" s="114">
        <v>0</v>
      </c>
      <c r="G440" s="115">
        <v>40</v>
      </c>
      <c r="H440" s="116">
        <v>0</v>
      </c>
      <c r="I440" s="117"/>
    </row>
    <row r="441" spans="1:9" hidden="1" outlineLevel="3" x14ac:dyDescent="0.2">
      <c r="A441" s="109" t="s">
        <v>653</v>
      </c>
      <c r="B441" s="110" t="s">
        <v>109</v>
      </c>
      <c r="C441" s="111">
        <v>1</v>
      </c>
      <c r="D441" s="112"/>
      <c r="E441" s="113">
        <v>594.85546925000006</v>
      </c>
      <c r="F441" s="114">
        <v>594.85546925000006</v>
      </c>
      <c r="G441" s="115">
        <v>40</v>
      </c>
      <c r="H441" s="116">
        <v>356.91328155000002</v>
      </c>
      <c r="I441" s="117"/>
    </row>
    <row r="442" spans="1:9" hidden="1" outlineLevel="3" x14ac:dyDescent="0.2">
      <c r="A442" s="109" t="s">
        <v>654</v>
      </c>
      <c r="B442" s="110" t="s">
        <v>64</v>
      </c>
      <c r="C442" s="111">
        <v>0</v>
      </c>
      <c r="D442" s="112"/>
      <c r="E442" s="113">
        <v>5209</v>
      </c>
      <c r="F442" s="114">
        <v>0</v>
      </c>
      <c r="G442" s="115">
        <v>40</v>
      </c>
      <c r="H442" s="116">
        <v>0</v>
      </c>
      <c r="I442" s="117"/>
    </row>
    <row r="443" spans="1:9" hidden="1" outlineLevel="3" x14ac:dyDescent="0.2">
      <c r="A443" s="109" t="s">
        <v>655</v>
      </c>
      <c r="B443" s="110" t="s">
        <v>112</v>
      </c>
      <c r="C443" s="111">
        <v>1</v>
      </c>
      <c r="D443" s="112"/>
      <c r="E443" s="113">
        <v>275.43613906000002</v>
      </c>
      <c r="F443" s="114">
        <v>275.43613906000002</v>
      </c>
      <c r="G443" s="115">
        <v>40</v>
      </c>
      <c r="H443" s="116">
        <v>165.261683436</v>
      </c>
      <c r="I443" s="117"/>
    </row>
    <row r="444" spans="1:9" hidden="1" outlineLevel="3" x14ac:dyDescent="0.2">
      <c r="A444" s="109" t="s">
        <v>656</v>
      </c>
      <c r="B444" s="110" t="s">
        <v>114</v>
      </c>
      <c r="C444" s="111">
        <v>1</v>
      </c>
      <c r="D444" s="112"/>
      <c r="E444" s="113">
        <v>78.186680249999995</v>
      </c>
      <c r="F444" s="114">
        <v>78.186680249999995</v>
      </c>
      <c r="G444" s="115">
        <v>40</v>
      </c>
      <c r="H444" s="116">
        <v>46.912008149999998</v>
      </c>
      <c r="I444" s="117"/>
    </row>
    <row r="445" spans="1:9" hidden="1" outlineLevel="3" x14ac:dyDescent="0.2">
      <c r="A445" s="109" t="s">
        <v>657</v>
      </c>
      <c r="B445" s="110" t="s">
        <v>116</v>
      </c>
      <c r="C445" s="111">
        <v>1</v>
      </c>
      <c r="D445" s="112"/>
      <c r="E445" s="113">
        <v>823.90169361999995</v>
      </c>
      <c r="F445" s="114">
        <v>823.90169361999995</v>
      </c>
      <c r="G445" s="115">
        <v>40</v>
      </c>
      <c r="H445" s="116">
        <v>494.34101617200002</v>
      </c>
      <c r="I445" s="117"/>
    </row>
    <row r="446" spans="1:9" hidden="1" outlineLevel="3" x14ac:dyDescent="0.2">
      <c r="A446" s="109" t="s">
        <v>658</v>
      </c>
      <c r="B446" s="110" t="s">
        <v>118</v>
      </c>
      <c r="C446" s="111">
        <v>1</v>
      </c>
      <c r="D446" s="112"/>
      <c r="E446" s="113">
        <v>270.62269196</v>
      </c>
      <c r="F446" s="114">
        <v>270.62269196</v>
      </c>
      <c r="G446" s="115">
        <v>40</v>
      </c>
      <c r="H446" s="116">
        <v>162.37361517599999</v>
      </c>
      <c r="I446" s="117"/>
    </row>
    <row r="447" spans="1:9" hidden="1" outlineLevel="3" x14ac:dyDescent="0.2">
      <c r="A447" s="109" t="s">
        <v>659</v>
      </c>
      <c r="B447" s="110" t="s">
        <v>120</v>
      </c>
      <c r="C447" s="111">
        <v>0</v>
      </c>
      <c r="D447" s="112"/>
      <c r="E447" s="113">
        <v>119.07551254000001</v>
      </c>
      <c r="F447" s="114">
        <v>0</v>
      </c>
      <c r="G447" s="115">
        <v>40</v>
      </c>
      <c r="H447" s="116">
        <v>0</v>
      </c>
      <c r="I447" s="117"/>
    </row>
    <row r="448" spans="1:9" hidden="1" outlineLevel="3" x14ac:dyDescent="0.2">
      <c r="A448" s="109" t="s">
        <v>660</v>
      </c>
      <c r="B448" s="110" t="s">
        <v>122</v>
      </c>
      <c r="C448" s="111">
        <v>0</v>
      </c>
      <c r="D448" s="112"/>
      <c r="E448" s="113">
        <v>56.526168339999998</v>
      </c>
      <c r="F448" s="114">
        <v>0</v>
      </c>
      <c r="G448" s="115">
        <v>40</v>
      </c>
      <c r="H448" s="116">
        <v>0</v>
      </c>
      <c r="I448" s="117"/>
    </row>
    <row r="449" spans="1:9" hidden="1" outlineLevel="3" x14ac:dyDescent="0.2">
      <c r="A449" s="109" t="s">
        <v>661</v>
      </c>
      <c r="B449" s="110" t="s">
        <v>124</v>
      </c>
      <c r="C449" s="111">
        <v>1</v>
      </c>
      <c r="D449" s="112"/>
      <c r="E449" s="113">
        <v>212.88679486000001</v>
      </c>
      <c r="F449" s="114">
        <v>212.88679486000001</v>
      </c>
      <c r="G449" s="115">
        <v>40</v>
      </c>
      <c r="H449" s="116">
        <v>127.732076916</v>
      </c>
      <c r="I449" s="117"/>
    </row>
    <row r="450" spans="1:9" hidden="1" outlineLevel="3" x14ac:dyDescent="0.2">
      <c r="A450" s="109" t="s">
        <v>662</v>
      </c>
      <c r="B450" s="110" t="s">
        <v>126</v>
      </c>
      <c r="C450" s="111">
        <v>1</v>
      </c>
      <c r="D450" s="112"/>
      <c r="E450" s="113">
        <v>206.87635298999999</v>
      </c>
      <c r="F450" s="114">
        <v>206.87635298999999</v>
      </c>
      <c r="G450" s="115">
        <v>40</v>
      </c>
      <c r="H450" s="116">
        <v>124.125811794</v>
      </c>
      <c r="I450" s="117"/>
    </row>
    <row r="451" spans="1:9" hidden="1" outlineLevel="3" x14ac:dyDescent="0.2">
      <c r="A451" s="109" t="s">
        <v>663</v>
      </c>
      <c r="B451" s="110" t="s">
        <v>301</v>
      </c>
      <c r="C451" s="111">
        <v>1</v>
      </c>
      <c r="D451" s="112"/>
      <c r="E451" s="113">
        <v>5160.0152807799996</v>
      </c>
      <c r="F451" s="114">
        <v>5160.0152807799996</v>
      </c>
      <c r="G451" s="115">
        <v>40</v>
      </c>
      <c r="H451" s="116">
        <v>3096.0091684680001</v>
      </c>
      <c r="I451" s="117"/>
    </row>
    <row r="452" spans="1:9" hidden="1" outlineLevel="3" x14ac:dyDescent="0.2">
      <c r="A452" s="109" t="s">
        <v>664</v>
      </c>
      <c r="B452" s="110" t="s">
        <v>132</v>
      </c>
      <c r="C452" s="111">
        <v>1</v>
      </c>
      <c r="D452" s="112"/>
      <c r="E452" s="113">
        <v>1142.63338851</v>
      </c>
      <c r="F452" s="114">
        <v>1142.63338851</v>
      </c>
      <c r="G452" s="115">
        <v>40</v>
      </c>
      <c r="H452" s="116">
        <v>685.58003310599997</v>
      </c>
      <c r="I452" s="117"/>
    </row>
    <row r="453" spans="1:9" outlineLevel="1" x14ac:dyDescent="0.2">
      <c r="A453" s="109" t="s">
        <v>665</v>
      </c>
      <c r="B453" s="110" t="s">
        <v>666</v>
      </c>
      <c r="C453" s="111">
        <v>1</v>
      </c>
      <c r="D453" s="112"/>
      <c r="E453" s="113">
        <f>SUM(F454,F456,F458)</f>
        <v>43921.507704099997</v>
      </c>
      <c r="F453" s="114">
        <f>C453*E453</f>
        <v>43921.507704099997</v>
      </c>
      <c r="G453" s="115">
        <f>IF(F453=0, 0, 100*(1-(H453/F453)))</f>
        <v>40</v>
      </c>
      <c r="H453" s="116">
        <f>C453*SUM(H454,H456,H458)</f>
        <v>26352.904622459999</v>
      </c>
      <c r="I453" s="117"/>
    </row>
    <row r="454" spans="1:9" outlineLevel="2" x14ac:dyDescent="0.2">
      <c r="A454" s="109" t="s">
        <v>667</v>
      </c>
      <c r="B454" s="110" t="s">
        <v>528</v>
      </c>
      <c r="C454" s="111">
        <v>6</v>
      </c>
      <c r="D454" s="112"/>
      <c r="E454" s="113">
        <v>214.52947918000001</v>
      </c>
      <c r="F454" s="114">
        <f>C454*E454</f>
        <v>1287.1768750800002</v>
      </c>
      <c r="G454" s="115">
        <v>40</v>
      </c>
      <c r="H454" s="116">
        <f>F454*(1-(G454/100)) +(0*SUM(H455))</f>
        <v>772.30612504800013</v>
      </c>
      <c r="I454" s="117"/>
    </row>
    <row r="455" spans="1:9" hidden="1" outlineLevel="2" x14ac:dyDescent="0.2">
      <c r="A455" s="109" t="s">
        <v>668</v>
      </c>
      <c r="B455" s="110" t="s">
        <v>228</v>
      </c>
      <c r="C455" s="111">
        <v>1</v>
      </c>
      <c r="D455" s="112"/>
      <c r="E455" s="113">
        <v>214.52947918000001</v>
      </c>
      <c r="F455" s="114">
        <v>214.52947918000001</v>
      </c>
      <c r="G455" s="115">
        <v>40</v>
      </c>
      <c r="H455" s="116">
        <v>128.71768750800001</v>
      </c>
      <c r="I455" s="117"/>
    </row>
    <row r="456" spans="1:9" outlineLevel="2" x14ac:dyDescent="0.2">
      <c r="A456" s="109" t="s">
        <v>669</v>
      </c>
      <c r="B456" s="110" t="s">
        <v>531</v>
      </c>
      <c r="C456" s="111">
        <v>14</v>
      </c>
      <c r="D456" s="112"/>
      <c r="E456" s="113">
        <v>214.52947918000001</v>
      </c>
      <c r="F456" s="114">
        <f>C456*E456</f>
        <v>3003.4127085200003</v>
      </c>
      <c r="G456" s="115">
        <v>40</v>
      </c>
      <c r="H456" s="116">
        <f>F456*(1-(G456/100)) +(0*SUM(H457))</f>
        <v>1802.0476251120001</v>
      </c>
      <c r="I456" s="117"/>
    </row>
    <row r="457" spans="1:9" hidden="1" outlineLevel="2" x14ac:dyDescent="0.2">
      <c r="A457" s="109" t="s">
        <v>670</v>
      </c>
      <c r="B457" s="110" t="s">
        <v>230</v>
      </c>
      <c r="C457" s="111">
        <v>1</v>
      </c>
      <c r="D457" s="112"/>
      <c r="E457" s="113">
        <v>214.52947918000001</v>
      </c>
      <c r="F457" s="114">
        <v>214.52947918000001</v>
      </c>
      <c r="G457" s="115">
        <v>40</v>
      </c>
      <c r="H457" s="116">
        <v>128.71768750800001</v>
      </c>
      <c r="I457" s="117"/>
    </row>
    <row r="458" spans="1:9" outlineLevel="2" x14ac:dyDescent="0.2">
      <c r="A458" s="109" t="s">
        <v>671</v>
      </c>
      <c r="B458" s="110" t="s">
        <v>672</v>
      </c>
      <c r="C458" s="111">
        <v>2</v>
      </c>
      <c r="D458" s="112"/>
      <c r="E458" s="113">
        <v>19815.459060249999</v>
      </c>
      <c r="F458" s="114">
        <f>C458*E458</f>
        <v>39630.918120499999</v>
      </c>
      <c r="G458" s="115">
        <v>40</v>
      </c>
      <c r="H458" s="116">
        <f>F458*(1-(G458/100)) +(0*SUM(H459,H460,H461,H462,H463,H464,H465,H466,H467,H468,H469,H470,H471,H472,H473,H474,H475))</f>
        <v>23778.550872299998</v>
      </c>
      <c r="I458" s="117"/>
    </row>
    <row r="459" spans="1:9" hidden="1" outlineLevel="3" x14ac:dyDescent="0.2">
      <c r="A459" s="109" t="s">
        <v>673</v>
      </c>
      <c r="B459" s="110" t="s">
        <v>222</v>
      </c>
      <c r="C459" s="111">
        <v>0</v>
      </c>
      <c r="D459" s="112"/>
      <c r="E459" s="113">
        <v>10880.466063919999</v>
      </c>
      <c r="F459" s="114">
        <v>0</v>
      </c>
      <c r="G459" s="115">
        <v>40</v>
      </c>
      <c r="H459" s="116">
        <v>0</v>
      </c>
      <c r="I459" s="117"/>
    </row>
    <row r="460" spans="1:9" hidden="1" outlineLevel="3" x14ac:dyDescent="0.2">
      <c r="A460" s="109" t="s">
        <v>674</v>
      </c>
      <c r="B460" s="110" t="s">
        <v>675</v>
      </c>
      <c r="C460" s="111">
        <v>1</v>
      </c>
      <c r="D460" s="112"/>
      <c r="E460" s="113">
        <v>2631.3510760200002</v>
      </c>
      <c r="F460" s="114">
        <v>2631.3510760200002</v>
      </c>
      <c r="G460" s="115">
        <v>40</v>
      </c>
      <c r="H460" s="116">
        <v>1578.8106456119999</v>
      </c>
      <c r="I460" s="117"/>
    </row>
    <row r="461" spans="1:9" hidden="1" outlineLevel="3" x14ac:dyDescent="0.2">
      <c r="A461" s="109" t="s">
        <v>676</v>
      </c>
      <c r="B461" s="110" t="s">
        <v>97</v>
      </c>
      <c r="C461" s="111">
        <v>1</v>
      </c>
      <c r="D461" s="112"/>
      <c r="E461" s="113">
        <v>491.93938622000002</v>
      </c>
      <c r="F461" s="114">
        <v>491.93938622000002</v>
      </c>
      <c r="G461" s="115">
        <v>40</v>
      </c>
      <c r="H461" s="116">
        <v>295.163631732</v>
      </c>
      <c r="I461" s="117"/>
    </row>
    <row r="462" spans="1:9" hidden="1" outlineLevel="3" x14ac:dyDescent="0.2">
      <c r="A462" s="109" t="s">
        <v>677</v>
      </c>
      <c r="B462" s="110" t="s">
        <v>678</v>
      </c>
      <c r="C462" s="111">
        <v>0</v>
      </c>
      <c r="D462" s="112"/>
      <c r="E462" s="113">
        <v>36.08811919</v>
      </c>
      <c r="F462" s="114">
        <v>0</v>
      </c>
      <c r="G462" s="115">
        <v>40</v>
      </c>
      <c r="H462" s="116">
        <v>0</v>
      </c>
      <c r="I462" s="117"/>
    </row>
    <row r="463" spans="1:9" hidden="1" outlineLevel="3" x14ac:dyDescent="0.2">
      <c r="A463" s="109" t="s">
        <v>679</v>
      </c>
      <c r="B463" s="110" t="s">
        <v>538</v>
      </c>
      <c r="C463" s="111">
        <v>1</v>
      </c>
      <c r="D463" s="112"/>
      <c r="E463" s="113">
        <v>537.64166561000002</v>
      </c>
      <c r="F463" s="114">
        <v>537.64166561000002</v>
      </c>
      <c r="G463" s="115">
        <v>40</v>
      </c>
      <c r="H463" s="116">
        <v>322.58499936599998</v>
      </c>
      <c r="I463" s="117"/>
    </row>
    <row r="464" spans="1:9" hidden="1" outlineLevel="3" x14ac:dyDescent="0.2">
      <c r="A464" s="109" t="s">
        <v>680</v>
      </c>
      <c r="B464" s="110" t="s">
        <v>95</v>
      </c>
      <c r="C464" s="111">
        <v>2</v>
      </c>
      <c r="D464" s="112"/>
      <c r="E464" s="113">
        <v>313.76543995999998</v>
      </c>
      <c r="F464" s="114">
        <v>627.53087991999996</v>
      </c>
      <c r="G464" s="115">
        <v>40</v>
      </c>
      <c r="H464" s="116">
        <v>376.518527952</v>
      </c>
      <c r="I464" s="117"/>
    </row>
    <row r="465" spans="1:9" hidden="1" outlineLevel="3" x14ac:dyDescent="0.2">
      <c r="A465" s="109" t="s">
        <v>681</v>
      </c>
      <c r="B465" s="110" t="s">
        <v>70</v>
      </c>
      <c r="C465" s="111">
        <v>1</v>
      </c>
      <c r="D465" s="112"/>
      <c r="E465" s="113">
        <v>967.93582071000003</v>
      </c>
      <c r="F465" s="114">
        <v>967.93582071000003</v>
      </c>
      <c r="G465" s="115">
        <v>40</v>
      </c>
      <c r="H465" s="116">
        <v>580.76149242600002</v>
      </c>
      <c r="I465" s="117"/>
    </row>
    <row r="466" spans="1:9" hidden="1" outlineLevel="3" x14ac:dyDescent="0.2">
      <c r="A466" s="109" t="s">
        <v>682</v>
      </c>
      <c r="B466" s="110" t="s">
        <v>74</v>
      </c>
      <c r="C466" s="111">
        <v>1</v>
      </c>
      <c r="D466" s="112"/>
      <c r="E466" s="113">
        <v>967.93582071000003</v>
      </c>
      <c r="F466" s="114">
        <v>967.93582071000003</v>
      </c>
      <c r="G466" s="115">
        <v>40</v>
      </c>
      <c r="H466" s="116">
        <v>580.76149242600002</v>
      </c>
      <c r="I466" s="117"/>
    </row>
    <row r="467" spans="1:9" hidden="1" outlineLevel="3" x14ac:dyDescent="0.2">
      <c r="A467" s="109" t="s">
        <v>683</v>
      </c>
      <c r="B467" s="110" t="s">
        <v>224</v>
      </c>
      <c r="C467" s="111">
        <v>2</v>
      </c>
      <c r="D467" s="112"/>
      <c r="E467" s="113">
        <v>862.86769387000004</v>
      </c>
      <c r="F467" s="114">
        <v>1725.7353877400001</v>
      </c>
      <c r="G467" s="115">
        <v>40</v>
      </c>
      <c r="H467" s="116">
        <v>1035.4412326439999</v>
      </c>
      <c r="I467" s="117"/>
    </row>
    <row r="468" spans="1:9" hidden="1" outlineLevel="3" x14ac:dyDescent="0.2">
      <c r="A468" s="109" t="s">
        <v>684</v>
      </c>
      <c r="B468" s="110" t="s">
        <v>242</v>
      </c>
      <c r="C468" s="111">
        <v>1</v>
      </c>
      <c r="D468" s="112"/>
      <c r="E468" s="113">
        <v>2064.00101872</v>
      </c>
      <c r="F468" s="114">
        <v>2064.00101872</v>
      </c>
      <c r="G468" s="115">
        <v>40</v>
      </c>
      <c r="H468" s="116">
        <v>1238.4006112320001</v>
      </c>
      <c r="I468" s="117"/>
    </row>
    <row r="469" spans="1:9" hidden="1" outlineLevel="3" x14ac:dyDescent="0.2">
      <c r="A469" s="109" t="s">
        <v>685</v>
      </c>
      <c r="B469" s="110" t="s">
        <v>226</v>
      </c>
      <c r="C469" s="111">
        <v>1</v>
      </c>
      <c r="D469" s="112"/>
      <c r="E469" s="113">
        <v>7211.7152680500003</v>
      </c>
      <c r="F469" s="114">
        <v>7211.7152680500003</v>
      </c>
      <c r="G469" s="115">
        <v>40</v>
      </c>
      <c r="H469" s="116">
        <v>4327.0291608300004</v>
      </c>
      <c r="I469" s="117"/>
    </row>
    <row r="470" spans="1:9" hidden="1" outlineLevel="3" x14ac:dyDescent="0.2">
      <c r="A470" s="109" t="s">
        <v>686</v>
      </c>
      <c r="B470" s="110" t="s">
        <v>228</v>
      </c>
      <c r="C470" s="111">
        <v>0</v>
      </c>
      <c r="D470" s="112"/>
      <c r="E470" s="113">
        <v>214.52947918000001</v>
      </c>
      <c r="F470" s="114">
        <v>0</v>
      </c>
      <c r="G470" s="115">
        <v>40</v>
      </c>
      <c r="H470" s="116">
        <v>0</v>
      </c>
      <c r="I470" s="117"/>
    </row>
    <row r="471" spans="1:9" hidden="1" outlineLevel="3" x14ac:dyDescent="0.2">
      <c r="A471" s="109" t="s">
        <v>687</v>
      </c>
      <c r="B471" s="110" t="s">
        <v>230</v>
      </c>
      <c r="C471" s="111">
        <v>0</v>
      </c>
      <c r="D471" s="112"/>
      <c r="E471" s="113">
        <v>214.52947918000001</v>
      </c>
      <c r="F471" s="114">
        <v>0</v>
      </c>
      <c r="G471" s="115">
        <v>40</v>
      </c>
      <c r="H471" s="116">
        <v>0</v>
      </c>
      <c r="I471" s="117"/>
    </row>
    <row r="472" spans="1:9" hidden="1" outlineLevel="3" x14ac:dyDescent="0.2">
      <c r="A472" s="109" t="s">
        <v>688</v>
      </c>
      <c r="B472" s="110" t="s">
        <v>218</v>
      </c>
      <c r="C472" s="111">
        <v>3</v>
      </c>
      <c r="D472" s="112"/>
      <c r="E472" s="113">
        <v>256.72991214000001</v>
      </c>
      <c r="F472" s="114">
        <v>770.18973642000003</v>
      </c>
      <c r="G472" s="115">
        <v>40</v>
      </c>
      <c r="H472" s="116">
        <v>462.11384185200001</v>
      </c>
      <c r="I472" s="117"/>
    </row>
    <row r="473" spans="1:9" hidden="1" outlineLevel="3" x14ac:dyDescent="0.2">
      <c r="A473" s="109" t="s">
        <v>689</v>
      </c>
      <c r="B473" s="110" t="s">
        <v>549</v>
      </c>
      <c r="C473" s="111">
        <v>1</v>
      </c>
      <c r="D473" s="112"/>
      <c r="E473" s="113">
        <v>997.30039475000001</v>
      </c>
      <c r="F473" s="114">
        <v>997.30039475000001</v>
      </c>
      <c r="G473" s="115">
        <v>40</v>
      </c>
      <c r="H473" s="116">
        <v>598.38023684999996</v>
      </c>
      <c r="I473" s="117"/>
    </row>
    <row r="474" spans="1:9" hidden="1" outlineLevel="3" x14ac:dyDescent="0.2">
      <c r="A474" s="109" t="s">
        <v>690</v>
      </c>
      <c r="B474" s="110" t="s">
        <v>109</v>
      </c>
      <c r="C474" s="111">
        <v>1</v>
      </c>
      <c r="D474" s="112"/>
      <c r="E474" s="113">
        <v>594.85546925000006</v>
      </c>
      <c r="F474" s="114">
        <v>594.85546925000006</v>
      </c>
      <c r="G474" s="115">
        <v>40</v>
      </c>
      <c r="H474" s="116">
        <v>356.91328155000002</v>
      </c>
      <c r="I474" s="117"/>
    </row>
    <row r="475" spans="1:9" hidden="1" outlineLevel="3" x14ac:dyDescent="0.2">
      <c r="A475" s="109" t="s">
        <v>691</v>
      </c>
      <c r="B475" s="110" t="s">
        <v>692</v>
      </c>
      <c r="C475" s="111">
        <v>1</v>
      </c>
      <c r="D475" s="112"/>
      <c r="E475" s="113">
        <v>227.32713613000001</v>
      </c>
      <c r="F475" s="114">
        <v>227.32713613000001</v>
      </c>
      <c r="G475" s="115">
        <v>40</v>
      </c>
      <c r="H475" s="116">
        <v>136.39628167800001</v>
      </c>
      <c r="I475" s="117"/>
    </row>
    <row r="476" spans="1:9" outlineLevel="1" x14ac:dyDescent="0.2">
      <c r="A476" s="109" t="s">
        <v>693</v>
      </c>
      <c r="B476" s="110" t="s">
        <v>694</v>
      </c>
      <c r="C476" s="111">
        <v>1</v>
      </c>
      <c r="D476" s="112"/>
      <c r="E476" s="113">
        <f>SUM(F477,F479,F481)</f>
        <v>152072.68559800001</v>
      </c>
      <c r="F476" s="114">
        <f>C476*E476</f>
        <v>152072.68559800001</v>
      </c>
      <c r="G476" s="115">
        <f>IF(F476=0, 0, 100*(1-(H476/F476)))</f>
        <v>40</v>
      </c>
      <c r="H476" s="116">
        <f>C476*SUM(H477,H479,H481)</f>
        <v>91243.611358800001</v>
      </c>
      <c r="I476" s="117"/>
    </row>
    <row r="477" spans="1:9" outlineLevel="2" x14ac:dyDescent="0.2">
      <c r="A477" s="109" t="s">
        <v>695</v>
      </c>
      <c r="B477" s="110" t="s">
        <v>528</v>
      </c>
      <c r="C477" s="111">
        <v>12</v>
      </c>
      <c r="D477" s="112"/>
      <c r="E477" s="113">
        <v>214.52947918000001</v>
      </c>
      <c r="F477" s="114">
        <f>C477*E477</f>
        <v>2574.3537501600003</v>
      </c>
      <c r="G477" s="115">
        <v>40</v>
      </c>
      <c r="H477" s="116">
        <f>F477*(1-(G477/100)) +(0*SUM(H478))</f>
        <v>1544.6122500960003</v>
      </c>
      <c r="I477" s="117"/>
    </row>
    <row r="478" spans="1:9" hidden="1" outlineLevel="2" x14ac:dyDescent="0.2">
      <c r="A478" s="109" t="s">
        <v>696</v>
      </c>
      <c r="B478" s="110" t="s">
        <v>228</v>
      </c>
      <c r="C478" s="111">
        <v>1</v>
      </c>
      <c r="D478" s="112"/>
      <c r="E478" s="113">
        <v>214.52947918000001</v>
      </c>
      <c r="F478" s="114">
        <v>214.52947918000001</v>
      </c>
      <c r="G478" s="115">
        <v>40</v>
      </c>
      <c r="H478" s="116">
        <v>128.71768750800001</v>
      </c>
      <c r="I478" s="117"/>
    </row>
    <row r="479" spans="1:9" outlineLevel="2" x14ac:dyDescent="0.2">
      <c r="A479" s="109" t="s">
        <v>697</v>
      </c>
      <c r="B479" s="110" t="s">
        <v>531</v>
      </c>
      <c r="C479" s="111">
        <v>36</v>
      </c>
      <c r="D479" s="112"/>
      <c r="E479" s="113">
        <v>214.52947918000001</v>
      </c>
      <c r="F479" s="114">
        <f>C479*E479</f>
        <v>7723.0612504800001</v>
      </c>
      <c r="G479" s="115">
        <v>40</v>
      </c>
      <c r="H479" s="116">
        <f>F479*(1-(G479/100)) +(0*SUM(H480))</f>
        <v>4633.8367502880001</v>
      </c>
      <c r="I479" s="117"/>
    </row>
    <row r="480" spans="1:9" hidden="1" outlineLevel="2" x14ac:dyDescent="0.2">
      <c r="A480" s="109" t="s">
        <v>698</v>
      </c>
      <c r="B480" s="110" t="s">
        <v>230</v>
      </c>
      <c r="C480" s="111">
        <v>1</v>
      </c>
      <c r="D480" s="112"/>
      <c r="E480" s="113">
        <v>214.52947918000001</v>
      </c>
      <c r="F480" s="114">
        <v>214.52947918000001</v>
      </c>
      <c r="G480" s="115">
        <v>40</v>
      </c>
      <c r="H480" s="116">
        <v>128.71768750800001</v>
      </c>
      <c r="I480" s="117"/>
    </row>
    <row r="481" spans="1:9" outlineLevel="2" x14ac:dyDescent="0.2">
      <c r="A481" s="109" t="s">
        <v>699</v>
      </c>
      <c r="B481" s="110" t="s">
        <v>700</v>
      </c>
      <c r="C481" s="111">
        <v>4</v>
      </c>
      <c r="D481" s="112"/>
      <c r="E481" s="113">
        <v>35443.817649340002</v>
      </c>
      <c r="F481" s="114">
        <f>C481*E481</f>
        <v>141775.27059736001</v>
      </c>
      <c r="G481" s="115">
        <v>40</v>
      </c>
      <c r="H481" s="116">
        <f>F481*(1-(G481/100)) +(0*SUM(H482,H483,H484,H485,H486,H487,H488,H489,H490,H491,H492,H493,H494,H495,H496,H497))</f>
        <v>85065.162358415997</v>
      </c>
      <c r="I481" s="117"/>
    </row>
    <row r="482" spans="1:9" hidden="1" outlineLevel="3" x14ac:dyDescent="0.2">
      <c r="A482" s="109" t="s">
        <v>701</v>
      </c>
      <c r="B482" s="110" t="s">
        <v>222</v>
      </c>
      <c r="C482" s="111">
        <v>1</v>
      </c>
      <c r="D482" s="112"/>
      <c r="E482" s="113">
        <v>10880.466063919999</v>
      </c>
      <c r="F482" s="114">
        <v>10880.466063919999</v>
      </c>
      <c r="G482" s="115">
        <v>40</v>
      </c>
      <c r="H482" s="116">
        <v>6528.2796383519999</v>
      </c>
      <c r="I482" s="117"/>
    </row>
    <row r="483" spans="1:9" hidden="1" outlineLevel="3" x14ac:dyDescent="0.2">
      <c r="A483" s="109" t="s">
        <v>702</v>
      </c>
      <c r="B483" s="110" t="s">
        <v>675</v>
      </c>
      <c r="C483" s="111">
        <v>1</v>
      </c>
      <c r="D483" s="112"/>
      <c r="E483" s="113">
        <v>2631.3510760200002</v>
      </c>
      <c r="F483" s="114">
        <v>2631.3510760200002</v>
      </c>
      <c r="G483" s="115">
        <v>40</v>
      </c>
      <c r="H483" s="116">
        <v>1578.8106456119999</v>
      </c>
      <c r="I483" s="117"/>
    </row>
    <row r="484" spans="1:9" hidden="1" outlineLevel="3" x14ac:dyDescent="0.2">
      <c r="A484" s="109" t="s">
        <v>703</v>
      </c>
      <c r="B484" s="110" t="s">
        <v>97</v>
      </c>
      <c r="C484" s="111">
        <v>1</v>
      </c>
      <c r="D484" s="112"/>
      <c r="E484" s="113">
        <v>491.93938622000002</v>
      </c>
      <c r="F484" s="114">
        <v>491.93938622000002</v>
      </c>
      <c r="G484" s="115">
        <v>40</v>
      </c>
      <c r="H484" s="116">
        <v>295.163631732</v>
      </c>
      <c r="I484" s="117"/>
    </row>
    <row r="485" spans="1:9" hidden="1" outlineLevel="3" x14ac:dyDescent="0.2">
      <c r="A485" s="109" t="s">
        <v>704</v>
      </c>
      <c r="B485" s="110" t="s">
        <v>678</v>
      </c>
      <c r="C485" s="111">
        <v>0</v>
      </c>
      <c r="D485" s="112"/>
      <c r="E485" s="113">
        <v>36.08811919</v>
      </c>
      <c r="F485" s="114">
        <v>0</v>
      </c>
      <c r="G485" s="115">
        <v>40</v>
      </c>
      <c r="H485" s="116">
        <v>0</v>
      </c>
      <c r="I485" s="117"/>
    </row>
    <row r="486" spans="1:9" hidden="1" outlineLevel="3" x14ac:dyDescent="0.2">
      <c r="A486" s="109" t="s">
        <v>705</v>
      </c>
      <c r="B486" s="110" t="s">
        <v>538</v>
      </c>
      <c r="C486" s="111">
        <v>1</v>
      </c>
      <c r="D486" s="112"/>
      <c r="E486" s="113">
        <v>537.64166561000002</v>
      </c>
      <c r="F486" s="114">
        <v>537.64166561000002</v>
      </c>
      <c r="G486" s="115">
        <v>40</v>
      </c>
      <c r="H486" s="116">
        <v>322.58499936599998</v>
      </c>
      <c r="I486" s="117"/>
    </row>
    <row r="487" spans="1:9" hidden="1" outlineLevel="3" x14ac:dyDescent="0.2">
      <c r="A487" s="109" t="s">
        <v>706</v>
      </c>
      <c r="B487" s="110" t="s">
        <v>95</v>
      </c>
      <c r="C487" s="111">
        <v>2</v>
      </c>
      <c r="D487" s="112"/>
      <c r="E487" s="113">
        <v>313.76543995999998</v>
      </c>
      <c r="F487" s="114">
        <v>627.53087991999996</v>
      </c>
      <c r="G487" s="115">
        <v>40</v>
      </c>
      <c r="H487" s="116">
        <v>376.518527952</v>
      </c>
      <c r="I487" s="117"/>
    </row>
    <row r="488" spans="1:9" hidden="1" outlineLevel="3" x14ac:dyDescent="0.2">
      <c r="A488" s="109" t="s">
        <v>707</v>
      </c>
      <c r="B488" s="110" t="s">
        <v>70</v>
      </c>
      <c r="C488" s="111">
        <v>3</v>
      </c>
      <c r="D488" s="112"/>
      <c r="E488" s="113">
        <v>967.93582071000003</v>
      </c>
      <c r="F488" s="114">
        <v>2903.8074621300002</v>
      </c>
      <c r="G488" s="115">
        <v>40</v>
      </c>
      <c r="H488" s="116">
        <v>1742.2844772779999</v>
      </c>
      <c r="I488" s="117"/>
    </row>
    <row r="489" spans="1:9" hidden="1" outlineLevel="3" x14ac:dyDescent="0.2">
      <c r="A489" s="109" t="s">
        <v>708</v>
      </c>
      <c r="B489" s="110" t="s">
        <v>74</v>
      </c>
      <c r="C489" s="111">
        <v>3</v>
      </c>
      <c r="D489" s="112"/>
      <c r="E489" s="113">
        <v>967.93582071000003</v>
      </c>
      <c r="F489" s="114">
        <v>2903.8074621300002</v>
      </c>
      <c r="G489" s="115">
        <v>40</v>
      </c>
      <c r="H489" s="116">
        <v>1742.2844772779999</v>
      </c>
      <c r="I489" s="117"/>
    </row>
    <row r="490" spans="1:9" hidden="1" outlineLevel="3" x14ac:dyDescent="0.2">
      <c r="A490" s="109" t="s">
        <v>709</v>
      </c>
      <c r="B490" s="110" t="s">
        <v>224</v>
      </c>
      <c r="C490" s="111">
        <v>6</v>
      </c>
      <c r="D490" s="112"/>
      <c r="E490" s="113">
        <v>862.86769387000004</v>
      </c>
      <c r="F490" s="114">
        <v>5177.2061632200002</v>
      </c>
      <c r="G490" s="115">
        <v>40</v>
      </c>
      <c r="H490" s="116">
        <v>3106.323697932</v>
      </c>
      <c r="I490" s="117"/>
    </row>
    <row r="491" spans="1:9" hidden="1" outlineLevel="3" x14ac:dyDescent="0.2">
      <c r="A491" s="109" t="s">
        <v>710</v>
      </c>
      <c r="B491" s="110" t="s">
        <v>228</v>
      </c>
      <c r="C491" s="111">
        <v>0</v>
      </c>
      <c r="D491" s="112"/>
      <c r="E491" s="113">
        <v>214.52947918000001</v>
      </c>
      <c r="F491" s="114">
        <v>0</v>
      </c>
      <c r="G491" s="115">
        <v>40</v>
      </c>
      <c r="H491" s="116">
        <v>0</v>
      </c>
      <c r="I491" s="117"/>
    </row>
    <row r="492" spans="1:9" hidden="1" outlineLevel="3" x14ac:dyDescent="0.2">
      <c r="A492" s="109" t="s">
        <v>711</v>
      </c>
      <c r="B492" s="110" t="s">
        <v>230</v>
      </c>
      <c r="C492" s="111">
        <v>0</v>
      </c>
      <c r="D492" s="112"/>
      <c r="E492" s="113">
        <v>214.52947918000001</v>
      </c>
      <c r="F492" s="114">
        <v>0</v>
      </c>
      <c r="G492" s="115">
        <v>40</v>
      </c>
      <c r="H492" s="116">
        <v>0</v>
      </c>
      <c r="I492" s="117"/>
    </row>
    <row r="493" spans="1:9" hidden="1" outlineLevel="3" x14ac:dyDescent="0.2">
      <c r="A493" s="109" t="s">
        <v>712</v>
      </c>
      <c r="B493" s="110" t="s">
        <v>218</v>
      </c>
      <c r="C493" s="111">
        <v>9</v>
      </c>
      <c r="D493" s="112"/>
      <c r="E493" s="113">
        <v>256.72991214000001</v>
      </c>
      <c r="F493" s="114">
        <v>2310.5692092600002</v>
      </c>
      <c r="G493" s="115">
        <v>40</v>
      </c>
      <c r="H493" s="116">
        <v>1386.3415255560001</v>
      </c>
      <c r="I493" s="117"/>
    </row>
    <row r="494" spans="1:9" hidden="1" outlineLevel="3" x14ac:dyDescent="0.2">
      <c r="A494" s="109" t="s">
        <v>713</v>
      </c>
      <c r="B494" s="110" t="s">
        <v>549</v>
      </c>
      <c r="C494" s="111">
        <v>1</v>
      </c>
      <c r="D494" s="112"/>
      <c r="E494" s="113">
        <v>997.30039475000001</v>
      </c>
      <c r="F494" s="114">
        <v>997.30039475000001</v>
      </c>
      <c r="G494" s="115">
        <v>40</v>
      </c>
      <c r="H494" s="116">
        <v>598.38023684999996</v>
      </c>
      <c r="I494" s="117"/>
    </row>
    <row r="495" spans="1:9" hidden="1" outlineLevel="3" x14ac:dyDescent="0.2">
      <c r="A495" s="109" t="s">
        <v>714</v>
      </c>
      <c r="B495" s="110" t="s">
        <v>109</v>
      </c>
      <c r="C495" s="111">
        <v>1</v>
      </c>
      <c r="D495" s="112"/>
      <c r="E495" s="113">
        <v>594.85546925000006</v>
      </c>
      <c r="F495" s="114">
        <v>594.85546925000006</v>
      </c>
      <c r="G495" s="115">
        <v>40</v>
      </c>
      <c r="H495" s="116">
        <v>356.91328155000002</v>
      </c>
      <c r="I495" s="117"/>
    </row>
    <row r="496" spans="1:9" hidden="1" outlineLevel="3" x14ac:dyDescent="0.2">
      <c r="A496" s="109" t="s">
        <v>715</v>
      </c>
      <c r="B496" s="110" t="s">
        <v>301</v>
      </c>
      <c r="C496" s="111">
        <v>1</v>
      </c>
      <c r="D496" s="112"/>
      <c r="E496" s="113">
        <v>5160.0152807799996</v>
      </c>
      <c r="F496" s="114">
        <v>5160.0152807799996</v>
      </c>
      <c r="G496" s="115">
        <v>40</v>
      </c>
      <c r="H496" s="116">
        <v>3096.0091684680001</v>
      </c>
      <c r="I496" s="117"/>
    </row>
    <row r="497" spans="1:9" hidden="1" outlineLevel="3" x14ac:dyDescent="0.2">
      <c r="A497" s="109" t="s">
        <v>716</v>
      </c>
      <c r="B497" s="110" t="s">
        <v>692</v>
      </c>
      <c r="C497" s="111">
        <v>1</v>
      </c>
      <c r="D497" s="112"/>
      <c r="E497" s="113">
        <v>227.32713613000001</v>
      </c>
      <c r="F497" s="114">
        <v>227.32713613000001</v>
      </c>
      <c r="G497" s="115">
        <v>40</v>
      </c>
      <c r="H497" s="116">
        <v>136.39628167800001</v>
      </c>
      <c r="I497" s="117"/>
    </row>
    <row r="498" spans="1:9" outlineLevel="1" x14ac:dyDescent="0.2">
      <c r="A498" s="109" t="s">
        <v>717</v>
      </c>
      <c r="B498" s="110" t="s">
        <v>718</v>
      </c>
      <c r="C498" s="111">
        <v>1</v>
      </c>
      <c r="D498" s="112"/>
      <c r="E498" s="113">
        <f>SUM(F499,F501,F503,F513)</f>
        <v>355039.53779474</v>
      </c>
      <c r="F498" s="114">
        <f>C498*E498</f>
        <v>355039.53779474</v>
      </c>
      <c r="G498" s="115">
        <f>IF(F498=0, 0, 100*(1-(H498/F498)))</f>
        <v>40</v>
      </c>
      <c r="H498" s="116">
        <f>C498*SUM(H499,H501,H503,H513)</f>
        <v>213023.72267684399</v>
      </c>
      <c r="I498" s="117"/>
    </row>
    <row r="499" spans="1:9" outlineLevel="2" x14ac:dyDescent="0.2">
      <c r="A499" s="109" t="s">
        <v>719</v>
      </c>
      <c r="B499" s="110" t="s">
        <v>528</v>
      </c>
      <c r="C499" s="111">
        <v>51</v>
      </c>
      <c r="D499" s="112"/>
      <c r="E499" s="113">
        <v>214.52947918000001</v>
      </c>
      <c r="F499" s="114">
        <f>C499*E499</f>
        <v>10941.00343818</v>
      </c>
      <c r="G499" s="115">
        <v>40</v>
      </c>
      <c r="H499" s="116">
        <f>F499*(1-(G499/100)) +(0*SUM(H500))</f>
        <v>6564.6020629079994</v>
      </c>
      <c r="I499" s="117"/>
    </row>
    <row r="500" spans="1:9" hidden="1" outlineLevel="2" x14ac:dyDescent="0.2">
      <c r="A500" s="109" t="s">
        <v>720</v>
      </c>
      <c r="B500" s="110" t="s">
        <v>228</v>
      </c>
      <c r="C500" s="111">
        <v>1</v>
      </c>
      <c r="D500" s="112"/>
      <c r="E500" s="113">
        <v>214.52947918000001</v>
      </c>
      <c r="F500" s="114">
        <v>214.52947918000001</v>
      </c>
      <c r="G500" s="115">
        <v>40</v>
      </c>
      <c r="H500" s="116">
        <v>128.71768750800001</v>
      </c>
      <c r="I500" s="117"/>
    </row>
    <row r="501" spans="1:9" outlineLevel="2" x14ac:dyDescent="0.2">
      <c r="A501" s="109" t="s">
        <v>721</v>
      </c>
      <c r="B501" s="110" t="s">
        <v>531</v>
      </c>
      <c r="C501" s="111">
        <v>122</v>
      </c>
      <c r="D501" s="112"/>
      <c r="E501" s="113">
        <v>214.52947918000001</v>
      </c>
      <c r="F501" s="114">
        <f>C501*E501</f>
        <v>26172.596459960001</v>
      </c>
      <c r="G501" s="115">
        <v>40</v>
      </c>
      <c r="H501" s="116">
        <f>F501*(1-(G501/100)) +(0*SUM(H502))</f>
        <v>15703.557875975999</v>
      </c>
      <c r="I501" s="117"/>
    </row>
    <row r="502" spans="1:9" hidden="1" outlineLevel="2" x14ac:dyDescent="0.2">
      <c r="A502" s="109" t="s">
        <v>722</v>
      </c>
      <c r="B502" s="110" t="s">
        <v>230</v>
      </c>
      <c r="C502" s="111">
        <v>1</v>
      </c>
      <c r="D502" s="112"/>
      <c r="E502" s="113">
        <v>214.52947918000001</v>
      </c>
      <c r="F502" s="114">
        <v>214.52947918000001</v>
      </c>
      <c r="G502" s="115">
        <v>40</v>
      </c>
      <c r="H502" s="116">
        <v>128.71768750800001</v>
      </c>
      <c r="I502" s="117"/>
    </row>
    <row r="503" spans="1:9" outlineLevel="2" x14ac:dyDescent="0.2">
      <c r="A503" s="109" t="s">
        <v>723</v>
      </c>
      <c r="B503" s="110" t="s">
        <v>724</v>
      </c>
      <c r="C503" s="111">
        <v>15</v>
      </c>
      <c r="D503" s="112"/>
      <c r="E503" s="113">
        <v>11176.71252644</v>
      </c>
      <c r="F503" s="114">
        <f>C503*E503</f>
        <v>167650.68789659999</v>
      </c>
      <c r="G503" s="115">
        <v>40</v>
      </c>
      <c r="H503" s="116">
        <f>F503*(1-(G503/100)) +(0*SUM(H504,H505,H506,H507,H508,H509,H510,H511,H512))</f>
        <v>100590.41273796</v>
      </c>
      <c r="I503" s="117"/>
    </row>
    <row r="504" spans="1:9" hidden="1" outlineLevel="3" x14ac:dyDescent="0.2">
      <c r="A504" s="109" t="s">
        <v>725</v>
      </c>
      <c r="B504" s="110" t="s">
        <v>226</v>
      </c>
      <c r="C504" s="111">
        <v>1</v>
      </c>
      <c r="D504" s="112"/>
      <c r="E504" s="113">
        <v>7211.7152680500003</v>
      </c>
      <c r="F504" s="114">
        <v>7211.7152680500003</v>
      </c>
      <c r="G504" s="115">
        <v>40</v>
      </c>
      <c r="H504" s="116">
        <v>4327.0291608300004</v>
      </c>
      <c r="I504" s="117"/>
    </row>
    <row r="505" spans="1:9" hidden="1" outlineLevel="3" x14ac:dyDescent="0.2">
      <c r="A505" s="109" t="s">
        <v>726</v>
      </c>
      <c r="B505" s="110" t="s">
        <v>342</v>
      </c>
      <c r="C505" s="111">
        <v>1</v>
      </c>
      <c r="D505" s="112"/>
      <c r="E505" s="113">
        <v>33.99</v>
      </c>
      <c r="F505" s="114">
        <v>33.99</v>
      </c>
      <c r="G505" s="115">
        <v>40</v>
      </c>
      <c r="H505" s="116">
        <v>20.393999999999998</v>
      </c>
      <c r="I505" s="117"/>
    </row>
    <row r="506" spans="1:9" hidden="1" outlineLevel="3" x14ac:dyDescent="0.2">
      <c r="A506" s="109" t="s">
        <v>727</v>
      </c>
      <c r="B506" s="110" t="s">
        <v>538</v>
      </c>
      <c r="C506" s="111">
        <v>1</v>
      </c>
      <c r="D506" s="112"/>
      <c r="E506" s="113">
        <v>537.64166561000002</v>
      </c>
      <c r="F506" s="114">
        <v>537.64166561000002</v>
      </c>
      <c r="G506" s="115">
        <v>40</v>
      </c>
      <c r="H506" s="116">
        <v>322.58499936599998</v>
      </c>
      <c r="I506" s="117"/>
    </row>
    <row r="507" spans="1:9" hidden="1" outlineLevel="3" x14ac:dyDescent="0.2">
      <c r="A507" s="109" t="s">
        <v>728</v>
      </c>
      <c r="B507" s="110" t="s">
        <v>344</v>
      </c>
      <c r="C507" s="111">
        <v>1</v>
      </c>
      <c r="D507" s="112"/>
      <c r="E507" s="113">
        <v>1625.87546161</v>
      </c>
      <c r="F507" s="114">
        <v>1625.87546161</v>
      </c>
      <c r="G507" s="115">
        <v>40</v>
      </c>
      <c r="H507" s="116">
        <v>975.52527696599998</v>
      </c>
      <c r="I507" s="117"/>
    </row>
    <row r="508" spans="1:9" hidden="1" outlineLevel="3" x14ac:dyDescent="0.2">
      <c r="A508" s="109" t="s">
        <v>729</v>
      </c>
      <c r="B508" s="110" t="s">
        <v>222</v>
      </c>
      <c r="C508" s="111">
        <v>0</v>
      </c>
      <c r="D508" s="112"/>
      <c r="E508" s="113">
        <v>10880.466063919999</v>
      </c>
      <c r="F508" s="114">
        <v>0</v>
      </c>
      <c r="G508" s="115">
        <v>40</v>
      </c>
      <c r="H508" s="116">
        <v>0</v>
      </c>
      <c r="I508" s="117"/>
    </row>
    <row r="509" spans="1:9" hidden="1" outlineLevel="3" x14ac:dyDescent="0.2">
      <c r="A509" s="109" t="s">
        <v>730</v>
      </c>
      <c r="B509" s="110" t="s">
        <v>228</v>
      </c>
      <c r="C509" s="111">
        <v>0</v>
      </c>
      <c r="D509" s="112"/>
      <c r="E509" s="113">
        <v>214.52947918000001</v>
      </c>
      <c r="F509" s="114">
        <v>0</v>
      </c>
      <c r="G509" s="115">
        <v>40</v>
      </c>
      <c r="H509" s="116">
        <v>0</v>
      </c>
      <c r="I509" s="117"/>
    </row>
    <row r="510" spans="1:9" hidden="1" outlineLevel="3" x14ac:dyDescent="0.2">
      <c r="A510" s="109" t="s">
        <v>731</v>
      </c>
      <c r="B510" s="110" t="s">
        <v>230</v>
      </c>
      <c r="C510" s="111">
        <v>0</v>
      </c>
      <c r="D510" s="112"/>
      <c r="E510" s="113">
        <v>214.52947918000001</v>
      </c>
      <c r="F510" s="114">
        <v>0</v>
      </c>
      <c r="G510" s="115">
        <v>40</v>
      </c>
      <c r="H510" s="116">
        <v>0</v>
      </c>
      <c r="I510" s="117"/>
    </row>
    <row r="511" spans="1:9" hidden="1" outlineLevel="3" x14ac:dyDescent="0.2">
      <c r="A511" s="109" t="s">
        <v>732</v>
      </c>
      <c r="B511" s="110" t="s">
        <v>218</v>
      </c>
      <c r="C511" s="111">
        <v>3</v>
      </c>
      <c r="D511" s="112"/>
      <c r="E511" s="113">
        <v>256.72991214000001</v>
      </c>
      <c r="F511" s="114">
        <v>770.18973642000003</v>
      </c>
      <c r="G511" s="115">
        <v>40</v>
      </c>
      <c r="H511" s="116">
        <v>462.11384185200001</v>
      </c>
      <c r="I511" s="117"/>
    </row>
    <row r="512" spans="1:9" hidden="1" outlineLevel="3" x14ac:dyDescent="0.2">
      <c r="A512" s="109" t="s">
        <v>733</v>
      </c>
      <c r="B512" s="110" t="s">
        <v>549</v>
      </c>
      <c r="C512" s="111">
        <v>1</v>
      </c>
      <c r="D512" s="112"/>
      <c r="E512" s="113">
        <v>997.30039475000001</v>
      </c>
      <c r="F512" s="114">
        <v>997.30039475000001</v>
      </c>
      <c r="G512" s="115">
        <v>40</v>
      </c>
      <c r="H512" s="116">
        <v>598.38023684999996</v>
      </c>
      <c r="I512" s="117"/>
    </row>
    <row r="513" spans="1:9" outlineLevel="2" x14ac:dyDescent="0.2">
      <c r="A513" s="109" t="s">
        <v>734</v>
      </c>
      <c r="B513" s="110" t="s">
        <v>735</v>
      </c>
      <c r="C513" s="111">
        <v>15</v>
      </c>
      <c r="D513" s="112"/>
      <c r="E513" s="113">
        <f>SUM(F514)</f>
        <v>10018.35</v>
      </c>
      <c r="F513" s="114">
        <f>C513*E513</f>
        <v>150275.25</v>
      </c>
      <c r="G513" s="115">
        <f>IF(F513=0, 0, 100*(1-(H513/F513)))</f>
        <v>39.999999999999993</v>
      </c>
      <c r="H513" s="116">
        <f>C513*SUM(H514)</f>
        <v>90165.150000000009</v>
      </c>
      <c r="I513" s="117"/>
    </row>
    <row r="514" spans="1:9" outlineLevel="2" x14ac:dyDescent="0.2">
      <c r="A514" s="109" t="s">
        <v>736</v>
      </c>
      <c r="B514" s="110" t="s">
        <v>401</v>
      </c>
      <c r="C514" s="111">
        <v>1</v>
      </c>
      <c r="D514" s="112"/>
      <c r="E514" s="113">
        <v>10018.35</v>
      </c>
      <c r="F514" s="114">
        <f>C514*E514</f>
        <v>10018.35</v>
      </c>
      <c r="G514" s="115">
        <v>40</v>
      </c>
      <c r="H514" s="116">
        <f>F514*(1-(G514/100)) +(0*SUM(H515,H516,H517,H518,H519,H520,H521,H522,H523,H524))</f>
        <v>6011.01</v>
      </c>
      <c r="I514" s="117"/>
    </row>
    <row r="515" spans="1:9" hidden="1" outlineLevel="3" x14ac:dyDescent="0.2">
      <c r="A515" s="109" t="s">
        <v>737</v>
      </c>
      <c r="B515" s="110" t="s">
        <v>738</v>
      </c>
      <c r="C515" s="111">
        <v>1</v>
      </c>
      <c r="D515" s="112"/>
      <c r="E515" s="113">
        <v>213.07</v>
      </c>
      <c r="F515" s="114">
        <v>213.07</v>
      </c>
      <c r="G515" s="115">
        <v>40</v>
      </c>
      <c r="H515" s="116">
        <v>127.842</v>
      </c>
      <c r="I515" s="117"/>
    </row>
    <row r="516" spans="1:9" hidden="1" outlineLevel="3" x14ac:dyDescent="0.2">
      <c r="A516" s="109" t="s">
        <v>739</v>
      </c>
      <c r="B516" s="110" t="s">
        <v>403</v>
      </c>
      <c r="C516" s="111">
        <v>6</v>
      </c>
      <c r="D516" s="112"/>
      <c r="E516" s="113">
        <v>15.02</v>
      </c>
      <c r="F516" s="114">
        <v>90.12</v>
      </c>
      <c r="G516" s="115">
        <v>40</v>
      </c>
      <c r="H516" s="116">
        <v>54.072000000000003</v>
      </c>
      <c r="I516" s="117"/>
    </row>
    <row r="517" spans="1:9" hidden="1" outlineLevel="3" x14ac:dyDescent="0.2">
      <c r="A517" s="109" t="s">
        <v>740</v>
      </c>
      <c r="B517" s="110" t="s">
        <v>120</v>
      </c>
      <c r="C517" s="111">
        <v>1</v>
      </c>
      <c r="D517" s="112"/>
      <c r="E517" s="113">
        <v>91.39</v>
      </c>
      <c r="F517" s="114">
        <v>91.39</v>
      </c>
      <c r="G517" s="115">
        <v>40</v>
      </c>
      <c r="H517" s="116">
        <v>54.834000000000003</v>
      </c>
      <c r="I517" s="117"/>
    </row>
    <row r="518" spans="1:9" hidden="1" outlineLevel="3" x14ac:dyDescent="0.2">
      <c r="A518" s="109" t="s">
        <v>741</v>
      </c>
      <c r="B518" s="110" t="s">
        <v>742</v>
      </c>
      <c r="C518" s="111">
        <v>1</v>
      </c>
      <c r="D518" s="112"/>
      <c r="E518" s="113">
        <v>11.44</v>
      </c>
      <c r="F518" s="114">
        <v>11.44</v>
      </c>
      <c r="G518" s="115">
        <v>40</v>
      </c>
      <c r="H518" s="116">
        <v>6.8639999999999999</v>
      </c>
      <c r="I518" s="117"/>
    </row>
    <row r="519" spans="1:9" hidden="1" outlineLevel="3" x14ac:dyDescent="0.2">
      <c r="A519" s="109" t="s">
        <v>743</v>
      </c>
      <c r="B519" s="110" t="s">
        <v>744</v>
      </c>
      <c r="C519" s="111">
        <v>1</v>
      </c>
      <c r="D519" s="112"/>
      <c r="E519" s="113">
        <v>27.03</v>
      </c>
      <c r="F519" s="114">
        <v>27.03</v>
      </c>
      <c r="G519" s="115">
        <v>40</v>
      </c>
      <c r="H519" s="116">
        <v>16.218</v>
      </c>
      <c r="I519" s="117"/>
    </row>
    <row r="520" spans="1:9" hidden="1" outlineLevel="3" x14ac:dyDescent="0.2">
      <c r="A520" s="109" t="s">
        <v>745</v>
      </c>
      <c r="B520" s="110" t="s">
        <v>405</v>
      </c>
      <c r="C520" s="111">
        <v>4</v>
      </c>
      <c r="D520" s="112"/>
      <c r="E520" s="113">
        <v>54.81</v>
      </c>
      <c r="F520" s="114">
        <v>219.24</v>
      </c>
      <c r="G520" s="115">
        <v>40</v>
      </c>
      <c r="H520" s="116">
        <v>131.54400000000001</v>
      </c>
      <c r="I520" s="117"/>
    </row>
    <row r="521" spans="1:9" hidden="1" outlineLevel="3" x14ac:dyDescent="0.2">
      <c r="A521" s="109" t="s">
        <v>746</v>
      </c>
      <c r="B521" s="110" t="s">
        <v>747</v>
      </c>
      <c r="C521" s="111">
        <v>1</v>
      </c>
      <c r="D521" s="112"/>
      <c r="E521" s="113">
        <v>9009.01</v>
      </c>
      <c r="F521" s="114">
        <v>9009.01</v>
      </c>
      <c r="G521" s="115">
        <v>40</v>
      </c>
      <c r="H521" s="116">
        <v>5405.4059999999999</v>
      </c>
      <c r="I521" s="117"/>
    </row>
    <row r="522" spans="1:9" hidden="1" outlineLevel="3" x14ac:dyDescent="0.2">
      <c r="A522" s="109" t="s">
        <v>748</v>
      </c>
      <c r="B522" s="110" t="s">
        <v>749</v>
      </c>
      <c r="C522" s="111">
        <v>1</v>
      </c>
      <c r="D522" s="112"/>
      <c r="E522" s="113">
        <v>90.09</v>
      </c>
      <c r="F522" s="114">
        <v>90.09</v>
      </c>
      <c r="G522" s="115">
        <v>40</v>
      </c>
      <c r="H522" s="116">
        <v>54.054000000000002</v>
      </c>
      <c r="I522" s="117"/>
    </row>
    <row r="523" spans="1:9" hidden="1" outlineLevel="3" x14ac:dyDescent="0.2">
      <c r="A523" s="109" t="s">
        <v>750</v>
      </c>
      <c r="B523" s="110" t="s">
        <v>513</v>
      </c>
      <c r="C523" s="111">
        <v>1</v>
      </c>
      <c r="D523" s="112"/>
      <c r="E523" s="113">
        <v>121.31</v>
      </c>
      <c r="F523" s="114">
        <v>121.31</v>
      </c>
      <c r="G523" s="115">
        <v>40</v>
      </c>
      <c r="H523" s="116">
        <v>72.786000000000001</v>
      </c>
      <c r="I523" s="117"/>
    </row>
    <row r="524" spans="1:9" hidden="1" outlineLevel="3" x14ac:dyDescent="0.2">
      <c r="A524" s="109" t="s">
        <v>751</v>
      </c>
      <c r="B524" s="110" t="s">
        <v>752</v>
      </c>
      <c r="C524" s="111">
        <v>1</v>
      </c>
      <c r="D524" s="112"/>
      <c r="E524" s="113">
        <v>145.65</v>
      </c>
      <c r="F524" s="114">
        <v>145.65</v>
      </c>
      <c r="G524" s="115">
        <v>40</v>
      </c>
      <c r="H524" s="116">
        <v>87.39</v>
      </c>
      <c r="I524" s="117"/>
    </row>
    <row r="525" spans="1:9" outlineLevel="1" x14ac:dyDescent="0.2">
      <c r="A525" s="109" t="s">
        <v>753</v>
      </c>
      <c r="B525" s="110" t="s">
        <v>754</v>
      </c>
      <c r="C525" s="111">
        <v>1</v>
      </c>
      <c r="D525" s="112"/>
      <c r="E525" s="113">
        <f>SUM(F526,F528,F530,F539)</f>
        <v>56631.243096959995</v>
      </c>
      <c r="F525" s="114">
        <f>C525*E525</f>
        <v>56631.243096959995</v>
      </c>
      <c r="G525" s="115">
        <f>IF(F525=0, 0, 100*(1-(H525/F525)))</f>
        <v>39.999999999999993</v>
      </c>
      <c r="H525" s="116">
        <f>C525*SUM(H526,H528,H530,H539)</f>
        <v>33978.745858176</v>
      </c>
      <c r="I525" s="117"/>
    </row>
    <row r="526" spans="1:9" outlineLevel="2" x14ac:dyDescent="0.2">
      <c r="A526" s="109" t="s">
        <v>755</v>
      </c>
      <c r="B526" s="110" t="s">
        <v>528</v>
      </c>
      <c r="C526" s="111">
        <v>7</v>
      </c>
      <c r="D526" s="112"/>
      <c r="E526" s="113">
        <v>214.52947918000001</v>
      </c>
      <c r="F526" s="114">
        <f>C526*E526</f>
        <v>1501.7063542600001</v>
      </c>
      <c r="G526" s="115">
        <v>40</v>
      </c>
      <c r="H526" s="116">
        <f>F526*(1-(G526/100)) +(0*SUM(H527))</f>
        <v>901.02381255600005</v>
      </c>
      <c r="I526" s="117"/>
    </row>
    <row r="527" spans="1:9" hidden="1" outlineLevel="2" x14ac:dyDescent="0.2">
      <c r="A527" s="109" t="s">
        <v>756</v>
      </c>
      <c r="B527" s="110" t="s">
        <v>228</v>
      </c>
      <c r="C527" s="111">
        <v>1</v>
      </c>
      <c r="D527" s="112"/>
      <c r="E527" s="113">
        <v>214.52947918000001</v>
      </c>
      <c r="F527" s="114">
        <v>214.52947918000001</v>
      </c>
      <c r="G527" s="115">
        <v>40</v>
      </c>
      <c r="H527" s="116">
        <v>128.71768750800001</v>
      </c>
      <c r="I527" s="117"/>
    </row>
    <row r="528" spans="1:9" outlineLevel="2" x14ac:dyDescent="0.2">
      <c r="A528" s="109" t="s">
        <v>757</v>
      </c>
      <c r="B528" s="110" t="s">
        <v>531</v>
      </c>
      <c r="C528" s="111">
        <v>18</v>
      </c>
      <c r="D528" s="112"/>
      <c r="E528" s="113">
        <v>214.52947918000001</v>
      </c>
      <c r="F528" s="114">
        <f>C528*E528</f>
        <v>3861.5306252400001</v>
      </c>
      <c r="G528" s="115">
        <v>40</v>
      </c>
      <c r="H528" s="116">
        <f>F528*(1-(G528/100)) +(0*SUM(H529))</f>
        <v>2316.918375144</v>
      </c>
      <c r="I528" s="117"/>
    </row>
    <row r="529" spans="1:9" hidden="1" outlineLevel="2" x14ac:dyDescent="0.2">
      <c r="A529" s="109" t="s">
        <v>758</v>
      </c>
      <c r="B529" s="110" t="s">
        <v>230</v>
      </c>
      <c r="C529" s="111">
        <v>1</v>
      </c>
      <c r="D529" s="112"/>
      <c r="E529" s="113">
        <v>214.52947918000001</v>
      </c>
      <c r="F529" s="114">
        <v>214.52947918000001</v>
      </c>
      <c r="G529" s="115">
        <v>40</v>
      </c>
      <c r="H529" s="116">
        <v>128.71768750800001</v>
      </c>
      <c r="I529" s="117"/>
    </row>
    <row r="530" spans="1:9" outlineLevel="2" x14ac:dyDescent="0.2">
      <c r="A530" s="109" t="s">
        <v>759</v>
      </c>
      <c r="B530" s="110" t="s">
        <v>760</v>
      </c>
      <c r="C530" s="111">
        <v>2</v>
      </c>
      <c r="D530" s="112"/>
      <c r="E530" s="113">
        <v>15615.65305873</v>
      </c>
      <c r="F530" s="114">
        <f>C530*E530</f>
        <v>31231.306117460001</v>
      </c>
      <c r="G530" s="115">
        <v>40</v>
      </c>
      <c r="H530" s="116">
        <f>F530*(1-(G530/100)) +(0*SUM(H531,H532,H533,H534,H535,H536,H537,H538))</f>
        <v>18738.783670476001</v>
      </c>
      <c r="I530" s="117"/>
    </row>
    <row r="531" spans="1:9" hidden="1" outlineLevel="3" x14ac:dyDescent="0.2">
      <c r="A531" s="109" t="s">
        <v>761</v>
      </c>
      <c r="B531" s="110" t="s">
        <v>342</v>
      </c>
      <c r="C531" s="111">
        <v>1</v>
      </c>
      <c r="D531" s="112"/>
      <c r="E531" s="113">
        <v>33.99</v>
      </c>
      <c r="F531" s="114">
        <v>33.99</v>
      </c>
      <c r="G531" s="115">
        <v>40</v>
      </c>
      <c r="H531" s="116">
        <v>20.393999999999998</v>
      </c>
      <c r="I531" s="117"/>
    </row>
    <row r="532" spans="1:9" hidden="1" outlineLevel="3" x14ac:dyDescent="0.2">
      <c r="A532" s="109" t="s">
        <v>762</v>
      </c>
      <c r="B532" s="110" t="s">
        <v>538</v>
      </c>
      <c r="C532" s="111">
        <v>1</v>
      </c>
      <c r="D532" s="112"/>
      <c r="E532" s="113">
        <v>537.64166561000002</v>
      </c>
      <c r="F532" s="114">
        <v>537.64166561000002</v>
      </c>
      <c r="G532" s="115">
        <v>40</v>
      </c>
      <c r="H532" s="116">
        <v>322.58499936599998</v>
      </c>
      <c r="I532" s="117"/>
    </row>
    <row r="533" spans="1:9" hidden="1" outlineLevel="3" x14ac:dyDescent="0.2">
      <c r="A533" s="109" t="s">
        <v>763</v>
      </c>
      <c r="B533" s="110" t="s">
        <v>344</v>
      </c>
      <c r="C533" s="111">
        <v>1</v>
      </c>
      <c r="D533" s="112"/>
      <c r="E533" s="113">
        <v>1625.87546161</v>
      </c>
      <c r="F533" s="114">
        <v>1625.87546161</v>
      </c>
      <c r="G533" s="115">
        <v>40</v>
      </c>
      <c r="H533" s="116">
        <v>975.52527696599998</v>
      </c>
      <c r="I533" s="117"/>
    </row>
    <row r="534" spans="1:9" hidden="1" outlineLevel="3" x14ac:dyDescent="0.2">
      <c r="A534" s="109" t="s">
        <v>764</v>
      </c>
      <c r="B534" s="110" t="s">
        <v>222</v>
      </c>
      <c r="C534" s="111">
        <v>1</v>
      </c>
      <c r="D534" s="112"/>
      <c r="E534" s="113">
        <v>10880.466063919999</v>
      </c>
      <c r="F534" s="114">
        <v>10880.466063919999</v>
      </c>
      <c r="G534" s="115">
        <v>40</v>
      </c>
      <c r="H534" s="116">
        <v>6528.2796383519999</v>
      </c>
      <c r="I534" s="117"/>
    </row>
    <row r="535" spans="1:9" hidden="1" outlineLevel="3" x14ac:dyDescent="0.2">
      <c r="A535" s="109" t="s">
        <v>765</v>
      </c>
      <c r="B535" s="110" t="s">
        <v>228</v>
      </c>
      <c r="C535" s="111">
        <v>0</v>
      </c>
      <c r="D535" s="112"/>
      <c r="E535" s="113">
        <v>214.52947918000001</v>
      </c>
      <c r="F535" s="114">
        <v>0</v>
      </c>
      <c r="G535" s="115">
        <v>40</v>
      </c>
      <c r="H535" s="116">
        <v>0</v>
      </c>
      <c r="I535" s="117"/>
    </row>
    <row r="536" spans="1:9" hidden="1" outlineLevel="3" x14ac:dyDescent="0.2">
      <c r="A536" s="109" t="s">
        <v>766</v>
      </c>
      <c r="B536" s="110" t="s">
        <v>230</v>
      </c>
      <c r="C536" s="111">
        <v>0</v>
      </c>
      <c r="D536" s="112"/>
      <c r="E536" s="113">
        <v>214.52947918000001</v>
      </c>
      <c r="F536" s="114">
        <v>0</v>
      </c>
      <c r="G536" s="115">
        <v>40</v>
      </c>
      <c r="H536" s="116">
        <v>0</v>
      </c>
      <c r="I536" s="117"/>
    </row>
    <row r="537" spans="1:9" hidden="1" outlineLevel="3" x14ac:dyDescent="0.2">
      <c r="A537" s="109" t="s">
        <v>767</v>
      </c>
      <c r="B537" s="110" t="s">
        <v>218</v>
      </c>
      <c r="C537" s="111">
        <v>6</v>
      </c>
      <c r="D537" s="112"/>
      <c r="E537" s="113">
        <v>256.72991214000001</v>
      </c>
      <c r="F537" s="114">
        <v>1540.3794728400001</v>
      </c>
      <c r="G537" s="115">
        <v>40</v>
      </c>
      <c r="H537" s="116">
        <v>924.22768370400001</v>
      </c>
      <c r="I537" s="117"/>
    </row>
    <row r="538" spans="1:9" hidden="1" outlineLevel="3" x14ac:dyDescent="0.2">
      <c r="A538" s="109" t="s">
        <v>768</v>
      </c>
      <c r="B538" s="110" t="s">
        <v>549</v>
      </c>
      <c r="C538" s="111">
        <v>1</v>
      </c>
      <c r="D538" s="112"/>
      <c r="E538" s="113">
        <v>997.30039475000001</v>
      </c>
      <c r="F538" s="114">
        <v>997.30039475000001</v>
      </c>
      <c r="G538" s="115">
        <v>40</v>
      </c>
      <c r="H538" s="116">
        <v>598.38023684999996</v>
      </c>
      <c r="I538" s="117"/>
    </row>
    <row r="539" spans="1:9" outlineLevel="2" x14ac:dyDescent="0.2">
      <c r="A539" s="109" t="s">
        <v>769</v>
      </c>
      <c r="B539" s="110" t="s">
        <v>735</v>
      </c>
      <c r="C539" s="111">
        <v>2</v>
      </c>
      <c r="D539" s="112"/>
      <c r="E539" s="113">
        <f>SUM(F540)</f>
        <v>10018.35</v>
      </c>
      <c r="F539" s="114">
        <f>C539*E539</f>
        <v>20036.7</v>
      </c>
      <c r="G539" s="115">
        <f>IF(F539=0, 0, 100*(1-(H539/F539)))</f>
        <v>40</v>
      </c>
      <c r="H539" s="116">
        <f>C539*SUM(H540)</f>
        <v>12022.02</v>
      </c>
      <c r="I539" s="117"/>
    </row>
    <row r="540" spans="1:9" outlineLevel="2" x14ac:dyDescent="0.2">
      <c r="A540" s="109" t="s">
        <v>770</v>
      </c>
      <c r="B540" s="110" t="s">
        <v>401</v>
      </c>
      <c r="C540" s="111">
        <v>1</v>
      </c>
      <c r="D540" s="112"/>
      <c r="E540" s="113">
        <v>10018.35</v>
      </c>
      <c r="F540" s="114">
        <f>C540*E540</f>
        <v>10018.35</v>
      </c>
      <c r="G540" s="115">
        <v>40</v>
      </c>
      <c r="H540" s="116">
        <f>F540*(1-(G540/100)) +(0*SUM(H541,H542,H543,H544,H545,H546,H547,H548,H549,H550))</f>
        <v>6011.01</v>
      </c>
      <c r="I540" s="117"/>
    </row>
    <row r="541" spans="1:9" hidden="1" outlineLevel="3" x14ac:dyDescent="0.2">
      <c r="A541" s="109" t="s">
        <v>771</v>
      </c>
      <c r="B541" s="110" t="s">
        <v>738</v>
      </c>
      <c r="C541" s="111">
        <v>1</v>
      </c>
      <c r="D541" s="112"/>
      <c r="E541" s="113">
        <v>213.07</v>
      </c>
      <c r="F541" s="114">
        <v>213.07</v>
      </c>
      <c r="G541" s="115">
        <v>40</v>
      </c>
      <c r="H541" s="116">
        <v>127.842</v>
      </c>
      <c r="I541" s="117"/>
    </row>
    <row r="542" spans="1:9" hidden="1" outlineLevel="3" x14ac:dyDescent="0.2">
      <c r="A542" s="109" t="s">
        <v>772</v>
      </c>
      <c r="B542" s="110" t="s">
        <v>403</v>
      </c>
      <c r="C542" s="111">
        <v>6</v>
      </c>
      <c r="D542" s="112"/>
      <c r="E542" s="113">
        <v>15.02</v>
      </c>
      <c r="F542" s="114">
        <v>90.12</v>
      </c>
      <c r="G542" s="115">
        <v>40</v>
      </c>
      <c r="H542" s="116">
        <v>54.072000000000003</v>
      </c>
      <c r="I542" s="117"/>
    </row>
    <row r="543" spans="1:9" hidden="1" outlineLevel="3" x14ac:dyDescent="0.2">
      <c r="A543" s="109" t="s">
        <v>773</v>
      </c>
      <c r="B543" s="110" t="s">
        <v>120</v>
      </c>
      <c r="C543" s="111">
        <v>1</v>
      </c>
      <c r="D543" s="112"/>
      <c r="E543" s="113">
        <v>91.39</v>
      </c>
      <c r="F543" s="114">
        <v>91.39</v>
      </c>
      <c r="G543" s="115">
        <v>40</v>
      </c>
      <c r="H543" s="116">
        <v>54.834000000000003</v>
      </c>
      <c r="I543" s="117"/>
    </row>
    <row r="544" spans="1:9" hidden="1" outlineLevel="3" x14ac:dyDescent="0.2">
      <c r="A544" s="109" t="s">
        <v>774</v>
      </c>
      <c r="B544" s="110" t="s">
        <v>742</v>
      </c>
      <c r="C544" s="111">
        <v>1</v>
      </c>
      <c r="D544" s="112"/>
      <c r="E544" s="113">
        <v>11.44</v>
      </c>
      <c r="F544" s="114">
        <v>11.44</v>
      </c>
      <c r="G544" s="115">
        <v>40</v>
      </c>
      <c r="H544" s="116">
        <v>6.8639999999999999</v>
      </c>
      <c r="I544" s="117"/>
    </row>
    <row r="545" spans="1:9" hidden="1" outlineLevel="3" x14ac:dyDescent="0.2">
      <c r="A545" s="109" t="s">
        <v>775</v>
      </c>
      <c r="B545" s="110" t="s">
        <v>744</v>
      </c>
      <c r="C545" s="111">
        <v>1</v>
      </c>
      <c r="D545" s="112"/>
      <c r="E545" s="113">
        <v>27.03</v>
      </c>
      <c r="F545" s="114">
        <v>27.03</v>
      </c>
      <c r="G545" s="115">
        <v>40</v>
      </c>
      <c r="H545" s="116">
        <v>16.218</v>
      </c>
      <c r="I545" s="117"/>
    </row>
    <row r="546" spans="1:9" hidden="1" outlineLevel="3" x14ac:dyDescent="0.2">
      <c r="A546" s="109" t="s">
        <v>776</v>
      </c>
      <c r="B546" s="110" t="s">
        <v>405</v>
      </c>
      <c r="C546" s="111">
        <v>4</v>
      </c>
      <c r="D546" s="112"/>
      <c r="E546" s="113">
        <v>54.81</v>
      </c>
      <c r="F546" s="114">
        <v>219.24</v>
      </c>
      <c r="G546" s="115">
        <v>40</v>
      </c>
      <c r="H546" s="116">
        <v>131.54400000000001</v>
      </c>
      <c r="I546" s="117"/>
    </row>
    <row r="547" spans="1:9" hidden="1" outlineLevel="3" x14ac:dyDescent="0.2">
      <c r="A547" s="109" t="s">
        <v>777</v>
      </c>
      <c r="B547" s="110" t="s">
        <v>747</v>
      </c>
      <c r="C547" s="111">
        <v>1</v>
      </c>
      <c r="D547" s="112"/>
      <c r="E547" s="113">
        <v>9009.01</v>
      </c>
      <c r="F547" s="114">
        <v>9009.01</v>
      </c>
      <c r="G547" s="115">
        <v>40</v>
      </c>
      <c r="H547" s="116">
        <v>5405.4059999999999</v>
      </c>
      <c r="I547" s="117"/>
    </row>
    <row r="548" spans="1:9" hidden="1" outlineLevel="3" x14ac:dyDescent="0.2">
      <c r="A548" s="109" t="s">
        <v>778</v>
      </c>
      <c r="B548" s="110" t="s">
        <v>749</v>
      </c>
      <c r="C548" s="111">
        <v>1</v>
      </c>
      <c r="D548" s="112"/>
      <c r="E548" s="113">
        <v>90.09</v>
      </c>
      <c r="F548" s="114">
        <v>90.09</v>
      </c>
      <c r="G548" s="115">
        <v>40</v>
      </c>
      <c r="H548" s="116">
        <v>54.054000000000002</v>
      </c>
      <c r="I548" s="117"/>
    </row>
    <row r="549" spans="1:9" hidden="1" outlineLevel="3" x14ac:dyDescent="0.2">
      <c r="A549" s="109" t="s">
        <v>779</v>
      </c>
      <c r="B549" s="110" t="s">
        <v>513</v>
      </c>
      <c r="C549" s="111">
        <v>1</v>
      </c>
      <c r="D549" s="112"/>
      <c r="E549" s="113">
        <v>121.31</v>
      </c>
      <c r="F549" s="114">
        <v>121.31</v>
      </c>
      <c r="G549" s="115">
        <v>40</v>
      </c>
      <c r="H549" s="116">
        <v>72.786000000000001</v>
      </c>
      <c r="I549" s="117"/>
    </row>
    <row r="550" spans="1:9" hidden="1" outlineLevel="3" x14ac:dyDescent="0.2">
      <c r="A550" s="109" t="s">
        <v>780</v>
      </c>
      <c r="B550" s="110" t="s">
        <v>752</v>
      </c>
      <c r="C550" s="111">
        <v>1</v>
      </c>
      <c r="D550" s="112"/>
      <c r="E550" s="113">
        <v>145.65</v>
      </c>
      <c r="F550" s="114">
        <v>145.65</v>
      </c>
      <c r="G550" s="115">
        <v>40</v>
      </c>
      <c r="H550" s="116">
        <v>87.39</v>
      </c>
      <c r="I550" s="117"/>
    </row>
    <row r="551" spans="1:9" outlineLevel="1" x14ac:dyDescent="0.2">
      <c r="A551" s="109" t="s">
        <v>781</v>
      </c>
      <c r="B551" s="110" t="s">
        <v>782</v>
      </c>
      <c r="C551" s="111">
        <v>1</v>
      </c>
      <c r="D551" s="112"/>
      <c r="E551" s="113">
        <f>SUM(F552,F554,F556,F565)</f>
        <v>60745.976319959998</v>
      </c>
      <c r="F551" s="114">
        <f>C551*E551</f>
        <v>60745.976319959998</v>
      </c>
      <c r="G551" s="115">
        <f>IF(F551=0, 0, 100*(1-(H551/F551)))</f>
        <v>39.999999999999993</v>
      </c>
      <c r="H551" s="116">
        <f>C551*SUM(H552,H554,H556,H565)</f>
        <v>36447.585791976002</v>
      </c>
      <c r="I551" s="117"/>
    </row>
    <row r="552" spans="1:9" outlineLevel="2" x14ac:dyDescent="0.2">
      <c r="A552" s="109" t="s">
        <v>783</v>
      </c>
      <c r="B552" s="110" t="s">
        <v>528</v>
      </c>
      <c r="C552" s="111">
        <v>11</v>
      </c>
      <c r="D552" s="112"/>
      <c r="E552" s="113">
        <v>214.52947918000001</v>
      </c>
      <c r="F552" s="114">
        <f>C552*E552</f>
        <v>2359.8242709800002</v>
      </c>
      <c r="G552" s="115">
        <v>40</v>
      </c>
      <c r="H552" s="116">
        <f>F552*(1-(G552/100)) +(0*SUM(H553))</f>
        <v>1415.8945625880001</v>
      </c>
      <c r="I552" s="117"/>
    </row>
    <row r="553" spans="1:9" hidden="1" outlineLevel="2" x14ac:dyDescent="0.2">
      <c r="A553" s="109" t="s">
        <v>784</v>
      </c>
      <c r="B553" s="110" t="s">
        <v>228</v>
      </c>
      <c r="C553" s="111">
        <v>1</v>
      </c>
      <c r="D553" s="112"/>
      <c r="E553" s="113">
        <v>214.52947918000001</v>
      </c>
      <c r="F553" s="114">
        <v>214.52947918000001</v>
      </c>
      <c r="G553" s="115">
        <v>40</v>
      </c>
      <c r="H553" s="116">
        <v>128.71768750800001</v>
      </c>
      <c r="I553" s="117"/>
    </row>
    <row r="554" spans="1:9" outlineLevel="2" x14ac:dyDescent="0.2">
      <c r="A554" s="109" t="s">
        <v>785</v>
      </c>
      <c r="B554" s="110" t="s">
        <v>531</v>
      </c>
      <c r="C554" s="111">
        <v>26</v>
      </c>
      <c r="D554" s="112"/>
      <c r="E554" s="113">
        <v>214.52947918000001</v>
      </c>
      <c r="F554" s="114">
        <f>C554*E554</f>
        <v>5577.7664586800001</v>
      </c>
      <c r="G554" s="115">
        <v>40</v>
      </c>
      <c r="H554" s="116">
        <f>F554*(1-(G554/100)) +(0*SUM(H555))</f>
        <v>3346.6598752079999</v>
      </c>
      <c r="I554" s="117"/>
    </row>
    <row r="555" spans="1:9" hidden="1" outlineLevel="2" x14ac:dyDescent="0.2">
      <c r="A555" s="109" t="s">
        <v>786</v>
      </c>
      <c r="B555" s="110" t="s">
        <v>230</v>
      </c>
      <c r="C555" s="111">
        <v>1</v>
      </c>
      <c r="D555" s="112"/>
      <c r="E555" s="113">
        <v>214.52947918000001</v>
      </c>
      <c r="F555" s="114">
        <v>214.52947918000001</v>
      </c>
      <c r="G555" s="115">
        <v>40</v>
      </c>
      <c r="H555" s="116">
        <v>128.71768750800001</v>
      </c>
      <c r="I555" s="117"/>
    </row>
    <row r="556" spans="1:9" outlineLevel="2" x14ac:dyDescent="0.2">
      <c r="A556" s="109" t="s">
        <v>787</v>
      </c>
      <c r="B556" s="110" t="s">
        <v>788</v>
      </c>
      <c r="C556" s="111">
        <v>2</v>
      </c>
      <c r="D556" s="112"/>
      <c r="E556" s="113">
        <v>16385.842795150002</v>
      </c>
      <c r="F556" s="114">
        <f>C556*E556</f>
        <v>32771.685590300003</v>
      </c>
      <c r="G556" s="115">
        <v>40</v>
      </c>
      <c r="H556" s="116">
        <f>F556*(1-(G556/100)) +(0*SUM(H557,H558,H559,H560,H561,H562,H563,H564))</f>
        <v>19663.011354180002</v>
      </c>
      <c r="I556" s="117"/>
    </row>
    <row r="557" spans="1:9" hidden="1" outlineLevel="3" x14ac:dyDescent="0.2">
      <c r="A557" s="109" t="s">
        <v>789</v>
      </c>
      <c r="B557" s="110" t="s">
        <v>342</v>
      </c>
      <c r="C557" s="111">
        <v>1</v>
      </c>
      <c r="D557" s="112"/>
      <c r="E557" s="113">
        <v>33.99</v>
      </c>
      <c r="F557" s="114">
        <v>33.99</v>
      </c>
      <c r="G557" s="115">
        <v>40</v>
      </c>
      <c r="H557" s="116">
        <v>20.393999999999998</v>
      </c>
      <c r="I557" s="117"/>
    </row>
    <row r="558" spans="1:9" hidden="1" outlineLevel="3" x14ac:dyDescent="0.2">
      <c r="A558" s="109" t="s">
        <v>790</v>
      </c>
      <c r="B558" s="110" t="s">
        <v>538</v>
      </c>
      <c r="C558" s="111">
        <v>1</v>
      </c>
      <c r="D558" s="112"/>
      <c r="E558" s="113">
        <v>537.64166561000002</v>
      </c>
      <c r="F558" s="114">
        <v>537.64166561000002</v>
      </c>
      <c r="G558" s="115">
        <v>40</v>
      </c>
      <c r="H558" s="116">
        <v>322.58499936599998</v>
      </c>
      <c r="I558" s="117"/>
    </row>
    <row r="559" spans="1:9" hidden="1" outlineLevel="3" x14ac:dyDescent="0.2">
      <c r="A559" s="109" t="s">
        <v>791</v>
      </c>
      <c r="B559" s="110" t="s">
        <v>344</v>
      </c>
      <c r="C559" s="111">
        <v>1</v>
      </c>
      <c r="D559" s="112"/>
      <c r="E559" s="113">
        <v>1625.87546161</v>
      </c>
      <c r="F559" s="114">
        <v>1625.87546161</v>
      </c>
      <c r="G559" s="115">
        <v>40</v>
      </c>
      <c r="H559" s="116">
        <v>975.52527696599998</v>
      </c>
      <c r="I559" s="117"/>
    </row>
    <row r="560" spans="1:9" hidden="1" outlineLevel="3" x14ac:dyDescent="0.2">
      <c r="A560" s="109" t="s">
        <v>792</v>
      </c>
      <c r="B560" s="110" t="s">
        <v>222</v>
      </c>
      <c r="C560" s="111">
        <v>1</v>
      </c>
      <c r="D560" s="112"/>
      <c r="E560" s="113">
        <v>10880.466063919999</v>
      </c>
      <c r="F560" s="114">
        <v>10880.466063919999</v>
      </c>
      <c r="G560" s="115">
        <v>40</v>
      </c>
      <c r="H560" s="116">
        <v>6528.2796383519999</v>
      </c>
      <c r="I560" s="117"/>
    </row>
    <row r="561" spans="1:9" hidden="1" outlineLevel="3" x14ac:dyDescent="0.2">
      <c r="A561" s="109" t="s">
        <v>793</v>
      </c>
      <c r="B561" s="110" t="s">
        <v>228</v>
      </c>
      <c r="C561" s="111">
        <v>0</v>
      </c>
      <c r="D561" s="112"/>
      <c r="E561" s="113">
        <v>214.52947918000001</v>
      </c>
      <c r="F561" s="114">
        <v>0</v>
      </c>
      <c r="G561" s="115">
        <v>40</v>
      </c>
      <c r="H561" s="116">
        <v>0</v>
      </c>
      <c r="I561" s="117"/>
    </row>
    <row r="562" spans="1:9" hidden="1" outlineLevel="3" x14ac:dyDescent="0.2">
      <c r="A562" s="109" t="s">
        <v>794</v>
      </c>
      <c r="B562" s="110" t="s">
        <v>230</v>
      </c>
      <c r="C562" s="111">
        <v>0</v>
      </c>
      <c r="D562" s="112"/>
      <c r="E562" s="113">
        <v>214.52947918000001</v>
      </c>
      <c r="F562" s="114">
        <v>0</v>
      </c>
      <c r="G562" s="115">
        <v>40</v>
      </c>
      <c r="H562" s="116">
        <v>0</v>
      </c>
      <c r="I562" s="117"/>
    </row>
    <row r="563" spans="1:9" hidden="1" outlineLevel="3" x14ac:dyDescent="0.2">
      <c r="A563" s="109" t="s">
        <v>795</v>
      </c>
      <c r="B563" s="110" t="s">
        <v>218</v>
      </c>
      <c r="C563" s="111">
        <v>9</v>
      </c>
      <c r="D563" s="112"/>
      <c r="E563" s="113">
        <v>256.72991214000001</v>
      </c>
      <c r="F563" s="114">
        <v>2310.5692092600002</v>
      </c>
      <c r="G563" s="115">
        <v>40</v>
      </c>
      <c r="H563" s="116">
        <v>1386.3415255560001</v>
      </c>
      <c r="I563" s="117"/>
    </row>
    <row r="564" spans="1:9" hidden="1" outlineLevel="3" x14ac:dyDescent="0.2">
      <c r="A564" s="109" t="s">
        <v>796</v>
      </c>
      <c r="B564" s="110" t="s">
        <v>549</v>
      </c>
      <c r="C564" s="111">
        <v>1</v>
      </c>
      <c r="D564" s="112"/>
      <c r="E564" s="113">
        <v>997.30039475000001</v>
      </c>
      <c r="F564" s="114">
        <v>997.30039475000001</v>
      </c>
      <c r="G564" s="115">
        <v>40</v>
      </c>
      <c r="H564" s="116">
        <v>598.38023684999996</v>
      </c>
      <c r="I564" s="117"/>
    </row>
    <row r="565" spans="1:9" outlineLevel="2" x14ac:dyDescent="0.2">
      <c r="A565" s="109" t="s">
        <v>797</v>
      </c>
      <c r="B565" s="110" t="s">
        <v>735</v>
      </c>
      <c r="C565" s="111">
        <v>2</v>
      </c>
      <c r="D565" s="112"/>
      <c r="E565" s="113">
        <f>SUM(F566)</f>
        <v>10018.35</v>
      </c>
      <c r="F565" s="114">
        <f>C565*E565</f>
        <v>20036.7</v>
      </c>
      <c r="G565" s="115">
        <f>IF(F565=0, 0, 100*(1-(H565/F565)))</f>
        <v>40</v>
      </c>
      <c r="H565" s="116">
        <f>C565*SUM(H566)</f>
        <v>12022.02</v>
      </c>
      <c r="I565" s="117"/>
    </row>
    <row r="566" spans="1:9" outlineLevel="2" x14ac:dyDescent="0.2">
      <c r="A566" s="109" t="s">
        <v>798</v>
      </c>
      <c r="B566" s="110" t="s">
        <v>401</v>
      </c>
      <c r="C566" s="111">
        <v>1</v>
      </c>
      <c r="D566" s="112"/>
      <c r="E566" s="113">
        <v>10018.35</v>
      </c>
      <c r="F566" s="114">
        <f>C566*E566</f>
        <v>10018.35</v>
      </c>
      <c r="G566" s="115">
        <v>40</v>
      </c>
      <c r="H566" s="116">
        <f>F566*(1-(G566/100)) +(0*SUM(H567,H568,H569,H570,H571,H572,H573,H574,H575,H576))</f>
        <v>6011.01</v>
      </c>
      <c r="I566" s="117"/>
    </row>
    <row r="567" spans="1:9" hidden="1" outlineLevel="3" x14ac:dyDescent="0.2">
      <c r="A567" s="109" t="s">
        <v>799</v>
      </c>
      <c r="B567" s="110" t="s">
        <v>738</v>
      </c>
      <c r="C567" s="111">
        <v>1</v>
      </c>
      <c r="D567" s="112"/>
      <c r="E567" s="113">
        <v>213.07</v>
      </c>
      <c r="F567" s="114">
        <v>213.07</v>
      </c>
      <c r="G567" s="115">
        <v>40</v>
      </c>
      <c r="H567" s="116">
        <v>127.842</v>
      </c>
      <c r="I567" s="117"/>
    </row>
    <row r="568" spans="1:9" hidden="1" outlineLevel="3" x14ac:dyDescent="0.2">
      <c r="A568" s="109" t="s">
        <v>800</v>
      </c>
      <c r="B568" s="110" t="s">
        <v>403</v>
      </c>
      <c r="C568" s="111">
        <v>6</v>
      </c>
      <c r="D568" s="112"/>
      <c r="E568" s="113">
        <v>15.02</v>
      </c>
      <c r="F568" s="114">
        <v>90.12</v>
      </c>
      <c r="G568" s="115">
        <v>40</v>
      </c>
      <c r="H568" s="116">
        <v>54.072000000000003</v>
      </c>
      <c r="I568" s="117"/>
    </row>
    <row r="569" spans="1:9" hidden="1" outlineLevel="3" x14ac:dyDescent="0.2">
      <c r="A569" s="109" t="s">
        <v>801</v>
      </c>
      <c r="B569" s="110" t="s">
        <v>120</v>
      </c>
      <c r="C569" s="111">
        <v>1</v>
      </c>
      <c r="D569" s="112"/>
      <c r="E569" s="113">
        <v>91.39</v>
      </c>
      <c r="F569" s="114">
        <v>91.39</v>
      </c>
      <c r="G569" s="115">
        <v>40</v>
      </c>
      <c r="H569" s="116">
        <v>54.834000000000003</v>
      </c>
      <c r="I569" s="117"/>
    </row>
    <row r="570" spans="1:9" hidden="1" outlineLevel="3" x14ac:dyDescent="0.2">
      <c r="A570" s="109" t="s">
        <v>802</v>
      </c>
      <c r="B570" s="110" t="s">
        <v>742</v>
      </c>
      <c r="C570" s="111">
        <v>1</v>
      </c>
      <c r="D570" s="112"/>
      <c r="E570" s="113">
        <v>11.44</v>
      </c>
      <c r="F570" s="114">
        <v>11.44</v>
      </c>
      <c r="G570" s="115">
        <v>40</v>
      </c>
      <c r="H570" s="116">
        <v>6.8639999999999999</v>
      </c>
      <c r="I570" s="117"/>
    </row>
    <row r="571" spans="1:9" hidden="1" outlineLevel="3" x14ac:dyDescent="0.2">
      <c r="A571" s="109" t="s">
        <v>803</v>
      </c>
      <c r="B571" s="110" t="s">
        <v>744</v>
      </c>
      <c r="C571" s="111">
        <v>1</v>
      </c>
      <c r="D571" s="112"/>
      <c r="E571" s="113">
        <v>27.03</v>
      </c>
      <c r="F571" s="114">
        <v>27.03</v>
      </c>
      <c r="G571" s="115">
        <v>40</v>
      </c>
      <c r="H571" s="116">
        <v>16.218</v>
      </c>
      <c r="I571" s="117"/>
    </row>
    <row r="572" spans="1:9" hidden="1" outlineLevel="3" x14ac:dyDescent="0.2">
      <c r="A572" s="109" t="s">
        <v>804</v>
      </c>
      <c r="B572" s="110" t="s">
        <v>405</v>
      </c>
      <c r="C572" s="111">
        <v>4</v>
      </c>
      <c r="D572" s="112"/>
      <c r="E572" s="113">
        <v>54.81</v>
      </c>
      <c r="F572" s="114">
        <v>219.24</v>
      </c>
      <c r="G572" s="115">
        <v>40</v>
      </c>
      <c r="H572" s="116">
        <v>131.54400000000001</v>
      </c>
      <c r="I572" s="117"/>
    </row>
    <row r="573" spans="1:9" hidden="1" outlineLevel="3" x14ac:dyDescent="0.2">
      <c r="A573" s="109" t="s">
        <v>805</v>
      </c>
      <c r="B573" s="110" t="s">
        <v>747</v>
      </c>
      <c r="C573" s="111">
        <v>1</v>
      </c>
      <c r="D573" s="112"/>
      <c r="E573" s="113">
        <v>9009.01</v>
      </c>
      <c r="F573" s="114">
        <v>9009.01</v>
      </c>
      <c r="G573" s="115">
        <v>40</v>
      </c>
      <c r="H573" s="116">
        <v>5405.4059999999999</v>
      </c>
      <c r="I573" s="117"/>
    </row>
    <row r="574" spans="1:9" hidden="1" outlineLevel="3" x14ac:dyDescent="0.2">
      <c r="A574" s="109" t="s">
        <v>806</v>
      </c>
      <c r="B574" s="110" t="s">
        <v>749</v>
      </c>
      <c r="C574" s="111">
        <v>1</v>
      </c>
      <c r="D574" s="112"/>
      <c r="E574" s="113">
        <v>90.09</v>
      </c>
      <c r="F574" s="114">
        <v>90.09</v>
      </c>
      <c r="G574" s="115">
        <v>40</v>
      </c>
      <c r="H574" s="116">
        <v>54.054000000000002</v>
      </c>
      <c r="I574" s="117"/>
    </row>
    <row r="575" spans="1:9" hidden="1" outlineLevel="3" x14ac:dyDescent="0.2">
      <c r="A575" s="109" t="s">
        <v>807</v>
      </c>
      <c r="B575" s="110" t="s">
        <v>513</v>
      </c>
      <c r="C575" s="111">
        <v>1</v>
      </c>
      <c r="D575" s="112"/>
      <c r="E575" s="113">
        <v>121.31</v>
      </c>
      <c r="F575" s="114">
        <v>121.31</v>
      </c>
      <c r="G575" s="115">
        <v>40</v>
      </c>
      <c r="H575" s="116">
        <v>72.786000000000001</v>
      </c>
      <c r="I575" s="117"/>
    </row>
    <row r="576" spans="1:9" hidden="1" outlineLevel="3" x14ac:dyDescent="0.2">
      <c r="A576" s="109" t="s">
        <v>808</v>
      </c>
      <c r="B576" s="110" t="s">
        <v>752</v>
      </c>
      <c r="C576" s="111">
        <v>1</v>
      </c>
      <c r="D576" s="112"/>
      <c r="E576" s="113">
        <v>145.65</v>
      </c>
      <c r="F576" s="114">
        <v>145.65</v>
      </c>
      <c r="G576" s="115">
        <v>40</v>
      </c>
      <c r="H576" s="116">
        <v>87.39</v>
      </c>
      <c r="I576" s="117"/>
    </row>
    <row r="577" spans="1:9" outlineLevel="1" x14ac:dyDescent="0.2">
      <c r="A577" s="109" t="s">
        <v>809</v>
      </c>
      <c r="B577" s="110" t="s">
        <v>810</v>
      </c>
      <c r="C577" s="111">
        <v>1</v>
      </c>
      <c r="D577" s="112"/>
      <c r="E577" s="113">
        <f>SUM(F578,F580,F582)</f>
        <v>227785.1521713</v>
      </c>
      <c r="F577" s="114">
        <f>C577*E577</f>
        <v>227785.1521713</v>
      </c>
      <c r="G577" s="115">
        <f>IF(F577=0, 0, 100*(1-(H577/F577)))</f>
        <v>40</v>
      </c>
      <c r="H577" s="116">
        <f>C577*SUM(H578,H580,H582)</f>
        <v>136671.09130278</v>
      </c>
      <c r="I577" s="117"/>
    </row>
    <row r="578" spans="1:9" outlineLevel="2" x14ac:dyDescent="0.2">
      <c r="A578" s="109" t="s">
        <v>811</v>
      </c>
      <c r="B578" s="110" t="s">
        <v>528</v>
      </c>
      <c r="C578" s="111">
        <v>24</v>
      </c>
      <c r="D578" s="112"/>
      <c r="E578" s="113">
        <v>214.52947918000001</v>
      </c>
      <c r="F578" s="114">
        <f>C578*E578</f>
        <v>5148.7075003200007</v>
      </c>
      <c r="G578" s="115">
        <v>40</v>
      </c>
      <c r="H578" s="116">
        <f>F578*(1-(G578/100)) +(0*SUM(H579))</f>
        <v>3089.2245001920005</v>
      </c>
      <c r="I578" s="117"/>
    </row>
    <row r="579" spans="1:9" hidden="1" outlineLevel="2" x14ac:dyDescent="0.2">
      <c r="A579" s="109" t="s">
        <v>812</v>
      </c>
      <c r="B579" s="110" t="s">
        <v>228</v>
      </c>
      <c r="C579" s="111">
        <v>1</v>
      </c>
      <c r="D579" s="112"/>
      <c r="E579" s="113">
        <v>214.52947918000001</v>
      </c>
      <c r="F579" s="114">
        <v>214.52947918000001</v>
      </c>
      <c r="G579" s="115">
        <v>40</v>
      </c>
      <c r="H579" s="116">
        <v>128.71768750800001</v>
      </c>
      <c r="I579" s="117"/>
    </row>
    <row r="580" spans="1:9" outlineLevel="2" x14ac:dyDescent="0.2">
      <c r="A580" s="109" t="s">
        <v>813</v>
      </c>
      <c r="B580" s="110" t="s">
        <v>531</v>
      </c>
      <c r="C580" s="111">
        <v>66</v>
      </c>
      <c r="D580" s="112"/>
      <c r="E580" s="113">
        <v>214.52947918000001</v>
      </c>
      <c r="F580" s="114">
        <f>C580*E580</f>
        <v>14158.94562588</v>
      </c>
      <c r="G580" s="115">
        <v>40</v>
      </c>
      <c r="H580" s="116">
        <f>F580*(1-(G580/100)) +(0*SUM(H581))</f>
        <v>8495.3673755279997</v>
      </c>
      <c r="I580" s="117"/>
    </row>
    <row r="581" spans="1:9" hidden="1" outlineLevel="2" x14ac:dyDescent="0.2">
      <c r="A581" s="109" t="s">
        <v>814</v>
      </c>
      <c r="B581" s="110" t="s">
        <v>230</v>
      </c>
      <c r="C581" s="111">
        <v>1</v>
      </c>
      <c r="D581" s="112"/>
      <c r="E581" s="113">
        <v>214.52947918000001</v>
      </c>
      <c r="F581" s="114">
        <v>214.52947918000001</v>
      </c>
      <c r="G581" s="115">
        <v>40</v>
      </c>
      <c r="H581" s="116">
        <v>128.71768750800001</v>
      </c>
      <c r="I581" s="117"/>
    </row>
    <row r="582" spans="1:9" outlineLevel="2" x14ac:dyDescent="0.2">
      <c r="A582" s="109" t="s">
        <v>815</v>
      </c>
      <c r="B582" s="110" t="s">
        <v>816</v>
      </c>
      <c r="C582" s="111">
        <v>6</v>
      </c>
      <c r="D582" s="112"/>
      <c r="E582" s="113">
        <v>34746.249840850003</v>
      </c>
      <c r="F582" s="114">
        <f>C582*E582</f>
        <v>208477.4990451</v>
      </c>
      <c r="G582" s="115">
        <v>40</v>
      </c>
      <c r="H582" s="116">
        <f>F582*(1-(G582/100)) +(0*SUM(H583,H584,H585,H586,H587,H588,H589,H590,H591,H592,H593,H594,H595,H596,H597,H598,H599,H600,H601,H602,H603,H604,H605,H606,H607,H608,H609,H610,H611))</f>
        <v>125086.49942706</v>
      </c>
      <c r="I582" s="117"/>
    </row>
    <row r="583" spans="1:9" hidden="1" outlineLevel="3" x14ac:dyDescent="0.2">
      <c r="A583" s="109" t="s">
        <v>817</v>
      </c>
      <c r="B583" s="110" t="s">
        <v>222</v>
      </c>
      <c r="C583" s="111">
        <v>1</v>
      </c>
      <c r="D583" s="112"/>
      <c r="E583" s="113">
        <v>10880.466063919999</v>
      </c>
      <c r="F583" s="114">
        <v>10880.466063919999</v>
      </c>
      <c r="G583" s="115">
        <v>40</v>
      </c>
      <c r="H583" s="116">
        <v>6528.2796383519999</v>
      </c>
      <c r="I583" s="117"/>
    </row>
    <row r="584" spans="1:9" hidden="1" outlineLevel="3" x14ac:dyDescent="0.2">
      <c r="A584" s="109" t="s">
        <v>818</v>
      </c>
      <c r="B584" s="110" t="s">
        <v>97</v>
      </c>
      <c r="C584" s="111">
        <v>0</v>
      </c>
      <c r="D584" s="112"/>
      <c r="E584" s="113">
        <v>491.93938622000002</v>
      </c>
      <c r="F584" s="114">
        <v>0</v>
      </c>
      <c r="G584" s="115">
        <v>40</v>
      </c>
      <c r="H584" s="116">
        <v>0</v>
      </c>
      <c r="I584" s="117"/>
    </row>
    <row r="585" spans="1:9" hidden="1" outlineLevel="3" x14ac:dyDescent="0.2">
      <c r="A585" s="109" t="s">
        <v>819</v>
      </c>
      <c r="B585" s="110" t="s">
        <v>572</v>
      </c>
      <c r="C585" s="111">
        <v>1</v>
      </c>
      <c r="D585" s="112"/>
      <c r="E585" s="113">
        <v>926.14287533000004</v>
      </c>
      <c r="F585" s="114">
        <v>926.14287533000004</v>
      </c>
      <c r="G585" s="115">
        <v>40</v>
      </c>
      <c r="H585" s="116">
        <v>555.685725198</v>
      </c>
      <c r="I585" s="117"/>
    </row>
    <row r="586" spans="1:9" hidden="1" outlineLevel="3" x14ac:dyDescent="0.2">
      <c r="A586" s="109" t="s">
        <v>820</v>
      </c>
      <c r="B586" s="110" t="s">
        <v>821</v>
      </c>
      <c r="C586" s="111">
        <v>1</v>
      </c>
      <c r="D586" s="112"/>
      <c r="E586" s="113">
        <v>1655.4183114699999</v>
      </c>
      <c r="F586" s="114">
        <v>1655.4183114699999</v>
      </c>
      <c r="G586" s="115">
        <v>40</v>
      </c>
      <c r="H586" s="116">
        <v>993.25098688200001</v>
      </c>
      <c r="I586" s="117"/>
    </row>
    <row r="587" spans="1:9" hidden="1" outlineLevel="3" x14ac:dyDescent="0.2">
      <c r="A587" s="109" t="s">
        <v>822</v>
      </c>
      <c r="B587" s="110" t="s">
        <v>538</v>
      </c>
      <c r="C587" s="111">
        <v>1</v>
      </c>
      <c r="D587" s="112"/>
      <c r="E587" s="113">
        <v>537.64166561000002</v>
      </c>
      <c r="F587" s="114">
        <v>537.64166561000002</v>
      </c>
      <c r="G587" s="115">
        <v>40</v>
      </c>
      <c r="H587" s="116">
        <v>322.58499936599998</v>
      </c>
      <c r="I587" s="117"/>
    </row>
    <row r="588" spans="1:9" hidden="1" outlineLevel="3" x14ac:dyDescent="0.2">
      <c r="A588" s="109" t="s">
        <v>823</v>
      </c>
      <c r="B588" s="110" t="s">
        <v>95</v>
      </c>
      <c r="C588" s="111">
        <v>2</v>
      </c>
      <c r="D588" s="112"/>
      <c r="E588" s="113">
        <v>313.76543995999998</v>
      </c>
      <c r="F588" s="114">
        <v>627.53087991999996</v>
      </c>
      <c r="G588" s="115">
        <v>40</v>
      </c>
      <c r="H588" s="116">
        <v>376.518527952</v>
      </c>
      <c r="I588" s="117"/>
    </row>
    <row r="589" spans="1:9" hidden="1" outlineLevel="3" x14ac:dyDescent="0.2">
      <c r="A589" s="109" t="s">
        <v>824</v>
      </c>
      <c r="B589" s="110" t="s">
        <v>101</v>
      </c>
      <c r="C589" s="111">
        <v>0</v>
      </c>
      <c r="D589" s="112"/>
      <c r="E589" s="113">
        <v>5940.1629950300003</v>
      </c>
      <c r="F589" s="114">
        <v>0</v>
      </c>
      <c r="G589" s="115">
        <v>40</v>
      </c>
      <c r="H589" s="116">
        <v>0</v>
      </c>
      <c r="I589" s="117"/>
    </row>
    <row r="590" spans="1:9" hidden="1" outlineLevel="3" x14ac:dyDescent="0.2">
      <c r="A590" s="109" t="s">
        <v>825</v>
      </c>
      <c r="B590" s="110" t="s">
        <v>103</v>
      </c>
      <c r="C590" s="111">
        <v>1</v>
      </c>
      <c r="D590" s="112"/>
      <c r="E590" s="113">
        <v>666.34407233000002</v>
      </c>
      <c r="F590" s="114">
        <v>666.34407233000002</v>
      </c>
      <c r="G590" s="115">
        <v>40</v>
      </c>
      <c r="H590" s="116">
        <v>399.806443398</v>
      </c>
      <c r="I590" s="117"/>
    </row>
    <row r="591" spans="1:9" hidden="1" outlineLevel="3" x14ac:dyDescent="0.2">
      <c r="A591" s="109" t="s">
        <v>826</v>
      </c>
      <c r="B591" s="110" t="s">
        <v>70</v>
      </c>
      <c r="C591" s="111">
        <v>3</v>
      </c>
      <c r="D591" s="112"/>
      <c r="E591" s="113">
        <v>967.93582071000003</v>
      </c>
      <c r="F591" s="114">
        <v>2903.8074621300002</v>
      </c>
      <c r="G591" s="115">
        <v>40</v>
      </c>
      <c r="H591" s="116">
        <v>1742.2844772779999</v>
      </c>
      <c r="I591" s="117"/>
    </row>
    <row r="592" spans="1:9" hidden="1" outlineLevel="3" x14ac:dyDescent="0.2">
      <c r="A592" s="109" t="s">
        <v>827</v>
      </c>
      <c r="B592" s="110" t="s">
        <v>74</v>
      </c>
      <c r="C592" s="111">
        <v>3</v>
      </c>
      <c r="D592" s="112"/>
      <c r="E592" s="113">
        <v>967.93582071000003</v>
      </c>
      <c r="F592" s="114">
        <v>2903.8074621300002</v>
      </c>
      <c r="G592" s="115">
        <v>40</v>
      </c>
      <c r="H592" s="116">
        <v>1742.2844772779999</v>
      </c>
      <c r="I592" s="117"/>
    </row>
    <row r="593" spans="1:9" hidden="1" outlineLevel="3" x14ac:dyDescent="0.2">
      <c r="A593" s="109" t="s">
        <v>828</v>
      </c>
      <c r="B593" s="110" t="s">
        <v>224</v>
      </c>
      <c r="C593" s="111">
        <v>6</v>
      </c>
      <c r="D593" s="112"/>
      <c r="E593" s="113">
        <v>862.86769387000004</v>
      </c>
      <c r="F593" s="114">
        <v>5177.2061632200002</v>
      </c>
      <c r="G593" s="115">
        <v>40</v>
      </c>
      <c r="H593" s="116">
        <v>3106.323697932</v>
      </c>
      <c r="I593" s="117"/>
    </row>
    <row r="594" spans="1:9" hidden="1" outlineLevel="3" x14ac:dyDescent="0.2">
      <c r="A594" s="109" t="s">
        <v>829</v>
      </c>
      <c r="B594" s="110" t="s">
        <v>242</v>
      </c>
      <c r="C594" s="111">
        <v>0</v>
      </c>
      <c r="D594" s="112"/>
      <c r="E594" s="113">
        <v>2064.00101872</v>
      </c>
      <c r="F594" s="114">
        <v>0</v>
      </c>
      <c r="G594" s="115">
        <v>40</v>
      </c>
      <c r="H594" s="116">
        <v>0</v>
      </c>
      <c r="I594" s="117"/>
    </row>
    <row r="595" spans="1:9" hidden="1" outlineLevel="3" x14ac:dyDescent="0.2">
      <c r="A595" s="109" t="s">
        <v>830</v>
      </c>
      <c r="B595" s="110" t="s">
        <v>228</v>
      </c>
      <c r="C595" s="111">
        <v>0</v>
      </c>
      <c r="D595" s="112"/>
      <c r="E595" s="113">
        <v>214.52947918000001</v>
      </c>
      <c r="F595" s="114">
        <v>0</v>
      </c>
      <c r="G595" s="115">
        <v>40</v>
      </c>
      <c r="H595" s="116">
        <v>0</v>
      </c>
      <c r="I595" s="117"/>
    </row>
    <row r="596" spans="1:9" hidden="1" outlineLevel="3" x14ac:dyDescent="0.2">
      <c r="A596" s="109" t="s">
        <v>831</v>
      </c>
      <c r="B596" s="110" t="s">
        <v>230</v>
      </c>
      <c r="C596" s="111">
        <v>0</v>
      </c>
      <c r="D596" s="112"/>
      <c r="E596" s="113">
        <v>214.52947918000001</v>
      </c>
      <c r="F596" s="114">
        <v>0</v>
      </c>
      <c r="G596" s="115">
        <v>40</v>
      </c>
      <c r="H596" s="116">
        <v>0</v>
      </c>
      <c r="I596" s="117"/>
    </row>
    <row r="597" spans="1:9" hidden="1" outlineLevel="3" x14ac:dyDescent="0.2">
      <c r="A597" s="109" t="s">
        <v>832</v>
      </c>
      <c r="B597" s="110" t="s">
        <v>218</v>
      </c>
      <c r="C597" s="111">
        <v>9</v>
      </c>
      <c r="D597" s="112"/>
      <c r="E597" s="113">
        <v>256.72991214000001</v>
      </c>
      <c r="F597" s="114">
        <v>2310.5692092600002</v>
      </c>
      <c r="G597" s="115">
        <v>40</v>
      </c>
      <c r="H597" s="116">
        <v>1386.3415255560001</v>
      </c>
      <c r="I597" s="117"/>
    </row>
    <row r="598" spans="1:9" hidden="1" outlineLevel="3" x14ac:dyDescent="0.2">
      <c r="A598" s="109" t="s">
        <v>833</v>
      </c>
      <c r="B598" s="110" t="s">
        <v>549</v>
      </c>
      <c r="C598" s="111">
        <v>1</v>
      </c>
      <c r="D598" s="112"/>
      <c r="E598" s="113">
        <v>997.30039475000001</v>
      </c>
      <c r="F598" s="114">
        <v>997.30039475000001</v>
      </c>
      <c r="G598" s="115">
        <v>40</v>
      </c>
      <c r="H598" s="116">
        <v>598.38023684999996</v>
      </c>
      <c r="I598" s="117"/>
    </row>
    <row r="599" spans="1:9" hidden="1" outlineLevel="3" x14ac:dyDescent="0.2">
      <c r="A599" s="109" t="s">
        <v>834</v>
      </c>
      <c r="B599" s="110" t="s">
        <v>107</v>
      </c>
      <c r="C599" s="111">
        <v>0</v>
      </c>
      <c r="D599" s="112"/>
      <c r="E599" s="113">
        <v>1527.53087992</v>
      </c>
      <c r="F599" s="114">
        <v>0</v>
      </c>
      <c r="G599" s="115">
        <v>40</v>
      </c>
      <c r="H599" s="116">
        <v>0</v>
      </c>
      <c r="I599" s="117"/>
    </row>
    <row r="600" spans="1:9" hidden="1" outlineLevel="3" x14ac:dyDescent="0.2">
      <c r="A600" s="109" t="s">
        <v>835</v>
      </c>
      <c r="B600" s="110" t="s">
        <v>109</v>
      </c>
      <c r="C600" s="111">
        <v>0</v>
      </c>
      <c r="D600" s="112"/>
      <c r="E600" s="113">
        <v>594.85546925000006</v>
      </c>
      <c r="F600" s="114">
        <v>0</v>
      </c>
      <c r="G600" s="115">
        <v>40</v>
      </c>
      <c r="H600" s="116">
        <v>0</v>
      </c>
      <c r="I600" s="117"/>
    </row>
    <row r="601" spans="1:9" hidden="1" outlineLevel="3" x14ac:dyDescent="0.2">
      <c r="A601" s="109" t="s">
        <v>836</v>
      </c>
      <c r="B601" s="110" t="s">
        <v>64</v>
      </c>
      <c r="C601" s="111">
        <v>0</v>
      </c>
      <c r="D601" s="112"/>
      <c r="E601" s="113">
        <v>5209</v>
      </c>
      <c r="F601" s="114">
        <v>0</v>
      </c>
      <c r="G601" s="115">
        <v>40</v>
      </c>
      <c r="H601" s="116">
        <v>0</v>
      </c>
      <c r="I601" s="117"/>
    </row>
    <row r="602" spans="1:9" hidden="1" outlineLevel="3" x14ac:dyDescent="0.2">
      <c r="A602" s="109" t="s">
        <v>837</v>
      </c>
      <c r="B602" s="110" t="s">
        <v>112</v>
      </c>
      <c r="C602" s="111">
        <v>0</v>
      </c>
      <c r="D602" s="112"/>
      <c r="E602" s="113">
        <v>275.43613906000002</v>
      </c>
      <c r="F602" s="114">
        <v>0</v>
      </c>
      <c r="G602" s="115">
        <v>40</v>
      </c>
      <c r="H602" s="116">
        <v>0</v>
      </c>
      <c r="I602" s="117"/>
    </row>
    <row r="603" spans="1:9" hidden="1" outlineLevel="3" x14ac:dyDescent="0.2">
      <c r="A603" s="109" t="s">
        <v>838</v>
      </c>
      <c r="B603" s="110" t="s">
        <v>114</v>
      </c>
      <c r="C603" s="111">
        <v>0</v>
      </c>
      <c r="D603" s="112"/>
      <c r="E603" s="113">
        <v>78.186680249999995</v>
      </c>
      <c r="F603" s="114">
        <v>0</v>
      </c>
      <c r="G603" s="115">
        <v>40</v>
      </c>
      <c r="H603" s="116">
        <v>0</v>
      </c>
      <c r="I603" s="117"/>
    </row>
    <row r="604" spans="1:9" hidden="1" outlineLevel="3" x14ac:dyDescent="0.2">
      <c r="A604" s="109" t="s">
        <v>839</v>
      </c>
      <c r="B604" s="110" t="s">
        <v>116</v>
      </c>
      <c r="C604" s="111">
        <v>0</v>
      </c>
      <c r="D604" s="112"/>
      <c r="E604" s="113">
        <v>823.90169361999995</v>
      </c>
      <c r="F604" s="114">
        <v>0</v>
      </c>
      <c r="G604" s="115">
        <v>40</v>
      </c>
      <c r="H604" s="116">
        <v>0</v>
      </c>
      <c r="I604" s="117"/>
    </row>
    <row r="605" spans="1:9" hidden="1" outlineLevel="3" x14ac:dyDescent="0.2">
      <c r="A605" s="109" t="s">
        <v>840</v>
      </c>
      <c r="B605" s="110" t="s">
        <v>118</v>
      </c>
      <c r="C605" s="111">
        <v>0</v>
      </c>
      <c r="D605" s="112"/>
      <c r="E605" s="113">
        <v>270.62269196</v>
      </c>
      <c r="F605" s="114">
        <v>0</v>
      </c>
      <c r="G605" s="115">
        <v>40</v>
      </c>
      <c r="H605" s="116">
        <v>0</v>
      </c>
      <c r="I605" s="117"/>
    </row>
    <row r="606" spans="1:9" hidden="1" outlineLevel="3" x14ac:dyDescent="0.2">
      <c r="A606" s="109" t="s">
        <v>841</v>
      </c>
      <c r="B606" s="110" t="s">
        <v>120</v>
      </c>
      <c r="C606" s="111">
        <v>0</v>
      </c>
      <c r="D606" s="112"/>
      <c r="E606" s="113">
        <v>119.07551254000001</v>
      </c>
      <c r="F606" s="114">
        <v>0</v>
      </c>
      <c r="G606" s="115">
        <v>40</v>
      </c>
      <c r="H606" s="116">
        <v>0</v>
      </c>
      <c r="I606" s="117"/>
    </row>
    <row r="607" spans="1:9" hidden="1" outlineLevel="3" x14ac:dyDescent="0.2">
      <c r="A607" s="109" t="s">
        <v>842</v>
      </c>
      <c r="B607" s="110" t="s">
        <v>122</v>
      </c>
      <c r="C607" s="111">
        <v>0</v>
      </c>
      <c r="D607" s="112"/>
      <c r="E607" s="113">
        <v>56.526168339999998</v>
      </c>
      <c r="F607" s="114">
        <v>0</v>
      </c>
      <c r="G607" s="115">
        <v>40</v>
      </c>
      <c r="H607" s="116">
        <v>0</v>
      </c>
      <c r="I607" s="117"/>
    </row>
    <row r="608" spans="1:9" hidden="1" outlineLevel="3" x14ac:dyDescent="0.2">
      <c r="A608" s="109" t="s">
        <v>843</v>
      </c>
      <c r="B608" s="110" t="s">
        <v>124</v>
      </c>
      <c r="C608" s="111">
        <v>0</v>
      </c>
      <c r="D608" s="112"/>
      <c r="E608" s="113">
        <v>212.88679486000001</v>
      </c>
      <c r="F608" s="114">
        <v>0</v>
      </c>
      <c r="G608" s="115">
        <v>40</v>
      </c>
      <c r="H608" s="116">
        <v>0</v>
      </c>
      <c r="I608" s="117"/>
    </row>
    <row r="609" spans="1:9" hidden="1" outlineLevel="3" x14ac:dyDescent="0.2">
      <c r="A609" s="109" t="s">
        <v>844</v>
      </c>
      <c r="B609" s="110" t="s">
        <v>126</v>
      </c>
      <c r="C609" s="111">
        <v>0</v>
      </c>
      <c r="D609" s="112"/>
      <c r="E609" s="113">
        <v>206.87635298999999</v>
      </c>
      <c r="F609" s="114">
        <v>0</v>
      </c>
      <c r="G609" s="115">
        <v>40</v>
      </c>
      <c r="H609" s="116">
        <v>0</v>
      </c>
      <c r="I609" s="117"/>
    </row>
    <row r="610" spans="1:9" hidden="1" outlineLevel="3" x14ac:dyDescent="0.2">
      <c r="A610" s="109" t="s">
        <v>845</v>
      </c>
      <c r="B610" s="110" t="s">
        <v>301</v>
      </c>
      <c r="C610" s="111">
        <v>1</v>
      </c>
      <c r="D610" s="112"/>
      <c r="E610" s="113">
        <v>5160.0152807799996</v>
      </c>
      <c r="F610" s="114">
        <v>5160.0152807799996</v>
      </c>
      <c r="G610" s="115">
        <v>40</v>
      </c>
      <c r="H610" s="116">
        <v>3096.0091684680001</v>
      </c>
      <c r="I610" s="117"/>
    </row>
    <row r="611" spans="1:9" hidden="1" outlineLevel="3" x14ac:dyDescent="0.2">
      <c r="A611" s="109" t="s">
        <v>846</v>
      </c>
      <c r="B611" s="110" t="s">
        <v>132</v>
      </c>
      <c r="C611" s="111">
        <v>0</v>
      </c>
      <c r="D611" s="112"/>
      <c r="E611" s="113">
        <v>1142.63338851</v>
      </c>
      <c r="F611" s="114">
        <v>0</v>
      </c>
      <c r="G611" s="115">
        <v>40</v>
      </c>
      <c r="H611" s="116">
        <v>0</v>
      </c>
      <c r="I611" s="117"/>
    </row>
    <row r="612" spans="1:9" x14ac:dyDescent="0.2">
      <c r="A612" s="109"/>
      <c r="B612" s="110"/>
      <c r="C612" s="111"/>
      <c r="D612" s="112"/>
      <c r="E612" s="113"/>
      <c r="F612" s="114"/>
      <c r="G612" s="115"/>
      <c r="H612" s="116"/>
      <c r="I612" s="117"/>
    </row>
    <row r="613" spans="1:9" ht="13.5" thickBot="1" x14ac:dyDescent="0.25">
      <c r="A613" s="118"/>
      <c r="B613" s="119"/>
      <c r="C613" s="120"/>
      <c r="D613" s="121"/>
      <c r="E613" s="122"/>
      <c r="F613" s="123"/>
      <c r="G613" s="124"/>
      <c r="H613" s="125"/>
      <c r="I613" s="126"/>
    </row>
    <row r="614" spans="1:9" x14ac:dyDescent="0.2">
      <c r="A614" s="27"/>
      <c r="B614" s="127" t="s">
        <v>49</v>
      </c>
      <c r="C614" s="128"/>
      <c r="D614" s="27"/>
      <c r="E614" s="129"/>
      <c r="F614" s="114"/>
      <c r="G614" s="130"/>
      <c r="H614" s="129">
        <f>F11</f>
        <v>7922852.7411535596</v>
      </c>
      <c r="I614" s="129"/>
    </row>
    <row r="615" spans="1:9" x14ac:dyDescent="0.2">
      <c r="A615" s="4"/>
      <c r="B615" s="127" t="s">
        <v>50</v>
      </c>
      <c r="C615" s="96"/>
      <c r="D615" s="4"/>
      <c r="E615" s="20"/>
      <c r="F615" s="114"/>
      <c r="G615" s="97"/>
      <c r="H615" s="20">
        <f>H11</f>
        <v>4070688.8055490735</v>
      </c>
      <c r="I615" s="20"/>
    </row>
    <row r="616" spans="1:9" x14ac:dyDescent="0.2">
      <c r="A616" s="4"/>
      <c r="B616" s="127" t="s">
        <v>51</v>
      </c>
      <c r="C616" s="96"/>
      <c r="D616" s="4"/>
      <c r="E616" s="20"/>
      <c r="F616" s="114"/>
      <c r="G616" s="97"/>
      <c r="H616" s="20">
        <f>I11</f>
        <v>0</v>
      </c>
      <c r="I616" s="20"/>
    </row>
    <row r="617" spans="1:9" x14ac:dyDescent="0.2">
      <c r="A617" s="4"/>
      <c r="B617" s="127"/>
      <c r="C617" s="96"/>
      <c r="D617" s="4"/>
      <c r="E617" s="20"/>
      <c r="F617" s="114"/>
      <c r="G617" s="97"/>
      <c r="H617" s="20"/>
      <c r="I617" s="20"/>
    </row>
    <row r="618" spans="1:9" x14ac:dyDescent="0.2">
      <c r="A618" s="4"/>
      <c r="B618" s="76" t="s">
        <v>52</v>
      </c>
      <c r="C618" s="96"/>
      <c r="D618" s="4"/>
      <c r="E618" s="20"/>
      <c r="F618" s="114"/>
      <c r="G618" s="97"/>
      <c r="H618" s="20">
        <f>SUM(H615,H616)</f>
        <v>4070688.8055490735</v>
      </c>
    </row>
    <row r="619" spans="1:9" x14ac:dyDescent="0.2">
      <c r="A619" s="4"/>
      <c r="B619" s="76"/>
      <c r="C619" s="96"/>
      <c r="D619" s="4"/>
      <c r="E619" s="20"/>
      <c r="F619" s="20"/>
      <c r="G619" s="97"/>
      <c r="H619" s="20"/>
      <c r="I619" s="20"/>
    </row>
  </sheetData>
  <printOptions horizontalCentered="1"/>
  <pageMargins left="0.75" right="0.75" top="1.1499999999999999" bottom="0.65" header="0.35" footer="0.35"/>
  <pageSetup paperSize="9" scale="3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11 RAN-(2G3G Mod) Details Pri</vt:lpstr>
      <vt:lpstr>'11 RAN-(2G3G Mod) Details Pri'!Print_Area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2012-06-19T04:33:48Z</dcterms:created>
  <dcterms:modified xsi:type="dcterms:W3CDTF">2012-06-19T04:37:48Z</dcterms:modified>
</cp:coreProperties>
</file>