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5" windowWidth="20115" windowHeight="7995" firstSheet="5" activeTab="10"/>
  </bookViews>
  <sheets>
    <sheet name="Summary" sheetId="4" r:id="rId1"/>
    <sheet name="GGSN 1" sheetId="5" r:id="rId2"/>
    <sheet name="Gi-Gp Firewall" sheetId="6" r:id="rId3"/>
    <sheet name="SGSN" sheetId="7" r:id="rId4"/>
    <sheet name="Internal DNS" sheetId="8" r:id="rId5"/>
    <sheet name="External DNS" sheetId="9" r:id="rId6"/>
    <sheet name="O&amp;M, NMC, Performance" sheetId="10" r:id="rId7"/>
    <sheet name="Features" sheetId="11" r:id="rId8"/>
    <sheet name="BGW" sheetId="12" r:id="rId9"/>
    <sheet name="Professional Services" sheetId="13" r:id="rId10"/>
    <sheet name="Customer Support" sheetId="14" r:id="rId11"/>
  </sheets>
  <definedNames>
    <definedName name="_xlnm.Print_Area" localSheetId="8">BGW!$A$1:$I$23</definedName>
    <definedName name="_xlnm.Print_Area" localSheetId="10">'Customer Support'!$A$1:$I$24</definedName>
    <definedName name="_xlnm.Print_Area" localSheetId="5">'External DNS'!$A$1:$I$24</definedName>
    <definedName name="_xlnm.Print_Area" localSheetId="7">Features!$A$1:$I$71</definedName>
    <definedName name="_xlnm.Print_Area" localSheetId="1">'GGSN 1'!$A$1:$I$32</definedName>
    <definedName name="_xlnm.Print_Area" localSheetId="2">'Gi-Gp Firewall'!$A$1:$I$26</definedName>
    <definedName name="_xlnm.Print_Area" localSheetId="4">'Internal DNS'!$A$1:$I$24</definedName>
    <definedName name="_xlnm.Print_Area" localSheetId="6">'O&amp;M, NMC, Performance'!$A$1:$I$33</definedName>
    <definedName name="_xlnm.Print_Area" localSheetId="9">'Professional Services'!$A$1:$I$40</definedName>
    <definedName name="_xlnm.Print_Area" localSheetId="3">SGSN!$A$1:$I$24</definedName>
    <definedName name="_xlnm.Print_Area" localSheetId="0">Summary!$A$1:$H$58</definedName>
  </definedNames>
  <calcPr calcId="144525"/>
</workbook>
</file>

<file path=xl/calcChain.xml><?xml version="1.0" encoding="utf-8"?>
<calcChain xmlns="http://schemas.openxmlformats.org/spreadsheetml/2006/main">
  <c r="G27" i="4" l="1"/>
  <c r="E27" i="4"/>
  <c r="H13" i="14"/>
  <c r="H12" i="14" s="1"/>
  <c r="H11" i="14" s="1"/>
  <c r="E13" i="14"/>
  <c r="F13" i="14" s="1"/>
  <c r="I11" i="14"/>
  <c r="E12" i="14" l="1"/>
  <c r="F12" i="14" s="1"/>
  <c r="E11" i="14" s="1"/>
  <c r="F11" i="14" s="1"/>
  <c r="G11" i="14" s="1"/>
  <c r="G13" i="14"/>
  <c r="G26" i="4"/>
  <c r="E26" i="4"/>
  <c r="H24" i="13"/>
  <c r="E24" i="13"/>
  <c r="F24" i="13" s="1"/>
  <c r="H13" i="13"/>
  <c r="H12" i="13" s="1"/>
  <c r="H11" i="13" s="1"/>
  <c r="E13" i="13"/>
  <c r="F13" i="13" s="1"/>
  <c r="I11" i="13"/>
  <c r="G12" i="14" l="1"/>
  <c r="G24" i="13"/>
  <c r="E12" i="13"/>
  <c r="F12" i="13" s="1"/>
  <c r="G12" i="13" s="1"/>
  <c r="G13" i="13"/>
  <c r="E11" i="13"/>
  <c r="F11" i="13" s="1"/>
  <c r="G11" i="13" s="1"/>
  <c r="G25" i="4"/>
  <c r="E25" i="4"/>
  <c r="H13" i="12"/>
  <c r="E13" i="12"/>
  <c r="F13" i="12" s="1"/>
  <c r="H12" i="12"/>
  <c r="H11" i="12" s="1"/>
  <c r="I11" i="12"/>
  <c r="E12" i="12" l="1"/>
  <c r="F12" i="12" s="1"/>
  <c r="G13" i="12"/>
  <c r="E11" i="12"/>
  <c r="F11" i="12" s="1"/>
  <c r="G11" i="12" s="1"/>
  <c r="G12" i="12"/>
  <c r="G24" i="4"/>
  <c r="E24" i="4"/>
  <c r="H59" i="11"/>
  <c r="E59" i="11"/>
  <c r="F59" i="11" s="1"/>
  <c r="H58" i="11"/>
  <c r="H57" i="11" s="1"/>
  <c r="H53" i="11"/>
  <c r="H52" i="11" s="1"/>
  <c r="H51" i="11" s="1"/>
  <c r="E53" i="11"/>
  <c r="F53" i="11" s="1"/>
  <c r="H46" i="11"/>
  <c r="E46" i="11"/>
  <c r="F46" i="11" s="1"/>
  <c r="H43" i="11"/>
  <c r="E43" i="11"/>
  <c r="F43" i="11" s="1"/>
  <c r="G43" i="11" s="1"/>
  <c r="H36" i="11"/>
  <c r="E36" i="11"/>
  <c r="F36" i="11" s="1"/>
  <c r="H31" i="11"/>
  <c r="E31" i="11"/>
  <c r="F31" i="11" s="1"/>
  <c r="H30" i="11"/>
  <c r="H29" i="11" s="1"/>
  <c r="H25" i="11"/>
  <c r="E25" i="11"/>
  <c r="F25" i="11" s="1"/>
  <c r="G25" i="11" s="1"/>
  <c r="H21" i="11"/>
  <c r="E21" i="11"/>
  <c r="F21" i="11" s="1"/>
  <c r="G21" i="11" s="1"/>
  <c r="H17" i="11"/>
  <c r="E17" i="11"/>
  <c r="F17" i="11" s="1"/>
  <c r="H13" i="11"/>
  <c r="E13" i="11"/>
  <c r="F13" i="11" s="1"/>
  <c r="H12" i="11"/>
  <c r="I11" i="11"/>
  <c r="E58" i="11" l="1"/>
  <c r="F58" i="11" s="1"/>
  <c r="G59" i="11"/>
  <c r="E57" i="11"/>
  <c r="F57" i="11" s="1"/>
  <c r="G57" i="11" s="1"/>
  <c r="G58" i="11"/>
  <c r="E52" i="11"/>
  <c r="F52" i="11" s="1"/>
  <c r="G53" i="11"/>
  <c r="E51" i="11"/>
  <c r="F51" i="11" s="1"/>
  <c r="G51" i="11" s="1"/>
  <c r="G52" i="11"/>
  <c r="G46" i="11"/>
  <c r="H35" i="11"/>
  <c r="H34" i="11" s="1"/>
  <c r="H11" i="11" s="1"/>
  <c r="G36" i="11"/>
  <c r="E35" i="11"/>
  <c r="F35" i="11" s="1"/>
  <c r="E34" i="11" s="1"/>
  <c r="F34" i="11" s="1"/>
  <c r="E30" i="11"/>
  <c r="F30" i="11" s="1"/>
  <c r="G31" i="11"/>
  <c r="E29" i="11"/>
  <c r="F29" i="11" s="1"/>
  <c r="G29" i="11" s="1"/>
  <c r="G30" i="11"/>
  <c r="H16" i="11"/>
  <c r="H15" i="11" s="1"/>
  <c r="E16" i="11"/>
  <c r="F16" i="11" s="1"/>
  <c r="G16" i="11" s="1"/>
  <c r="G17" i="11"/>
  <c r="E12" i="11"/>
  <c r="F12" i="11" s="1"/>
  <c r="G13" i="11"/>
  <c r="G12" i="11"/>
  <c r="G23" i="4"/>
  <c r="E23" i="4"/>
  <c r="H13" i="10"/>
  <c r="H12" i="10" s="1"/>
  <c r="H11" i="10" s="1"/>
  <c r="E13" i="10"/>
  <c r="F13" i="10" s="1"/>
  <c r="I11" i="10"/>
  <c r="G34" i="11" l="1"/>
  <c r="G35" i="11"/>
  <c r="E15" i="11"/>
  <c r="F15" i="11" s="1"/>
  <c r="G15" i="11" s="1"/>
  <c r="E12" i="10"/>
  <c r="F12" i="10" s="1"/>
  <c r="G13" i="10"/>
  <c r="E11" i="10"/>
  <c r="F11" i="10" s="1"/>
  <c r="G11" i="10" s="1"/>
  <c r="G12" i="10"/>
  <c r="G22" i="4"/>
  <c r="E22" i="4"/>
  <c r="H14" i="9"/>
  <c r="H13" i="9" s="1"/>
  <c r="H12" i="9" s="1"/>
  <c r="H11" i="9" s="1"/>
  <c r="E14" i="9"/>
  <c r="F14" i="9" s="1"/>
  <c r="I11" i="9"/>
  <c r="E11" i="11" l="1"/>
  <c r="F11" i="11" s="1"/>
  <c r="G11" i="11" s="1"/>
  <c r="E13" i="9"/>
  <c r="F13" i="9" s="1"/>
  <c r="G14" i="9"/>
  <c r="E12" i="9"/>
  <c r="F12" i="9" s="1"/>
  <c r="G13" i="9"/>
  <c r="E11" i="9"/>
  <c r="F11" i="9" s="1"/>
  <c r="G11" i="9" s="1"/>
  <c r="G12" i="9"/>
  <c r="G21" i="4"/>
  <c r="E21" i="4"/>
  <c r="H14" i="8"/>
  <c r="H13" i="8" s="1"/>
  <c r="H12" i="8" s="1"/>
  <c r="H11" i="8" s="1"/>
  <c r="E14" i="8"/>
  <c r="F14" i="8" s="1"/>
  <c r="I11" i="8"/>
  <c r="G14" i="8" l="1"/>
  <c r="E13" i="8"/>
  <c r="F13" i="8" s="1"/>
  <c r="G13" i="8" s="1"/>
  <c r="E12" i="8"/>
  <c r="F12" i="8" s="1"/>
  <c r="E11" i="8"/>
  <c r="F11" i="8" s="1"/>
  <c r="G11" i="8" s="1"/>
  <c r="G12" i="8"/>
  <c r="G20" i="4"/>
  <c r="E20" i="4"/>
  <c r="H14" i="7"/>
  <c r="E14" i="7"/>
  <c r="F14" i="7" s="1"/>
  <c r="H13" i="7"/>
  <c r="H12" i="7" s="1"/>
  <c r="H11" i="7" s="1"/>
  <c r="I11" i="7"/>
  <c r="E13" i="7" l="1"/>
  <c r="F13" i="7" s="1"/>
  <c r="G14" i="7"/>
  <c r="E12" i="7"/>
  <c r="F12" i="7" s="1"/>
  <c r="G13" i="7"/>
  <c r="E11" i="7"/>
  <c r="F11" i="7" s="1"/>
  <c r="G11" i="7" s="1"/>
  <c r="G12" i="7"/>
  <c r="G19" i="4"/>
  <c r="E19" i="4"/>
  <c r="H16" i="6"/>
  <c r="E16" i="6"/>
  <c r="F16" i="6" s="1"/>
  <c r="H15" i="6"/>
  <c r="H13" i="6"/>
  <c r="H12" i="6" s="1"/>
  <c r="E13" i="6"/>
  <c r="F13" i="6" s="1"/>
  <c r="I11" i="6"/>
  <c r="E15" i="6" l="1"/>
  <c r="F15" i="6" s="1"/>
  <c r="G15" i="6" s="1"/>
  <c r="G16" i="6"/>
  <c r="H11" i="6"/>
  <c r="E12" i="6"/>
  <c r="F12" i="6" s="1"/>
  <c r="E11" i="6" s="1"/>
  <c r="F11" i="6" s="1"/>
  <c r="G13" i="6"/>
  <c r="G12" i="6"/>
  <c r="G18" i="4"/>
  <c r="E18" i="4"/>
  <c r="H14" i="5"/>
  <c r="H13" i="5" s="1"/>
  <c r="H12" i="5" s="1"/>
  <c r="H11" i="5" s="1"/>
  <c r="E14" i="5"/>
  <c r="F14" i="5" s="1"/>
  <c r="I11" i="5"/>
  <c r="G11" i="6" l="1"/>
  <c r="E13" i="5"/>
  <c r="F13" i="5" s="1"/>
  <c r="G13" i="5" s="1"/>
  <c r="G14" i="5"/>
  <c r="H20" i="14"/>
  <c r="H19" i="14"/>
  <c r="H22" i="14" s="1"/>
  <c r="H18" i="14"/>
  <c r="H36" i="13"/>
  <c r="H35" i="13"/>
  <c r="H38" i="13" s="1"/>
  <c r="H34" i="13"/>
  <c r="H19" i="12"/>
  <c r="H18" i="12"/>
  <c r="H21" i="12" s="1"/>
  <c r="H17" i="12"/>
  <c r="H67" i="11"/>
  <c r="H66" i="11"/>
  <c r="H69" i="11" s="1"/>
  <c r="H65" i="11"/>
  <c r="H29" i="10"/>
  <c r="H28" i="10"/>
  <c r="H27" i="10"/>
  <c r="H20" i="9"/>
  <c r="H19" i="9"/>
  <c r="H22" i="9" s="1"/>
  <c r="H18" i="9"/>
  <c r="H20" i="8"/>
  <c r="H19" i="8"/>
  <c r="H22" i="8" s="1"/>
  <c r="H18" i="8"/>
  <c r="H20" i="7"/>
  <c r="H19" i="7"/>
  <c r="H22" i="7" s="1"/>
  <c r="H18" i="7"/>
  <c r="H22" i="6"/>
  <c r="H21" i="6"/>
  <c r="H24" i="6" s="1"/>
  <c r="H20" i="6"/>
  <c r="H28" i="5"/>
  <c r="H27" i="5"/>
  <c r="H30" i="5" s="1"/>
  <c r="G35" i="4"/>
  <c r="H35" i="4" s="1"/>
  <c r="E35" i="4"/>
  <c r="G30" i="4"/>
  <c r="E30" i="4"/>
  <c r="G29" i="4"/>
  <c r="G38" i="4" s="1"/>
  <c r="F29" i="4"/>
  <c r="F38" i="4" s="1"/>
  <c r="E29" i="4"/>
  <c r="E38" i="4" s="1"/>
  <c r="H31" i="10" l="1"/>
  <c r="E12" i="5"/>
  <c r="F12" i="5" s="1"/>
  <c r="G12" i="5" l="1"/>
  <c r="E11" i="5"/>
  <c r="F11" i="5" s="1"/>
  <c r="G11" i="5" l="1"/>
  <c r="H26" i="5"/>
</calcChain>
</file>

<file path=xl/sharedStrings.xml><?xml version="1.0" encoding="utf-8"?>
<sst xmlns="http://schemas.openxmlformats.org/spreadsheetml/2006/main" count="515" uniqueCount="296">
  <si>
    <r>
      <t xml:space="preserve">Contact person: </t>
    </r>
    <r>
      <rPr>
        <sz val="10"/>
        <rFont val="Arial"/>
        <family val="2"/>
      </rPr>
      <t>xxxxxxxxxxx</t>
    </r>
  </si>
  <si>
    <r>
      <t xml:space="preserve">Attn: </t>
    </r>
    <r>
      <rPr>
        <sz val="10"/>
        <rFont val="Arial"/>
        <family val="2"/>
      </rPr>
      <t>xxxxxxx</t>
    </r>
  </si>
  <si>
    <r>
      <t xml:space="preserve">Address: </t>
    </r>
    <r>
      <rPr>
        <sz val="10"/>
        <rFont val="Arial"/>
        <family val="2"/>
      </rPr>
      <t>xxxxxxxxx</t>
    </r>
  </si>
  <si>
    <t>Address:</t>
  </si>
  <si>
    <t>xxxxxxxxxx</t>
  </si>
  <si>
    <t>Tel:</t>
  </si>
  <si>
    <t>Project name:</t>
  </si>
  <si>
    <t>Singtel FY xxxxxx</t>
  </si>
  <si>
    <t>Revision:</t>
  </si>
  <si>
    <t>01</t>
  </si>
  <si>
    <t>Date:</t>
  </si>
  <si>
    <t>Price Summary Table</t>
  </si>
  <si>
    <t>Currency: SGD</t>
  </si>
  <si>
    <t>total gross</t>
  </si>
  <si>
    <t>total net 
(before payment terms incentives)</t>
  </si>
  <si>
    <t>total net 
(after payment terms incentives)</t>
  </si>
  <si>
    <t>Grand Total</t>
  </si>
  <si>
    <t>Total Incentive</t>
  </si>
  <si>
    <t>Incentive core 1</t>
  </si>
  <si>
    <t>Incentive core 2</t>
  </si>
  <si>
    <t>Incentive RAN 1</t>
  </si>
  <si>
    <t>Incentive RAN 2</t>
  </si>
  <si>
    <t>Total before payment terms incentive</t>
  </si>
  <si>
    <t>Payment Terms incentive</t>
  </si>
  <si>
    <t>Grand Total after Incentive</t>
  </si>
  <si>
    <t>Terms and Conditions:</t>
  </si>
  <si>
    <t>Payment terms</t>
  </si>
  <si>
    <t>Incoterms</t>
  </si>
  <si>
    <t>Offer validation period</t>
  </si>
  <si>
    <t>Conditions</t>
  </si>
  <si>
    <t>etc.</t>
  </si>
  <si>
    <t>Revision History:</t>
  </si>
  <si>
    <t>Rev no.</t>
  </si>
  <si>
    <t>Date</t>
  </si>
  <si>
    <t>Description of Change</t>
  </si>
  <si>
    <t>Rev 01</t>
  </si>
  <si>
    <t>DD month YYYY</t>
  </si>
  <si>
    <t>Rev 02</t>
  </si>
  <si>
    <t>yyyyyyyyyyy</t>
  </si>
  <si>
    <t>19 June, 2012</t>
  </si>
  <si>
    <t>Item No</t>
  </si>
  <si>
    <t>Name</t>
  </si>
  <si>
    <t>Qty</t>
  </si>
  <si>
    <t>Product
Unit</t>
  </si>
  <si>
    <t>Unit Gross (SGD)</t>
  </si>
  <si>
    <t>Total Gross (SGD)</t>
  </si>
  <si>
    <t>Discount
(%)</t>
  </si>
  <si>
    <t>Total Net 
(SGD)</t>
  </si>
  <si>
    <t>1st Year Support (SGD)</t>
  </si>
  <si>
    <t>Sub total for gross</t>
  </si>
  <si>
    <t>Sub total for Net</t>
  </si>
  <si>
    <t>Sub total for Support</t>
  </si>
  <si>
    <t>Net total with support</t>
  </si>
  <si>
    <t>1</t>
  </si>
  <si>
    <t>1.1</t>
  </si>
  <si>
    <t>GGSN 1</t>
  </si>
  <si>
    <t>1.1.1</t>
  </si>
  <si>
    <t>new GGSN (M320)</t>
  </si>
  <si>
    <t>1.1.1.1</t>
  </si>
  <si>
    <t>New GGSN HW for Telenai site</t>
  </si>
  <si>
    <t>1.1.1.1.1</t>
  </si>
  <si>
    <t>PRODUCT PACKAGE/GGSN-MPG 2011A HW (FAP1302515)</t>
  </si>
  <si>
    <t>1.1.1.1.1.1</t>
  </si>
  <si>
    <t>1-Port 10 Gigabit Ethernet PIC (S)</t>
  </si>
  <si>
    <t>1.1.1.1.1.2</t>
  </si>
  <si>
    <t>8-Port Gigabit Ethernet PIC 1000Base-T</t>
  </si>
  <si>
    <t>1.1.1.1.1.3</t>
  </si>
  <si>
    <t>CB+RE Redundancy kit (M320)</t>
  </si>
  <si>
    <t>1.1.1.1.1.4</t>
  </si>
  <si>
    <t>Flexible PIC Concentrator Type 2 (FPC2 M320)</t>
  </si>
  <si>
    <t>1.1.1.1.1.5</t>
  </si>
  <si>
    <t>Flexible PIC Concentrator Type 3 (FPC3 M320)</t>
  </si>
  <si>
    <t>1.1.1.1.1.6</t>
  </si>
  <si>
    <t>GGSN-MPG 2011A HW Base M320</t>
  </si>
  <si>
    <t>1.1.1.1.1.7</t>
  </si>
  <si>
    <t>GGSN3-C PIC (3rd generation)</t>
  </si>
  <si>
    <t>1.1.1.1.1.8</t>
  </si>
  <si>
    <t>GGSN3-U/I PIC (3rd generation)</t>
  </si>
  <si>
    <t>1.1.1.1.1.9</t>
  </si>
  <si>
    <t>Multi Services 400 PIC (MS-PIC 400)</t>
  </si>
  <si>
    <t>1.10</t>
  </si>
  <si>
    <t>Gi/Gp Firewall</t>
  </si>
  <si>
    <t>1.10.1</t>
  </si>
  <si>
    <t>Juniper SRX3600 HW x 2</t>
  </si>
  <si>
    <t>1.10.1.1</t>
  </si>
  <si>
    <t>1.10.1.1.1</t>
  </si>
  <si>
    <t>SRX3600 x 2</t>
  </si>
  <si>
    <t>1.10.2</t>
  </si>
  <si>
    <t>Support Services</t>
  </si>
  <si>
    <t>1.10.2.1</t>
  </si>
  <si>
    <t>SRX3600 Support Services</t>
  </si>
  <si>
    <t>1.10.2.1.1</t>
  </si>
  <si>
    <t>1.2</t>
  </si>
  <si>
    <t>SGSN</t>
  </si>
  <si>
    <t>1.2.1</t>
  </si>
  <si>
    <t>new SGSN HW - MKVI+ 1500/2000/3000L</t>
  </si>
  <si>
    <t>1.2.1.1</t>
  </si>
  <si>
    <t>new SGSN HW (Pool)</t>
  </si>
  <si>
    <t>1.2.1.1.1</t>
  </si>
  <si>
    <t>PRODUCT PACKAGE/SGSN-MME 2011A MkVI+ (FAP1302484)</t>
  </si>
  <si>
    <t>1.2.1.1.1.1</t>
  </si>
  <si>
    <t>SGSN-MME 2011A MkVI+ 1500/2000/3000L HW Base</t>
  </si>
  <si>
    <t>1.3</t>
  </si>
  <si>
    <t>Internal DNS</t>
  </si>
  <si>
    <t>1.3.1</t>
  </si>
  <si>
    <t>IPWorks 12A (iDNS) HW</t>
  </si>
  <si>
    <t>1.3.1.1</t>
  </si>
  <si>
    <t>1.3.1.1.1</t>
  </si>
  <si>
    <t>PRODUCT PACKAGE/IPWorks 12 A (FAP1303002)</t>
  </si>
  <si>
    <t>1.3.1.1.1.1</t>
  </si>
  <si>
    <t>HP DL380R06 24Gb mem, 4 x 146Gb disk (DC)</t>
  </si>
  <si>
    <t>1.4</t>
  </si>
  <si>
    <t>External DNS</t>
  </si>
  <si>
    <t>1.4.1</t>
  </si>
  <si>
    <t>IPWorks 12A (eDNS) HW</t>
  </si>
  <si>
    <t>1.4.1.1</t>
  </si>
  <si>
    <t>1.4.1.1.1</t>
  </si>
  <si>
    <t>1.4.1.1.1.1</t>
  </si>
  <si>
    <t>1.5</t>
  </si>
  <si>
    <t>O&amp;M, NMC, Performance</t>
  </si>
  <si>
    <t>1.5.1</t>
  </si>
  <si>
    <t>OSSRC ENIQ SW Expand</t>
  </si>
  <si>
    <t>1.5.1.1</t>
  </si>
  <si>
    <t>O12expand_pscore</t>
  </si>
  <si>
    <t>1.5.1.1.1</t>
  </si>
  <si>
    <t>FAJ1211142, Ericsson GGSN PM Tech Pack (kIP-Session)</t>
  </si>
  <si>
    <t>1.5.1.1.2</t>
  </si>
  <si>
    <t>FAJ 121 1509, Ericsson GGSN KPI Report (kIP-Session)</t>
  </si>
  <si>
    <t>1.5.1.1.3</t>
  </si>
  <si>
    <t>FAJ1211232, Ericsson SGSN KPI Report (per KSAU)</t>
  </si>
  <si>
    <t>1.5.1.1.4</t>
  </si>
  <si>
    <t>FAJ1211141, SGSN-MME PM Tech Pack (per KSAU)</t>
  </si>
  <si>
    <t>1.5.1.1.5</t>
  </si>
  <si>
    <t>Core Network Starter Package, GSN&amp;J20 ( Per kSAU )</t>
  </si>
  <si>
    <t>1.5.1.1.6</t>
  </si>
  <si>
    <t>Core Network Starter Package,  ( kIP-Session)</t>
  </si>
  <si>
    <t>1.5.1.1.7</t>
  </si>
  <si>
    <t>FAJ 121 853, SGSN in Pool Management (KSAU)</t>
  </si>
  <si>
    <t>1.5.1.1.8</t>
  </si>
  <si>
    <t>FAJ 121 713, GPRS Configuration Manager (KSAU)</t>
  </si>
  <si>
    <t>1.5.1.1.9</t>
  </si>
  <si>
    <t>FAJ 121 713, GPRS Configuration Manager -GGSN (Per IP-Session)</t>
  </si>
  <si>
    <t>1.5.1.1.10</t>
  </si>
  <si>
    <t>FAJ 121 089, OSS Client solution, Client Extension, Additional Users in step of 10</t>
  </si>
  <si>
    <t>1.5.1.1.11</t>
  </si>
  <si>
    <t>Connection to OSS-RC FM (COF), Datacom Nodes</t>
  </si>
  <si>
    <t>1.6</t>
  </si>
  <si>
    <t>Features</t>
  </si>
  <si>
    <t>1.6.1</t>
  </si>
  <si>
    <t>FAJ 121 1972 R1, Support for SGSN in Pool (Up to Ph5 and Ph4C)</t>
  </si>
  <si>
    <t>1.6.1.1</t>
  </si>
  <si>
    <t>FAJ 121 1972 R1, Support for SGSN in Pool, 16 ChE</t>
  </si>
  <si>
    <t>1.6.1.1.1</t>
  </si>
  <si>
    <t>FAJ121972 R1, Support for SGSN in Pool, 16 ChE</t>
  </si>
  <si>
    <t>1.6.2</t>
  </si>
  <si>
    <t>SGSN 2009A to 2011B SW Upgrade</t>
  </si>
  <si>
    <t>1.6.2.1</t>
  </si>
  <si>
    <t>1.6.2.1.1</t>
  </si>
  <si>
    <t>PRODUCT PACKAGE/SGSN-MME 2011B SW Lic (FAP1302716)</t>
  </si>
  <si>
    <t>1.6.2.1.1.1</t>
  </si>
  <si>
    <t>SGSN-MME 2010B to 2011B 10 kPPS GSM or 50 kPPS WCDMA SW Upgrade License</t>
  </si>
  <si>
    <t>1.6.2.1.1.2</t>
  </si>
  <si>
    <t>SGSN-MME 2010B to 2011B 25 kSAU SW Upgrade License</t>
  </si>
  <si>
    <t>1.6.2.1.1.3</t>
  </si>
  <si>
    <t>SGSN-MME 2010B to 2011B 5k IP Sessions SW Upgrade License</t>
  </si>
  <si>
    <t>1.6.2.1.2</t>
  </si>
  <si>
    <t>PRODUCT PACKAGE/SGSN-MME 2010B SW (FAP1302105)</t>
  </si>
  <si>
    <t>1.6.2.1.2.1</t>
  </si>
  <si>
    <t>SGSN-MME 2009B to 2010B 10 kPPS GSM or 50 kPPS WCDMA SW Upgrade License</t>
  </si>
  <si>
    <t>1.6.2.1.2.2</t>
  </si>
  <si>
    <t>SGSN-MME 2009B to 2010B 25 kSAU Upgrade SW License</t>
  </si>
  <si>
    <t>1.6.2.1.2.3</t>
  </si>
  <si>
    <t>SGSN-MME 2009B to 2010B 5k IP Sessions Upgrade SW License</t>
  </si>
  <si>
    <t>1.6.2.1.3</t>
  </si>
  <si>
    <t>PRODUCT PACKAGE/SGSN-MME 2009B (FAP1301520)</t>
  </si>
  <si>
    <t>1.6.2.1.3.1</t>
  </si>
  <si>
    <t>SGSN 2009A to 2009B 10 kPPS GSM or 50 kPPS WCDMA SW Upgrade License</t>
  </si>
  <si>
    <t>1.6.2.1.3.2</t>
  </si>
  <si>
    <t>SGSN 2009A to 2009B 25 kSAU Upgrade SW License</t>
  </si>
  <si>
    <t>1.6.2.1.3.3</t>
  </si>
  <si>
    <t>SGSN 2009A to 2009B 5 kPDP Upgrade SW License</t>
  </si>
  <si>
    <t>1.6.3</t>
  </si>
  <si>
    <t>SGSN Pool Features 2011B</t>
  </si>
  <si>
    <t>1.6.3.1</t>
  </si>
  <si>
    <t>1.6.3.1.1</t>
  </si>
  <si>
    <t>1.6.3.1.1.1</t>
  </si>
  <si>
    <t>APN Resolution Funchtional Extension</t>
  </si>
  <si>
    <t>1.6.3.1.1.2</t>
  </si>
  <si>
    <t>SGSN Pool for GSM</t>
  </si>
  <si>
    <t>1.6.4</t>
  </si>
  <si>
    <t>Existing GGSN SW Upgrade &amp; Expansion</t>
  </si>
  <si>
    <t>1.6.4.1</t>
  </si>
  <si>
    <t>GGSN SW Upgrade</t>
  </si>
  <si>
    <t>1.6.4.1.1</t>
  </si>
  <si>
    <t>PRODUCT PACKAGE/EPG 2012A SW (FAP1303056)</t>
  </si>
  <si>
    <t>1.6.4.1.1.1</t>
  </si>
  <si>
    <t>Deduction: Mobile Broadband - HSPA SW Bundle Upgrade</t>
  </si>
  <si>
    <t>1.6.4.1.1.2</t>
  </si>
  <si>
    <t>Enhanced Uplink Support, Expansion 2 (8-11 Mbps)</t>
  </si>
  <si>
    <t>1.6.4.1.1.3</t>
  </si>
  <si>
    <t>EPG 2012A 1 kPPS Capacity Basic SW License</t>
  </si>
  <si>
    <t>1.6.4.1.1.4</t>
  </si>
  <si>
    <t>HSDPA Support, Expansion 5 (48-84 Mbps)</t>
  </si>
  <si>
    <t>1.6.4.1.1.5</t>
  </si>
  <si>
    <t>SW Upgrade from GGSN-MPG 2010B to EPG 2012A License for 1 k IP Session</t>
  </si>
  <si>
    <t>1.6.4.1.1.6</t>
  </si>
  <si>
    <t>SW Upgrade from GGSN-MPG 2010B to EPG 2012A License for 1 kPPS</t>
  </si>
  <si>
    <t>1.6.4.1.2</t>
  </si>
  <si>
    <t>PRODUCT PACKAGE/GGSN-MPG 2010B SW (FAP1302161)</t>
  </si>
  <si>
    <t>1.6.4.1.2.1</t>
  </si>
  <si>
    <t>SW Upgrade from GGSN 2009B to GGSN-MPG 2010B License for 1 k IP Session</t>
  </si>
  <si>
    <t>1.6.4.1.2.2</t>
  </si>
  <si>
    <t>SW Upgrade from GGSN 2009B to GGSN-MPG 2010B License for 1 kPPS</t>
  </si>
  <si>
    <t>1.6.4.1.3</t>
  </si>
  <si>
    <t>PRODUCT PACKAGE/GGSN 2009B (FAP1301640)</t>
  </si>
  <si>
    <t>1.6.4.1.3.1</t>
  </si>
  <si>
    <t>SW Upgrade from GGSN 2009A to GGSN 2009B License for 1 kPDP</t>
  </si>
  <si>
    <t>1.6.4.1.3.2</t>
  </si>
  <si>
    <t>SW Upgrade from GGSN 2009A to GGSN 2009B License for 1 kPPS</t>
  </si>
  <si>
    <t>1.6.4.1.3.3</t>
  </si>
  <si>
    <t>SW Upgrade from GGSN 2009A to GGSN 2009B License for 10 kPDP</t>
  </si>
  <si>
    <t>1.6.4.1.3.4</t>
  </si>
  <si>
    <t>SW Upgrade from GGSN 2009A to GGSN 2009B License for 10 kPPS</t>
  </si>
  <si>
    <t>1.6.5</t>
  </si>
  <si>
    <t>IPWorks12A (iDNS) SW</t>
  </si>
  <si>
    <t>1.6.5.1</t>
  </si>
  <si>
    <t>1.6.5.1.1</t>
  </si>
  <si>
    <t>1.6.5.1.1.1</t>
  </si>
  <si>
    <t>DNS Basic SW</t>
  </si>
  <si>
    <t>1.6.5.1.1.2</t>
  </si>
  <si>
    <t>IPWorks Basic SW License</t>
  </si>
  <si>
    <t>1.6.5.1.1.3</t>
  </si>
  <si>
    <t>IPv6 Support</t>
  </si>
  <si>
    <t>1.6.6</t>
  </si>
  <si>
    <t>IPWorks12A (eDNS) SW</t>
  </si>
  <si>
    <t>1.6.6.1</t>
  </si>
  <si>
    <t>1.6.6.1.1</t>
  </si>
  <si>
    <t>1.6.6.1.1.1</t>
  </si>
  <si>
    <t>1.6.6.1.1.2</t>
  </si>
  <si>
    <t>1.6.6.1.1.3</t>
  </si>
  <si>
    <t>1.7</t>
  </si>
  <si>
    <t>BGW</t>
  </si>
  <si>
    <t>1.7.1</t>
  </si>
  <si>
    <t>Cisco ASR 1002 HW x 2</t>
  </si>
  <si>
    <t>1.7.1.1</t>
  </si>
  <si>
    <t>1.7.1.1.1</t>
  </si>
  <si>
    <t>1.8</t>
  </si>
  <si>
    <t>Professional Services</t>
  </si>
  <si>
    <t>1.8.1</t>
  </si>
  <si>
    <t>Implementation Services</t>
  </si>
  <si>
    <t>1.8.1.1</t>
  </si>
  <si>
    <t>1.8.1.1.1</t>
  </si>
  <si>
    <t>Project Managmeent</t>
  </si>
  <si>
    <t>1.8.1.1.2</t>
  </si>
  <si>
    <t>Integrate new nodes to OSS</t>
  </si>
  <si>
    <t>1.8.1.1.3</t>
  </si>
  <si>
    <t>SGSN Upgrade from 2009A to 2011A</t>
  </si>
  <si>
    <t>1.8.1.1.4</t>
  </si>
  <si>
    <t>GGSN Upgrade from 2009A to 2011B</t>
  </si>
  <si>
    <t>1.8.1.1.5</t>
  </si>
  <si>
    <t>MPBN Implementation</t>
  </si>
  <si>
    <t>1.8.1.1.6</t>
  </si>
  <si>
    <t>GGSN 2011A - Redundancy</t>
  </si>
  <si>
    <t>1.8.1.1.7</t>
  </si>
  <si>
    <t>SGSN 2011A - SGSN-In-Pool</t>
  </si>
  <si>
    <t>1.8.1.1.8</t>
  </si>
  <si>
    <t>IP Works DNS Implementation</t>
  </si>
  <si>
    <t>1.8.1.1.9</t>
  </si>
  <si>
    <t>Gi Firewall Implementation</t>
  </si>
  <si>
    <t>1.8.1.1.10</t>
  </si>
  <si>
    <t>Gn Firewall and Border Gateway Implementation</t>
  </si>
  <si>
    <t>1.8.1.2</t>
  </si>
  <si>
    <t>Training</t>
  </si>
  <si>
    <t>1.8.1.2.1</t>
  </si>
  <si>
    <t>SGSN Pool Introduction</t>
  </si>
  <si>
    <t>1.8.1.2.2</t>
  </si>
  <si>
    <t>SGSN 2009A to 2011B feature Delta</t>
  </si>
  <si>
    <t>1.8.1.2.3</t>
  </si>
  <si>
    <t>SGSN 2011  Configuration</t>
  </si>
  <si>
    <t>1.8.1.2.4</t>
  </si>
  <si>
    <t>GGSN 2009A to 2011A feature Delta</t>
  </si>
  <si>
    <t>1.8.1.2.5</t>
  </si>
  <si>
    <t>GGSN Network Engineer</t>
  </si>
  <si>
    <t>1.8.1.2.6</t>
  </si>
  <si>
    <t>IP Works 12 O&amp;M for EPC</t>
  </si>
  <si>
    <t>1.8.1.2.7</t>
  </si>
  <si>
    <t>Junos for Security Platforms</t>
  </si>
  <si>
    <t>1.9</t>
  </si>
  <si>
    <t>Customer Support</t>
  </si>
  <si>
    <t>1.9.1</t>
  </si>
  <si>
    <t>Customer Support - PS Core Redundancy (Basic)</t>
  </si>
  <si>
    <t>1.9.1.1</t>
  </si>
  <si>
    <t>1.9.1.1.1</t>
  </si>
  <si>
    <t>PS Core Redundancy SW Support per year (Basic)</t>
  </si>
  <si>
    <t>1.9.1.1.2</t>
  </si>
  <si>
    <t>PS Core Redundancy HW Support per year (Basic)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</si>
</sst>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sz val="12"/>
      <color indexed="62"/>
      <name val="Arial"/>
      <family val="2"/>
    </font>
    <font>
      <sz val="10"/>
      <color indexed="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9" fontId="15" fillId="0" borderId="20" applyFill="0" applyBorder="0">
      <alignment wrapText="1"/>
    </xf>
    <xf numFmtId="164" fontId="16" fillId="0" borderId="0" applyFill="0" applyBorder="0"/>
    <xf numFmtId="49" fontId="17" fillId="2" borderId="0" applyFill="0" applyBorder="0"/>
    <xf numFmtId="164" fontId="17" fillId="0" borderId="0" applyFill="0" applyBorder="0"/>
    <xf numFmtId="164" fontId="17" fillId="6" borderId="0" applyFill="0" applyBorder="0"/>
    <xf numFmtId="164" fontId="17" fillId="0" borderId="0" applyFill="0" applyBorder="0"/>
  </cellStyleXfs>
  <cellXfs count="135">
    <xf numFmtId="0" fontId="0" fillId="0" borderId="0" xfId="0"/>
    <xf numFmtId="0" fontId="2" fillId="2" borderId="1" xfId="2" applyFill="1" applyBorder="1"/>
    <xf numFmtId="40" fontId="2" fillId="2" borderId="1" xfId="2" applyNumberFormat="1" applyFill="1" applyBorder="1"/>
    <xf numFmtId="40" fontId="2" fillId="2" borderId="0" xfId="2" applyNumberFormat="1" applyFill="1" applyBorder="1"/>
    <xf numFmtId="0" fontId="2" fillId="2" borderId="0" xfId="2" applyFill="1"/>
    <xf numFmtId="0" fontId="2" fillId="2" borderId="0" xfId="2" applyFill="1" applyBorder="1"/>
    <xf numFmtId="0" fontId="3" fillId="2" borderId="0" xfId="2" applyFont="1" applyFill="1" applyBorder="1"/>
    <xf numFmtId="40" fontId="3" fillId="2" borderId="0" xfId="2" applyNumberFormat="1" applyFont="1" applyFill="1" applyBorder="1"/>
    <xf numFmtId="0" fontId="5" fillId="2" borderId="0" xfId="2" applyFont="1" applyFill="1"/>
    <xf numFmtId="0" fontId="7" fillId="2" borderId="0" xfId="2" applyFont="1" applyFill="1"/>
    <xf numFmtId="40" fontId="7" fillId="2" borderId="0" xfId="2" applyNumberFormat="1" applyFont="1" applyFill="1"/>
    <xf numFmtId="0" fontId="5" fillId="2" borderId="0" xfId="2" applyFont="1" applyFill="1" applyBorder="1"/>
    <xf numFmtId="0" fontId="7" fillId="2" borderId="0" xfId="2" applyFont="1" applyFill="1" applyBorder="1"/>
    <xf numFmtId="40" fontId="7" fillId="2" borderId="0" xfId="2" applyNumberFormat="1" applyFont="1" applyFill="1" applyBorder="1"/>
    <xf numFmtId="0" fontId="8" fillId="2" borderId="0" xfId="2" applyFont="1" applyFill="1" applyBorder="1"/>
    <xf numFmtId="0" fontId="10" fillId="3" borderId="2" xfId="2" applyFont="1" applyFill="1" applyBorder="1"/>
    <xf numFmtId="0" fontId="11" fillId="3" borderId="3" xfId="2" applyFont="1" applyFill="1" applyBorder="1"/>
    <xf numFmtId="40" fontId="11" fillId="3" borderId="3" xfId="2" applyNumberFormat="1" applyFont="1" applyFill="1" applyBorder="1"/>
    <xf numFmtId="40" fontId="11" fillId="3" borderId="4" xfId="2" applyNumberFormat="1" applyFont="1" applyFill="1" applyBorder="1"/>
    <xf numFmtId="0" fontId="8" fillId="2" borderId="0" xfId="2" applyFont="1" applyFill="1"/>
    <xf numFmtId="40" fontId="2" fillId="2" borderId="0" xfId="2" applyNumberFormat="1" applyFill="1"/>
    <xf numFmtId="40" fontId="3" fillId="2" borderId="0" xfId="2" applyNumberFormat="1" applyFont="1" applyFill="1" applyBorder="1" applyAlignment="1">
      <alignment horizontal="center"/>
    </xf>
    <xf numFmtId="40" fontId="3" fillId="2" borderId="0" xfId="2" applyNumberFormat="1" applyFont="1" applyFill="1" applyBorder="1" applyAlignment="1">
      <alignment horizontal="center" wrapText="1"/>
    </xf>
    <xf numFmtId="0" fontId="3" fillId="2" borderId="5" xfId="2" applyFont="1" applyFill="1" applyBorder="1"/>
    <xf numFmtId="0" fontId="3" fillId="2" borderId="6" xfId="2" applyFont="1" applyFill="1" applyBorder="1"/>
    <xf numFmtId="40" fontId="3" fillId="2" borderId="6" xfId="2" applyNumberFormat="1" applyFont="1" applyFill="1" applyBorder="1" applyAlignment="1">
      <alignment horizontal="center"/>
    </xf>
    <xf numFmtId="40" fontId="3" fillId="2" borderId="7" xfId="2" applyNumberFormat="1" applyFont="1" applyFill="1" applyBorder="1" applyAlignment="1">
      <alignment horizontal="center"/>
    </xf>
    <xf numFmtId="0" fontId="3" fillId="2" borderId="0" xfId="2" applyFont="1" applyFill="1"/>
    <xf numFmtId="0" fontId="2" fillId="2" borderId="8" xfId="2" applyFill="1" applyBorder="1"/>
    <xf numFmtId="0" fontId="2" fillId="2" borderId="9" xfId="2" applyFill="1" applyBorder="1"/>
    <xf numFmtId="40" fontId="2" fillId="2" borderId="9" xfId="2" applyNumberFormat="1" applyFill="1" applyBorder="1" applyAlignment="1">
      <alignment horizontal="center"/>
    </xf>
    <xf numFmtId="40" fontId="2" fillId="2" borderId="10" xfId="2" applyNumberFormat="1" applyFill="1" applyBorder="1" applyAlignment="1">
      <alignment horizontal="center"/>
    </xf>
    <xf numFmtId="0" fontId="3" fillId="4" borderId="5" xfId="2" applyFont="1" applyFill="1" applyBorder="1"/>
    <xf numFmtId="0" fontId="3" fillId="4" borderId="6" xfId="2" applyFont="1" applyFill="1" applyBorder="1"/>
    <xf numFmtId="40" fontId="3" fillId="4" borderId="6" xfId="2" applyNumberFormat="1" applyFont="1" applyFill="1" applyBorder="1" applyAlignment="1">
      <alignment horizontal="center"/>
    </xf>
    <xf numFmtId="40" fontId="3" fillId="4" borderId="11" xfId="2" applyNumberFormat="1" applyFont="1" applyFill="1" applyBorder="1" applyAlignment="1">
      <alignment horizontal="center"/>
    </xf>
    <xf numFmtId="40" fontId="13" fillId="4" borderId="11" xfId="2" applyNumberFormat="1" applyFont="1" applyFill="1" applyBorder="1" applyAlignment="1">
      <alignment horizontal="center"/>
    </xf>
    <xf numFmtId="0" fontId="3" fillId="4" borderId="12" xfId="2" applyFont="1" applyFill="1" applyBorder="1"/>
    <xf numFmtId="0" fontId="3" fillId="4" borderId="0" xfId="2" applyFont="1" applyFill="1" applyBorder="1"/>
    <xf numFmtId="40" fontId="3" fillId="4" borderId="0" xfId="2" applyNumberFormat="1" applyFont="1" applyFill="1" applyBorder="1" applyAlignment="1">
      <alignment horizontal="center"/>
    </xf>
    <xf numFmtId="0" fontId="13" fillId="4" borderId="12" xfId="2" applyFont="1" applyFill="1" applyBorder="1"/>
    <xf numFmtId="0" fontId="13" fillId="4" borderId="0" xfId="2" applyFont="1" applyFill="1" applyBorder="1"/>
    <xf numFmtId="40" fontId="13" fillId="4" borderId="0" xfId="2" applyNumberFormat="1" applyFont="1" applyFill="1" applyBorder="1" applyAlignment="1">
      <alignment horizontal="center"/>
    </xf>
    <xf numFmtId="0" fontId="13" fillId="2" borderId="0" xfId="2" applyFont="1" applyFill="1"/>
    <xf numFmtId="0" fontId="14" fillId="4" borderId="12" xfId="2" applyFont="1" applyFill="1" applyBorder="1"/>
    <xf numFmtId="0" fontId="2" fillId="4" borderId="8" xfId="2" applyFill="1" applyBorder="1"/>
    <xf numFmtId="0" fontId="2" fillId="4" borderId="9" xfId="2" applyFill="1" applyBorder="1"/>
    <xf numFmtId="40" fontId="2" fillId="4" borderId="9" xfId="2" applyNumberFormat="1" applyFill="1" applyBorder="1" applyAlignment="1">
      <alignment horizontal="center"/>
    </xf>
    <xf numFmtId="40" fontId="2" fillId="4" borderId="10" xfId="2" applyNumberFormat="1" applyFill="1" applyBorder="1" applyAlignment="1">
      <alignment horizontal="center"/>
    </xf>
    <xf numFmtId="0" fontId="3" fillId="5" borderId="8" xfId="2" applyFont="1" applyFill="1" applyBorder="1"/>
    <xf numFmtId="0" fontId="3" fillId="5" borderId="9" xfId="2" applyFont="1" applyFill="1" applyBorder="1"/>
    <xf numFmtId="40" fontId="3" fillId="5" borderId="9" xfId="2" applyNumberFormat="1" applyFont="1" applyFill="1" applyBorder="1" applyAlignment="1">
      <alignment horizontal="center"/>
    </xf>
    <xf numFmtId="40" fontId="3" fillId="5" borderId="10" xfId="2" applyNumberFormat="1" applyFont="1" applyFill="1" applyBorder="1" applyAlignment="1">
      <alignment horizontal="center"/>
    </xf>
    <xf numFmtId="0" fontId="11" fillId="3" borderId="0" xfId="2" applyFont="1" applyFill="1" applyBorder="1"/>
    <xf numFmtId="0" fontId="11" fillId="3" borderId="0" xfId="2" applyFont="1" applyFill="1"/>
    <xf numFmtId="0" fontId="2" fillId="2" borderId="13" xfId="2" applyFill="1" applyBorder="1"/>
    <xf numFmtId="0" fontId="2" fillId="2" borderId="14" xfId="2" applyFill="1" applyBorder="1"/>
    <xf numFmtId="40" fontId="2" fillId="2" borderId="14" xfId="2" applyNumberFormat="1" applyFill="1" applyBorder="1"/>
    <xf numFmtId="40" fontId="2" fillId="2" borderId="15" xfId="2" applyNumberFormat="1" applyFill="1" applyBorder="1"/>
    <xf numFmtId="0" fontId="2" fillId="2" borderId="16" xfId="2" applyFill="1" applyBorder="1"/>
    <xf numFmtId="40" fontId="2" fillId="2" borderId="17" xfId="2" applyNumberFormat="1" applyFill="1" applyBorder="1"/>
    <xf numFmtId="0" fontId="2" fillId="2" borderId="18" xfId="2" applyFill="1" applyBorder="1"/>
    <xf numFmtId="40" fontId="2" fillId="2" borderId="19" xfId="2" applyNumberFormat="1" applyFill="1" applyBorder="1"/>
    <xf numFmtId="0" fontId="3" fillId="2" borderId="2" xfId="2" applyFont="1" applyFill="1" applyBorder="1"/>
    <xf numFmtId="0" fontId="3" fillId="2" borderId="3" xfId="2" applyFont="1" applyFill="1" applyBorder="1"/>
    <xf numFmtId="40" fontId="3" fillId="2" borderId="3" xfId="2" applyNumberFormat="1" applyFont="1" applyFill="1" applyBorder="1"/>
    <xf numFmtId="40" fontId="3" fillId="2" borderId="4" xfId="2" applyNumberFormat="1" applyFont="1" applyFill="1" applyBorder="1"/>
    <xf numFmtId="0" fontId="2" fillId="0" borderId="0" xfId="2"/>
    <xf numFmtId="40" fontId="2" fillId="0" borderId="0" xfId="2" applyNumberFormat="1"/>
    <xf numFmtId="0" fontId="2" fillId="2" borderId="1" xfId="2" applyFill="1" applyBorder="1" applyAlignment="1">
      <alignment wrapText="1"/>
    </xf>
    <xf numFmtId="0" fontId="2" fillId="2" borderId="0" xfId="2" applyFill="1" applyBorder="1" applyAlignment="1">
      <alignment wrapText="1"/>
    </xf>
    <xf numFmtId="0" fontId="6" fillId="2" borderId="0" xfId="2" applyFont="1" applyFill="1" applyAlignment="1">
      <alignment wrapText="1"/>
    </xf>
    <xf numFmtId="0" fontId="6" fillId="2" borderId="0" xfId="2" quotePrefix="1" applyFont="1" applyFill="1" applyAlignment="1">
      <alignment wrapText="1"/>
    </xf>
    <xf numFmtId="0" fontId="6" fillId="2" borderId="0" xfId="2" applyFont="1" applyFill="1" applyBorder="1" applyAlignment="1">
      <alignment wrapText="1"/>
    </xf>
    <xf numFmtId="0" fontId="9" fillId="2" borderId="0" xfId="2" applyFont="1" applyFill="1" applyBorder="1" applyAlignment="1">
      <alignment wrapText="1"/>
    </xf>
    <xf numFmtId="0" fontId="11" fillId="3" borderId="3" xfId="2" applyFont="1" applyFill="1" applyBorder="1" applyAlignment="1">
      <alignment wrapText="1"/>
    </xf>
    <xf numFmtId="0" fontId="2" fillId="2" borderId="0" xfId="2" applyFill="1" applyAlignment="1">
      <alignment wrapText="1"/>
    </xf>
    <xf numFmtId="0" fontId="3" fillId="2" borderId="6" xfId="2" applyFont="1" applyFill="1" applyBorder="1" applyAlignment="1">
      <alignment wrapText="1"/>
    </xf>
    <xf numFmtId="0" fontId="12" fillId="2" borderId="9" xfId="2" applyFont="1" applyFill="1" applyBorder="1" applyAlignment="1">
      <alignment wrapText="1"/>
    </xf>
    <xf numFmtId="0" fontId="3" fillId="4" borderId="6" xfId="2" applyFont="1" applyFill="1" applyBorder="1" applyAlignment="1">
      <alignment wrapText="1"/>
    </xf>
    <xf numFmtId="0" fontId="3" fillId="4" borderId="0" xfId="2" applyFont="1" applyFill="1" applyBorder="1" applyAlignment="1">
      <alignment wrapText="1"/>
    </xf>
    <xf numFmtId="0" fontId="13" fillId="4" borderId="0" xfId="2" applyFont="1" applyFill="1" applyBorder="1" applyAlignment="1">
      <alignment wrapText="1"/>
    </xf>
    <xf numFmtId="0" fontId="12" fillId="4" borderId="9" xfId="2" applyFont="1" applyFill="1" applyBorder="1" applyAlignment="1">
      <alignment wrapText="1"/>
    </xf>
    <xf numFmtId="0" fontId="3" fillId="5" borderId="9" xfId="2" applyFont="1" applyFill="1" applyBorder="1" applyAlignment="1">
      <alignment wrapText="1"/>
    </xf>
    <xf numFmtId="0" fontId="3" fillId="2" borderId="0" xfId="2" applyFont="1" applyFill="1" applyBorder="1" applyAlignment="1">
      <alignment wrapText="1"/>
    </xf>
    <xf numFmtId="0" fontId="2" fillId="2" borderId="14" xfId="2" applyFill="1" applyBorder="1" applyAlignment="1">
      <alignment wrapText="1"/>
    </xf>
    <xf numFmtId="0" fontId="3" fillId="2" borderId="2" xfId="2" applyFont="1" applyFill="1" applyBorder="1" applyAlignment="1">
      <alignment wrapText="1"/>
    </xf>
    <xf numFmtId="0" fontId="2" fillId="2" borderId="16" xfId="2" applyFill="1" applyBorder="1" applyAlignment="1">
      <alignment wrapText="1"/>
    </xf>
    <xf numFmtId="0" fontId="2" fillId="2" borderId="18" xfId="2" applyFill="1" applyBorder="1" applyAlignment="1">
      <alignment wrapText="1"/>
    </xf>
    <xf numFmtId="0" fontId="2" fillId="0" borderId="0" xfId="2" applyAlignment="1">
      <alignment wrapText="1"/>
    </xf>
    <xf numFmtId="38" fontId="2" fillId="2" borderId="1" xfId="1" applyNumberFormat="1" applyFont="1" applyFill="1" applyBorder="1"/>
    <xf numFmtId="40" fontId="2" fillId="2" borderId="1" xfId="2" applyNumberFormat="1" applyFill="1" applyBorder="1" applyAlignment="1">
      <alignment horizontal="center"/>
    </xf>
    <xf numFmtId="38" fontId="2" fillId="2" borderId="0" xfId="1" applyNumberFormat="1" applyFont="1" applyFill="1" applyBorder="1"/>
    <xf numFmtId="40" fontId="2" fillId="2" borderId="0" xfId="2" applyNumberFormat="1" applyFill="1" applyBorder="1" applyAlignment="1">
      <alignment horizontal="center"/>
    </xf>
    <xf numFmtId="38" fontId="7" fillId="2" borderId="0" xfId="1" applyNumberFormat="1" applyFont="1" applyFill="1"/>
    <xf numFmtId="40" fontId="7" fillId="2" borderId="0" xfId="2" applyNumberFormat="1" applyFont="1" applyFill="1" applyAlignment="1">
      <alignment horizontal="center"/>
    </xf>
    <xf numFmtId="38" fontId="2" fillId="2" borderId="0" xfId="1" applyNumberFormat="1" applyFont="1" applyFill="1"/>
    <xf numFmtId="40" fontId="2" fillId="2" borderId="0" xfId="2" applyNumberFormat="1" applyFill="1" applyAlignment="1">
      <alignment horizontal="center"/>
    </xf>
    <xf numFmtId="49" fontId="15" fillId="2" borderId="20" xfId="3" applyFill="1" applyBorder="1">
      <alignment wrapText="1"/>
    </xf>
    <xf numFmtId="49" fontId="15" fillId="2" borderId="20" xfId="3" applyFill="1" applyBorder="1" applyAlignment="1">
      <alignment wrapText="1"/>
    </xf>
    <xf numFmtId="38" fontId="15" fillId="2" borderId="20" xfId="1" applyNumberFormat="1" applyFont="1" applyFill="1" applyBorder="1" applyAlignment="1">
      <alignment horizontal="right" wrapText="1"/>
    </xf>
    <xf numFmtId="49" fontId="15" fillId="2" borderId="20" xfId="3" applyFont="1" applyFill="1" applyBorder="1" applyAlignment="1">
      <alignment horizontal="center" wrapText="1"/>
    </xf>
    <xf numFmtId="40" fontId="15" fillId="2" borderId="20" xfId="3" applyNumberFormat="1" applyFont="1" applyFill="1" applyBorder="1" applyAlignment="1">
      <alignment horizontal="center" wrapText="1"/>
    </xf>
    <xf numFmtId="40" fontId="15" fillId="7" borderId="20" xfId="3" applyNumberFormat="1" applyFont="1" applyFill="1" applyBorder="1" applyAlignment="1">
      <alignment horizontal="center" wrapText="1"/>
    </xf>
    <xf numFmtId="49" fontId="17" fillId="2" borderId="0" xfId="2" applyNumberFormat="1" applyFont="1" applyFill="1" applyAlignment="1"/>
    <xf numFmtId="0" fontId="17" fillId="2" borderId="0" xfId="2" applyFont="1" applyFill="1" applyAlignment="1">
      <alignment wrapText="1"/>
    </xf>
    <xf numFmtId="38" fontId="17" fillId="2" borderId="0" xfId="1" applyNumberFormat="1" applyFont="1" applyFill="1" applyAlignment="1"/>
    <xf numFmtId="0" fontId="17" fillId="2" borderId="0" xfId="2" applyFont="1" applyFill="1" applyAlignment="1"/>
    <xf numFmtId="40" fontId="17" fillId="2" borderId="0" xfId="2" applyNumberFormat="1" applyFont="1" applyFill="1" applyAlignment="1"/>
    <xf numFmtId="49" fontId="15" fillId="2" borderId="0" xfId="2" applyNumberFormat="1" applyFont="1" applyFill="1" applyAlignment="1"/>
    <xf numFmtId="49" fontId="15" fillId="2" borderId="0" xfId="2" applyNumberFormat="1" applyFont="1" applyFill="1" applyAlignment="1">
      <alignment wrapText="1"/>
    </xf>
    <xf numFmtId="38" fontId="15" fillId="2" borderId="0" xfId="1" applyNumberFormat="1" applyFont="1" applyFill="1" applyAlignment="1"/>
    <xf numFmtId="0" fontId="15" fillId="2" borderId="0" xfId="2" applyFont="1" applyFill="1" applyAlignment="1"/>
    <xf numFmtId="40" fontId="17" fillId="2" borderId="0" xfId="8" applyNumberFormat="1" applyFill="1"/>
    <xf numFmtId="40" fontId="17" fillId="2" borderId="0" xfId="6" applyNumberFormat="1" applyFill="1"/>
    <xf numFmtId="40" fontId="15" fillId="2" borderId="0" xfId="2" applyNumberFormat="1" applyFont="1" applyFill="1" applyAlignment="1">
      <alignment horizontal="center"/>
    </xf>
    <xf numFmtId="40" fontId="17" fillId="2" borderId="0" xfId="7" applyNumberFormat="1" applyFill="1"/>
    <xf numFmtId="40" fontId="16" fillId="2" borderId="0" xfId="4" applyNumberFormat="1" applyFill="1"/>
    <xf numFmtId="49" fontId="17" fillId="2" borderId="21" xfId="2" applyNumberFormat="1" applyFont="1" applyFill="1" applyBorder="1" applyAlignment="1"/>
    <xf numFmtId="0" fontId="17" fillId="2" borderId="21" xfId="2" applyFont="1" applyFill="1" applyBorder="1" applyAlignment="1">
      <alignment horizontal="left" wrapText="1"/>
    </xf>
    <xf numFmtId="38" fontId="17" fillId="2" borderId="21" xfId="1" applyNumberFormat="1" applyFont="1" applyFill="1" applyBorder="1" applyAlignment="1"/>
    <xf numFmtId="0" fontId="17" fillId="2" borderId="21" xfId="2" applyFont="1" applyFill="1" applyBorder="1" applyAlignment="1"/>
    <xf numFmtId="40" fontId="17" fillId="2" borderId="21" xfId="8" applyNumberFormat="1" applyFill="1" applyBorder="1"/>
    <xf numFmtId="40" fontId="17" fillId="2" borderId="21" xfId="6" applyNumberFormat="1" applyFill="1" applyBorder="1"/>
    <xf numFmtId="40" fontId="17" fillId="2" borderId="21" xfId="2" applyNumberFormat="1" applyFont="1" applyFill="1" applyBorder="1" applyAlignment="1">
      <alignment horizontal="center"/>
    </xf>
    <xf numFmtId="40" fontId="17" fillId="2" borderId="21" xfId="7" applyNumberFormat="1" applyFill="1" applyBorder="1"/>
    <xf numFmtId="40" fontId="17" fillId="2" borderId="21" xfId="2" applyNumberFormat="1" applyFont="1" applyFill="1" applyBorder="1" applyAlignment="1"/>
    <xf numFmtId="0" fontId="15" fillId="2" borderId="0" xfId="2" applyFont="1" applyFill="1" applyAlignment="1">
      <alignment horizontal="left" wrapText="1"/>
    </xf>
    <xf numFmtId="38" fontId="3" fillId="2" borderId="0" xfId="1" applyNumberFormat="1" applyFont="1" applyFill="1"/>
    <xf numFmtId="40" fontId="3" fillId="2" borderId="0" xfId="2" applyNumberFormat="1" applyFont="1" applyFill="1"/>
    <xf numFmtId="40" fontId="3" fillId="2" borderId="0" xfId="2" applyNumberFormat="1" applyFont="1" applyFill="1" applyAlignment="1">
      <alignment horizontal="center"/>
    </xf>
    <xf numFmtId="38" fontId="2" fillId="0" borderId="0" xfId="1" applyNumberFormat="1" applyFont="1"/>
    <xf numFmtId="40" fontId="2" fillId="0" borderId="0" xfId="2" applyNumberFormat="1" applyAlignment="1">
      <alignment horizontal="center"/>
    </xf>
    <xf numFmtId="0" fontId="3" fillId="2" borderId="12" xfId="2" applyFont="1" applyFill="1" applyBorder="1"/>
    <xf numFmtId="40" fontId="3" fillId="2" borderId="11" xfId="2" applyNumberFormat="1" applyFont="1" applyFill="1" applyBorder="1" applyAlignment="1">
      <alignment horizontal="center"/>
    </xf>
  </cellXfs>
  <cellStyles count="9">
    <cellStyle name="Comma" xfId="1" builtinId="3"/>
    <cellStyle name="Normal" xfId="0" builtinId="0"/>
    <cellStyle name="Normal 2" xfId="2"/>
    <cellStyle name="VerdiColumnHeader" xfId="3"/>
    <cellStyle name="VerdiCost" xfId="4"/>
    <cellStyle name="VerdiItemNo" xfId="5"/>
    <cellStyle name="VerdiTotalGross" xfId="6"/>
    <cellStyle name="VerdiTotalNetPrice" xfId="7"/>
    <cellStyle name="VerdiUnitGrossPric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1"/>
  <sheetViews>
    <sheetView view="pageBreakPreview" topLeftCell="A12" zoomScale="110" zoomScaleNormal="100" zoomScaleSheetLayoutView="110" workbookViewId="0">
      <selection activeCell="H28" sqref="H28"/>
    </sheetView>
  </sheetViews>
  <sheetFormatPr defaultRowHeight="12.75" x14ac:dyDescent="0.2"/>
  <cols>
    <col min="1" max="1" width="16.7109375" style="67" customWidth="1"/>
    <col min="2" max="2" width="18.7109375" style="89" customWidth="1"/>
    <col min="3" max="3" width="9" style="67" customWidth="1"/>
    <col min="4" max="4" width="6" style="67" customWidth="1"/>
    <col min="5" max="5" width="13.7109375" style="68" customWidth="1"/>
    <col min="6" max="6" width="11.5703125" style="68" hidden="1" customWidth="1"/>
    <col min="7" max="7" width="17" style="68" bestFit="1" customWidth="1"/>
    <col min="8" max="8" width="20" style="68" bestFit="1" customWidth="1"/>
    <col min="9" max="9" width="6.7109375" style="67" customWidth="1"/>
    <col min="10" max="10" width="7.140625" style="67" customWidth="1"/>
    <col min="11" max="11" width="7.28515625" style="67" customWidth="1"/>
    <col min="12" max="16384" width="9.140625" style="67"/>
  </cols>
  <sheetData>
    <row r="1" spans="1:8" s="4" customFormat="1" ht="3.75" customHeight="1" x14ac:dyDescent="0.2">
      <c r="A1" s="1"/>
      <c r="B1" s="69"/>
      <c r="C1" s="1"/>
      <c r="D1" s="1"/>
      <c r="E1" s="2"/>
      <c r="F1" s="2"/>
      <c r="G1" s="2"/>
      <c r="H1" s="3"/>
    </row>
    <row r="2" spans="1:8" s="4" customFormat="1" x14ac:dyDescent="0.2">
      <c r="A2" s="5"/>
      <c r="B2" s="70"/>
      <c r="C2" s="5"/>
      <c r="D2" s="5"/>
      <c r="E2" s="3"/>
      <c r="F2" s="3"/>
      <c r="G2" s="3"/>
      <c r="H2" s="3"/>
    </row>
    <row r="3" spans="1:8" s="5" customFormat="1" x14ac:dyDescent="0.2">
      <c r="A3" s="6" t="s">
        <v>0</v>
      </c>
      <c r="B3" s="70"/>
      <c r="E3" s="7" t="s">
        <v>1</v>
      </c>
      <c r="F3" s="3"/>
      <c r="G3" s="3"/>
      <c r="H3" s="3"/>
    </row>
    <row r="4" spans="1:8" s="5" customFormat="1" x14ac:dyDescent="0.2">
      <c r="A4" s="6" t="s">
        <v>2</v>
      </c>
      <c r="B4" s="70"/>
      <c r="E4" s="7" t="s">
        <v>3</v>
      </c>
      <c r="F4" s="3" t="s">
        <v>4</v>
      </c>
      <c r="G4" s="3"/>
      <c r="H4" s="3"/>
    </row>
    <row r="5" spans="1:8" s="5" customFormat="1" x14ac:dyDescent="0.2">
      <c r="A5" s="6"/>
      <c r="B5" s="70"/>
      <c r="E5" s="7"/>
      <c r="F5" s="3"/>
      <c r="G5" s="3"/>
      <c r="H5" s="3"/>
    </row>
    <row r="6" spans="1:8" s="5" customFormat="1" x14ac:dyDescent="0.2">
      <c r="A6" s="6" t="s">
        <v>5</v>
      </c>
      <c r="B6" s="70"/>
      <c r="E6" s="7" t="s">
        <v>5</v>
      </c>
      <c r="F6" s="3"/>
      <c r="G6" s="3"/>
      <c r="H6" s="3"/>
    </row>
    <row r="7" spans="1:8" s="4" customFormat="1" x14ac:dyDescent="0.2">
      <c r="A7" s="1"/>
      <c r="B7" s="69"/>
      <c r="C7" s="1"/>
      <c r="D7" s="1"/>
      <c r="E7" s="2"/>
      <c r="F7" s="2"/>
      <c r="G7" s="2"/>
      <c r="H7" s="3"/>
    </row>
    <row r="8" spans="1:8" s="4" customFormat="1" x14ac:dyDescent="0.2">
      <c r="A8" s="5"/>
      <c r="B8" s="70"/>
      <c r="C8" s="5"/>
      <c r="D8" s="5"/>
      <c r="E8" s="3"/>
      <c r="F8" s="3"/>
      <c r="G8" s="3"/>
      <c r="H8" s="3"/>
    </row>
    <row r="9" spans="1:8" s="9" customFormat="1" ht="15.75" x14ac:dyDescent="0.25">
      <c r="A9" s="8" t="s">
        <v>6</v>
      </c>
      <c r="B9" s="71" t="s">
        <v>7</v>
      </c>
      <c r="E9" s="10"/>
      <c r="F9" s="10"/>
      <c r="G9" s="10"/>
      <c r="H9" s="10"/>
    </row>
    <row r="10" spans="1:8" s="9" customFormat="1" ht="15.75" x14ac:dyDescent="0.25">
      <c r="A10" s="8" t="s">
        <v>8</v>
      </c>
      <c r="B10" s="72" t="s">
        <v>9</v>
      </c>
      <c r="E10" s="10"/>
      <c r="F10" s="10"/>
      <c r="G10" s="10"/>
      <c r="H10" s="10"/>
    </row>
    <row r="11" spans="1:8" s="9" customFormat="1" ht="15.75" x14ac:dyDescent="0.25">
      <c r="A11" s="11" t="s">
        <v>10</v>
      </c>
      <c r="B11" s="73" t="s">
        <v>39</v>
      </c>
      <c r="C11" s="12"/>
      <c r="D11" s="12"/>
      <c r="E11" s="13"/>
      <c r="F11" s="13"/>
      <c r="G11" s="13"/>
      <c r="H11" s="13"/>
    </row>
    <row r="12" spans="1:8" s="4" customFormat="1" ht="15.75" x14ac:dyDescent="0.25">
      <c r="A12" s="14"/>
      <c r="B12" s="74"/>
      <c r="C12" s="5"/>
      <c r="D12" s="5"/>
      <c r="E12" s="3"/>
      <c r="F12" s="3"/>
      <c r="G12" s="3"/>
      <c r="H12" s="3"/>
    </row>
    <row r="13" spans="1:8" s="4" customFormat="1" x14ac:dyDescent="0.2">
      <c r="A13" s="5"/>
      <c r="B13" s="70"/>
      <c r="C13" s="5"/>
      <c r="D13" s="5"/>
      <c r="E13" s="3"/>
      <c r="F13" s="3"/>
      <c r="G13" s="3"/>
      <c r="H13" s="3"/>
    </row>
    <row r="14" spans="1:8" s="4" customFormat="1" ht="15.75" x14ac:dyDescent="0.25">
      <c r="A14" s="15" t="s">
        <v>11</v>
      </c>
      <c r="B14" s="75"/>
      <c r="C14" s="16"/>
      <c r="D14" s="16"/>
      <c r="E14" s="17"/>
      <c r="F14" s="17"/>
      <c r="G14" s="18"/>
      <c r="H14" s="17"/>
    </row>
    <row r="15" spans="1:8" s="4" customFormat="1" ht="15.75" x14ac:dyDescent="0.25">
      <c r="A15" s="19"/>
      <c r="B15" s="76"/>
      <c r="E15" s="20"/>
      <c r="F15" s="20"/>
      <c r="G15" s="20"/>
      <c r="H15" s="20"/>
    </row>
    <row r="16" spans="1:8" s="4" customFormat="1" ht="39" thickBot="1" x14ac:dyDescent="0.25">
      <c r="A16" s="6" t="s">
        <v>12</v>
      </c>
      <c r="B16" s="70"/>
      <c r="C16" s="5"/>
      <c r="D16" s="5"/>
      <c r="E16" s="21" t="s">
        <v>13</v>
      </c>
      <c r="F16" s="20"/>
      <c r="G16" s="22" t="s">
        <v>14</v>
      </c>
      <c r="H16" s="22" t="s">
        <v>15</v>
      </c>
    </row>
    <row r="17" spans="1:8" s="27" customFormat="1" ht="13.5" thickTop="1" x14ac:dyDescent="0.2">
      <c r="A17" s="23"/>
      <c r="B17" s="77"/>
      <c r="C17" s="24"/>
      <c r="D17" s="24"/>
      <c r="E17" s="25"/>
      <c r="F17" s="25"/>
      <c r="G17" s="25"/>
      <c r="H17" s="26"/>
    </row>
    <row r="18" spans="1:8" s="27" customFormat="1" x14ac:dyDescent="0.2">
      <c r="A18" s="133"/>
      <c r="B18" s="84" t="s">
        <v>55</v>
      </c>
      <c r="C18" s="6"/>
      <c r="D18" s="6"/>
      <c r="E18" s="21">
        <f>'GGSN 1'!H26</f>
        <v>61.415861999999997</v>
      </c>
      <c r="F18" s="21"/>
      <c r="G18" s="134">
        <f>'GGSN 1'!H27</f>
        <v>61.415861999999997</v>
      </c>
      <c r="H18" s="134"/>
    </row>
    <row r="19" spans="1:8" s="27" customFormat="1" x14ac:dyDescent="0.2">
      <c r="A19" s="133"/>
      <c r="B19" s="84" t="s">
        <v>81</v>
      </c>
      <c r="C19" s="6"/>
      <c r="D19" s="6"/>
      <c r="E19" s="21">
        <f>'Gi-Gp Firewall'!H20</f>
        <v>7.4031723999999999</v>
      </c>
      <c r="F19" s="21"/>
      <c r="G19" s="134">
        <f>'Gi-Gp Firewall'!H21</f>
        <v>7.4031723999999999</v>
      </c>
      <c r="H19" s="134"/>
    </row>
    <row r="20" spans="1:8" s="27" customFormat="1" x14ac:dyDescent="0.2">
      <c r="A20" s="133"/>
      <c r="B20" s="84" t="s">
        <v>93</v>
      </c>
      <c r="C20" s="6"/>
      <c r="D20" s="6"/>
      <c r="E20" s="21">
        <f>SGSN!H18</f>
        <v>3.7015861999999999</v>
      </c>
      <c r="F20" s="21"/>
      <c r="G20" s="134">
        <f>SGSN!H19</f>
        <v>3.7015861999999999</v>
      </c>
      <c r="H20" s="134"/>
    </row>
    <row r="21" spans="1:8" s="27" customFormat="1" x14ac:dyDescent="0.2">
      <c r="A21" s="133"/>
      <c r="B21" s="84" t="s">
        <v>103</v>
      </c>
      <c r="C21" s="6"/>
      <c r="D21" s="6"/>
      <c r="E21" s="21">
        <f>'Internal DNS'!H18</f>
        <v>7.4031723999999999</v>
      </c>
      <c r="F21" s="21"/>
      <c r="G21" s="134">
        <f>'Internal DNS'!H19</f>
        <v>7.4031723999999999</v>
      </c>
      <c r="H21" s="134"/>
    </row>
    <row r="22" spans="1:8" s="27" customFormat="1" x14ac:dyDescent="0.2">
      <c r="A22" s="133"/>
      <c r="B22" s="84" t="s">
        <v>112</v>
      </c>
      <c r="C22" s="6"/>
      <c r="D22" s="6"/>
      <c r="E22" s="21">
        <f>'External DNS'!H18</f>
        <v>7.4031723999999999</v>
      </c>
      <c r="F22" s="21"/>
      <c r="G22" s="134">
        <f>'External DNS'!H19</f>
        <v>7.4031723999999999</v>
      </c>
      <c r="H22" s="134"/>
    </row>
    <row r="23" spans="1:8" s="27" customFormat="1" ht="25.5" x14ac:dyDescent="0.2">
      <c r="A23" s="133"/>
      <c r="B23" s="84" t="s">
        <v>119</v>
      </c>
      <c r="C23" s="6"/>
      <c r="D23" s="6"/>
      <c r="E23" s="21">
        <f>'O&amp;M, NMC, Performance'!H27</f>
        <v>3364.7418557999999</v>
      </c>
      <c r="F23" s="21"/>
      <c r="G23" s="134">
        <f>'O&amp;M, NMC, Performance'!H28</f>
        <v>3364.7418557999999</v>
      </c>
      <c r="H23" s="134"/>
    </row>
    <row r="24" spans="1:8" s="27" customFormat="1" x14ac:dyDescent="0.2">
      <c r="A24" s="133"/>
      <c r="B24" s="84" t="s">
        <v>147</v>
      </c>
      <c r="C24" s="6"/>
      <c r="D24" s="6"/>
      <c r="E24" s="21">
        <f>Features!H65</f>
        <v>18452.407206999997</v>
      </c>
      <c r="F24" s="21"/>
      <c r="G24" s="134">
        <f>Features!H66</f>
        <v>18452.407206999997</v>
      </c>
      <c r="H24" s="134"/>
    </row>
    <row r="25" spans="1:8" s="27" customFormat="1" x14ac:dyDescent="0.2">
      <c r="A25" s="133"/>
      <c r="B25" s="84" t="s">
        <v>241</v>
      </c>
      <c r="C25" s="6"/>
      <c r="D25" s="6"/>
      <c r="E25" s="21">
        <f>BGW!H17</f>
        <v>3.7015861999999999</v>
      </c>
      <c r="F25" s="21"/>
      <c r="G25" s="134">
        <f>BGW!H18</f>
        <v>3.7015861999999999</v>
      </c>
      <c r="H25" s="134"/>
    </row>
    <row r="26" spans="1:8" s="27" customFormat="1" ht="25.5" x14ac:dyDescent="0.2">
      <c r="A26" s="133"/>
      <c r="B26" s="84" t="s">
        <v>247</v>
      </c>
      <c r="C26" s="6"/>
      <c r="D26" s="6"/>
      <c r="E26" s="21">
        <f>'Professional Services'!H34</f>
        <v>62.926965400000007</v>
      </c>
      <c r="F26" s="21"/>
      <c r="G26" s="134">
        <f>'Professional Services'!H35</f>
        <v>62.926965400000007</v>
      </c>
      <c r="H26" s="134"/>
    </row>
    <row r="27" spans="1:8" s="27" customFormat="1" x14ac:dyDescent="0.2">
      <c r="A27" s="133"/>
      <c r="B27" s="84" t="s">
        <v>288</v>
      </c>
      <c r="C27" s="6"/>
      <c r="D27" s="6"/>
      <c r="E27" s="21">
        <f>'Customer Support'!H18</f>
        <v>7.4031723999999999</v>
      </c>
      <c r="F27" s="21"/>
      <c r="G27" s="134">
        <f>'Customer Support'!H19</f>
        <v>7.4031723999999999</v>
      </c>
      <c r="H27" s="134"/>
    </row>
    <row r="28" spans="1:8" s="4" customFormat="1" ht="13.5" thickBot="1" x14ac:dyDescent="0.25">
      <c r="A28" s="28"/>
      <c r="B28" s="78"/>
      <c r="C28" s="29"/>
      <c r="D28" s="29"/>
      <c r="E28" s="30"/>
      <c r="F28" s="30"/>
      <c r="G28" s="31"/>
      <c r="H28" s="31"/>
    </row>
    <row r="29" spans="1:8" s="27" customFormat="1" ht="13.5" thickTop="1" x14ac:dyDescent="0.2">
      <c r="A29" s="32" t="s">
        <v>16</v>
      </c>
      <c r="B29" s="79"/>
      <c r="C29" s="33"/>
      <c r="D29" s="33"/>
      <c r="E29" s="34">
        <f>SUM(E17:E28)</f>
        <v>21978.507752199999</v>
      </c>
      <c r="F29" s="34" t="e">
        <f>#REF!+F17+#REF!</f>
        <v>#REF!</v>
      </c>
      <c r="G29" s="35">
        <f>SUM(G17:G28)</f>
        <v>21978.507752199999</v>
      </c>
      <c r="H29" s="36"/>
    </row>
    <row r="30" spans="1:8" s="27" customFormat="1" x14ac:dyDescent="0.2">
      <c r="A30" s="37" t="s">
        <v>17</v>
      </c>
      <c r="B30" s="80"/>
      <c r="C30" s="38"/>
      <c r="D30" s="38"/>
      <c r="E30" s="39">
        <f>SUM(E31:E34)</f>
        <v>0</v>
      </c>
      <c r="F30" s="39"/>
      <c r="G30" s="35">
        <f>SUM(G31:G34)</f>
        <v>0</v>
      </c>
      <c r="H30" s="36"/>
    </row>
    <row r="31" spans="1:8" s="43" customFormat="1" ht="12" x14ac:dyDescent="0.2">
      <c r="A31" s="40"/>
      <c r="B31" s="81" t="s">
        <v>18</v>
      </c>
      <c r="C31" s="41"/>
      <c r="D31" s="41"/>
      <c r="E31" s="42"/>
      <c r="F31" s="42"/>
      <c r="G31" s="36"/>
      <c r="H31" s="36"/>
    </row>
    <row r="32" spans="1:8" s="43" customFormat="1" ht="12" x14ac:dyDescent="0.2">
      <c r="A32" s="40"/>
      <c r="B32" s="81" t="s">
        <v>19</v>
      </c>
      <c r="C32" s="41"/>
      <c r="D32" s="41"/>
      <c r="E32" s="42"/>
      <c r="F32" s="42"/>
      <c r="G32" s="36"/>
      <c r="H32" s="36"/>
    </row>
    <row r="33" spans="1:10" s="43" customFormat="1" ht="12" x14ac:dyDescent="0.2">
      <c r="A33" s="40"/>
      <c r="B33" s="81" t="s">
        <v>20</v>
      </c>
      <c r="C33" s="41"/>
      <c r="D33" s="41"/>
      <c r="E33" s="42"/>
      <c r="F33" s="42"/>
      <c r="G33" s="36"/>
      <c r="H33" s="36"/>
    </row>
    <row r="34" spans="1:10" s="43" customFormat="1" ht="12" x14ac:dyDescent="0.2">
      <c r="A34" s="40"/>
      <c r="B34" s="81" t="s">
        <v>21</v>
      </c>
      <c r="C34" s="41"/>
      <c r="D34" s="41"/>
      <c r="E34" s="42"/>
      <c r="F34" s="42"/>
      <c r="G34" s="36"/>
      <c r="H34" s="36"/>
    </row>
    <row r="35" spans="1:10" s="43" customFormat="1" ht="12" x14ac:dyDescent="0.2">
      <c r="A35" s="44" t="s">
        <v>22</v>
      </c>
      <c r="B35" s="81"/>
      <c r="C35" s="41"/>
      <c r="D35" s="41"/>
      <c r="E35" s="42">
        <f>SUM(E36:E37)</f>
        <v>0</v>
      </c>
      <c r="F35" s="42"/>
      <c r="G35" s="36">
        <f>SUM(G36:G37)</f>
        <v>0</v>
      </c>
      <c r="H35" s="36">
        <f>SUM(E35,G35)</f>
        <v>0</v>
      </c>
    </row>
    <row r="36" spans="1:10" s="43" customFormat="1" ht="24" x14ac:dyDescent="0.2">
      <c r="A36" s="44"/>
      <c r="B36" s="81" t="s">
        <v>23</v>
      </c>
      <c r="C36" s="41"/>
      <c r="D36" s="41"/>
      <c r="E36" s="42"/>
      <c r="F36" s="42"/>
      <c r="G36" s="36"/>
      <c r="H36" s="36"/>
    </row>
    <row r="37" spans="1:10" s="4" customFormat="1" ht="13.5" thickBot="1" x14ac:dyDescent="0.25">
      <c r="A37" s="45"/>
      <c r="B37" s="82"/>
      <c r="C37" s="46"/>
      <c r="D37" s="46"/>
      <c r="E37" s="47"/>
      <c r="F37" s="47"/>
      <c r="G37" s="48"/>
      <c r="H37" s="48"/>
    </row>
    <row r="38" spans="1:10" s="27" customFormat="1" ht="14.25" thickTop="1" thickBot="1" x14ac:dyDescent="0.25">
      <c r="A38" s="49" t="s">
        <v>24</v>
      </c>
      <c r="B38" s="83"/>
      <c r="C38" s="50"/>
      <c r="D38" s="50"/>
      <c r="E38" s="51">
        <f>E29-E30</f>
        <v>21978.507752199999</v>
      </c>
      <c r="F38" s="51" t="e">
        <f>F29-F30</f>
        <v>#REF!</v>
      </c>
      <c r="G38" s="52">
        <f>G29-G30</f>
        <v>21978.507752199999</v>
      </c>
      <c r="H38" s="48"/>
    </row>
    <row r="39" spans="1:10" s="27" customFormat="1" ht="13.5" thickTop="1" x14ac:dyDescent="0.2">
      <c r="A39" s="6"/>
      <c r="B39" s="84"/>
      <c r="C39" s="6"/>
      <c r="D39" s="6"/>
      <c r="E39" s="21"/>
      <c r="F39" s="21"/>
      <c r="G39" s="21"/>
      <c r="H39" s="21"/>
    </row>
    <row r="40" spans="1:10" s="4" customFormat="1" x14ac:dyDescent="0.2">
      <c r="B40" s="76"/>
      <c r="E40" s="20"/>
      <c r="F40" s="20"/>
      <c r="G40" s="20"/>
      <c r="H40" s="20"/>
    </row>
    <row r="41" spans="1:10" s="54" customFormat="1" ht="15.75" x14ac:dyDescent="0.25">
      <c r="A41" s="15" t="s">
        <v>25</v>
      </c>
      <c r="B41" s="75"/>
      <c r="C41" s="16"/>
      <c r="D41" s="16"/>
      <c r="E41" s="17"/>
      <c r="F41" s="17"/>
      <c r="G41" s="17"/>
      <c r="H41" s="18"/>
      <c r="I41" s="53"/>
    </row>
    <row r="42" spans="1:10" s="4" customFormat="1" x14ac:dyDescent="0.2">
      <c r="B42" s="76"/>
      <c r="E42" s="20"/>
      <c r="F42" s="20"/>
      <c r="G42" s="20"/>
      <c r="H42" s="20"/>
    </row>
    <row r="43" spans="1:10" s="4" customFormat="1" x14ac:dyDescent="0.2">
      <c r="A43" s="55" t="s">
        <v>26</v>
      </c>
      <c r="B43" s="85"/>
      <c r="C43" s="56"/>
      <c r="D43" s="56"/>
      <c r="E43" s="57"/>
      <c r="F43" s="57"/>
      <c r="G43" s="57"/>
      <c r="H43" s="58"/>
      <c r="I43" s="5"/>
      <c r="J43" s="5"/>
    </row>
    <row r="44" spans="1:10" s="4" customFormat="1" x14ac:dyDescent="0.2">
      <c r="A44" s="59" t="s">
        <v>27</v>
      </c>
      <c r="B44" s="70"/>
      <c r="C44" s="5"/>
      <c r="D44" s="5"/>
      <c r="E44" s="3"/>
      <c r="F44" s="3"/>
      <c r="G44" s="3"/>
      <c r="H44" s="60"/>
      <c r="I44" s="5"/>
      <c r="J44" s="5"/>
    </row>
    <row r="45" spans="1:10" s="4" customFormat="1" x14ac:dyDescent="0.2">
      <c r="A45" s="59" t="s">
        <v>28</v>
      </c>
      <c r="B45" s="70"/>
      <c r="C45" s="5"/>
      <c r="D45" s="5"/>
      <c r="E45" s="3"/>
      <c r="F45" s="3"/>
      <c r="G45" s="3"/>
      <c r="H45" s="60"/>
      <c r="I45" s="5"/>
      <c r="J45" s="5"/>
    </row>
    <row r="46" spans="1:10" s="4" customFormat="1" x14ac:dyDescent="0.2">
      <c r="A46" s="59" t="s">
        <v>29</v>
      </c>
      <c r="B46" s="70"/>
      <c r="C46" s="5"/>
      <c r="D46" s="5"/>
      <c r="E46" s="3"/>
      <c r="F46" s="3"/>
      <c r="G46" s="3"/>
      <c r="H46" s="60"/>
      <c r="I46" s="5"/>
      <c r="J46" s="5"/>
    </row>
    <row r="47" spans="1:10" s="4" customFormat="1" x14ac:dyDescent="0.2">
      <c r="A47" s="59" t="s">
        <v>30</v>
      </c>
      <c r="B47" s="70"/>
      <c r="C47" s="5"/>
      <c r="D47" s="5"/>
      <c r="E47" s="3"/>
      <c r="F47" s="3"/>
      <c r="G47" s="3"/>
      <c r="H47" s="60"/>
      <c r="I47" s="5"/>
      <c r="J47" s="5"/>
    </row>
    <row r="48" spans="1:10" s="4" customFormat="1" x14ac:dyDescent="0.2">
      <c r="A48" s="59" t="s">
        <v>30</v>
      </c>
      <c r="B48" s="70"/>
      <c r="C48" s="5"/>
      <c r="D48" s="5"/>
      <c r="E48" s="3"/>
      <c r="F48" s="3"/>
      <c r="G48" s="3"/>
      <c r="H48" s="60"/>
      <c r="I48" s="5"/>
      <c r="J48" s="5"/>
    </row>
    <row r="49" spans="1:10" s="4" customFormat="1" x14ac:dyDescent="0.2">
      <c r="A49" s="61"/>
      <c r="B49" s="69"/>
      <c r="C49" s="1"/>
      <c r="D49" s="1"/>
      <c r="E49" s="2"/>
      <c r="F49" s="2"/>
      <c r="G49" s="2"/>
      <c r="H49" s="62"/>
      <c r="I49" s="5"/>
      <c r="J49" s="5"/>
    </row>
    <row r="50" spans="1:10" s="4" customFormat="1" x14ac:dyDescent="0.2">
      <c r="B50" s="76"/>
      <c r="E50" s="20"/>
      <c r="F50" s="20"/>
      <c r="G50" s="20"/>
      <c r="H50" s="20"/>
    </row>
    <row r="51" spans="1:10" s="54" customFormat="1" ht="15.75" x14ac:dyDescent="0.25">
      <c r="A51" s="15" t="s">
        <v>31</v>
      </c>
      <c r="B51" s="75"/>
      <c r="C51" s="16"/>
      <c r="D51" s="16"/>
      <c r="E51" s="17"/>
      <c r="F51" s="17"/>
      <c r="G51" s="17"/>
      <c r="H51" s="18"/>
      <c r="I51" s="53"/>
    </row>
    <row r="52" spans="1:10" s="4" customFormat="1" x14ac:dyDescent="0.2">
      <c r="B52" s="76"/>
      <c r="E52" s="20"/>
      <c r="F52" s="20"/>
      <c r="G52" s="20"/>
      <c r="H52" s="20"/>
    </row>
    <row r="53" spans="1:10" s="27" customFormat="1" x14ac:dyDescent="0.2">
      <c r="A53" s="63" t="s">
        <v>32</v>
      </c>
      <c r="B53" s="86" t="s">
        <v>33</v>
      </c>
      <c r="C53" s="63" t="s">
        <v>34</v>
      </c>
      <c r="D53" s="64"/>
      <c r="E53" s="65"/>
      <c r="F53" s="65"/>
      <c r="G53" s="65"/>
      <c r="H53" s="66"/>
      <c r="I53" s="6"/>
      <c r="J53" s="6"/>
    </row>
    <row r="54" spans="1:10" s="4" customFormat="1" x14ac:dyDescent="0.2">
      <c r="A54" s="59" t="s">
        <v>35</v>
      </c>
      <c r="B54" s="87" t="s">
        <v>36</v>
      </c>
      <c r="C54" s="59" t="s">
        <v>4</v>
      </c>
      <c r="D54" s="5"/>
      <c r="E54" s="3"/>
      <c r="F54" s="3"/>
      <c r="G54" s="3"/>
      <c r="H54" s="60"/>
      <c r="I54" s="5"/>
      <c r="J54" s="5"/>
    </row>
    <row r="55" spans="1:10" s="4" customFormat="1" x14ac:dyDescent="0.2">
      <c r="A55" s="59" t="s">
        <v>37</v>
      </c>
      <c r="B55" s="87" t="s">
        <v>36</v>
      </c>
      <c r="C55" s="59" t="s">
        <v>38</v>
      </c>
      <c r="D55" s="5"/>
      <c r="E55" s="3"/>
      <c r="F55" s="3"/>
      <c r="G55" s="3"/>
      <c r="H55" s="60"/>
      <c r="I55" s="5"/>
      <c r="J55" s="5"/>
    </row>
    <row r="56" spans="1:10" s="4" customFormat="1" x14ac:dyDescent="0.2">
      <c r="A56" s="59"/>
      <c r="B56" s="87"/>
      <c r="C56" s="59"/>
      <c r="D56" s="5"/>
      <c r="E56" s="3"/>
      <c r="F56" s="3"/>
      <c r="G56" s="3"/>
      <c r="H56" s="60"/>
      <c r="I56" s="5"/>
      <c r="J56" s="5"/>
    </row>
    <row r="57" spans="1:10" s="4" customFormat="1" x14ac:dyDescent="0.2">
      <c r="A57" s="59"/>
      <c r="B57" s="87"/>
      <c r="C57" s="59"/>
      <c r="D57" s="5"/>
      <c r="E57" s="3"/>
      <c r="F57" s="3"/>
      <c r="G57" s="3"/>
      <c r="H57" s="60"/>
      <c r="I57" s="5"/>
      <c r="J57" s="5"/>
    </row>
    <row r="58" spans="1:10" s="4" customFormat="1" x14ac:dyDescent="0.2">
      <c r="A58" s="61"/>
      <c r="B58" s="88"/>
      <c r="C58" s="61"/>
      <c r="D58" s="1"/>
      <c r="E58" s="2"/>
      <c r="F58" s="2"/>
      <c r="G58" s="2"/>
      <c r="H58" s="62"/>
      <c r="I58" s="5"/>
      <c r="J58" s="5"/>
    </row>
    <row r="59" spans="1:10" s="4" customFormat="1" x14ac:dyDescent="0.2">
      <c r="B59" s="76"/>
      <c r="E59" s="20"/>
      <c r="F59" s="20"/>
      <c r="G59" s="20"/>
      <c r="H59" s="20"/>
    </row>
    <row r="60" spans="1:10" s="4" customFormat="1" x14ac:dyDescent="0.2">
      <c r="B60" s="76"/>
      <c r="E60" s="20"/>
      <c r="F60" s="20"/>
      <c r="G60" s="20"/>
      <c r="H60" s="20"/>
    </row>
    <row r="61" spans="1:10" s="4" customFormat="1" x14ac:dyDescent="0.2">
      <c r="B61" s="76"/>
      <c r="E61" s="20"/>
      <c r="F61" s="20"/>
      <c r="G61" s="20"/>
      <c r="H61" s="20"/>
    </row>
  </sheetData>
  <printOptions horizontalCentered="1"/>
  <pageMargins left="0.75" right="0.75" top="1.36" bottom="0.65" header="0.35" footer="0.35"/>
  <pageSetup paperSize="9" scale="84" fitToWidth="2" orientation="portrait" r:id="rId1"/>
  <headerFooter alignWithMargins="0">
    <oddHeader>&amp;C&amp;G</oddHeader>
    <oddFooter>&amp;CCommercial in Confidence&amp;RPage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outlinePr summaryBelow="0"/>
    <pageSetUpPr fitToPage="1"/>
  </sheetPr>
  <dimension ref="A1:I39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2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/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246</v>
      </c>
      <c r="B11" s="110" t="s">
        <v>247</v>
      </c>
      <c r="C11" s="111">
        <v>1</v>
      </c>
      <c r="D11" s="112"/>
      <c r="E11" s="113">
        <f>SUM(F12)</f>
        <v>62.926965400000007</v>
      </c>
      <c r="F11" s="114">
        <f>C11*E11</f>
        <v>62.926965400000007</v>
      </c>
      <c r="G11" s="115">
        <f>IF(F11=0, 0, 100*(1-(H11/F11)))</f>
        <v>0</v>
      </c>
      <c r="H11" s="116">
        <f>C11*SUM(H12)</f>
        <v>62.926965400000007</v>
      </c>
      <c r="I11" s="117">
        <f>SUM(I12:I31)</f>
        <v>0</v>
      </c>
    </row>
    <row r="12" spans="1:9" x14ac:dyDescent="0.2">
      <c r="A12" s="109" t="s">
        <v>248</v>
      </c>
      <c r="B12" s="110" t="s">
        <v>249</v>
      </c>
      <c r="C12" s="111">
        <v>1</v>
      </c>
      <c r="D12" s="112"/>
      <c r="E12" s="113">
        <f>SUM(F13,F24)</f>
        <v>62.926965400000007</v>
      </c>
      <c r="F12" s="114">
        <f>C12*E12</f>
        <v>62.926965400000007</v>
      </c>
      <c r="G12" s="115">
        <f>IF(F12=0, 0, 100*(1-(H12/F12)))</f>
        <v>0</v>
      </c>
      <c r="H12" s="116">
        <f>C12*SUM(H13,H24)</f>
        <v>62.926965400000007</v>
      </c>
      <c r="I12" s="117"/>
    </row>
    <row r="13" spans="1:9" outlineLevel="1" x14ac:dyDescent="0.2">
      <c r="A13" s="109" t="s">
        <v>250</v>
      </c>
      <c r="B13" s="110" t="s">
        <v>249</v>
      </c>
      <c r="C13" s="111">
        <v>1</v>
      </c>
      <c r="D13" s="112"/>
      <c r="E13" s="113">
        <f>SUM(F14,F15,F16,F17,F18,F19,F20,F21,F22,F23)</f>
        <v>37.015862000000006</v>
      </c>
      <c r="F13" s="114">
        <f>C13*E13</f>
        <v>37.015862000000006</v>
      </c>
      <c r="G13" s="115">
        <f>IF(F13=0, 0, 100*(1-(H13/F13)))</f>
        <v>0</v>
      </c>
      <c r="H13" s="116">
        <f>C13*SUM(H14,H15,H16,H17,H18,H19,H20,H21,H22,H23)</f>
        <v>37.015862000000006</v>
      </c>
      <c r="I13" s="117"/>
    </row>
    <row r="14" spans="1:9" outlineLevel="2" x14ac:dyDescent="0.2">
      <c r="A14" s="109" t="s">
        <v>251</v>
      </c>
      <c r="B14" s="110" t="s">
        <v>252</v>
      </c>
      <c r="C14" s="111">
        <v>1</v>
      </c>
      <c r="D14" s="112"/>
      <c r="E14" s="113">
        <v>3.7015861999999999</v>
      </c>
      <c r="F14" s="114">
        <v>3.7015861999999999</v>
      </c>
      <c r="G14" s="115">
        <v>0</v>
      </c>
      <c r="H14" s="116">
        <v>3.7015861999999999</v>
      </c>
      <c r="I14" s="117"/>
    </row>
    <row r="15" spans="1:9" outlineLevel="2" x14ac:dyDescent="0.2">
      <c r="A15" s="109" t="s">
        <v>253</v>
      </c>
      <c r="B15" s="110" t="s">
        <v>254</v>
      </c>
      <c r="C15" s="111">
        <v>1</v>
      </c>
      <c r="D15" s="112"/>
      <c r="E15" s="113">
        <v>3.7015861999999999</v>
      </c>
      <c r="F15" s="114">
        <v>3.7015861999999999</v>
      </c>
      <c r="G15" s="115">
        <v>0</v>
      </c>
      <c r="H15" s="116">
        <v>3.7015861999999999</v>
      </c>
      <c r="I15" s="117"/>
    </row>
    <row r="16" spans="1:9" outlineLevel="2" x14ac:dyDescent="0.2">
      <c r="A16" s="109" t="s">
        <v>255</v>
      </c>
      <c r="B16" s="110" t="s">
        <v>256</v>
      </c>
      <c r="C16" s="111">
        <v>1</v>
      </c>
      <c r="D16" s="112"/>
      <c r="E16" s="113">
        <v>3.7015861999999999</v>
      </c>
      <c r="F16" s="114">
        <v>3.7015861999999999</v>
      </c>
      <c r="G16" s="115">
        <v>0</v>
      </c>
      <c r="H16" s="116">
        <v>3.7015861999999999</v>
      </c>
      <c r="I16" s="117"/>
    </row>
    <row r="17" spans="1:9" outlineLevel="2" x14ac:dyDescent="0.2">
      <c r="A17" s="109" t="s">
        <v>257</v>
      </c>
      <c r="B17" s="110" t="s">
        <v>258</v>
      </c>
      <c r="C17" s="111">
        <v>1</v>
      </c>
      <c r="D17" s="112"/>
      <c r="E17" s="113">
        <v>3.7015861999999999</v>
      </c>
      <c r="F17" s="114">
        <v>3.7015861999999999</v>
      </c>
      <c r="G17" s="115">
        <v>0</v>
      </c>
      <c r="H17" s="116">
        <v>3.7015861999999999</v>
      </c>
      <c r="I17" s="117"/>
    </row>
    <row r="18" spans="1:9" outlineLevel="2" x14ac:dyDescent="0.2">
      <c r="A18" s="109" t="s">
        <v>259</v>
      </c>
      <c r="B18" s="110" t="s">
        <v>260</v>
      </c>
      <c r="C18" s="111">
        <v>1</v>
      </c>
      <c r="D18" s="112"/>
      <c r="E18" s="113">
        <v>3.7015861999999999</v>
      </c>
      <c r="F18" s="114">
        <v>3.7015861999999999</v>
      </c>
      <c r="G18" s="115">
        <v>0</v>
      </c>
      <c r="H18" s="116">
        <v>3.7015861999999999</v>
      </c>
      <c r="I18" s="117"/>
    </row>
    <row r="19" spans="1:9" outlineLevel="2" x14ac:dyDescent="0.2">
      <c r="A19" s="109" t="s">
        <v>261</v>
      </c>
      <c r="B19" s="110" t="s">
        <v>262</v>
      </c>
      <c r="C19" s="111">
        <v>1</v>
      </c>
      <c r="D19" s="112"/>
      <c r="E19" s="113">
        <v>3.7015861999999999</v>
      </c>
      <c r="F19" s="114">
        <v>3.7015861999999999</v>
      </c>
      <c r="G19" s="115">
        <v>0</v>
      </c>
      <c r="H19" s="116">
        <v>3.7015861999999999</v>
      </c>
      <c r="I19" s="117"/>
    </row>
    <row r="20" spans="1:9" outlineLevel="2" x14ac:dyDescent="0.2">
      <c r="A20" s="109" t="s">
        <v>263</v>
      </c>
      <c r="B20" s="110" t="s">
        <v>264</v>
      </c>
      <c r="C20" s="111">
        <v>1</v>
      </c>
      <c r="D20" s="112"/>
      <c r="E20" s="113">
        <v>3.7015861999999999</v>
      </c>
      <c r="F20" s="114">
        <v>3.7015861999999999</v>
      </c>
      <c r="G20" s="115">
        <v>0</v>
      </c>
      <c r="H20" s="116">
        <v>3.7015861999999999</v>
      </c>
      <c r="I20" s="117"/>
    </row>
    <row r="21" spans="1:9" outlineLevel="2" x14ac:dyDescent="0.2">
      <c r="A21" s="109" t="s">
        <v>265</v>
      </c>
      <c r="B21" s="110" t="s">
        <v>266</v>
      </c>
      <c r="C21" s="111">
        <v>1</v>
      </c>
      <c r="D21" s="112"/>
      <c r="E21" s="113">
        <v>3.7015861999999999</v>
      </c>
      <c r="F21" s="114">
        <v>3.7015861999999999</v>
      </c>
      <c r="G21" s="115">
        <v>0</v>
      </c>
      <c r="H21" s="116">
        <v>3.7015861999999999</v>
      </c>
      <c r="I21" s="117"/>
    </row>
    <row r="22" spans="1:9" outlineLevel="2" x14ac:dyDescent="0.2">
      <c r="A22" s="109" t="s">
        <v>267</v>
      </c>
      <c r="B22" s="110" t="s">
        <v>268</v>
      </c>
      <c r="C22" s="111">
        <v>1</v>
      </c>
      <c r="D22" s="112"/>
      <c r="E22" s="113">
        <v>3.7015861999999999</v>
      </c>
      <c r="F22" s="114">
        <v>3.7015861999999999</v>
      </c>
      <c r="G22" s="115">
        <v>0</v>
      </c>
      <c r="H22" s="116">
        <v>3.7015861999999999</v>
      </c>
      <c r="I22" s="117"/>
    </row>
    <row r="23" spans="1:9" outlineLevel="2" x14ac:dyDescent="0.2">
      <c r="A23" s="109" t="s">
        <v>269</v>
      </c>
      <c r="B23" s="110" t="s">
        <v>270</v>
      </c>
      <c r="C23" s="111">
        <v>1</v>
      </c>
      <c r="D23" s="112"/>
      <c r="E23" s="113">
        <v>3.7015861999999999</v>
      </c>
      <c r="F23" s="114">
        <v>3.7015861999999999</v>
      </c>
      <c r="G23" s="115">
        <v>0</v>
      </c>
      <c r="H23" s="116">
        <v>3.7015861999999999</v>
      </c>
      <c r="I23" s="117"/>
    </row>
    <row r="24" spans="1:9" outlineLevel="1" x14ac:dyDescent="0.2">
      <c r="A24" s="109" t="s">
        <v>271</v>
      </c>
      <c r="B24" s="110" t="s">
        <v>272</v>
      </c>
      <c r="C24" s="111">
        <v>1</v>
      </c>
      <c r="D24" s="112"/>
      <c r="E24" s="113">
        <f>SUM(F25,F26,F27,F28,F29,F30,F31)</f>
        <v>25.911103400000002</v>
      </c>
      <c r="F24" s="114">
        <f>C24*E24</f>
        <v>25.911103400000002</v>
      </c>
      <c r="G24" s="115">
        <f>IF(F24=0, 0, 100*(1-(H24/F24)))</f>
        <v>0</v>
      </c>
      <c r="H24" s="116">
        <f>C24*SUM(H25,H26,H27,H28,H29,H30,H31)</f>
        <v>25.911103400000002</v>
      </c>
      <c r="I24" s="117"/>
    </row>
    <row r="25" spans="1:9" outlineLevel="2" x14ac:dyDescent="0.2">
      <c r="A25" s="109" t="s">
        <v>273</v>
      </c>
      <c r="B25" s="110" t="s">
        <v>274</v>
      </c>
      <c r="C25" s="111">
        <v>1</v>
      </c>
      <c r="D25" s="112"/>
      <c r="E25" s="113">
        <v>3.7015861999999999</v>
      </c>
      <c r="F25" s="114">
        <v>3.7015861999999999</v>
      </c>
      <c r="G25" s="115">
        <v>0</v>
      </c>
      <c r="H25" s="116">
        <v>3.7015861999999999</v>
      </c>
      <c r="I25" s="117"/>
    </row>
    <row r="26" spans="1:9" outlineLevel="2" x14ac:dyDescent="0.2">
      <c r="A26" s="109" t="s">
        <v>275</v>
      </c>
      <c r="B26" s="110" t="s">
        <v>276</v>
      </c>
      <c r="C26" s="111">
        <v>1</v>
      </c>
      <c r="D26" s="112"/>
      <c r="E26" s="113">
        <v>3.7015861999999999</v>
      </c>
      <c r="F26" s="114">
        <v>3.7015861999999999</v>
      </c>
      <c r="G26" s="115">
        <v>0</v>
      </c>
      <c r="H26" s="116">
        <v>3.7015861999999999</v>
      </c>
      <c r="I26" s="117"/>
    </row>
    <row r="27" spans="1:9" outlineLevel="2" x14ac:dyDescent="0.2">
      <c r="A27" s="109" t="s">
        <v>277</v>
      </c>
      <c r="B27" s="110" t="s">
        <v>278</v>
      </c>
      <c r="C27" s="111">
        <v>1</v>
      </c>
      <c r="D27" s="112"/>
      <c r="E27" s="113">
        <v>3.7015861999999999</v>
      </c>
      <c r="F27" s="114">
        <v>3.7015861999999999</v>
      </c>
      <c r="G27" s="115">
        <v>0</v>
      </c>
      <c r="H27" s="116">
        <v>3.7015861999999999</v>
      </c>
      <c r="I27" s="117"/>
    </row>
    <row r="28" spans="1:9" outlineLevel="2" x14ac:dyDescent="0.2">
      <c r="A28" s="109" t="s">
        <v>279</v>
      </c>
      <c r="B28" s="110" t="s">
        <v>280</v>
      </c>
      <c r="C28" s="111">
        <v>1</v>
      </c>
      <c r="D28" s="112"/>
      <c r="E28" s="113">
        <v>3.7015861999999999</v>
      </c>
      <c r="F28" s="114">
        <v>3.7015861999999999</v>
      </c>
      <c r="G28" s="115">
        <v>0</v>
      </c>
      <c r="H28" s="116">
        <v>3.7015861999999999</v>
      </c>
      <c r="I28" s="117"/>
    </row>
    <row r="29" spans="1:9" outlineLevel="2" x14ac:dyDescent="0.2">
      <c r="A29" s="109" t="s">
        <v>281</v>
      </c>
      <c r="B29" s="110" t="s">
        <v>282</v>
      </c>
      <c r="C29" s="111">
        <v>1</v>
      </c>
      <c r="D29" s="112"/>
      <c r="E29" s="113">
        <v>3.7015861999999999</v>
      </c>
      <c r="F29" s="114">
        <v>3.7015861999999999</v>
      </c>
      <c r="G29" s="115">
        <v>0</v>
      </c>
      <c r="H29" s="116">
        <v>3.7015861999999999</v>
      </c>
      <c r="I29" s="117"/>
    </row>
    <row r="30" spans="1:9" outlineLevel="2" x14ac:dyDescent="0.2">
      <c r="A30" s="109" t="s">
        <v>283</v>
      </c>
      <c r="B30" s="110" t="s">
        <v>284</v>
      </c>
      <c r="C30" s="111">
        <v>1</v>
      </c>
      <c r="D30" s="112"/>
      <c r="E30" s="113">
        <v>3.7015861999999999</v>
      </c>
      <c r="F30" s="114">
        <v>3.7015861999999999</v>
      </c>
      <c r="G30" s="115">
        <v>0</v>
      </c>
      <c r="H30" s="116">
        <v>3.7015861999999999</v>
      </c>
      <c r="I30" s="117"/>
    </row>
    <row r="31" spans="1:9" outlineLevel="2" x14ac:dyDescent="0.2">
      <c r="A31" s="109" t="s">
        <v>285</v>
      </c>
      <c r="B31" s="110" t="s">
        <v>286</v>
      </c>
      <c r="C31" s="111">
        <v>1</v>
      </c>
      <c r="D31" s="112"/>
      <c r="E31" s="113">
        <v>3.7015861999999999</v>
      </c>
      <c r="F31" s="114">
        <v>3.7015861999999999</v>
      </c>
      <c r="G31" s="115">
        <v>0</v>
      </c>
      <c r="H31" s="116">
        <v>3.7015861999999999</v>
      </c>
      <c r="I31" s="117"/>
    </row>
    <row r="32" spans="1:9" x14ac:dyDescent="0.2">
      <c r="A32" s="109"/>
      <c r="B32" s="110"/>
      <c r="C32" s="111"/>
      <c r="D32" s="112"/>
      <c r="E32" s="113"/>
      <c r="F32" s="114"/>
      <c r="G32" s="115"/>
      <c r="H32" s="116"/>
      <c r="I32" s="117"/>
    </row>
    <row r="33" spans="1:9" ht="13.5" thickBot="1" x14ac:dyDescent="0.25">
      <c r="A33" s="118"/>
      <c r="B33" s="119"/>
      <c r="C33" s="120"/>
      <c r="D33" s="121"/>
      <c r="E33" s="122"/>
      <c r="F33" s="123"/>
      <c r="G33" s="124"/>
      <c r="H33" s="125"/>
      <c r="I33" s="126"/>
    </row>
    <row r="34" spans="1:9" x14ac:dyDescent="0.2">
      <c r="A34" s="27"/>
      <c r="B34" s="127" t="s">
        <v>49</v>
      </c>
      <c r="C34" s="128"/>
      <c r="D34" s="27"/>
      <c r="E34" s="129"/>
      <c r="F34" s="114"/>
      <c r="G34" s="130"/>
      <c r="H34" s="129">
        <f>F11</f>
        <v>62.926965400000007</v>
      </c>
      <c r="I34" s="129"/>
    </row>
    <row r="35" spans="1:9" x14ac:dyDescent="0.2">
      <c r="A35" s="4"/>
      <c r="B35" s="127" t="s">
        <v>50</v>
      </c>
      <c r="C35" s="96"/>
      <c r="D35" s="4"/>
      <c r="E35" s="20"/>
      <c r="F35" s="114"/>
      <c r="G35" s="97"/>
      <c r="H35" s="20">
        <f>H11</f>
        <v>62.926965400000007</v>
      </c>
      <c r="I35" s="20"/>
    </row>
    <row r="36" spans="1:9" x14ac:dyDescent="0.2">
      <c r="A36" s="4"/>
      <c r="B36" s="127" t="s">
        <v>51</v>
      </c>
      <c r="C36" s="96"/>
      <c r="D36" s="4"/>
      <c r="E36" s="20"/>
      <c r="F36" s="114"/>
      <c r="G36" s="97"/>
      <c r="H36" s="20">
        <f>I11</f>
        <v>0</v>
      </c>
      <c r="I36" s="20"/>
    </row>
    <row r="37" spans="1:9" x14ac:dyDescent="0.2">
      <c r="A37" s="4"/>
      <c r="B37" s="127"/>
      <c r="C37" s="96"/>
      <c r="D37" s="4"/>
      <c r="E37" s="20"/>
      <c r="F37" s="114"/>
      <c r="G37" s="97"/>
      <c r="H37" s="20"/>
      <c r="I37" s="20"/>
    </row>
    <row r="38" spans="1:9" x14ac:dyDescent="0.2">
      <c r="A38" s="4"/>
      <c r="B38" s="76" t="s">
        <v>52</v>
      </c>
      <c r="C38" s="96"/>
      <c r="D38" s="4"/>
      <c r="E38" s="20"/>
      <c r="F38" s="114"/>
      <c r="G38" s="97"/>
      <c r="H38" s="20">
        <f>SUM(H35,H36)</f>
        <v>62.926965400000007</v>
      </c>
    </row>
    <row r="39" spans="1:9" x14ac:dyDescent="0.2">
      <c r="A39" s="4"/>
      <c r="B39" s="76"/>
      <c r="C39" s="96"/>
      <c r="D39" s="4"/>
      <c r="E39" s="20"/>
      <c r="F39" s="20"/>
      <c r="G39" s="97"/>
      <c r="H39" s="20"/>
      <c r="I39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outlinePr summaryBelow="0"/>
    <pageSetUpPr fitToPage="1"/>
  </sheetPr>
  <dimension ref="A1:I23"/>
  <sheetViews>
    <sheetView tabSelected="1" view="pageBreakPreview" zoomScale="110" zoomScaleNormal="100" zoomScaleSheetLayoutView="110" workbookViewId="0">
      <selection activeCell="B5" sqref="B5"/>
    </sheetView>
  </sheetViews>
  <sheetFormatPr defaultRowHeight="12.75" outlineLevelRow="2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/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287</v>
      </c>
      <c r="B11" s="110" t="s">
        <v>288</v>
      </c>
      <c r="C11" s="111">
        <v>1</v>
      </c>
      <c r="D11" s="112"/>
      <c r="E11" s="113">
        <f>SUM(F12)</f>
        <v>7.4031723999999999</v>
      </c>
      <c r="F11" s="114">
        <f>C11*E11</f>
        <v>7.4031723999999999</v>
      </c>
      <c r="G11" s="115">
        <f>IF(F11=0, 0, 100*(1-(H11/F11)))</f>
        <v>0</v>
      </c>
      <c r="H11" s="116">
        <f>C11*SUM(H12)</f>
        <v>7.4031723999999999</v>
      </c>
      <c r="I11" s="117">
        <f>SUM(I12:I15)</f>
        <v>0</v>
      </c>
    </row>
    <row r="12" spans="1:9" outlineLevel="1" x14ac:dyDescent="0.2">
      <c r="A12" s="109" t="s">
        <v>289</v>
      </c>
      <c r="B12" s="110" t="s">
        <v>290</v>
      </c>
      <c r="C12" s="111">
        <v>1</v>
      </c>
      <c r="D12" s="112"/>
      <c r="E12" s="113">
        <f>SUM(F13)</f>
        <v>7.4031723999999999</v>
      </c>
      <c r="F12" s="114">
        <f>C12*E12</f>
        <v>7.4031723999999999</v>
      </c>
      <c r="G12" s="115">
        <f>IF(F12=0, 0, 100*(1-(H12/F12)))</f>
        <v>0</v>
      </c>
      <c r="H12" s="116">
        <f>C12*SUM(H13)</f>
        <v>7.4031723999999999</v>
      </c>
      <c r="I12" s="117"/>
    </row>
    <row r="13" spans="1:9" outlineLevel="1" x14ac:dyDescent="0.2">
      <c r="A13" s="109" t="s">
        <v>291</v>
      </c>
      <c r="B13" s="110" t="s">
        <v>290</v>
      </c>
      <c r="C13" s="111">
        <v>1</v>
      </c>
      <c r="D13" s="112"/>
      <c r="E13" s="113">
        <f>SUM(F14,F15)</f>
        <v>7.4031723999999999</v>
      </c>
      <c r="F13" s="114">
        <f>C13*E13</f>
        <v>7.4031723999999999</v>
      </c>
      <c r="G13" s="115">
        <f>IF(F13=0, 0, 100*(1-(H13/F13)))</f>
        <v>0</v>
      </c>
      <c r="H13" s="116">
        <f>C13*SUM(H14,H15)</f>
        <v>7.4031723999999999</v>
      </c>
      <c r="I13" s="117"/>
    </row>
    <row r="14" spans="1:9" outlineLevel="2" x14ac:dyDescent="0.2">
      <c r="A14" s="109" t="s">
        <v>292</v>
      </c>
      <c r="B14" s="110" t="s">
        <v>293</v>
      </c>
      <c r="C14" s="111">
        <v>1</v>
      </c>
      <c r="D14" s="112"/>
      <c r="E14" s="113">
        <v>3.7015861999999999</v>
      </c>
      <c r="F14" s="114">
        <v>3.7015861999999999</v>
      </c>
      <c r="G14" s="115">
        <v>0</v>
      </c>
      <c r="H14" s="116">
        <v>3.7015861999999999</v>
      </c>
      <c r="I14" s="117"/>
    </row>
    <row r="15" spans="1:9" outlineLevel="2" x14ac:dyDescent="0.2">
      <c r="A15" s="109" t="s">
        <v>294</v>
      </c>
      <c r="B15" s="110" t="s">
        <v>295</v>
      </c>
      <c r="C15" s="111">
        <v>1</v>
      </c>
      <c r="D15" s="112"/>
      <c r="E15" s="113">
        <v>3.7015861999999999</v>
      </c>
      <c r="F15" s="114">
        <v>3.7015861999999999</v>
      </c>
      <c r="G15" s="115">
        <v>0</v>
      </c>
      <c r="H15" s="116">
        <v>3.7015861999999999</v>
      </c>
      <c r="I15" s="117"/>
    </row>
    <row r="16" spans="1:9" x14ac:dyDescent="0.2">
      <c r="A16" s="109"/>
      <c r="B16" s="110"/>
      <c r="C16" s="111"/>
      <c r="D16" s="112"/>
      <c r="E16" s="113"/>
      <c r="F16" s="114"/>
      <c r="G16" s="115"/>
      <c r="H16" s="116"/>
      <c r="I16" s="117"/>
    </row>
    <row r="17" spans="1:9" ht="13.5" thickBot="1" x14ac:dyDescent="0.25">
      <c r="A17" s="118"/>
      <c r="B17" s="119"/>
      <c r="C17" s="120"/>
      <c r="D17" s="121"/>
      <c r="E17" s="122"/>
      <c r="F17" s="123"/>
      <c r="G17" s="124"/>
      <c r="H17" s="125"/>
      <c r="I17" s="126"/>
    </row>
    <row r="18" spans="1:9" x14ac:dyDescent="0.2">
      <c r="A18" s="27"/>
      <c r="B18" s="127" t="s">
        <v>49</v>
      </c>
      <c r="C18" s="128"/>
      <c r="D18" s="27"/>
      <c r="E18" s="129"/>
      <c r="F18" s="114"/>
      <c r="G18" s="130"/>
      <c r="H18" s="129">
        <f>F11</f>
        <v>7.4031723999999999</v>
      </c>
      <c r="I18" s="129"/>
    </row>
    <row r="19" spans="1:9" x14ac:dyDescent="0.2">
      <c r="A19" s="4"/>
      <c r="B19" s="127" t="s">
        <v>50</v>
      </c>
      <c r="C19" s="96"/>
      <c r="D19" s="4"/>
      <c r="E19" s="20"/>
      <c r="F19" s="114"/>
      <c r="G19" s="97"/>
      <c r="H19" s="20">
        <f>H11</f>
        <v>7.4031723999999999</v>
      </c>
      <c r="I19" s="20"/>
    </row>
    <row r="20" spans="1:9" x14ac:dyDescent="0.2">
      <c r="A20" s="4"/>
      <c r="B20" s="127" t="s">
        <v>51</v>
      </c>
      <c r="C20" s="96"/>
      <c r="D20" s="4"/>
      <c r="E20" s="20"/>
      <c r="F20" s="114"/>
      <c r="G20" s="97"/>
      <c r="H20" s="20">
        <f>I11</f>
        <v>0</v>
      </c>
      <c r="I20" s="20"/>
    </row>
    <row r="21" spans="1:9" x14ac:dyDescent="0.2">
      <c r="A21" s="4"/>
      <c r="B21" s="127"/>
      <c r="C21" s="96"/>
      <c r="D21" s="4"/>
      <c r="E21" s="20"/>
      <c r="F21" s="114"/>
      <c r="G21" s="97"/>
      <c r="H21" s="20"/>
      <c r="I21" s="20"/>
    </row>
    <row r="22" spans="1:9" x14ac:dyDescent="0.2">
      <c r="A22" s="4"/>
      <c r="B22" s="76" t="s">
        <v>52</v>
      </c>
      <c r="C22" s="96"/>
      <c r="D22" s="4"/>
      <c r="E22" s="20"/>
      <c r="F22" s="114"/>
      <c r="G22" s="97"/>
      <c r="H22" s="20">
        <f>SUM(H19,H20)</f>
        <v>7.4031723999999999</v>
      </c>
    </row>
    <row r="23" spans="1:9" x14ac:dyDescent="0.2">
      <c r="A23" s="4"/>
      <c r="B23" s="76"/>
      <c r="C23" s="96"/>
      <c r="D23" s="4"/>
      <c r="E23" s="20"/>
      <c r="F23" s="20"/>
      <c r="G23" s="97"/>
      <c r="H23" s="20"/>
      <c r="I23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  <pageSetUpPr fitToPage="1"/>
  </sheetPr>
  <dimension ref="A1:I3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2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/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54</v>
      </c>
      <c r="B11" s="110" t="s">
        <v>55</v>
      </c>
      <c r="C11" s="111">
        <v>1</v>
      </c>
      <c r="D11" s="112"/>
      <c r="E11" s="113">
        <f>SUM(F12)</f>
        <v>61.415861999999997</v>
      </c>
      <c r="F11" s="114">
        <f>C11*E11</f>
        <v>61.415861999999997</v>
      </c>
      <c r="G11" s="115">
        <f>IF(F11=0, 0, 100*(1-(H11/F11)))</f>
        <v>0</v>
      </c>
      <c r="H11" s="116">
        <f>C11*SUM(H12)</f>
        <v>61.415861999999997</v>
      </c>
      <c r="I11" s="117">
        <f>SUM(I12:I23)</f>
        <v>0</v>
      </c>
    </row>
    <row r="12" spans="1:9" outlineLevel="1" x14ac:dyDescent="0.2">
      <c r="A12" s="109" t="s">
        <v>56</v>
      </c>
      <c r="B12" s="110" t="s">
        <v>57</v>
      </c>
      <c r="C12" s="111">
        <v>1</v>
      </c>
      <c r="D12" s="112"/>
      <c r="E12" s="113">
        <f>SUM(F13)</f>
        <v>61.415861999999997</v>
      </c>
      <c r="F12" s="114">
        <f>C12*E12</f>
        <v>61.415861999999997</v>
      </c>
      <c r="G12" s="115">
        <f>IF(F12=0, 0, 100*(1-(H12/F12)))</f>
        <v>0</v>
      </c>
      <c r="H12" s="116">
        <f>C12*SUM(H13)</f>
        <v>61.415861999999997</v>
      </c>
      <c r="I12" s="117"/>
    </row>
    <row r="13" spans="1:9" outlineLevel="1" x14ac:dyDescent="0.2">
      <c r="A13" s="109" t="s">
        <v>58</v>
      </c>
      <c r="B13" s="110" t="s">
        <v>59</v>
      </c>
      <c r="C13" s="111">
        <v>1</v>
      </c>
      <c r="D13" s="112"/>
      <c r="E13" s="113">
        <f>SUM(F14)</f>
        <v>61.415861999999997</v>
      </c>
      <c r="F13" s="114">
        <f>C13*E13</f>
        <v>61.415861999999997</v>
      </c>
      <c r="G13" s="115">
        <f>IF(F13=0, 0, 100*(1-(H13/F13)))</f>
        <v>0</v>
      </c>
      <c r="H13" s="116">
        <f>C13*SUM(H14)</f>
        <v>61.415861999999997</v>
      </c>
      <c r="I13" s="117"/>
    </row>
    <row r="14" spans="1:9" outlineLevel="1" x14ac:dyDescent="0.2">
      <c r="A14" s="109" t="s">
        <v>60</v>
      </c>
      <c r="B14" s="110" t="s">
        <v>61</v>
      </c>
      <c r="C14" s="111">
        <v>1</v>
      </c>
      <c r="D14" s="112"/>
      <c r="E14" s="113">
        <f>SUM(F15,F16,F17,F18,F19,F20,F21,F22,F23)</f>
        <v>61.415861999999997</v>
      </c>
      <c r="F14" s="114">
        <f>C14*E14</f>
        <v>61.415861999999997</v>
      </c>
      <c r="G14" s="115">
        <f>IF(F14=0, 0, 100*(1-(H14/F14)))</f>
        <v>0</v>
      </c>
      <c r="H14" s="116">
        <f>C14*SUM(H15,H16,H17,H18,H19,H20,H21,H22,H23)</f>
        <v>61.415861999999997</v>
      </c>
      <c r="I14" s="117"/>
    </row>
    <row r="15" spans="1:9" outlineLevel="2" x14ac:dyDescent="0.2">
      <c r="A15" s="109" t="s">
        <v>62</v>
      </c>
      <c r="B15" s="110" t="s">
        <v>63</v>
      </c>
      <c r="C15" s="111">
        <v>2</v>
      </c>
      <c r="D15" s="112"/>
      <c r="E15" s="113">
        <v>3.7015861999999999</v>
      </c>
      <c r="F15" s="114">
        <v>7.4031723999999999</v>
      </c>
      <c r="G15" s="115">
        <v>0</v>
      </c>
      <c r="H15" s="116">
        <v>7.4031723999999999</v>
      </c>
      <c r="I15" s="117"/>
    </row>
    <row r="16" spans="1:9" outlineLevel="2" x14ac:dyDescent="0.2">
      <c r="A16" s="109" t="s">
        <v>64</v>
      </c>
      <c r="B16" s="110" t="s">
        <v>65</v>
      </c>
      <c r="C16" s="111">
        <v>2</v>
      </c>
      <c r="D16" s="112"/>
      <c r="E16" s="113">
        <v>3.7015861999999999</v>
      </c>
      <c r="F16" s="114">
        <v>7.4031723999999999</v>
      </c>
      <c r="G16" s="115">
        <v>0</v>
      </c>
      <c r="H16" s="116">
        <v>7.4031723999999999</v>
      </c>
      <c r="I16" s="117"/>
    </row>
    <row r="17" spans="1:9" outlineLevel="2" x14ac:dyDescent="0.2">
      <c r="A17" s="109" t="s">
        <v>66</v>
      </c>
      <c r="B17" s="110" t="s">
        <v>67</v>
      </c>
      <c r="C17" s="111">
        <v>1</v>
      </c>
      <c r="D17" s="112"/>
      <c r="E17" s="113">
        <v>3.7015861999999999</v>
      </c>
      <c r="F17" s="114">
        <v>3.7015861999999999</v>
      </c>
      <c r="G17" s="115">
        <v>0</v>
      </c>
      <c r="H17" s="116">
        <v>3.7015861999999999</v>
      </c>
      <c r="I17" s="117"/>
    </row>
    <row r="18" spans="1:9" outlineLevel="2" x14ac:dyDescent="0.2">
      <c r="A18" s="109" t="s">
        <v>68</v>
      </c>
      <c r="B18" s="110" t="s">
        <v>69</v>
      </c>
      <c r="C18" s="111">
        <v>3</v>
      </c>
      <c r="D18" s="112"/>
      <c r="E18" s="113">
        <v>3.7015861999999999</v>
      </c>
      <c r="F18" s="114">
        <v>11.1047586</v>
      </c>
      <c r="G18" s="115">
        <v>0</v>
      </c>
      <c r="H18" s="116">
        <v>11.1047586</v>
      </c>
      <c r="I18" s="117"/>
    </row>
    <row r="19" spans="1:9" outlineLevel="2" x14ac:dyDescent="0.2">
      <c r="A19" s="109" t="s">
        <v>70</v>
      </c>
      <c r="B19" s="110" t="s">
        <v>71</v>
      </c>
      <c r="C19" s="111">
        <v>2</v>
      </c>
      <c r="D19" s="112"/>
      <c r="E19" s="113">
        <v>3.7015861999999999</v>
      </c>
      <c r="F19" s="114">
        <v>7.4031723999999999</v>
      </c>
      <c r="G19" s="115">
        <v>0</v>
      </c>
      <c r="H19" s="116">
        <v>7.4031723999999999</v>
      </c>
      <c r="I19" s="117"/>
    </row>
    <row r="20" spans="1:9" outlineLevel="2" x14ac:dyDescent="0.2">
      <c r="A20" s="109" t="s">
        <v>72</v>
      </c>
      <c r="B20" s="110" t="s">
        <v>73</v>
      </c>
      <c r="C20" s="111">
        <v>1</v>
      </c>
      <c r="D20" s="112"/>
      <c r="E20" s="113">
        <v>3.1</v>
      </c>
      <c r="F20" s="114">
        <v>3.1</v>
      </c>
      <c r="G20" s="115">
        <v>0</v>
      </c>
      <c r="H20" s="116">
        <v>3.1</v>
      </c>
      <c r="I20" s="117"/>
    </row>
    <row r="21" spans="1:9" outlineLevel="2" x14ac:dyDescent="0.2">
      <c r="A21" s="109" t="s">
        <v>74</v>
      </c>
      <c r="B21" s="110" t="s">
        <v>75</v>
      </c>
      <c r="C21" s="111">
        <v>1</v>
      </c>
      <c r="D21" s="112"/>
      <c r="E21" s="113">
        <v>2.5</v>
      </c>
      <c r="F21" s="114">
        <v>2.5</v>
      </c>
      <c r="G21" s="115">
        <v>0</v>
      </c>
      <c r="H21" s="116">
        <v>2.5</v>
      </c>
      <c r="I21" s="117"/>
    </row>
    <row r="22" spans="1:9" outlineLevel="2" x14ac:dyDescent="0.2">
      <c r="A22" s="109" t="s">
        <v>76</v>
      </c>
      <c r="B22" s="110" t="s">
        <v>77</v>
      </c>
      <c r="C22" s="111">
        <v>4</v>
      </c>
      <c r="D22" s="112"/>
      <c r="E22" s="113">
        <v>1.1000000000000001</v>
      </c>
      <c r="F22" s="114">
        <v>4.4000000000000004</v>
      </c>
      <c r="G22" s="115">
        <v>0</v>
      </c>
      <c r="H22" s="116">
        <v>4.4000000000000004</v>
      </c>
      <c r="I22" s="117"/>
    </row>
    <row r="23" spans="1:9" outlineLevel="2" x14ac:dyDescent="0.2">
      <c r="A23" s="109" t="s">
        <v>78</v>
      </c>
      <c r="B23" s="110" t="s">
        <v>79</v>
      </c>
      <c r="C23" s="111">
        <v>2</v>
      </c>
      <c r="D23" s="112"/>
      <c r="E23" s="113">
        <v>7.2</v>
      </c>
      <c r="F23" s="114">
        <v>14.4</v>
      </c>
      <c r="G23" s="115">
        <v>0</v>
      </c>
      <c r="H23" s="116">
        <v>14.4</v>
      </c>
      <c r="I23" s="117"/>
    </row>
    <row r="24" spans="1:9" x14ac:dyDescent="0.2">
      <c r="A24" s="109"/>
      <c r="B24" s="110"/>
      <c r="C24" s="111"/>
      <c r="D24" s="112"/>
      <c r="E24" s="113"/>
      <c r="F24" s="114"/>
      <c r="G24" s="115"/>
      <c r="H24" s="116"/>
      <c r="I24" s="117"/>
    </row>
    <row r="25" spans="1:9" ht="13.5" thickBot="1" x14ac:dyDescent="0.25">
      <c r="A25" s="118"/>
      <c r="B25" s="119"/>
      <c r="C25" s="120"/>
      <c r="D25" s="121"/>
      <c r="E25" s="122"/>
      <c r="F25" s="123"/>
      <c r="G25" s="124"/>
      <c r="H25" s="125"/>
      <c r="I25" s="126"/>
    </row>
    <row r="26" spans="1:9" x14ac:dyDescent="0.2">
      <c r="A26" s="27"/>
      <c r="B26" s="127" t="s">
        <v>49</v>
      </c>
      <c r="C26" s="128"/>
      <c r="D26" s="27"/>
      <c r="E26" s="129"/>
      <c r="F26" s="114"/>
      <c r="G26" s="130"/>
      <c r="H26" s="129">
        <f>F11</f>
        <v>61.415861999999997</v>
      </c>
      <c r="I26" s="129"/>
    </row>
    <row r="27" spans="1:9" x14ac:dyDescent="0.2">
      <c r="A27" s="4"/>
      <c r="B27" s="127" t="s">
        <v>50</v>
      </c>
      <c r="C27" s="96"/>
      <c r="D27" s="4"/>
      <c r="E27" s="20"/>
      <c r="F27" s="114"/>
      <c r="G27" s="97"/>
      <c r="H27" s="20">
        <f>H11</f>
        <v>61.415861999999997</v>
      </c>
      <c r="I27" s="20"/>
    </row>
    <row r="28" spans="1:9" x14ac:dyDescent="0.2">
      <c r="A28" s="4"/>
      <c r="B28" s="127" t="s">
        <v>51</v>
      </c>
      <c r="C28" s="96"/>
      <c r="D28" s="4"/>
      <c r="E28" s="20"/>
      <c r="F28" s="114"/>
      <c r="G28" s="97"/>
      <c r="H28" s="20">
        <f>I11</f>
        <v>0</v>
      </c>
      <c r="I28" s="20"/>
    </row>
    <row r="29" spans="1:9" x14ac:dyDescent="0.2">
      <c r="A29" s="4"/>
      <c r="B29" s="127"/>
      <c r="C29" s="96"/>
      <c r="D29" s="4"/>
      <c r="E29" s="20"/>
      <c r="F29" s="114"/>
      <c r="G29" s="97"/>
      <c r="H29" s="20"/>
      <c r="I29" s="20"/>
    </row>
    <row r="30" spans="1:9" x14ac:dyDescent="0.2">
      <c r="A30" s="4"/>
      <c r="B30" s="76" t="s">
        <v>52</v>
      </c>
      <c r="C30" s="96"/>
      <c r="D30" s="4"/>
      <c r="E30" s="20"/>
      <c r="F30" s="114"/>
      <c r="G30" s="97"/>
      <c r="H30" s="20">
        <f>SUM(H27,H28)</f>
        <v>61.415861999999997</v>
      </c>
    </row>
    <row r="31" spans="1:9" x14ac:dyDescent="0.2">
      <c r="A31" s="4"/>
      <c r="B31" s="76"/>
      <c r="C31" s="96"/>
      <c r="D31" s="4"/>
      <c r="E31" s="20"/>
      <c r="F31" s="20"/>
      <c r="G31" s="97"/>
      <c r="H31" s="20"/>
      <c r="I3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outlinePr summaryBelow="0"/>
    <pageSetUpPr fitToPage="1"/>
  </sheetPr>
  <dimension ref="A1:I25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/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80</v>
      </c>
      <c r="B11" s="110" t="s">
        <v>81</v>
      </c>
      <c r="C11" s="111">
        <v>1</v>
      </c>
      <c r="D11" s="112"/>
      <c r="E11" s="113">
        <f>SUM(F12,F15)</f>
        <v>7.4031723999999999</v>
      </c>
      <c r="F11" s="114">
        <f>C11*E11</f>
        <v>7.4031723999999999</v>
      </c>
      <c r="G11" s="115">
        <f>IF(F11=0, 0, 100*(1-(H11/F11)))</f>
        <v>0</v>
      </c>
      <c r="H11" s="116">
        <f>C11*SUM(H12,H15)</f>
        <v>7.4031723999999999</v>
      </c>
      <c r="I11" s="117">
        <f>SUM(I12:I17)</f>
        <v>0</v>
      </c>
    </row>
    <row r="12" spans="1:9" outlineLevel="1" x14ac:dyDescent="0.2">
      <c r="A12" s="109" t="s">
        <v>82</v>
      </c>
      <c r="B12" s="110" t="s">
        <v>83</v>
      </c>
      <c r="C12" s="111">
        <v>1</v>
      </c>
      <c r="D12" s="112"/>
      <c r="E12" s="113">
        <f>SUM(F13)</f>
        <v>3.7015861999999999</v>
      </c>
      <c r="F12" s="114">
        <f>C12*E12</f>
        <v>3.7015861999999999</v>
      </c>
      <c r="G12" s="115">
        <f>IF(F12=0, 0, 100*(1-(H12/F12)))</f>
        <v>0</v>
      </c>
      <c r="H12" s="116">
        <f>C12*SUM(H13)</f>
        <v>3.7015861999999999</v>
      </c>
      <c r="I12" s="117"/>
    </row>
    <row r="13" spans="1:9" outlineLevel="1" x14ac:dyDescent="0.2">
      <c r="A13" s="109" t="s">
        <v>84</v>
      </c>
      <c r="B13" s="110" t="s">
        <v>83</v>
      </c>
      <c r="C13" s="111">
        <v>1</v>
      </c>
      <c r="D13" s="112"/>
      <c r="E13" s="113">
        <f>SUM(F14)</f>
        <v>3.7015861999999999</v>
      </c>
      <c r="F13" s="114">
        <f>C13*E13</f>
        <v>3.7015861999999999</v>
      </c>
      <c r="G13" s="115">
        <f>IF(F13=0, 0, 100*(1-(H13/F13)))</f>
        <v>0</v>
      </c>
      <c r="H13" s="116">
        <f>C13*SUM(H14)</f>
        <v>3.7015861999999999</v>
      </c>
      <c r="I13" s="117"/>
    </row>
    <row r="14" spans="1:9" outlineLevel="1" x14ac:dyDescent="0.2">
      <c r="A14" s="109" t="s">
        <v>85</v>
      </c>
      <c r="B14" s="110" t="s">
        <v>86</v>
      </c>
      <c r="C14" s="111">
        <v>1</v>
      </c>
      <c r="D14" s="112"/>
      <c r="E14" s="113">
        <v>3.7015861999999999</v>
      </c>
      <c r="F14" s="114">
        <v>3.7015861999999999</v>
      </c>
      <c r="G14" s="115">
        <v>0</v>
      </c>
      <c r="H14" s="116">
        <v>3.7015861999999999</v>
      </c>
      <c r="I14" s="117"/>
    </row>
    <row r="15" spans="1:9" outlineLevel="1" x14ac:dyDescent="0.2">
      <c r="A15" s="109" t="s">
        <v>87</v>
      </c>
      <c r="B15" s="110" t="s">
        <v>88</v>
      </c>
      <c r="C15" s="111">
        <v>1</v>
      </c>
      <c r="D15" s="112"/>
      <c r="E15" s="113">
        <f>SUM(F16)</f>
        <v>3.7015861999999999</v>
      </c>
      <c r="F15" s="114">
        <f>C15*E15</f>
        <v>3.7015861999999999</v>
      </c>
      <c r="G15" s="115">
        <f>IF(F15=0, 0, 100*(1-(H15/F15)))</f>
        <v>0</v>
      </c>
      <c r="H15" s="116">
        <f>C15*SUM(H16)</f>
        <v>3.7015861999999999</v>
      </c>
      <c r="I15" s="117"/>
    </row>
    <row r="16" spans="1:9" outlineLevel="1" x14ac:dyDescent="0.2">
      <c r="A16" s="109" t="s">
        <v>89</v>
      </c>
      <c r="B16" s="110" t="s">
        <v>90</v>
      </c>
      <c r="C16" s="111">
        <v>1</v>
      </c>
      <c r="D16" s="112"/>
      <c r="E16" s="113">
        <f>SUM(F17)</f>
        <v>3.7015861999999999</v>
      </c>
      <c r="F16" s="114">
        <f>C16*E16</f>
        <v>3.7015861999999999</v>
      </c>
      <c r="G16" s="115">
        <f>IF(F16=0, 0, 100*(1-(H16/F16)))</f>
        <v>0</v>
      </c>
      <c r="H16" s="116">
        <f>C16*SUM(H17)</f>
        <v>3.7015861999999999</v>
      </c>
      <c r="I16" s="117"/>
    </row>
    <row r="17" spans="1:9" outlineLevel="1" x14ac:dyDescent="0.2">
      <c r="A17" s="109" t="s">
        <v>91</v>
      </c>
      <c r="B17" s="110" t="s">
        <v>88</v>
      </c>
      <c r="C17" s="111">
        <v>1</v>
      </c>
      <c r="D17" s="112"/>
      <c r="E17" s="113">
        <v>3.7015861999999999</v>
      </c>
      <c r="F17" s="114">
        <v>3.7015861999999999</v>
      </c>
      <c r="G17" s="115">
        <v>0</v>
      </c>
      <c r="H17" s="116">
        <v>3.7015861999999999</v>
      </c>
      <c r="I17" s="117"/>
    </row>
    <row r="18" spans="1:9" x14ac:dyDescent="0.2">
      <c r="A18" s="109"/>
      <c r="B18" s="110"/>
      <c r="C18" s="111"/>
      <c r="D18" s="112"/>
      <c r="E18" s="113"/>
      <c r="F18" s="114"/>
      <c r="G18" s="115"/>
      <c r="H18" s="116"/>
      <c r="I18" s="117"/>
    </row>
    <row r="19" spans="1:9" ht="13.5" thickBot="1" x14ac:dyDescent="0.25">
      <c r="A19" s="118"/>
      <c r="B19" s="119"/>
      <c r="C19" s="120"/>
      <c r="D19" s="121"/>
      <c r="E19" s="122"/>
      <c r="F19" s="123"/>
      <c r="G19" s="124"/>
      <c r="H19" s="125"/>
      <c r="I19" s="126"/>
    </row>
    <row r="20" spans="1:9" x14ac:dyDescent="0.2">
      <c r="A20" s="27"/>
      <c r="B20" s="127" t="s">
        <v>49</v>
      </c>
      <c r="C20" s="128"/>
      <c r="D20" s="27"/>
      <c r="E20" s="129"/>
      <c r="F20" s="114"/>
      <c r="G20" s="130"/>
      <c r="H20" s="129">
        <f>F11</f>
        <v>7.4031723999999999</v>
      </c>
      <c r="I20" s="129"/>
    </row>
    <row r="21" spans="1:9" x14ac:dyDescent="0.2">
      <c r="A21" s="4"/>
      <c r="B21" s="127" t="s">
        <v>50</v>
      </c>
      <c r="C21" s="96"/>
      <c r="D21" s="4"/>
      <c r="E21" s="20"/>
      <c r="F21" s="114"/>
      <c r="G21" s="97"/>
      <c r="H21" s="20">
        <f>H11</f>
        <v>7.4031723999999999</v>
      </c>
      <c r="I21" s="20"/>
    </row>
    <row r="22" spans="1:9" x14ac:dyDescent="0.2">
      <c r="A22" s="4"/>
      <c r="B22" s="127" t="s">
        <v>51</v>
      </c>
      <c r="C22" s="96"/>
      <c r="D22" s="4"/>
      <c r="E22" s="20"/>
      <c r="F22" s="114"/>
      <c r="G22" s="97"/>
      <c r="H22" s="20">
        <f>I11</f>
        <v>0</v>
      </c>
      <c r="I22" s="20"/>
    </row>
    <row r="23" spans="1:9" x14ac:dyDescent="0.2">
      <c r="A23" s="4"/>
      <c r="B23" s="127"/>
      <c r="C23" s="96"/>
      <c r="D23" s="4"/>
      <c r="E23" s="20"/>
      <c r="F23" s="114"/>
      <c r="G23" s="97"/>
      <c r="H23" s="20"/>
      <c r="I23" s="20"/>
    </row>
    <row r="24" spans="1:9" x14ac:dyDescent="0.2">
      <c r="A24" s="4"/>
      <c r="B24" s="76" t="s">
        <v>52</v>
      </c>
      <c r="C24" s="96"/>
      <c r="D24" s="4"/>
      <c r="E24" s="20"/>
      <c r="F24" s="114"/>
      <c r="G24" s="97"/>
      <c r="H24" s="20">
        <f>SUM(H21,H22)</f>
        <v>7.4031723999999999</v>
      </c>
    </row>
    <row r="25" spans="1:9" x14ac:dyDescent="0.2">
      <c r="A25" s="4"/>
      <c r="B25" s="76"/>
      <c r="C25" s="96"/>
      <c r="D25" s="4"/>
      <c r="E25" s="20"/>
      <c r="F25" s="20"/>
      <c r="G25" s="97"/>
      <c r="H25" s="20"/>
      <c r="I25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outlinePr summaryBelow="0"/>
    <pageSetUpPr fitToPage="1"/>
  </sheetPr>
  <dimension ref="A1:I23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/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92</v>
      </c>
      <c r="B11" s="110" t="s">
        <v>93</v>
      </c>
      <c r="C11" s="111">
        <v>1</v>
      </c>
      <c r="D11" s="112"/>
      <c r="E11" s="113">
        <f>SUM(F12)</f>
        <v>3.7015861999999999</v>
      </c>
      <c r="F11" s="114">
        <f>C11*E11</f>
        <v>3.7015861999999999</v>
      </c>
      <c r="G11" s="115">
        <f>IF(F11=0, 0, 100*(1-(H11/F11)))</f>
        <v>0</v>
      </c>
      <c r="H11" s="116">
        <f>C11*SUM(H12)</f>
        <v>3.7015861999999999</v>
      </c>
      <c r="I11" s="117">
        <f>SUM(I12:I15)</f>
        <v>0</v>
      </c>
    </row>
    <row r="12" spans="1:9" outlineLevel="1" x14ac:dyDescent="0.2">
      <c r="A12" s="109" t="s">
        <v>94</v>
      </c>
      <c r="B12" s="110" t="s">
        <v>95</v>
      </c>
      <c r="C12" s="111">
        <v>1</v>
      </c>
      <c r="D12" s="112"/>
      <c r="E12" s="113">
        <f>SUM(F13)</f>
        <v>3.7015861999999999</v>
      </c>
      <c r="F12" s="114">
        <f>C12*E12</f>
        <v>3.7015861999999999</v>
      </c>
      <c r="G12" s="115">
        <f>IF(F12=0, 0, 100*(1-(H12/F12)))</f>
        <v>0</v>
      </c>
      <c r="H12" s="116">
        <f>C12*SUM(H13)</f>
        <v>3.7015861999999999</v>
      </c>
      <c r="I12" s="117"/>
    </row>
    <row r="13" spans="1:9" outlineLevel="1" x14ac:dyDescent="0.2">
      <c r="A13" s="109" t="s">
        <v>96</v>
      </c>
      <c r="B13" s="110" t="s">
        <v>97</v>
      </c>
      <c r="C13" s="111">
        <v>1</v>
      </c>
      <c r="D13" s="112"/>
      <c r="E13" s="113">
        <f>SUM(F14)</f>
        <v>3.7015861999999999</v>
      </c>
      <c r="F13" s="114">
        <f>C13*E13</f>
        <v>3.7015861999999999</v>
      </c>
      <c r="G13" s="115">
        <f>IF(F13=0, 0, 100*(1-(H13/F13)))</f>
        <v>0</v>
      </c>
      <c r="H13" s="116">
        <f>C13*SUM(H14)</f>
        <v>3.7015861999999999</v>
      </c>
      <c r="I13" s="117"/>
    </row>
    <row r="14" spans="1:9" outlineLevel="1" x14ac:dyDescent="0.2">
      <c r="A14" s="109" t="s">
        <v>98</v>
      </c>
      <c r="B14" s="110" t="s">
        <v>99</v>
      </c>
      <c r="C14" s="111">
        <v>1</v>
      </c>
      <c r="D14" s="112"/>
      <c r="E14" s="113">
        <f>SUM(F15)</f>
        <v>3.7015861999999999</v>
      </c>
      <c r="F14" s="114">
        <f>C14*E14</f>
        <v>3.7015861999999999</v>
      </c>
      <c r="G14" s="115">
        <f>IF(F14=0, 0, 100*(1-(H14/F14)))</f>
        <v>0</v>
      </c>
      <c r="H14" s="116">
        <f>C14*SUM(H15)</f>
        <v>3.7015861999999999</v>
      </c>
      <c r="I14" s="117"/>
    </row>
    <row r="15" spans="1:9" outlineLevel="1" x14ac:dyDescent="0.2">
      <c r="A15" s="109" t="s">
        <v>100</v>
      </c>
      <c r="B15" s="110" t="s">
        <v>101</v>
      </c>
      <c r="C15" s="111">
        <v>1</v>
      </c>
      <c r="D15" s="112"/>
      <c r="E15" s="113">
        <v>3.7015861999999999</v>
      </c>
      <c r="F15" s="114">
        <v>3.7015861999999999</v>
      </c>
      <c r="G15" s="115">
        <v>0</v>
      </c>
      <c r="H15" s="116">
        <v>3.7015861999999999</v>
      </c>
      <c r="I15" s="117"/>
    </row>
    <row r="16" spans="1:9" x14ac:dyDescent="0.2">
      <c r="A16" s="109"/>
      <c r="B16" s="110"/>
      <c r="C16" s="111"/>
      <c r="D16" s="112"/>
      <c r="E16" s="113"/>
      <c r="F16" s="114"/>
      <c r="G16" s="115"/>
      <c r="H16" s="116"/>
      <c r="I16" s="117"/>
    </row>
    <row r="17" spans="1:9" ht="13.5" thickBot="1" x14ac:dyDescent="0.25">
      <c r="A17" s="118"/>
      <c r="B17" s="119"/>
      <c r="C17" s="120"/>
      <c r="D17" s="121"/>
      <c r="E17" s="122"/>
      <c r="F17" s="123"/>
      <c r="G17" s="124"/>
      <c r="H17" s="125"/>
      <c r="I17" s="126"/>
    </row>
    <row r="18" spans="1:9" x14ac:dyDescent="0.2">
      <c r="A18" s="27"/>
      <c r="B18" s="127" t="s">
        <v>49</v>
      </c>
      <c r="C18" s="128"/>
      <c r="D18" s="27"/>
      <c r="E18" s="129"/>
      <c r="F18" s="114"/>
      <c r="G18" s="130"/>
      <c r="H18" s="129">
        <f>F11</f>
        <v>3.7015861999999999</v>
      </c>
      <c r="I18" s="129"/>
    </row>
    <row r="19" spans="1:9" x14ac:dyDescent="0.2">
      <c r="A19" s="4"/>
      <c r="B19" s="127" t="s">
        <v>50</v>
      </c>
      <c r="C19" s="96"/>
      <c r="D19" s="4"/>
      <c r="E19" s="20"/>
      <c r="F19" s="114"/>
      <c r="G19" s="97"/>
      <c r="H19" s="20">
        <f>H11</f>
        <v>3.7015861999999999</v>
      </c>
      <c r="I19" s="20"/>
    </row>
    <row r="20" spans="1:9" x14ac:dyDescent="0.2">
      <c r="A20" s="4"/>
      <c r="B20" s="127" t="s">
        <v>51</v>
      </c>
      <c r="C20" s="96"/>
      <c r="D20" s="4"/>
      <c r="E20" s="20"/>
      <c r="F20" s="114"/>
      <c r="G20" s="97"/>
      <c r="H20" s="20">
        <f>I11</f>
        <v>0</v>
      </c>
      <c r="I20" s="20"/>
    </row>
    <row r="21" spans="1:9" x14ac:dyDescent="0.2">
      <c r="A21" s="4"/>
      <c r="B21" s="127"/>
      <c r="C21" s="96"/>
      <c r="D21" s="4"/>
      <c r="E21" s="20"/>
      <c r="F21" s="114"/>
      <c r="G21" s="97"/>
      <c r="H21" s="20"/>
      <c r="I21" s="20"/>
    </row>
    <row r="22" spans="1:9" x14ac:dyDescent="0.2">
      <c r="A22" s="4"/>
      <c r="B22" s="76" t="s">
        <v>52</v>
      </c>
      <c r="C22" s="96"/>
      <c r="D22" s="4"/>
      <c r="E22" s="20"/>
      <c r="F22" s="114"/>
      <c r="G22" s="97"/>
      <c r="H22" s="20">
        <f>SUM(H19,H20)</f>
        <v>3.7015861999999999</v>
      </c>
    </row>
    <row r="23" spans="1:9" x14ac:dyDescent="0.2">
      <c r="A23" s="4"/>
      <c r="B23" s="76"/>
      <c r="C23" s="96"/>
      <c r="D23" s="4"/>
      <c r="E23" s="20"/>
      <c r="F23" s="20"/>
      <c r="G23" s="97"/>
      <c r="H23" s="20"/>
      <c r="I23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/>
    <pageSetUpPr fitToPage="1"/>
  </sheetPr>
  <dimension ref="A1:I23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/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102</v>
      </c>
      <c r="B11" s="110" t="s">
        <v>103</v>
      </c>
      <c r="C11" s="111">
        <v>1</v>
      </c>
      <c r="D11" s="112"/>
      <c r="E11" s="113">
        <f>SUM(F12)</f>
        <v>7.4031723999999999</v>
      </c>
      <c r="F11" s="114">
        <f>C11*E11</f>
        <v>7.4031723999999999</v>
      </c>
      <c r="G11" s="115">
        <f>IF(F11=0, 0, 100*(1-(H11/F11)))</f>
        <v>0</v>
      </c>
      <c r="H11" s="116">
        <f>C11*SUM(H12)</f>
        <v>7.4031723999999999</v>
      </c>
      <c r="I11" s="117">
        <f>SUM(I12:I15)</f>
        <v>0</v>
      </c>
    </row>
    <row r="12" spans="1:9" outlineLevel="1" x14ac:dyDescent="0.2">
      <c r="A12" s="109" t="s">
        <v>104</v>
      </c>
      <c r="B12" s="110" t="s">
        <v>105</v>
      </c>
      <c r="C12" s="111">
        <v>1</v>
      </c>
      <c r="D12" s="112"/>
      <c r="E12" s="113">
        <f>SUM(F13)</f>
        <v>7.4031723999999999</v>
      </c>
      <c r="F12" s="114">
        <f>C12*E12</f>
        <v>7.4031723999999999</v>
      </c>
      <c r="G12" s="115">
        <f>IF(F12=0, 0, 100*(1-(H12/F12)))</f>
        <v>0</v>
      </c>
      <c r="H12" s="116">
        <f>C12*SUM(H13)</f>
        <v>7.4031723999999999</v>
      </c>
      <c r="I12" s="117"/>
    </row>
    <row r="13" spans="1:9" outlineLevel="1" x14ac:dyDescent="0.2">
      <c r="A13" s="109" t="s">
        <v>106</v>
      </c>
      <c r="B13" s="110" t="s">
        <v>105</v>
      </c>
      <c r="C13" s="111">
        <v>1</v>
      </c>
      <c r="D13" s="112"/>
      <c r="E13" s="113">
        <f>SUM(F14)</f>
        <v>7.4031723999999999</v>
      </c>
      <c r="F13" s="114">
        <f>C13*E13</f>
        <v>7.4031723999999999</v>
      </c>
      <c r="G13" s="115">
        <f>IF(F13=0, 0, 100*(1-(H13/F13)))</f>
        <v>0</v>
      </c>
      <c r="H13" s="116">
        <f>C13*SUM(H14)</f>
        <v>7.4031723999999999</v>
      </c>
      <c r="I13" s="117"/>
    </row>
    <row r="14" spans="1:9" outlineLevel="1" x14ac:dyDescent="0.2">
      <c r="A14" s="109" t="s">
        <v>107</v>
      </c>
      <c r="B14" s="110" t="s">
        <v>108</v>
      </c>
      <c r="C14" s="111">
        <v>1</v>
      </c>
      <c r="D14" s="112"/>
      <c r="E14" s="113">
        <f>SUM(F15)</f>
        <v>7.4031723999999999</v>
      </c>
      <c r="F14" s="114">
        <f>C14*E14</f>
        <v>7.4031723999999999</v>
      </c>
      <c r="G14" s="115">
        <f>IF(F14=0, 0, 100*(1-(H14/F14)))</f>
        <v>0</v>
      </c>
      <c r="H14" s="116">
        <f>C14*SUM(H15)</f>
        <v>7.4031723999999999</v>
      </c>
      <c r="I14" s="117"/>
    </row>
    <row r="15" spans="1:9" outlineLevel="1" x14ac:dyDescent="0.2">
      <c r="A15" s="109" t="s">
        <v>109</v>
      </c>
      <c r="B15" s="110" t="s">
        <v>110</v>
      </c>
      <c r="C15" s="111">
        <v>2</v>
      </c>
      <c r="D15" s="112"/>
      <c r="E15" s="113">
        <v>3.7015861999999999</v>
      </c>
      <c r="F15" s="114">
        <v>7.4031723999999999</v>
      </c>
      <c r="G15" s="115">
        <v>0</v>
      </c>
      <c r="H15" s="116">
        <v>7.4031723999999999</v>
      </c>
      <c r="I15" s="117"/>
    </row>
    <row r="16" spans="1:9" x14ac:dyDescent="0.2">
      <c r="A16" s="109"/>
      <c r="B16" s="110"/>
      <c r="C16" s="111"/>
      <c r="D16" s="112"/>
      <c r="E16" s="113"/>
      <c r="F16" s="114"/>
      <c r="G16" s="115"/>
      <c r="H16" s="116"/>
      <c r="I16" s="117"/>
    </row>
    <row r="17" spans="1:9" ht="13.5" thickBot="1" x14ac:dyDescent="0.25">
      <c r="A17" s="118"/>
      <c r="B17" s="119"/>
      <c r="C17" s="120"/>
      <c r="D17" s="121"/>
      <c r="E17" s="122"/>
      <c r="F17" s="123"/>
      <c r="G17" s="124"/>
      <c r="H17" s="125"/>
      <c r="I17" s="126"/>
    </row>
    <row r="18" spans="1:9" x14ac:dyDescent="0.2">
      <c r="A18" s="27"/>
      <c r="B18" s="127" t="s">
        <v>49</v>
      </c>
      <c r="C18" s="128"/>
      <c r="D18" s="27"/>
      <c r="E18" s="129"/>
      <c r="F18" s="114"/>
      <c r="G18" s="130"/>
      <c r="H18" s="129">
        <f>F11</f>
        <v>7.4031723999999999</v>
      </c>
      <c r="I18" s="129"/>
    </row>
    <row r="19" spans="1:9" x14ac:dyDescent="0.2">
      <c r="A19" s="4"/>
      <c r="B19" s="127" t="s">
        <v>50</v>
      </c>
      <c r="C19" s="96"/>
      <c r="D19" s="4"/>
      <c r="E19" s="20"/>
      <c r="F19" s="114"/>
      <c r="G19" s="97"/>
      <c r="H19" s="20">
        <f>H11</f>
        <v>7.4031723999999999</v>
      </c>
      <c r="I19" s="20"/>
    </row>
    <row r="20" spans="1:9" x14ac:dyDescent="0.2">
      <c r="A20" s="4"/>
      <c r="B20" s="127" t="s">
        <v>51</v>
      </c>
      <c r="C20" s="96"/>
      <c r="D20" s="4"/>
      <c r="E20" s="20"/>
      <c r="F20" s="114"/>
      <c r="G20" s="97"/>
      <c r="H20" s="20">
        <f>I11</f>
        <v>0</v>
      </c>
      <c r="I20" s="20"/>
    </row>
    <row r="21" spans="1:9" x14ac:dyDescent="0.2">
      <c r="A21" s="4"/>
      <c r="B21" s="127"/>
      <c r="C21" s="96"/>
      <c r="D21" s="4"/>
      <c r="E21" s="20"/>
      <c r="F21" s="114"/>
      <c r="G21" s="97"/>
      <c r="H21" s="20"/>
      <c r="I21" s="20"/>
    </row>
    <row r="22" spans="1:9" x14ac:dyDescent="0.2">
      <c r="A22" s="4"/>
      <c r="B22" s="76" t="s">
        <v>52</v>
      </c>
      <c r="C22" s="96"/>
      <c r="D22" s="4"/>
      <c r="E22" s="20"/>
      <c r="F22" s="114"/>
      <c r="G22" s="97"/>
      <c r="H22" s="20">
        <f>SUM(H19,H20)</f>
        <v>7.4031723999999999</v>
      </c>
    </row>
    <row r="23" spans="1:9" x14ac:dyDescent="0.2">
      <c r="A23" s="4"/>
      <c r="B23" s="76"/>
      <c r="C23" s="96"/>
      <c r="D23" s="4"/>
      <c r="E23" s="20"/>
      <c r="F23" s="20"/>
      <c r="G23" s="97"/>
      <c r="H23" s="20"/>
      <c r="I23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outlinePr summaryBelow="0"/>
    <pageSetUpPr fitToPage="1"/>
  </sheetPr>
  <dimension ref="A1:I23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/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111</v>
      </c>
      <c r="B11" s="110" t="s">
        <v>112</v>
      </c>
      <c r="C11" s="111">
        <v>1</v>
      </c>
      <c r="D11" s="112"/>
      <c r="E11" s="113">
        <f>SUM(F12)</f>
        <v>7.4031723999999999</v>
      </c>
      <c r="F11" s="114">
        <f>C11*E11</f>
        <v>7.4031723999999999</v>
      </c>
      <c r="G11" s="115">
        <f>IF(F11=0, 0, 100*(1-(H11/F11)))</f>
        <v>0</v>
      </c>
      <c r="H11" s="116">
        <f>C11*SUM(H12)</f>
        <v>7.4031723999999999</v>
      </c>
      <c r="I11" s="117">
        <f>SUM(I12:I15)</f>
        <v>0</v>
      </c>
    </row>
    <row r="12" spans="1:9" outlineLevel="1" x14ac:dyDescent="0.2">
      <c r="A12" s="109" t="s">
        <v>113</v>
      </c>
      <c r="B12" s="110" t="s">
        <v>114</v>
      </c>
      <c r="C12" s="111">
        <v>1</v>
      </c>
      <c r="D12" s="112"/>
      <c r="E12" s="113">
        <f>SUM(F13)</f>
        <v>7.4031723999999999</v>
      </c>
      <c r="F12" s="114">
        <f>C12*E12</f>
        <v>7.4031723999999999</v>
      </c>
      <c r="G12" s="115">
        <f>IF(F12=0, 0, 100*(1-(H12/F12)))</f>
        <v>0</v>
      </c>
      <c r="H12" s="116">
        <f>C12*SUM(H13)</f>
        <v>7.4031723999999999</v>
      </c>
      <c r="I12" s="117"/>
    </row>
    <row r="13" spans="1:9" outlineLevel="1" x14ac:dyDescent="0.2">
      <c r="A13" s="109" t="s">
        <v>115</v>
      </c>
      <c r="B13" s="110" t="s">
        <v>114</v>
      </c>
      <c r="C13" s="111">
        <v>1</v>
      </c>
      <c r="D13" s="112"/>
      <c r="E13" s="113">
        <f>SUM(F14)</f>
        <v>7.4031723999999999</v>
      </c>
      <c r="F13" s="114">
        <f>C13*E13</f>
        <v>7.4031723999999999</v>
      </c>
      <c r="G13" s="115">
        <f>IF(F13=0, 0, 100*(1-(H13/F13)))</f>
        <v>0</v>
      </c>
      <c r="H13" s="116">
        <f>C13*SUM(H14)</f>
        <v>7.4031723999999999</v>
      </c>
      <c r="I13" s="117"/>
    </row>
    <row r="14" spans="1:9" outlineLevel="1" x14ac:dyDescent="0.2">
      <c r="A14" s="109" t="s">
        <v>116</v>
      </c>
      <c r="B14" s="110" t="s">
        <v>108</v>
      </c>
      <c r="C14" s="111">
        <v>1</v>
      </c>
      <c r="D14" s="112"/>
      <c r="E14" s="113">
        <f>SUM(F15)</f>
        <v>7.4031723999999999</v>
      </c>
      <c r="F14" s="114">
        <f>C14*E14</f>
        <v>7.4031723999999999</v>
      </c>
      <c r="G14" s="115">
        <f>IF(F14=0, 0, 100*(1-(H14/F14)))</f>
        <v>0</v>
      </c>
      <c r="H14" s="116">
        <f>C14*SUM(H15)</f>
        <v>7.4031723999999999</v>
      </c>
      <c r="I14" s="117"/>
    </row>
    <row r="15" spans="1:9" outlineLevel="1" x14ac:dyDescent="0.2">
      <c r="A15" s="109" t="s">
        <v>117</v>
      </c>
      <c r="B15" s="110" t="s">
        <v>110</v>
      </c>
      <c r="C15" s="111">
        <v>2</v>
      </c>
      <c r="D15" s="112"/>
      <c r="E15" s="113">
        <v>3.7015861999999999</v>
      </c>
      <c r="F15" s="114">
        <v>7.4031723999999999</v>
      </c>
      <c r="G15" s="115">
        <v>0</v>
      </c>
      <c r="H15" s="116">
        <v>7.4031723999999999</v>
      </c>
      <c r="I15" s="117"/>
    </row>
    <row r="16" spans="1:9" x14ac:dyDescent="0.2">
      <c r="A16" s="109"/>
      <c r="B16" s="110"/>
      <c r="C16" s="111"/>
      <c r="D16" s="112"/>
      <c r="E16" s="113"/>
      <c r="F16" s="114"/>
      <c r="G16" s="115"/>
      <c r="H16" s="116"/>
      <c r="I16" s="117"/>
    </row>
    <row r="17" spans="1:9" ht="13.5" thickBot="1" x14ac:dyDescent="0.25">
      <c r="A17" s="118"/>
      <c r="B17" s="119"/>
      <c r="C17" s="120"/>
      <c r="D17" s="121"/>
      <c r="E17" s="122"/>
      <c r="F17" s="123"/>
      <c r="G17" s="124"/>
      <c r="H17" s="125"/>
      <c r="I17" s="126"/>
    </row>
    <row r="18" spans="1:9" x14ac:dyDescent="0.2">
      <c r="A18" s="27"/>
      <c r="B18" s="127" t="s">
        <v>49</v>
      </c>
      <c r="C18" s="128"/>
      <c r="D18" s="27"/>
      <c r="E18" s="129"/>
      <c r="F18" s="114"/>
      <c r="G18" s="130"/>
      <c r="H18" s="129">
        <f>F11</f>
        <v>7.4031723999999999</v>
      </c>
      <c r="I18" s="129"/>
    </row>
    <row r="19" spans="1:9" x14ac:dyDescent="0.2">
      <c r="A19" s="4"/>
      <c r="B19" s="127" t="s">
        <v>50</v>
      </c>
      <c r="C19" s="96"/>
      <c r="D19" s="4"/>
      <c r="E19" s="20"/>
      <c r="F19" s="114"/>
      <c r="G19" s="97"/>
      <c r="H19" s="20">
        <f>H11</f>
        <v>7.4031723999999999</v>
      </c>
      <c r="I19" s="20"/>
    </row>
    <row r="20" spans="1:9" x14ac:dyDescent="0.2">
      <c r="A20" s="4"/>
      <c r="B20" s="127" t="s">
        <v>51</v>
      </c>
      <c r="C20" s="96"/>
      <c r="D20" s="4"/>
      <c r="E20" s="20"/>
      <c r="F20" s="114"/>
      <c r="G20" s="97"/>
      <c r="H20" s="20">
        <f>I11</f>
        <v>0</v>
      </c>
      <c r="I20" s="20"/>
    </row>
    <row r="21" spans="1:9" x14ac:dyDescent="0.2">
      <c r="A21" s="4"/>
      <c r="B21" s="127"/>
      <c r="C21" s="96"/>
      <c r="D21" s="4"/>
      <c r="E21" s="20"/>
      <c r="F21" s="114"/>
      <c r="G21" s="97"/>
      <c r="H21" s="20"/>
      <c r="I21" s="20"/>
    </row>
    <row r="22" spans="1:9" x14ac:dyDescent="0.2">
      <c r="A22" s="4"/>
      <c r="B22" s="76" t="s">
        <v>52</v>
      </c>
      <c r="C22" s="96"/>
      <c r="D22" s="4"/>
      <c r="E22" s="20"/>
      <c r="F22" s="114"/>
      <c r="G22" s="97"/>
      <c r="H22" s="20">
        <f>SUM(H19,H20)</f>
        <v>7.4031723999999999</v>
      </c>
    </row>
    <row r="23" spans="1:9" x14ac:dyDescent="0.2">
      <c r="A23" s="4"/>
      <c r="B23" s="76"/>
      <c r="C23" s="96"/>
      <c r="D23" s="4"/>
      <c r="E23" s="20"/>
      <c r="F23" s="20"/>
      <c r="G23" s="97"/>
      <c r="H23" s="20"/>
      <c r="I23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outlinePr summaryBelow="0"/>
    <pageSetUpPr fitToPage="1"/>
  </sheetPr>
  <dimension ref="A1:I32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2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/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118</v>
      </c>
      <c r="B11" s="110" t="s">
        <v>119</v>
      </c>
      <c r="C11" s="111">
        <v>1</v>
      </c>
      <c r="D11" s="112"/>
      <c r="E11" s="113">
        <f>SUM(F12)</f>
        <v>3364.7418557999999</v>
      </c>
      <c r="F11" s="114">
        <f>C11*E11</f>
        <v>3364.7418557999999</v>
      </c>
      <c r="G11" s="115">
        <f>IF(F11=0, 0, 100*(1-(H11/F11)))</f>
        <v>0</v>
      </c>
      <c r="H11" s="116">
        <f>C11*SUM(H12)</f>
        <v>3364.7418557999999</v>
      </c>
      <c r="I11" s="117">
        <f>SUM(I12:I24)</f>
        <v>0</v>
      </c>
    </row>
    <row r="12" spans="1:9" outlineLevel="1" x14ac:dyDescent="0.2">
      <c r="A12" s="109" t="s">
        <v>120</v>
      </c>
      <c r="B12" s="110" t="s">
        <v>121</v>
      </c>
      <c r="C12" s="111">
        <v>1</v>
      </c>
      <c r="D12" s="112"/>
      <c r="E12" s="113">
        <f>SUM(F13)</f>
        <v>3364.7418557999999</v>
      </c>
      <c r="F12" s="114">
        <f>C12*E12</f>
        <v>3364.7418557999999</v>
      </c>
      <c r="G12" s="115">
        <f>IF(F12=0, 0, 100*(1-(H12/F12)))</f>
        <v>0</v>
      </c>
      <c r="H12" s="116">
        <f>C12*SUM(H13)</f>
        <v>3364.7418557999999</v>
      </c>
      <c r="I12" s="117"/>
    </row>
    <row r="13" spans="1:9" outlineLevel="1" x14ac:dyDescent="0.2">
      <c r="A13" s="109" t="s">
        <v>122</v>
      </c>
      <c r="B13" s="110" t="s">
        <v>123</v>
      </c>
      <c r="C13" s="111">
        <v>1</v>
      </c>
      <c r="D13" s="112"/>
      <c r="E13" s="113">
        <f>SUM(F14,F15,F16,F17,F18,F19,F20,F21,F22,F23,F24)</f>
        <v>3364.7418557999999</v>
      </c>
      <c r="F13" s="114">
        <f>C13*E13</f>
        <v>3364.7418557999999</v>
      </c>
      <c r="G13" s="115">
        <f>IF(F13=0, 0, 100*(1-(H13/F13)))</f>
        <v>0</v>
      </c>
      <c r="H13" s="116">
        <f>C13*SUM(H14,H15,H16,H17,H18,H19,H20,H21,H22,H23,H24)</f>
        <v>3364.7418557999999</v>
      </c>
      <c r="I13" s="117"/>
    </row>
    <row r="14" spans="1:9" outlineLevel="2" x14ac:dyDescent="0.2">
      <c r="A14" s="109" t="s">
        <v>124</v>
      </c>
      <c r="B14" s="110" t="s">
        <v>125</v>
      </c>
      <c r="C14" s="111">
        <v>0</v>
      </c>
      <c r="D14" s="112"/>
      <c r="E14" s="113">
        <v>3.7015861999999999</v>
      </c>
      <c r="F14" s="114">
        <v>0</v>
      </c>
      <c r="G14" s="115">
        <v>0</v>
      </c>
      <c r="H14" s="116">
        <v>0</v>
      </c>
      <c r="I14" s="117"/>
    </row>
    <row r="15" spans="1:9" outlineLevel="2" x14ac:dyDescent="0.2">
      <c r="A15" s="109" t="s">
        <v>126</v>
      </c>
      <c r="B15" s="110" t="s">
        <v>127</v>
      </c>
      <c r="C15" s="111">
        <v>0</v>
      </c>
      <c r="D15" s="112"/>
      <c r="E15" s="113">
        <v>3.7015861999999999</v>
      </c>
      <c r="F15" s="114">
        <v>0</v>
      </c>
      <c r="G15" s="115">
        <v>0</v>
      </c>
      <c r="H15" s="116">
        <v>0</v>
      </c>
      <c r="I15" s="117"/>
    </row>
    <row r="16" spans="1:9" outlineLevel="2" x14ac:dyDescent="0.2">
      <c r="A16" s="109" t="s">
        <v>128</v>
      </c>
      <c r="B16" s="110" t="s">
        <v>129</v>
      </c>
      <c r="C16" s="111">
        <v>0</v>
      </c>
      <c r="D16" s="112"/>
      <c r="E16" s="113">
        <v>3.7015861999999999</v>
      </c>
      <c r="F16" s="114">
        <v>0</v>
      </c>
      <c r="G16" s="115">
        <v>0</v>
      </c>
      <c r="H16" s="116">
        <v>0</v>
      </c>
      <c r="I16" s="117"/>
    </row>
    <row r="17" spans="1:9" outlineLevel="2" x14ac:dyDescent="0.2">
      <c r="A17" s="109" t="s">
        <v>130</v>
      </c>
      <c r="B17" s="110" t="s">
        <v>131</v>
      </c>
      <c r="C17" s="111">
        <v>0</v>
      </c>
      <c r="D17" s="112"/>
      <c r="E17" s="113">
        <v>3.7015861999999999</v>
      </c>
      <c r="F17" s="114">
        <v>0</v>
      </c>
      <c r="G17" s="115">
        <v>0</v>
      </c>
      <c r="H17" s="116">
        <v>0</v>
      </c>
      <c r="I17" s="117"/>
    </row>
    <row r="18" spans="1:9" outlineLevel="2" x14ac:dyDescent="0.2">
      <c r="A18" s="109" t="s">
        <v>132</v>
      </c>
      <c r="B18" s="110" t="s">
        <v>133</v>
      </c>
      <c r="C18" s="111">
        <v>0</v>
      </c>
      <c r="D18" s="112"/>
      <c r="E18" s="113">
        <v>3.7015861999999999</v>
      </c>
      <c r="F18" s="114">
        <v>0</v>
      </c>
      <c r="G18" s="115">
        <v>0</v>
      </c>
      <c r="H18" s="116">
        <v>0</v>
      </c>
      <c r="I18" s="117"/>
    </row>
    <row r="19" spans="1:9" outlineLevel="2" x14ac:dyDescent="0.2">
      <c r="A19" s="109" t="s">
        <v>134</v>
      </c>
      <c r="B19" s="110" t="s">
        <v>135</v>
      </c>
      <c r="C19" s="111">
        <v>0</v>
      </c>
      <c r="D19" s="112"/>
      <c r="E19" s="113">
        <v>3.7015861999999999</v>
      </c>
      <c r="F19" s="114">
        <v>0</v>
      </c>
      <c r="G19" s="115">
        <v>0</v>
      </c>
      <c r="H19" s="116">
        <v>0</v>
      </c>
      <c r="I19" s="117"/>
    </row>
    <row r="20" spans="1:9" outlineLevel="2" x14ac:dyDescent="0.2">
      <c r="A20" s="109" t="s">
        <v>136</v>
      </c>
      <c r="B20" s="110" t="s">
        <v>137</v>
      </c>
      <c r="C20" s="111">
        <v>350</v>
      </c>
      <c r="D20" s="112"/>
      <c r="E20" s="113">
        <v>3.7015861999999999</v>
      </c>
      <c r="F20" s="114">
        <v>1295.5551700000001</v>
      </c>
      <c r="G20" s="115">
        <v>0</v>
      </c>
      <c r="H20" s="116">
        <v>1295.5551700000001</v>
      </c>
      <c r="I20" s="117"/>
    </row>
    <row r="21" spans="1:9" outlineLevel="2" x14ac:dyDescent="0.2">
      <c r="A21" s="109" t="s">
        <v>138</v>
      </c>
      <c r="B21" s="110" t="s">
        <v>139</v>
      </c>
      <c r="C21" s="111">
        <v>350</v>
      </c>
      <c r="D21" s="112"/>
      <c r="E21" s="113">
        <v>3.7015861999999999</v>
      </c>
      <c r="F21" s="114">
        <v>1295.5551700000001</v>
      </c>
      <c r="G21" s="115">
        <v>0</v>
      </c>
      <c r="H21" s="116">
        <v>1295.5551700000001</v>
      </c>
      <c r="I21" s="117"/>
    </row>
    <row r="22" spans="1:9" outlineLevel="2" x14ac:dyDescent="0.2">
      <c r="A22" s="109" t="s">
        <v>140</v>
      </c>
      <c r="B22" s="110" t="s">
        <v>141</v>
      </c>
      <c r="C22" s="111">
        <v>200</v>
      </c>
      <c r="D22" s="112"/>
      <c r="E22" s="113">
        <v>3.7015861999999999</v>
      </c>
      <c r="F22" s="114">
        <v>740.31723999999997</v>
      </c>
      <c r="G22" s="115">
        <v>0</v>
      </c>
      <c r="H22" s="116">
        <v>740.31723999999997</v>
      </c>
      <c r="I22" s="117"/>
    </row>
    <row r="23" spans="1:9" outlineLevel="2" x14ac:dyDescent="0.2">
      <c r="A23" s="109" t="s">
        <v>142</v>
      </c>
      <c r="B23" s="110" t="s">
        <v>143</v>
      </c>
      <c r="C23" s="111">
        <v>1</v>
      </c>
      <c r="D23" s="112"/>
      <c r="E23" s="113">
        <v>3.7015861999999999</v>
      </c>
      <c r="F23" s="114">
        <v>3.7015861999999999</v>
      </c>
      <c r="G23" s="115">
        <v>0</v>
      </c>
      <c r="H23" s="116">
        <v>3.7015861999999999</v>
      </c>
      <c r="I23" s="117"/>
    </row>
    <row r="24" spans="1:9" outlineLevel="2" x14ac:dyDescent="0.2">
      <c r="A24" s="109" t="s">
        <v>144</v>
      </c>
      <c r="B24" s="110" t="s">
        <v>145</v>
      </c>
      <c r="C24" s="111">
        <v>8</v>
      </c>
      <c r="D24" s="112"/>
      <c r="E24" s="113">
        <v>3.7015861999999999</v>
      </c>
      <c r="F24" s="114">
        <v>29.6126896</v>
      </c>
      <c r="G24" s="115">
        <v>0</v>
      </c>
      <c r="H24" s="116">
        <v>29.6126896</v>
      </c>
      <c r="I24" s="117"/>
    </row>
    <row r="25" spans="1:9" x14ac:dyDescent="0.2">
      <c r="A25" s="109"/>
      <c r="B25" s="110"/>
      <c r="C25" s="111"/>
      <c r="D25" s="112"/>
      <c r="E25" s="113"/>
      <c r="F25" s="114"/>
      <c r="G25" s="115"/>
      <c r="H25" s="116"/>
      <c r="I25" s="117"/>
    </row>
    <row r="26" spans="1:9" ht="13.5" thickBot="1" x14ac:dyDescent="0.25">
      <c r="A26" s="118"/>
      <c r="B26" s="119"/>
      <c r="C26" s="120"/>
      <c r="D26" s="121"/>
      <c r="E26" s="122"/>
      <c r="F26" s="123"/>
      <c r="G26" s="124"/>
      <c r="H26" s="125"/>
      <c r="I26" s="126"/>
    </row>
    <row r="27" spans="1:9" x14ac:dyDescent="0.2">
      <c r="A27" s="27"/>
      <c r="B27" s="127" t="s">
        <v>49</v>
      </c>
      <c r="C27" s="128"/>
      <c r="D27" s="27"/>
      <c r="E27" s="129"/>
      <c r="F27" s="114"/>
      <c r="G27" s="130"/>
      <c r="H27" s="129">
        <f>F11</f>
        <v>3364.7418557999999</v>
      </c>
      <c r="I27" s="129"/>
    </row>
    <row r="28" spans="1:9" x14ac:dyDescent="0.2">
      <c r="A28" s="4"/>
      <c r="B28" s="127" t="s">
        <v>50</v>
      </c>
      <c r="C28" s="96"/>
      <c r="D28" s="4"/>
      <c r="E28" s="20"/>
      <c r="F28" s="114"/>
      <c r="G28" s="97"/>
      <c r="H28" s="20">
        <f>H11</f>
        <v>3364.7418557999999</v>
      </c>
      <c r="I28" s="20"/>
    </row>
    <row r="29" spans="1:9" x14ac:dyDescent="0.2">
      <c r="A29" s="4"/>
      <c r="B29" s="127" t="s">
        <v>51</v>
      </c>
      <c r="C29" s="96"/>
      <c r="D29" s="4"/>
      <c r="E29" s="20"/>
      <c r="F29" s="114"/>
      <c r="G29" s="97"/>
      <c r="H29" s="20">
        <f>I11</f>
        <v>0</v>
      </c>
      <c r="I29" s="20"/>
    </row>
    <row r="30" spans="1:9" x14ac:dyDescent="0.2">
      <c r="A30" s="4"/>
      <c r="B30" s="127"/>
      <c r="C30" s="96"/>
      <c r="D30" s="4"/>
      <c r="E30" s="20"/>
      <c r="F30" s="114"/>
      <c r="G30" s="97"/>
      <c r="H30" s="20"/>
      <c r="I30" s="20"/>
    </row>
    <row r="31" spans="1:9" x14ac:dyDescent="0.2">
      <c r="A31" s="4"/>
      <c r="B31" s="76" t="s">
        <v>52</v>
      </c>
      <c r="C31" s="96"/>
      <c r="D31" s="4"/>
      <c r="E31" s="20"/>
      <c r="F31" s="114"/>
      <c r="G31" s="97"/>
      <c r="H31" s="20">
        <f>SUM(H28,H29)</f>
        <v>3364.7418557999999</v>
      </c>
    </row>
    <row r="32" spans="1:9" x14ac:dyDescent="0.2">
      <c r="A32" s="4"/>
      <c r="B32" s="76"/>
      <c r="C32" s="96"/>
      <c r="D32" s="4"/>
      <c r="E32" s="20"/>
      <c r="F32" s="20"/>
      <c r="G32" s="97"/>
      <c r="H32" s="20"/>
      <c r="I32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outlinePr summaryBelow="0"/>
    <pageSetUpPr fitToPage="1"/>
  </sheetPr>
  <dimension ref="A1:I70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/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146</v>
      </c>
      <c r="B11" s="110" t="s">
        <v>147</v>
      </c>
      <c r="C11" s="111">
        <v>1</v>
      </c>
      <c r="D11" s="112"/>
      <c r="E11" s="113">
        <f>SUM(F12,F15,F29,F34,F51,F57)</f>
        <v>18452.407206999997</v>
      </c>
      <c r="F11" s="114">
        <f>C11*E11</f>
        <v>18452.407206999997</v>
      </c>
      <c r="G11" s="115">
        <f>IF(F11=0, 0, 100*(1-(H11/F11)))</f>
        <v>0</v>
      </c>
      <c r="H11" s="116">
        <f>C11*SUM(H12,H15,H29,H34,H51,H57)</f>
        <v>18452.407206999997</v>
      </c>
      <c r="I11" s="117">
        <f>SUM(I12:I62)</f>
        <v>0</v>
      </c>
    </row>
    <row r="12" spans="1:9" outlineLevel="1" x14ac:dyDescent="0.2">
      <c r="A12" s="109" t="s">
        <v>148</v>
      </c>
      <c r="B12" s="110" t="s">
        <v>149</v>
      </c>
      <c r="C12" s="111">
        <v>1</v>
      </c>
      <c r="D12" s="112"/>
      <c r="E12" s="113">
        <f>SUM(F13)</f>
        <v>9968.371636599999</v>
      </c>
      <c r="F12" s="114">
        <f>C12*E12</f>
        <v>9968.371636599999</v>
      </c>
      <c r="G12" s="115">
        <f>IF(F12=0, 0, 100*(1-(H12/F12)))</f>
        <v>0</v>
      </c>
      <c r="H12" s="116">
        <f>C12*SUM(H13)</f>
        <v>9968.371636599999</v>
      </c>
      <c r="I12" s="117"/>
    </row>
    <row r="13" spans="1:9" outlineLevel="1" x14ac:dyDescent="0.2">
      <c r="A13" s="109" t="s">
        <v>150</v>
      </c>
      <c r="B13" s="110" t="s">
        <v>151</v>
      </c>
      <c r="C13" s="111">
        <v>2693</v>
      </c>
      <c r="D13" s="112"/>
      <c r="E13" s="113">
        <f>SUM(F14)</f>
        <v>3.7015861999999999</v>
      </c>
      <c r="F13" s="114">
        <f>C13*E13</f>
        <v>9968.371636599999</v>
      </c>
      <c r="G13" s="115">
        <f>IF(F13=0, 0, 100*(1-(H13/F13)))</f>
        <v>0</v>
      </c>
      <c r="H13" s="116">
        <f>C13*SUM(H14)</f>
        <v>9968.371636599999</v>
      </c>
      <c r="I13" s="117"/>
    </row>
    <row r="14" spans="1:9" outlineLevel="1" x14ac:dyDescent="0.2">
      <c r="A14" s="109" t="s">
        <v>152</v>
      </c>
      <c r="B14" s="110" t="s">
        <v>153</v>
      </c>
      <c r="C14" s="111">
        <v>1</v>
      </c>
      <c r="D14" s="112"/>
      <c r="E14" s="113">
        <v>3.7015861999999999</v>
      </c>
      <c r="F14" s="114">
        <v>3.7015861999999999</v>
      </c>
      <c r="G14" s="115">
        <v>0</v>
      </c>
      <c r="H14" s="116">
        <v>3.7015861999999999</v>
      </c>
      <c r="I14" s="117"/>
    </row>
    <row r="15" spans="1:9" outlineLevel="1" x14ac:dyDescent="0.2">
      <c r="A15" s="109" t="s">
        <v>154</v>
      </c>
      <c r="B15" s="110" t="s">
        <v>155</v>
      </c>
      <c r="C15" s="111">
        <v>1</v>
      </c>
      <c r="D15" s="112"/>
      <c r="E15" s="113">
        <f>SUM(F16)</f>
        <v>644.07599879999998</v>
      </c>
      <c r="F15" s="114">
        <f>C15*E15</f>
        <v>644.07599879999998</v>
      </c>
      <c r="G15" s="115">
        <f>IF(F15=0, 0, 100*(1-(H15/F15)))</f>
        <v>0</v>
      </c>
      <c r="H15" s="116">
        <f>C15*SUM(H16)</f>
        <v>644.07599879999998</v>
      </c>
      <c r="I15" s="117"/>
    </row>
    <row r="16" spans="1:9" outlineLevel="1" x14ac:dyDescent="0.2">
      <c r="A16" s="109" t="s">
        <v>156</v>
      </c>
      <c r="B16" s="110" t="s">
        <v>155</v>
      </c>
      <c r="C16" s="111">
        <v>1</v>
      </c>
      <c r="D16" s="112"/>
      <c r="E16" s="113">
        <f>SUM(F17,F21,F25)</f>
        <v>644.07599879999998</v>
      </c>
      <c r="F16" s="114">
        <f>C16*E16</f>
        <v>644.07599879999998</v>
      </c>
      <c r="G16" s="115">
        <f>IF(F16=0, 0, 100*(1-(H16/F16)))</f>
        <v>0</v>
      </c>
      <c r="H16" s="116">
        <f>C16*SUM(H17,H21,H25)</f>
        <v>644.07599879999998</v>
      </c>
      <c r="I16" s="117"/>
    </row>
    <row r="17" spans="1:9" outlineLevel="2" x14ac:dyDescent="0.2">
      <c r="A17" s="109" t="s">
        <v>157</v>
      </c>
      <c r="B17" s="110" t="s">
        <v>158</v>
      </c>
      <c r="C17" s="111">
        <v>1</v>
      </c>
      <c r="D17" s="112"/>
      <c r="E17" s="113">
        <f>SUM(F18,F19,F20)</f>
        <v>214.69199959999997</v>
      </c>
      <c r="F17" s="114">
        <f>C17*E17</f>
        <v>214.69199959999997</v>
      </c>
      <c r="G17" s="115">
        <f>IF(F17=0, 0, 100*(1-(H17/F17)))</f>
        <v>0</v>
      </c>
      <c r="H17" s="116">
        <f>C17*SUM(H18,H19,H20)</f>
        <v>214.69199959999997</v>
      </c>
      <c r="I17" s="117"/>
    </row>
    <row r="18" spans="1:9" outlineLevel="3" x14ac:dyDescent="0.2">
      <c r="A18" s="109" t="s">
        <v>159</v>
      </c>
      <c r="B18" s="110" t="s">
        <v>160</v>
      </c>
      <c r="C18" s="111">
        <v>4</v>
      </c>
      <c r="D18" s="112"/>
      <c r="E18" s="113">
        <v>3.7015861999999999</v>
      </c>
      <c r="F18" s="114">
        <v>14.8063448</v>
      </c>
      <c r="G18" s="115">
        <v>0</v>
      </c>
      <c r="H18" s="116">
        <v>14.8063448</v>
      </c>
      <c r="I18" s="117"/>
    </row>
    <row r="19" spans="1:9" outlineLevel="3" x14ac:dyDescent="0.2">
      <c r="A19" s="109" t="s">
        <v>161</v>
      </c>
      <c r="B19" s="110" t="s">
        <v>162</v>
      </c>
      <c r="C19" s="111">
        <v>14</v>
      </c>
      <c r="D19" s="112"/>
      <c r="E19" s="113">
        <v>3.7015861999999999</v>
      </c>
      <c r="F19" s="114">
        <v>51.822206799999996</v>
      </c>
      <c r="G19" s="115">
        <v>0</v>
      </c>
      <c r="H19" s="116">
        <v>51.822206799999996</v>
      </c>
      <c r="I19" s="117"/>
    </row>
    <row r="20" spans="1:9" outlineLevel="3" x14ac:dyDescent="0.2">
      <c r="A20" s="109" t="s">
        <v>163</v>
      </c>
      <c r="B20" s="110" t="s">
        <v>164</v>
      </c>
      <c r="C20" s="111">
        <v>40</v>
      </c>
      <c r="D20" s="112"/>
      <c r="E20" s="113">
        <v>3.7015861999999999</v>
      </c>
      <c r="F20" s="114">
        <v>148.06344799999999</v>
      </c>
      <c r="G20" s="115">
        <v>0</v>
      </c>
      <c r="H20" s="116">
        <v>148.06344799999999</v>
      </c>
      <c r="I20" s="117"/>
    </row>
    <row r="21" spans="1:9" outlineLevel="2" x14ac:dyDescent="0.2">
      <c r="A21" s="109" t="s">
        <v>165</v>
      </c>
      <c r="B21" s="110" t="s">
        <v>166</v>
      </c>
      <c r="C21" s="111">
        <v>1</v>
      </c>
      <c r="D21" s="112"/>
      <c r="E21" s="113">
        <f>SUM(F22,F23,F24)</f>
        <v>214.69199959999997</v>
      </c>
      <c r="F21" s="114">
        <f>C21*E21</f>
        <v>214.69199959999997</v>
      </c>
      <c r="G21" s="115">
        <f>IF(F21=0, 0, 100*(1-(H21/F21)))</f>
        <v>0</v>
      </c>
      <c r="H21" s="116">
        <f>C21*SUM(H22,H23,H24)</f>
        <v>214.69199959999997</v>
      </c>
      <c r="I21" s="117"/>
    </row>
    <row r="22" spans="1:9" outlineLevel="3" x14ac:dyDescent="0.2">
      <c r="A22" s="109" t="s">
        <v>167</v>
      </c>
      <c r="B22" s="110" t="s">
        <v>168</v>
      </c>
      <c r="C22" s="111">
        <v>4</v>
      </c>
      <c r="D22" s="112"/>
      <c r="E22" s="113">
        <v>3.7015861999999999</v>
      </c>
      <c r="F22" s="114">
        <v>14.8063448</v>
      </c>
      <c r="G22" s="115">
        <v>0</v>
      </c>
      <c r="H22" s="116">
        <v>14.8063448</v>
      </c>
      <c r="I22" s="117"/>
    </row>
    <row r="23" spans="1:9" outlineLevel="3" x14ac:dyDescent="0.2">
      <c r="A23" s="109" t="s">
        <v>169</v>
      </c>
      <c r="B23" s="110" t="s">
        <v>170</v>
      </c>
      <c r="C23" s="111">
        <v>14</v>
      </c>
      <c r="D23" s="112"/>
      <c r="E23" s="113">
        <v>3.7015861999999999</v>
      </c>
      <c r="F23" s="114">
        <v>51.822206799999996</v>
      </c>
      <c r="G23" s="115">
        <v>0</v>
      </c>
      <c r="H23" s="116">
        <v>51.822206799999996</v>
      </c>
      <c r="I23" s="117"/>
    </row>
    <row r="24" spans="1:9" outlineLevel="3" x14ac:dyDescent="0.2">
      <c r="A24" s="109" t="s">
        <v>171</v>
      </c>
      <c r="B24" s="110" t="s">
        <v>172</v>
      </c>
      <c r="C24" s="111">
        <v>40</v>
      </c>
      <c r="D24" s="112"/>
      <c r="E24" s="113">
        <v>3.7015861999999999</v>
      </c>
      <c r="F24" s="114">
        <v>148.06344799999999</v>
      </c>
      <c r="G24" s="115">
        <v>0</v>
      </c>
      <c r="H24" s="116">
        <v>148.06344799999999</v>
      </c>
      <c r="I24" s="117"/>
    </row>
    <row r="25" spans="1:9" outlineLevel="2" x14ac:dyDescent="0.2">
      <c r="A25" s="109" t="s">
        <v>173</v>
      </c>
      <c r="B25" s="110" t="s">
        <v>174</v>
      </c>
      <c r="C25" s="111">
        <v>1</v>
      </c>
      <c r="D25" s="112"/>
      <c r="E25" s="113">
        <f>SUM(F26,F27,F28)</f>
        <v>214.69199959999997</v>
      </c>
      <c r="F25" s="114">
        <f>C25*E25</f>
        <v>214.69199959999997</v>
      </c>
      <c r="G25" s="115">
        <f>IF(F25=0, 0, 100*(1-(H25/F25)))</f>
        <v>0</v>
      </c>
      <c r="H25" s="116">
        <f>C25*SUM(H26,H27,H28)</f>
        <v>214.69199959999997</v>
      </c>
      <c r="I25" s="117"/>
    </row>
    <row r="26" spans="1:9" outlineLevel="3" x14ac:dyDescent="0.2">
      <c r="A26" s="109" t="s">
        <v>175</v>
      </c>
      <c r="B26" s="110" t="s">
        <v>176</v>
      </c>
      <c r="C26" s="111">
        <v>4</v>
      </c>
      <c r="D26" s="112"/>
      <c r="E26" s="113">
        <v>3.7015861999999999</v>
      </c>
      <c r="F26" s="114">
        <v>14.8063448</v>
      </c>
      <c r="G26" s="115">
        <v>0</v>
      </c>
      <c r="H26" s="116">
        <v>14.8063448</v>
      </c>
      <c r="I26" s="117"/>
    </row>
    <row r="27" spans="1:9" outlineLevel="3" x14ac:dyDescent="0.2">
      <c r="A27" s="109" t="s">
        <v>177</v>
      </c>
      <c r="B27" s="110" t="s">
        <v>178</v>
      </c>
      <c r="C27" s="111">
        <v>14</v>
      </c>
      <c r="D27" s="112"/>
      <c r="E27" s="113">
        <v>3.7015861999999999</v>
      </c>
      <c r="F27" s="114">
        <v>51.822206799999996</v>
      </c>
      <c r="G27" s="115">
        <v>0</v>
      </c>
      <c r="H27" s="116">
        <v>51.822206799999996</v>
      </c>
      <c r="I27" s="117"/>
    </row>
    <row r="28" spans="1:9" outlineLevel="3" x14ac:dyDescent="0.2">
      <c r="A28" s="109" t="s">
        <v>179</v>
      </c>
      <c r="B28" s="110" t="s">
        <v>180</v>
      </c>
      <c r="C28" s="111">
        <v>40</v>
      </c>
      <c r="D28" s="112"/>
      <c r="E28" s="113">
        <v>3.7015861999999999</v>
      </c>
      <c r="F28" s="114">
        <v>148.06344799999999</v>
      </c>
      <c r="G28" s="115">
        <v>0</v>
      </c>
      <c r="H28" s="116">
        <v>148.06344799999999</v>
      </c>
      <c r="I28" s="117"/>
    </row>
    <row r="29" spans="1:9" outlineLevel="1" x14ac:dyDescent="0.2">
      <c r="A29" s="109" t="s">
        <v>181</v>
      </c>
      <c r="B29" s="110" t="s">
        <v>182</v>
      </c>
      <c r="C29" s="111">
        <v>1</v>
      </c>
      <c r="D29" s="112"/>
      <c r="E29" s="113">
        <f>SUM(F30)</f>
        <v>199.8856548</v>
      </c>
      <c r="F29" s="114">
        <f>C29*E29</f>
        <v>199.8856548</v>
      </c>
      <c r="G29" s="115">
        <f>IF(F29=0, 0, 100*(1-(H29/F29)))</f>
        <v>0</v>
      </c>
      <c r="H29" s="116">
        <f>C29*SUM(H30)</f>
        <v>199.8856548</v>
      </c>
      <c r="I29" s="117"/>
    </row>
    <row r="30" spans="1:9" outlineLevel="1" x14ac:dyDescent="0.2">
      <c r="A30" s="109" t="s">
        <v>183</v>
      </c>
      <c r="B30" s="110" t="s">
        <v>182</v>
      </c>
      <c r="C30" s="111">
        <v>1</v>
      </c>
      <c r="D30" s="112"/>
      <c r="E30" s="113">
        <f>SUM(F31)</f>
        <v>199.8856548</v>
      </c>
      <c r="F30" s="114">
        <f>C30*E30</f>
        <v>199.8856548</v>
      </c>
      <c r="G30" s="115">
        <f>IF(F30=0, 0, 100*(1-(H30/F30)))</f>
        <v>0</v>
      </c>
      <c r="H30" s="116">
        <f>C30*SUM(H31)</f>
        <v>199.8856548</v>
      </c>
      <c r="I30" s="117"/>
    </row>
    <row r="31" spans="1:9" outlineLevel="1" x14ac:dyDescent="0.2">
      <c r="A31" s="109" t="s">
        <v>184</v>
      </c>
      <c r="B31" s="110" t="s">
        <v>158</v>
      </c>
      <c r="C31" s="111">
        <v>1</v>
      </c>
      <c r="D31" s="112"/>
      <c r="E31" s="113">
        <f>SUM(F32,F33)</f>
        <v>199.8856548</v>
      </c>
      <c r="F31" s="114">
        <f>C31*E31</f>
        <v>199.8856548</v>
      </c>
      <c r="G31" s="115">
        <f>IF(F31=0, 0, 100*(1-(H31/F31)))</f>
        <v>0</v>
      </c>
      <c r="H31" s="116">
        <f>C31*SUM(H32,H33)</f>
        <v>199.8856548</v>
      </c>
      <c r="I31" s="117"/>
    </row>
    <row r="32" spans="1:9" outlineLevel="2" x14ac:dyDescent="0.2">
      <c r="A32" s="109" t="s">
        <v>185</v>
      </c>
      <c r="B32" s="110" t="s">
        <v>186</v>
      </c>
      <c r="C32" s="111">
        <v>40</v>
      </c>
      <c r="D32" s="112"/>
      <c r="E32" s="113">
        <v>3.7015861999999999</v>
      </c>
      <c r="F32" s="114">
        <v>148.06344799999999</v>
      </c>
      <c r="G32" s="115">
        <v>0</v>
      </c>
      <c r="H32" s="116">
        <v>148.06344799999999</v>
      </c>
      <c r="I32" s="117"/>
    </row>
    <row r="33" spans="1:9" outlineLevel="2" x14ac:dyDescent="0.2">
      <c r="A33" s="109" t="s">
        <v>187</v>
      </c>
      <c r="B33" s="110" t="s">
        <v>188</v>
      </c>
      <c r="C33" s="111">
        <v>14</v>
      </c>
      <c r="D33" s="112"/>
      <c r="E33" s="113">
        <v>3.7015861999999999</v>
      </c>
      <c r="F33" s="114">
        <v>51.822206799999996</v>
      </c>
      <c r="G33" s="115">
        <v>0</v>
      </c>
      <c r="H33" s="116">
        <v>51.822206799999996</v>
      </c>
      <c r="I33" s="117"/>
    </row>
    <row r="34" spans="1:9" outlineLevel="1" x14ac:dyDescent="0.2">
      <c r="A34" s="109" t="s">
        <v>189</v>
      </c>
      <c r="B34" s="110" t="s">
        <v>190</v>
      </c>
      <c r="C34" s="111">
        <v>1</v>
      </c>
      <c r="D34" s="112"/>
      <c r="E34" s="113">
        <f>SUM(F35)</f>
        <v>6892.3535044</v>
      </c>
      <c r="F34" s="114">
        <f>C34*E34</f>
        <v>6892.3535044</v>
      </c>
      <c r="G34" s="115">
        <f>IF(F34=0, 0, 100*(1-(H34/F34)))</f>
        <v>0</v>
      </c>
      <c r="H34" s="116">
        <f>C34*SUM(H35)</f>
        <v>6892.3535044</v>
      </c>
      <c r="I34" s="117"/>
    </row>
    <row r="35" spans="1:9" outlineLevel="1" x14ac:dyDescent="0.2">
      <c r="A35" s="109" t="s">
        <v>191</v>
      </c>
      <c r="B35" s="110" t="s">
        <v>192</v>
      </c>
      <c r="C35" s="111">
        <v>1</v>
      </c>
      <c r="D35" s="112"/>
      <c r="E35" s="113">
        <f>SUM(F36,F43,F46)</f>
        <v>6892.3535044</v>
      </c>
      <c r="F35" s="114">
        <f>C35*E35</f>
        <v>6892.3535044</v>
      </c>
      <c r="G35" s="115">
        <f>IF(F35=0, 0, 100*(1-(H35/F35)))</f>
        <v>0</v>
      </c>
      <c r="H35" s="116">
        <f>C35*SUM(H36,H43,H46)</f>
        <v>6892.3535044</v>
      </c>
      <c r="I35" s="117"/>
    </row>
    <row r="36" spans="1:9" outlineLevel="2" x14ac:dyDescent="0.2">
      <c r="A36" s="109" t="s">
        <v>193</v>
      </c>
      <c r="B36" s="110" t="s">
        <v>194</v>
      </c>
      <c r="C36" s="111">
        <v>1</v>
      </c>
      <c r="D36" s="112"/>
      <c r="E36" s="113">
        <f>SUM(F37,F38,F39,F40,F41,F42)</f>
        <v>3257.3958560000001</v>
      </c>
      <c r="F36" s="114">
        <f>C36*E36</f>
        <v>3257.3958560000001</v>
      </c>
      <c r="G36" s="115">
        <f>IF(F36=0, 0, 100*(1-(H36/F36)))</f>
        <v>0</v>
      </c>
      <c r="H36" s="116">
        <f>C36*SUM(H37,H38,H39,H40,H41,H42)</f>
        <v>3257.3958560000001</v>
      </c>
      <c r="I36" s="117"/>
    </row>
    <row r="37" spans="1:9" outlineLevel="3" x14ac:dyDescent="0.2">
      <c r="A37" s="109" t="s">
        <v>195</v>
      </c>
      <c r="B37" s="110" t="s">
        <v>196</v>
      </c>
      <c r="C37" s="111">
        <v>-200</v>
      </c>
      <c r="D37" s="112"/>
      <c r="E37" s="113">
        <v>3.7015861999999999</v>
      </c>
      <c r="F37" s="114">
        <v>-740.31723999999997</v>
      </c>
      <c r="G37" s="115">
        <v>0</v>
      </c>
      <c r="H37" s="116">
        <v>-740.31723999999997</v>
      </c>
      <c r="I37" s="117"/>
    </row>
    <row r="38" spans="1:9" outlineLevel="3" x14ac:dyDescent="0.2">
      <c r="A38" s="109" t="s">
        <v>197</v>
      </c>
      <c r="B38" s="110" t="s">
        <v>198</v>
      </c>
      <c r="C38" s="111">
        <v>200</v>
      </c>
      <c r="D38" s="112"/>
      <c r="E38" s="113">
        <v>3.7015861999999999</v>
      </c>
      <c r="F38" s="114">
        <v>740.31723999999997</v>
      </c>
      <c r="G38" s="115">
        <v>0</v>
      </c>
      <c r="H38" s="116">
        <v>740.31723999999997</v>
      </c>
      <c r="I38" s="117"/>
    </row>
    <row r="39" spans="1:9" outlineLevel="3" x14ac:dyDescent="0.2">
      <c r="A39" s="109" t="s">
        <v>199</v>
      </c>
      <c r="B39" s="110" t="s">
        <v>200</v>
      </c>
      <c r="C39" s="111">
        <v>180</v>
      </c>
      <c r="D39" s="112"/>
      <c r="E39" s="113">
        <v>3.7015861999999999</v>
      </c>
      <c r="F39" s="114">
        <v>666.28551600000003</v>
      </c>
      <c r="G39" s="115">
        <v>0</v>
      </c>
      <c r="H39" s="116">
        <v>666.28551600000003</v>
      </c>
      <c r="I39" s="117"/>
    </row>
    <row r="40" spans="1:9" outlineLevel="3" x14ac:dyDescent="0.2">
      <c r="A40" s="109" t="s">
        <v>201</v>
      </c>
      <c r="B40" s="110" t="s">
        <v>202</v>
      </c>
      <c r="C40" s="111">
        <v>200</v>
      </c>
      <c r="D40" s="112"/>
      <c r="E40" s="113">
        <v>3.7015861999999999</v>
      </c>
      <c r="F40" s="114">
        <v>740.31723999999997</v>
      </c>
      <c r="G40" s="115">
        <v>0</v>
      </c>
      <c r="H40" s="116">
        <v>740.31723999999997</v>
      </c>
      <c r="I40" s="117"/>
    </row>
    <row r="41" spans="1:9" outlineLevel="3" x14ac:dyDescent="0.2">
      <c r="A41" s="109" t="s">
        <v>203</v>
      </c>
      <c r="B41" s="110" t="s">
        <v>204</v>
      </c>
      <c r="C41" s="111">
        <v>200</v>
      </c>
      <c r="D41" s="112"/>
      <c r="E41" s="113">
        <v>3.7015861999999999</v>
      </c>
      <c r="F41" s="114">
        <v>740.31723999999997</v>
      </c>
      <c r="G41" s="115">
        <v>0</v>
      </c>
      <c r="H41" s="116">
        <v>740.31723999999997</v>
      </c>
      <c r="I41" s="117"/>
    </row>
    <row r="42" spans="1:9" outlineLevel="3" x14ac:dyDescent="0.2">
      <c r="A42" s="109" t="s">
        <v>205</v>
      </c>
      <c r="B42" s="110" t="s">
        <v>206</v>
      </c>
      <c r="C42" s="111">
        <v>300</v>
      </c>
      <c r="D42" s="112"/>
      <c r="E42" s="113">
        <v>3.7015861999999999</v>
      </c>
      <c r="F42" s="114">
        <v>1110.47586</v>
      </c>
      <c r="G42" s="115">
        <v>0</v>
      </c>
      <c r="H42" s="116">
        <v>1110.47586</v>
      </c>
      <c r="I42" s="117"/>
    </row>
    <row r="43" spans="1:9" outlineLevel="2" x14ac:dyDescent="0.2">
      <c r="A43" s="109" t="s">
        <v>207</v>
      </c>
      <c r="B43" s="110" t="s">
        <v>208</v>
      </c>
      <c r="C43" s="111">
        <v>1</v>
      </c>
      <c r="D43" s="112"/>
      <c r="E43" s="113">
        <f>SUM(F44,F45)</f>
        <v>1850.7930999999999</v>
      </c>
      <c r="F43" s="114">
        <f>C43*E43</f>
        <v>1850.7930999999999</v>
      </c>
      <c r="G43" s="115">
        <f>IF(F43=0, 0, 100*(1-(H43/F43)))</f>
        <v>0</v>
      </c>
      <c r="H43" s="116">
        <f>C43*SUM(H44,H45)</f>
        <v>1850.7930999999999</v>
      </c>
      <c r="I43" s="117"/>
    </row>
    <row r="44" spans="1:9" outlineLevel="3" x14ac:dyDescent="0.2">
      <c r="A44" s="109" t="s">
        <v>209</v>
      </c>
      <c r="B44" s="110" t="s">
        <v>210</v>
      </c>
      <c r="C44" s="111">
        <v>200</v>
      </c>
      <c r="D44" s="112"/>
      <c r="E44" s="113">
        <v>3.7015861999999999</v>
      </c>
      <c r="F44" s="114">
        <v>740.31723999999997</v>
      </c>
      <c r="G44" s="115">
        <v>0</v>
      </c>
      <c r="H44" s="116">
        <v>740.31723999999997</v>
      </c>
      <c r="I44" s="117"/>
    </row>
    <row r="45" spans="1:9" outlineLevel="3" x14ac:dyDescent="0.2">
      <c r="A45" s="109" t="s">
        <v>211</v>
      </c>
      <c r="B45" s="110" t="s">
        <v>212</v>
      </c>
      <c r="C45" s="111">
        <v>300</v>
      </c>
      <c r="D45" s="112"/>
      <c r="E45" s="113">
        <v>3.7015861999999999</v>
      </c>
      <c r="F45" s="114">
        <v>1110.47586</v>
      </c>
      <c r="G45" s="115">
        <v>0</v>
      </c>
      <c r="H45" s="116">
        <v>1110.47586</v>
      </c>
      <c r="I45" s="117"/>
    </row>
    <row r="46" spans="1:9" outlineLevel="2" x14ac:dyDescent="0.2">
      <c r="A46" s="109" t="s">
        <v>213</v>
      </c>
      <c r="B46" s="110" t="s">
        <v>214</v>
      </c>
      <c r="C46" s="111">
        <v>1</v>
      </c>
      <c r="D46" s="112"/>
      <c r="E46" s="113">
        <f>SUM(F47,F48,F49,F50)</f>
        <v>1784.1645484000001</v>
      </c>
      <c r="F46" s="114">
        <f>C46*E46</f>
        <v>1784.1645484000001</v>
      </c>
      <c r="G46" s="115">
        <f>IF(F46=0, 0, 100*(1-(H46/F46)))</f>
        <v>0</v>
      </c>
      <c r="H46" s="116">
        <f>C46*SUM(H47,H48,H49,H50)</f>
        <v>1784.1645484000001</v>
      </c>
      <c r="I46" s="117"/>
    </row>
    <row r="47" spans="1:9" outlineLevel="3" x14ac:dyDescent="0.2">
      <c r="A47" s="109" t="s">
        <v>215</v>
      </c>
      <c r="B47" s="110" t="s">
        <v>216</v>
      </c>
      <c r="C47" s="111">
        <v>190</v>
      </c>
      <c r="D47" s="112"/>
      <c r="E47" s="113">
        <v>3.7015861999999999</v>
      </c>
      <c r="F47" s="114">
        <v>703.301378</v>
      </c>
      <c r="G47" s="115">
        <v>0</v>
      </c>
      <c r="H47" s="116">
        <v>703.301378</v>
      </c>
      <c r="I47" s="117"/>
    </row>
    <row r="48" spans="1:9" outlineLevel="3" x14ac:dyDescent="0.2">
      <c r="A48" s="109" t="s">
        <v>217</v>
      </c>
      <c r="B48" s="110" t="s">
        <v>218</v>
      </c>
      <c r="C48" s="111">
        <v>290</v>
      </c>
      <c r="D48" s="112"/>
      <c r="E48" s="113">
        <v>3.7015861999999999</v>
      </c>
      <c r="F48" s="114">
        <v>1073.459998</v>
      </c>
      <c r="G48" s="115">
        <v>0</v>
      </c>
      <c r="H48" s="116">
        <v>1073.459998</v>
      </c>
      <c r="I48" s="117"/>
    </row>
    <row r="49" spans="1:9" outlineLevel="3" x14ac:dyDescent="0.2">
      <c r="A49" s="109" t="s">
        <v>219</v>
      </c>
      <c r="B49" s="110" t="s">
        <v>220</v>
      </c>
      <c r="C49" s="111">
        <v>1</v>
      </c>
      <c r="D49" s="112"/>
      <c r="E49" s="113">
        <v>3.7015861999999999</v>
      </c>
      <c r="F49" s="114">
        <v>3.7015861999999999</v>
      </c>
      <c r="G49" s="115">
        <v>0</v>
      </c>
      <c r="H49" s="116">
        <v>3.7015861999999999</v>
      </c>
      <c r="I49" s="117"/>
    </row>
    <row r="50" spans="1:9" outlineLevel="3" x14ac:dyDescent="0.2">
      <c r="A50" s="109" t="s">
        <v>221</v>
      </c>
      <c r="B50" s="110" t="s">
        <v>222</v>
      </c>
      <c r="C50" s="111">
        <v>1</v>
      </c>
      <c r="D50" s="112"/>
      <c r="E50" s="113">
        <v>3.7015861999999999</v>
      </c>
      <c r="F50" s="114">
        <v>3.7015861999999999</v>
      </c>
      <c r="G50" s="115">
        <v>0</v>
      </c>
      <c r="H50" s="116">
        <v>3.7015861999999999</v>
      </c>
      <c r="I50" s="117"/>
    </row>
    <row r="51" spans="1:9" outlineLevel="1" x14ac:dyDescent="0.2">
      <c r="A51" s="109" t="s">
        <v>223</v>
      </c>
      <c r="B51" s="110" t="s">
        <v>224</v>
      </c>
      <c r="C51" s="111">
        <v>1</v>
      </c>
      <c r="D51" s="112"/>
      <c r="E51" s="113">
        <f>SUM(F52)</f>
        <v>373.86020619999999</v>
      </c>
      <c r="F51" s="114">
        <f>C51*E51</f>
        <v>373.86020619999999</v>
      </c>
      <c r="G51" s="115">
        <f>IF(F51=0, 0, 100*(1-(H51/F51)))</f>
        <v>0</v>
      </c>
      <c r="H51" s="116">
        <f>C51*SUM(H52)</f>
        <v>373.86020619999999</v>
      </c>
      <c r="I51" s="117"/>
    </row>
    <row r="52" spans="1:9" outlineLevel="1" x14ac:dyDescent="0.2">
      <c r="A52" s="109" t="s">
        <v>225</v>
      </c>
      <c r="B52" s="110" t="s">
        <v>224</v>
      </c>
      <c r="C52" s="111">
        <v>1</v>
      </c>
      <c r="D52" s="112"/>
      <c r="E52" s="113">
        <f>SUM(F53)</f>
        <v>373.86020619999999</v>
      </c>
      <c r="F52" s="114">
        <f>C52*E52</f>
        <v>373.86020619999999</v>
      </c>
      <c r="G52" s="115">
        <f>IF(F52=0, 0, 100*(1-(H52/F52)))</f>
        <v>0</v>
      </c>
      <c r="H52" s="116">
        <f>C52*SUM(H53)</f>
        <v>373.86020619999999</v>
      </c>
      <c r="I52" s="117"/>
    </row>
    <row r="53" spans="1:9" outlineLevel="1" x14ac:dyDescent="0.2">
      <c r="A53" s="109" t="s">
        <v>226</v>
      </c>
      <c r="B53" s="110" t="s">
        <v>108</v>
      </c>
      <c r="C53" s="111">
        <v>1</v>
      </c>
      <c r="D53" s="112"/>
      <c r="E53" s="113">
        <f>SUM(F54,F55,F56)</f>
        <v>373.86020619999999</v>
      </c>
      <c r="F53" s="114">
        <f>C53*E53</f>
        <v>373.86020619999999</v>
      </c>
      <c r="G53" s="115">
        <f>IF(F53=0, 0, 100*(1-(H53/F53)))</f>
        <v>0</v>
      </c>
      <c r="H53" s="116">
        <f>C53*SUM(H54,H55,H56)</f>
        <v>373.86020619999999</v>
      </c>
      <c r="I53" s="117"/>
    </row>
    <row r="54" spans="1:9" outlineLevel="2" x14ac:dyDescent="0.2">
      <c r="A54" s="109" t="s">
        <v>227</v>
      </c>
      <c r="B54" s="110" t="s">
        <v>228</v>
      </c>
      <c r="C54" s="111">
        <v>50</v>
      </c>
      <c r="D54" s="112"/>
      <c r="E54" s="113">
        <v>3.7015861999999999</v>
      </c>
      <c r="F54" s="114">
        <v>185.07930999999999</v>
      </c>
      <c r="G54" s="115">
        <v>0</v>
      </c>
      <c r="H54" s="116">
        <v>185.07930999999999</v>
      </c>
      <c r="I54" s="117"/>
    </row>
    <row r="55" spans="1:9" outlineLevel="2" x14ac:dyDescent="0.2">
      <c r="A55" s="109" t="s">
        <v>229</v>
      </c>
      <c r="B55" s="110" t="s">
        <v>230</v>
      </c>
      <c r="C55" s="111">
        <v>1</v>
      </c>
      <c r="D55" s="112"/>
      <c r="E55" s="113">
        <v>3.7015861999999999</v>
      </c>
      <c r="F55" s="114">
        <v>3.7015861999999999</v>
      </c>
      <c r="G55" s="115">
        <v>0</v>
      </c>
      <c r="H55" s="116">
        <v>3.7015861999999999</v>
      </c>
      <c r="I55" s="117"/>
    </row>
    <row r="56" spans="1:9" outlineLevel="2" x14ac:dyDescent="0.2">
      <c r="A56" s="109" t="s">
        <v>231</v>
      </c>
      <c r="B56" s="110" t="s">
        <v>232</v>
      </c>
      <c r="C56" s="111">
        <v>50</v>
      </c>
      <c r="D56" s="112"/>
      <c r="E56" s="113">
        <v>3.7015861999999999</v>
      </c>
      <c r="F56" s="114">
        <v>185.07930999999999</v>
      </c>
      <c r="G56" s="115">
        <v>0</v>
      </c>
      <c r="H56" s="116">
        <v>185.07930999999999</v>
      </c>
      <c r="I56" s="117"/>
    </row>
    <row r="57" spans="1:9" outlineLevel="1" x14ac:dyDescent="0.2">
      <c r="A57" s="109" t="s">
        <v>233</v>
      </c>
      <c r="B57" s="110" t="s">
        <v>234</v>
      </c>
      <c r="C57" s="111">
        <v>1</v>
      </c>
      <c r="D57" s="112"/>
      <c r="E57" s="113">
        <f>SUM(F58)</f>
        <v>373.86020619999999</v>
      </c>
      <c r="F57" s="114">
        <f>C57*E57</f>
        <v>373.86020619999999</v>
      </c>
      <c r="G57" s="115">
        <f>IF(F57=0, 0, 100*(1-(H57/F57)))</f>
        <v>0</v>
      </c>
      <c r="H57" s="116">
        <f>C57*SUM(H58)</f>
        <v>373.86020619999999</v>
      </c>
      <c r="I57" s="117"/>
    </row>
    <row r="58" spans="1:9" outlineLevel="1" x14ac:dyDescent="0.2">
      <c r="A58" s="109" t="s">
        <v>235</v>
      </c>
      <c r="B58" s="110" t="s">
        <v>234</v>
      </c>
      <c r="C58" s="111">
        <v>1</v>
      </c>
      <c r="D58" s="112"/>
      <c r="E58" s="113">
        <f>SUM(F59)</f>
        <v>373.86020619999999</v>
      </c>
      <c r="F58" s="114">
        <f>C58*E58</f>
        <v>373.86020619999999</v>
      </c>
      <c r="G58" s="115">
        <f>IF(F58=0, 0, 100*(1-(H58/F58)))</f>
        <v>0</v>
      </c>
      <c r="H58" s="116">
        <f>C58*SUM(H59)</f>
        <v>373.86020619999999</v>
      </c>
      <c r="I58" s="117"/>
    </row>
    <row r="59" spans="1:9" outlineLevel="1" x14ac:dyDescent="0.2">
      <c r="A59" s="109" t="s">
        <v>236</v>
      </c>
      <c r="B59" s="110" t="s">
        <v>108</v>
      </c>
      <c r="C59" s="111">
        <v>1</v>
      </c>
      <c r="D59" s="112"/>
      <c r="E59" s="113">
        <f>SUM(F60,F61,F62)</f>
        <v>373.86020619999999</v>
      </c>
      <c r="F59" s="114">
        <f>C59*E59</f>
        <v>373.86020619999999</v>
      </c>
      <c r="G59" s="115">
        <f>IF(F59=0, 0, 100*(1-(H59/F59)))</f>
        <v>0</v>
      </c>
      <c r="H59" s="116">
        <f>C59*SUM(H60,H61,H62)</f>
        <v>373.86020619999999</v>
      </c>
      <c r="I59" s="117"/>
    </row>
    <row r="60" spans="1:9" outlineLevel="2" x14ac:dyDescent="0.2">
      <c r="A60" s="109" t="s">
        <v>237</v>
      </c>
      <c r="B60" s="110" t="s">
        <v>228</v>
      </c>
      <c r="C60" s="111">
        <v>50</v>
      </c>
      <c r="D60" s="112"/>
      <c r="E60" s="113">
        <v>3.7015861999999999</v>
      </c>
      <c r="F60" s="114">
        <v>185.07930999999999</v>
      </c>
      <c r="G60" s="115">
        <v>0</v>
      </c>
      <c r="H60" s="116">
        <v>185.07930999999999</v>
      </c>
      <c r="I60" s="117"/>
    </row>
    <row r="61" spans="1:9" outlineLevel="2" x14ac:dyDescent="0.2">
      <c r="A61" s="109" t="s">
        <v>238</v>
      </c>
      <c r="B61" s="110" t="s">
        <v>230</v>
      </c>
      <c r="C61" s="111">
        <v>1</v>
      </c>
      <c r="D61" s="112"/>
      <c r="E61" s="113">
        <v>3.7015861999999999</v>
      </c>
      <c r="F61" s="114">
        <v>3.7015861999999999</v>
      </c>
      <c r="G61" s="115">
        <v>0</v>
      </c>
      <c r="H61" s="116">
        <v>3.7015861999999999</v>
      </c>
      <c r="I61" s="117"/>
    </row>
    <row r="62" spans="1:9" outlineLevel="2" x14ac:dyDescent="0.2">
      <c r="A62" s="109" t="s">
        <v>239</v>
      </c>
      <c r="B62" s="110" t="s">
        <v>232</v>
      </c>
      <c r="C62" s="111">
        <v>50</v>
      </c>
      <c r="D62" s="112"/>
      <c r="E62" s="113">
        <v>3.7015861999999999</v>
      </c>
      <c r="F62" s="114">
        <v>185.07930999999999</v>
      </c>
      <c r="G62" s="115">
        <v>0</v>
      </c>
      <c r="H62" s="116">
        <v>185.07930999999999</v>
      </c>
      <c r="I62" s="117"/>
    </row>
    <row r="63" spans="1:9" x14ac:dyDescent="0.2">
      <c r="A63" s="109"/>
      <c r="B63" s="110"/>
      <c r="C63" s="111"/>
      <c r="D63" s="112"/>
      <c r="E63" s="113"/>
      <c r="F63" s="114"/>
      <c r="G63" s="115"/>
      <c r="H63" s="116"/>
      <c r="I63" s="117"/>
    </row>
    <row r="64" spans="1:9" ht="13.5" thickBot="1" x14ac:dyDescent="0.25">
      <c r="A64" s="118"/>
      <c r="B64" s="119"/>
      <c r="C64" s="120"/>
      <c r="D64" s="121"/>
      <c r="E64" s="122"/>
      <c r="F64" s="123"/>
      <c r="G64" s="124"/>
      <c r="H64" s="125"/>
      <c r="I64" s="126"/>
    </row>
    <row r="65" spans="1:9" x14ac:dyDescent="0.2">
      <c r="A65" s="27"/>
      <c r="B65" s="127" t="s">
        <v>49</v>
      </c>
      <c r="C65" s="128"/>
      <c r="D65" s="27"/>
      <c r="E65" s="129"/>
      <c r="F65" s="114"/>
      <c r="G65" s="130"/>
      <c r="H65" s="129">
        <f>F11</f>
        <v>18452.407206999997</v>
      </c>
      <c r="I65" s="129"/>
    </row>
    <row r="66" spans="1:9" x14ac:dyDescent="0.2">
      <c r="A66" s="4"/>
      <c r="B66" s="127" t="s">
        <v>50</v>
      </c>
      <c r="C66" s="96"/>
      <c r="D66" s="4"/>
      <c r="E66" s="20"/>
      <c r="F66" s="114"/>
      <c r="G66" s="97"/>
      <c r="H66" s="20">
        <f>H11</f>
        <v>18452.407206999997</v>
      </c>
      <c r="I66" s="20"/>
    </row>
    <row r="67" spans="1:9" x14ac:dyDescent="0.2">
      <c r="A67" s="4"/>
      <c r="B67" s="127" t="s">
        <v>51</v>
      </c>
      <c r="C67" s="96"/>
      <c r="D67" s="4"/>
      <c r="E67" s="20"/>
      <c r="F67" s="114"/>
      <c r="G67" s="97"/>
      <c r="H67" s="20">
        <f>I11</f>
        <v>0</v>
      </c>
      <c r="I67" s="20"/>
    </row>
    <row r="68" spans="1:9" x14ac:dyDescent="0.2">
      <c r="A68" s="4"/>
      <c r="B68" s="127"/>
      <c r="C68" s="96"/>
      <c r="D68" s="4"/>
      <c r="E68" s="20"/>
      <c r="F68" s="114"/>
      <c r="G68" s="97"/>
      <c r="H68" s="20"/>
      <c r="I68" s="20"/>
    </row>
    <row r="69" spans="1:9" x14ac:dyDescent="0.2">
      <c r="A69" s="4"/>
      <c r="B69" s="76" t="s">
        <v>52</v>
      </c>
      <c r="C69" s="96"/>
      <c r="D69" s="4"/>
      <c r="E69" s="20"/>
      <c r="F69" s="114"/>
      <c r="G69" s="97"/>
      <c r="H69" s="20">
        <f>SUM(H66,H67)</f>
        <v>18452.407206999997</v>
      </c>
    </row>
    <row r="70" spans="1:9" x14ac:dyDescent="0.2">
      <c r="A70" s="4"/>
      <c r="B70" s="76"/>
      <c r="C70" s="96"/>
      <c r="D70" s="4"/>
      <c r="E70" s="20"/>
      <c r="F70" s="20"/>
      <c r="G70" s="97"/>
      <c r="H70" s="20"/>
      <c r="I70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outlinePr summaryBelow="0"/>
    <pageSetUpPr fitToPage="1"/>
  </sheetPr>
  <dimension ref="A1:I22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/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240</v>
      </c>
      <c r="B11" s="110" t="s">
        <v>241</v>
      </c>
      <c r="C11" s="111">
        <v>1</v>
      </c>
      <c r="D11" s="112"/>
      <c r="E11" s="113">
        <f>SUM(F12)</f>
        <v>3.7015861999999999</v>
      </c>
      <c r="F11" s="114">
        <f>C11*E11</f>
        <v>3.7015861999999999</v>
      </c>
      <c r="G11" s="115">
        <f>IF(F11=0, 0, 100*(1-(H11/F11)))</f>
        <v>0</v>
      </c>
      <c r="H11" s="116">
        <f>C11*SUM(H12)</f>
        <v>3.7015861999999999</v>
      </c>
      <c r="I11" s="117">
        <f>SUM(I12:I14)</f>
        <v>0</v>
      </c>
    </row>
    <row r="12" spans="1:9" outlineLevel="1" x14ac:dyDescent="0.2">
      <c r="A12" s="109" t="s">
        <v>242</v>
      </c>
      <c r="B12" s="110" t="s">
        <v>243</v>
      </c>
      <c r="C12" s="111">
        <v>1</v>
      </c>
      <c r="D12" s="112"/>
      <c r="E12" s="113">
        <f>SUM(F13)</f>
        <v>3.7015861999999999</v>
      </c>
      <c r="F12" s="114">
        <f>C12*E12</f>
        <v>3.7015861999999999</v>
      </c>
      <c r="G12" s="115">
        <f>IF(F12=0, 0, 100*(1-(H12/F12)))</f>
        <v>0</v>
      </c>
      <c r="H12" s="116">
        <f>C12*SUM(H13)</f>
        <v>3.7015861999999999</v>
      </c>
      <c r="I12" s="117"/>
    </row>
    <row r="13" spans="1:9" outlineLevel="1" x14ac:dyDescent="0.2">
      <c r="A13" s="109" t="s">
        <v>244</v>
      </c>
      <c r="B13" s="110" t="s">
        <v>243</v>
      </c>
      <c r="C13" s="111">
        <v>1</v>
      </c>
      <c r="D13" s="112"/>
      <c r="E13" s="113">
        <f>SUM(F14)</f>
        <v>3.7015861999999999</v>
      </c>
      <c r="F13" s="114">
        <f>C13*E13</f>
        <v>3.7015861999999999</v>
      </c>
      <c r="G13" s="115">
        <f>IF(F13=0, 0, 100*(1-(H13/F13)))</f>
        <v>0</v>
      </c>
      <c r="H13" s="116">
        <f>C13*SUM(H14)</f>
        <v>3.7015861999999999</v>
      </c>
      <c r="I13" s="117"/>
    </row>
    <row r="14" spans="1:9" outlineLevel="1" x14ac:dyDescent="0.2">
      <c r="A14" s="109" t="s">
        <v>245</v>
      </c>
      <c r="B14" s="110"/>
      <c r="C14" s="111">
        <v>1</v>
      </c>
      <c r="D14" s="112"/>
      <c r="E14" s="113">
        <v>3.7015861999999999</v>
      </c>
      <c r="F14" s="114">
        <v>3.7015861999999999</v>
      </c>
      <c r="G14" s="115">
        <v>0</v>
      </c>
      <c r="H14" s="116">
        <v>3.7015861999999999</v>
      </c>
      <c r="I14" s="117"/>
    </row>
    <row r="15" spans="1:9" x14ac:dyDescent="0.2">
      <c r="A15" s="109"/>
      <c r="B15" s="110"/>
      <c r="C15" s="111"/>
      <c r="D15" s="112"/>
      <c r="E15" s="113"/>
      <c r="F15" s="114"/>
      <c r="G15" s="115"/>
      <c r="H15" s="116"/>
      <c r="I15" s="117"/>
    </row>
    <row r="16" spans="1:9" ht="13.5" thickBot="1" x14ac:dyDescent="0.25">
      <c r="A16" s="118"/>
      <c r="B16" s="119"/>
      <c r="C16" s="120"/>
      <c r="D16" s="121"/>
      <c r="E16" s="122"/>
      <c r="F16" s="123"/>
      <c r="G16" s="124"/>
      <c r="H16" s="125"/>
      <c r="I16" s="126"/>
    </row>
    <row r="17" spans="1:9" x14ac:dyDescent="0.2">
      <c r="A17" s="27"/>
      <c r="B17" s="127" t="s">
        <v>49</v>
      </c>
      <c r="C17" s="128"/>
      <c r="D17" s="27"/>
      <c r="E17" s="129"/>
      <c r="F17" s="114"/>
      <c r="G17" s="130"/>
      <c r="H17" s="129">
        <f>F11</f>
        <v>3.7015861999999999</v>
      </c>
      <c r="I17" s="129"/>
    </row>
    <row r="18" spans="1:9" x14ac:dyDescent="0.2">
      <c r="A18" s="4"/>
      <c r="B18" s="127" t="s">
        <v>50</v>
      </c>
      <c r="C18" s="96"/>
      <c r="D18" s="4"/>
      <c r="E18" s="20"/>
      <c r="F18" s="114"/>
      <c r="G18" s="97"/>
      <c r="H18" s="20">
        <f>H11</f>
        <v>3.7015861999999999</v>
      </c>
      <c r="I18" s="20"/>
    </row>
    <row r="19" spans="1:9" x14ac:dyDescent="0.2">
      <c r="A19" s="4"/>
      <c r="B19" s="127" t="s">
        <v>51</v>
      </c>
      <c r="C19" s="96"/>
      <c r="D19" s="4"/>
      <c r="E19" s="20"/>
      <c r="F19" s="114"/>
      <c r="G19" s="97"/>
      <c r="H19" s="20">
        <f>I11</f>
        <v>0</v>
      </c>
      <c r="I19" s="20"/>
    </row>
    <row r="20" spans="1:9" x14ac:dyDescent="0.2">
      <c r="A20" s="4"/>
      <c r="B20" s="127"/>
      <c r="C20" s="96"/>
      <c r="D20" s="4"/>
      <c r="E20" s="20"/>
      <c r="F20" s="114"/>
      <c r="G20" s="97"/>
      <c r="H20" s="20"/>
      <c r="I20" s="20"/>
    </row>
    <row r="21" spans="1:9" x14ac:dyDescent="0.2">
      <c r="A21" s="4"/>
      <c r="B21" s="76" t="s">
        <v>52</v>
      </c>
      <c r="C21" s="96"/>
      <c r="D21" s="4"/>
      <c r="E21" s="20"/>
      <c r="F21" s="114"/>
      <c r="G21" s="97"/>
      <c r="H21" s="20">
        <f>SUM(H18,H19)</f>
        <v>3.7015861999999999</v>
      </c>
    </row>
    <row r="22" spans="1:9" x14ac:dyDescent="0.2">
      <c r="A22" s="4"/>
      <c r="B22" s="76"/>
      <c r="C22" s="96"/>
      <c r="D22" s="4"/>
      <c r="E22" s="20"/>
      <c r="F22" s="20"/>
      <c r="G22" s="97"/>
      <c r="H22" s="20"/>
      <c r="I22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Summary</vt:lpstr>
      <vt:lpstr>GGSN 1</vt:lpstr>
      <vt:lpstr>Gi-Gp Firewall</vt:lpstr>
      <vt:lpstr>SGSN</vt:lpstr>
      <vt:lpstr>Internal DNS</vt:lpstr>
      <vt:lpstr>External DNS</vt:lpstr>
      <vt:lpstr>O&amp;M, NMC, Performance</vt:lpstr>
      <vt:lpstr>Features</vt:lpstr>
      <vt:lpstr>BGW</vt:lpstr>
      <vt:lpstr>Professional Services</vt:lpstr>
      <vt:lpstr>Customer Support</vt:lpstr>
      <vt:lpstr>BGW!Print_Area</vt:lpstr>
      <vt:lpstr>'Customer Support'!Print_Area</vt:lpstr>
      <vt:lpstr>'External DNS'!Print_Area</vt:lpstr>
      <vt:lpstr>Features!Print_Area</vt:lpstr>
      <vt:lpstr>'GGSN 1'!Print_Area</vt:lpstr>
      <vt:lpstr>'Gi-Gp Firewall'!Print_Area</vt:lpstr>
      <vt:lpstr>'Internal DNS'!Print_Area</vt:lpstr>
      <vt:lpstr>'O&amp;M, NMC, Performance'!Print_Area</vt:lpstr>
      <vt:lpstr>'Professional Services'!Print_Area</vt:lpstr>
      <vt:lpstr>SGSN!Print_Area</vt:lpstr>
      <vt:lpstr>Summary!Print_Area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2012-06-19T04:22:03Z</dcterms:created>
  <dcterms:modified xsi:type="dcterms:W3CDTF">2012-06-19T04:23:02Z</dcterms:modified>
</cp:coreProperties>
</file>