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9555" windowHeight="2385" firstSheet="24" activeTab="26"/>
  </bookViews>
  <sheets>
    <sheet name="Summary" sheetId="4" r:id="rId1"/>
    <sheet name="Site 5326" sheetId="5" r:id="rId2"/>
    <sheet name="Site 5324" sheetId="6" r:id="rId3"/>
    <sheet name="Site 5043" sheetId="7" r:id="rId4"/>
    <sheet name="Site 5045" sheetId="8" r:id="rId5"/>
    <sheet name="Site 5039" sheetId="9" r:id="rId6"/>
    <sheet name="Site 5038" sheetId="10" r:id="rId7"/>
    <sheet name="Site 5190" sheetId="11" r:id="rId8"/>
    <sheet name="Site 5083" sheetId="12" r:id="rId9"/>
    <sheet name="Site 5130" sheetId="13" r:id="rId10"/>
    <sheet name="Site 5328" sheetId="14" r:id="rId11"/>
    <sheet name="Site 5329" sheetId="15" r:id="rId12"/>
    <sheet name="Site 5014" sheetId="16" r:id="rId13"/>
    <sheet name="Site 5195" sheetId="17" r:id="rId14"/>
    <sheet name="Site 5122" sheetId="18" r:id="rId15"/>
    <sheet name="Site 5679" sheetId="19" r:id="rId16"/>
    <sheet name="Site 5283" sheetId="20" r:id="rId17"/>
    <sheet name="Site 5087" sheetId="21" r:id="rId18"/>
    <sheet name="Site 5042" sheetId="22" r:id="rId19"/>
    <sheet name="Site 5143" sheetId="23" r:id="rId20"/>
    <sheet name="Site 5327" sheetId="24" r:id="rId21"/>
    <sheet name="Site 5163" sheetId="25" r:id="rId22"/>
    <sheet name="Site 5323" sheetId="26" r:id="rId23"/>
    <sheet name="Site 5156" sheetId="27" r:id="rId24"/>
    <sheet name="Site 5006" sheetId="28" r:id="rId25"/>
    <sheet name="Site 5013" sheetId="29" r:id="rId26"/>
    <sheet name="Site 5068" sheetId="30" r:id="rId27"/>
  </sheets>
  <definedNames>
    <definedName name="_xlnm.Print_Area" localSheetId="24">'Site 5006'!$A$1:$I$89</definedName>
    <definedName name="_xlnm.Print_Area" localSheetId="25">'Site 5013'!$A$1:$I$87</definedName>
    <definedName name="_xlnm.Print_Area" localSheetId="12">'Site 5014'!$A$1:$I$120</definedName>
    <definedName name="_xlnm.Print_Area" localSheetId="6">'Site 5038'!$A$1:$I$73</definedName>
    <definedName name="_xlnm.Print_Area" localSheetId="5">'Site 5039'!$A$1:$I$72</definedName>
    <definedName name="_xlnm.Print_Area" localSheetId="18">'Site 5042'!$A$1:$I$68</definedName>
    <definedName name="_xlnm.Print_Area" localSheetId="3">'Site 5043'!$A$1:$I$76</definedName>
    <definedName name="_xlnm.Print_Area" localSheetId="4">'Site 5045'!$A$1:$I$76</definedName>
    <definedName name="_xlnm.Print_Area" localSheetId="26">'Site 5068'!$A$1:$I$89</definedName>
    <definedName name="_xlnm.Print_Area" localSheetId="8">'Site 5083'!$A$1:$I$82</definedName>
    <definedName name="_xlnm.Print_Area" localSheetId="17">'Site 5087'!$A$1:$I$88</definedName>
    <definedName name="_xlnm.Print_Area" localSheetId="14">'Site 5122'!$A$1:$I$136</definedName>
    <definedName name="_xlnm.Print_Area" localSheetId="9">'Site 5130'!$A$1:$I$93</definedName>
    <definedName name="_xlnm.Print_Area" localSheetId="19">'Site 5143'!$A$1:$I$94</definedName>
    <definedName name="_xlnm.Print_Area" localSheetId="23">'Site 5156'!$A$1:$I$72</definedName>
    <definedName name="_xlnm.Print_Area" localSheetId="21">'Site 5163'!$A$1:$I$88</definedName>
    <definedName name="_xlnm.Print_Area" localSheetId="7">'Site 5190'!$A$1:$I$74</definedName>
    <definedName name="_xlnm.Print_Area" localSheetId="13">'Site 5195'!$A$1:$I$91</definedName>
    <definedName name="_xlnm.Print_Area" localSheetId="16">'Site 5283'!$A$1:$I$101</definedName>
    <definedName name="_xlnm.Print_Area" localSheetId="22">'Site 5323'!$A$1:$I$56</definedName>
    <definedName name="_xlnm.Print_Area" localSheetId="2">'Site 5324'!$A$1:$I$88</definedName>
    <definedName name="_xlnm.Print_Area" localSheetId="1">'Site 5326'!$A$1:$I$80</definedName>
    <definedName name="_xlnm.Print_Area" localSheetId="20">'Site 5327'!$A$1:$I$123</definedName>
    <definedName name="_xlnm.Print_Area" localSheetId="10">'Site 5328'!$A$1:$I$91</definedName>
    <definedName name="_xlnm.Print_Area" localSheetId="11">'Site 5329'!$A$1:$I$91</definedName>
    <definedName name="_xlnm.Print_Area" localSheetId="15">'Site 5679'!$A$1:$I$83</definedName>
    <definedName name="_xlnm.Print_Area" localSheetId="0">Summary!$A$1:$H$75</definedName>
  </definedNames>
  <calcPr calcId="144525"/>
</workbook>
</file>

<file path=xl/calcChain.xml><?xml version="1.0" encoding="utf-8"?>
<calcChain xmlns="http://schemas.openxmlformats.org/spreadsheetml/2006/main">
  <c r="E44" i="4" l="1"/>
  <c r="H74" i="30"/>
  <c r="H73" i="30" s="1"/>
  <c r="H72" i="30" s="1"/>
  <c r="F74" i="30"/>
  <c r="E73" i="30" s="1"/>
  <c r="F73" i="30" s="1"/>
  <c r="H70" i="30"/>
  <c r="F70" i="30"/>
  <c r="H69" i="30"/>
  <c r="E69" i="30"/>
  <c r="F69" i="30" s="1"/>
  <c r="H67" i="30"/>
  <c r="F67" i="30"/>
  <c r="H66" i="30"/>
  <c r="E66" i="30"/>
  <c r="F66" i="30" s="1"/>
  <c r="G66" i="30" s="1"/>
  <c r="H64" i="30"/>
  <c r="F64" i="30"/>
  <c r="H62" i="30"/>
  <c r="F62" i="30"/>
  <c r="H60" i="30"/>
  <c r="F60" i="30"/>
  <c r="E56" i="30" s="1"/>
  <c r="F56" i="30" s="1"/>
  <c r="H57" i="30"/>
  <c r="F57" i="30"/>
  <c r="H54" i="30"/>
  <c r="F54" i="30"/>
  <c r="H52" i="30"/>
  <c r="F52" i="30"/>
  <c r="H35" i="30"/>
  <c r="F35" i="30"/>
  <c r="H33" i="30"/>
  <c r="F33" i="30"/>
  <c r="H31" i="30"/>
  <c r="F31" i="30"/>
  <c r="H29" i="30"/>
  <c r="F29" i="30"/>
  <c r="H27" i="30"/>
  <c r="F27" i="30"/>
  <c r="H25" i="30"/>
  <c r="F25" i="30"/>
  <c r="H23" i="30"/>
  <c r="F23" i="30"/>
  <c r="H21" i="30"/>
  <c r="F21" i="30"/>
  <c r="H19" i="30"/>
  <c r="F19" i="30"/>
  <c r="H17" i="30"/>
  <c r="F17" i="30"/>
  <c r="H15" i="30"/>
  <c r="F15" i="30"/>
  <c r="H13" i="30"/>
  <c r="F13" i="30"/>
  <c r="I11" i="30"/>
  <c r="E72" i="30" l="1"/>
  <c r="F72" i="30" s="1"/>
  <c r="G72" i="30" s="1"/>
  <c r="G73" i="30"/>
  <c r="G69" i="30"/>
  <c r="H56" i="30"/>
  <c r="G56" i="30" s="1"/>
  <c r="E12" i="30"/>
  <c r="F12" i="30" s="1"/>
  <c r="E11" i="30" s="1"/>
  <c r="F11" i="30" s="1"/>
  <c r="H12" i="30"/>
  <c r="E43" i="4"/>
  <c r="H77" i="29"/>
  <c r="H76" i="29" s="1"/>
  <c r="F77" i="29"/>
  <c r="E76" i="29"/>
  <c r="F76" i="29" s="1"/>
  <c r="H74" i="29"/>
  <c r="F74" i="29"/>
  <c r="E73" i="29" s="1"/>
  <c r="F73" i="29" s="1"/>
  <c r="H73" i="29"/>
  <c r="H71" i="29"/>
  <c r="F71" i="29"/>
  <c r="H69" i="29"/>
  <c r="F69" i="29"/>
  <c r="H67" i="29"/>
  <c r="F67" i="29"/>
  <c r="H64" i="29"/>
  <c r="F64" i="29"/>
  <c r="H58" i="29"/>
  <c r="H57" i="29" s="1"/>
  <c r="H56" i="29" s="1"/>
  <c r="F58" i="29"/>
  <c r="E57" i="29" s="1"/>
  <c r="F57" i="29" s="1"/>
  <c r="H54" i="29"/>
  <c r="F54" i="29"/>
  <c r="H52" i="29"/>
  <c r="F52" i="29"/>
  <c r="H35" i="29"/>
  <c r="F35" i="29"/>
  <c r="H33" i="29"/>
  <c r="F33" i="29"/>
  <c r="H31" i="29"/>
  <c r="F31" i="29"/>
  <c r="H29" i="29"/>
  <c r="F29" i="29"/>
  <c r="H27" i="29"/>
  <c r="F27" i="29"/>
  <c r="H25" i="29"/>
  <c r="F25" i="29"/>
  <c r="H23" i="29"/>
  <c r="F23" i="29"/>
  <c r="H21" i="29"/>
  <c r="F21" i="29"/>
  <c r="H19" i="29"/>
  <c r="F19" i="29"/>
  <c r="H17" i="29"/>
  <c r="F17" i="29"/>
  <c r="H15" i="29"/>
  <c r="F15" i="29"/>
  <c r="H13" i="29"/>
  <c r="F13" i="29"/>
  <c r="I11" i="29"/>
  <c r="H11" i="30" l="1"/>
  <c r="G11" i="30" s="1"/>
  <c r="G12" i="30"/>
  <c r="G76" i="29"/>
  <c r="G73" i="29"/>
  <c r="H63" i="29"/>
  <c r="G63" i="29" s="1"/>
  <c r="E63" i="29"/>
  <c r="F63" i="29" s="1"/>
  <c r="E56" i="29"/>
  <c r="F56" i="29" s="1"/>
  <c r="G56" i="29" s="1"/>
  <c r="G57" i="29"/>
  <c r="E12" i="29"/>
  <c r="F12" i="29" s="1"/>
  <c r="E11" i="29" s="1"/>
  <c r="F11" i="29" s="1"/>
  <c r="H12" i="29"/>
  <c r="E42" i="4"/>
  <c r="H79" i="28"/>
  <c r="H78" i="28" s="1"/>
  <c r="F79" i="28"/>
  <c r="E78" i="28" s="1"/>
  <c r="F78" i="28" s="1"/>
  <c r="H76" i="28"/>
  <c r="H75" i="28" s="1"/>
  <c r="F76" i="28"/>
  <c r="E75" i="28" s="1"/>
  <c r="F75" i="28" s="1"/>
  <c r="H73" i="28"/>
  <c r="F73" i="28"/>
  <c r="H71" i="28"/>
  <c r="F71" i="28"/>
  <c r="H69" i="28"/>
  <c r="F69" i="28"/>
  <c r="E65" i="28" s="1"/>
  <c r="F65" i="28" s="1"/>
  <c r="H66" i="28"/>
  <c r="F66" i="28"/>
  <c r="H58" i="28"/>
  <c r="H57" i="28" s="1"/>
  <c r="H56" i="28" s="1"/>
  <c r="F58" i="28"/>
  <c r="E57" i="28" s="1"/>
  <c r="F57" i="28" s="1"/>
  <c r="H54" i="28"/>
  <c r="F54" i="28"/>
  <c r="H52" i="28"/>
  <c r="F52" i="28"/>
  <c r="H35" i="28"/>
  <c r="F35" i="28"/>
  <c r="H33" i="28"/>
  <c r="F33" i="28"/>
  <c r="H31" i="28"/>
  <c r="F31" i="28"/>
  <c r="H29" i="28"/>
  <c r="F29" i="28"/>
  <c r="H27" i="28"/>
  <c r="F27" i="28"/>
  <c r="H25" i="28"/>
  <c r="F25" i="28"/>
  <c r="H23" i="28"/>
  <c r="F23" i="28"/>
  <c r="H21" i="28"/>
  <c r="F21" i="28"/>
  <c r="H19" i="28"/>
  <c r="F19" i="28"/>
  <c r="H17" i="28"/>
  <c r="F17" i="28"/>
  <c r="H15" i="28"/>
  <c r="F15" i="28"/>
  <c r="H13" i="28"/>
  <c r="F13" i="28"/>
  <c r="I11" i="28"/>
  <c r="H65" i="28" l="1"/>
  <c r="G65" i="28" s="1"/>
  <c r="H11" i="29"/>
  <c r="G11" i="29" s="1"/>
  <c r="G12" i="29"/>
  <c r="G78" i="28"/>
  <c r="G75" i="28"/>
  <c r="G57" i="28"/>
  <c r="E56" i="28"/>
  <c r="F56" i="28" s="1"/>
  <c r="G56" i="28" s="1"/>
  <c r="H12" i="28"/>
  <c r="E12" i="28"/>
  <c r="F12" i="28" s="1"/>
  <c r="E41" i="4"/>
  <c r="H62" i="27"/>
  <c r="H61" i="27" s="1"/>
  <c r="F62" i="27"/>
  <c r="E61" i="27" s="1"/>
  <c r="F61" i="27" s="1"/>
  <c r="H59" i="27"/>
  <c r="H58" i="27" s="1"/>
  <c r="F59" i="27"/>
  <c r="E58" i="27" s="1"/>
  <c r="F58" i="27" s="1"/>
  <c r="H56" i="27"/>
  <c r="F56" i="27"/>
  <c r="H54" i="27"/>
  <c r="F54" i="27"/>
  <c r="H52" i="27"/>
  <c r="F52" i="27"/>
  <c r="H49" i="27"/>
  <c r="F49" i="27"/>
  <c r="H43" i="27"/>
  <c r="H42" i="27" s="1"/>
  <c r="H41" i="27" s="1"/>
  <c r="F43" i="27"/>
  <c r="E42" i="27"/>
  <c r="F42" i="27" s="1"/>
  <c r="H39" i="27"/>
  <c r="F39" i="27"/>
  <c r="H37" i="27"/>
  <c r="F37" i="27"/>
  <c r="H35" i="27"/>
  <c r="F35" i="27"/>
  <c r="H33" i="27"/>
  <c r="F33" i="27"/>
  <c r="H31" i="27"/>
  <c r="F31" i="27"/>
  <c r="H29" i="27"/>
  <c r="F29" i="27"/>
  <c r="H27" i="27"/>
  <c r="F27" i="27"/>
  <c r="H25" i="27"/>
  <c r="F25" i="27"/>
  <c r="H23" i="27"/>
  <c r="F23" i="27"/>
  <c r="H21" i="27"/>
  <c r="F21" i="27"/>
  <c r="H19" i="27"/>
  <c r="F19" i="27"/>
  <c r="H17" i="27"/>
  <c r="F17" i="27"/>
  <c r="H15" i="27"/>
  <c r="F15" i="27"/>
  <c r="H13" i="27"/>
  <c r="F13" i="27"/>
  <c r="I11" i="27"/>
  <c r="H11" i="28" l="1"/>
  <c r="H48" i="27"/>
  <c r="G48" i="27" s="1"/>
  <c r="G12" i="28"/>
  <c r="E11" i="28"/>
  <c r="F11" i="28" s="1"/>
  <c r="G11" i="28" s="1"/>
  <c r="G61" i="27"/>
  <c r="G58" i="27"/>
  <c r="E48" i="27"/>
  <c r="F48" i="27" s="1"/>
  <c r="G42" i="27"/>
  <c r="E41" i="27"/>
  <c r="F41" i="27" s="1"/>
  <c r="G41" i="27" s="1"/>
  <c r="H12" i="27"/>
  <c r="E12" i="27"/>
  <c r="F12" i="27" s="1"/>
  <c r="E40" i="4"/>
  <c r="H46" i="26"/>
  <c r="H45" i="26" s="1"/>
  <c r="F46" i="26"/>
  <c r="E45" i="26"/>
  <c r="F45" i="26" s="1"/>
  <c r="H43" i="26"/>
  <c r="H42" i="26" s="1"/>
  <c r="F43" i="26"/>
  <c r="E42" i="26" s="1"/>
  <c r="F42" i="26" s="1"/>
  <c r="H40" i="26"/>
  <c r="F40" i="26"/>
  <c r="H38" i="26"/>
  <c r="F38" i="26"/>
  <c r="H36" i="26"/>
  <c r="F36" i="26"/>
  <c r="H33" i="26"/>
  <c r="F33" i="26"/>
  <c r="H27" i="26"/>
  <c r="H26" i="26" s="1"/>
  <c r="H25" i="26" s="1"/>
  <c r="F27" i="26"/>
  <c r="E26" i="26"/>
  <c r="F26" i="26" s="1"/>
  <c r="H23" i="26"/>
  <c r="F23" i="26"/>
  <c r="H21" i="26"/>
  <c r="F21" i="26"/>
  <c r="H19" i="26"/>
  <c r="F19" i="26"/>
  <c r="H17" i="26"/>
  <c r="F17" i="26"/>
  <c r="H15" i="26"/>
  <c r="F15" i="26"/>
  <c r="H13" i="26"/>
  <c r="F13" i="26"/>
  <c r="E12" i="26" s="1"/>
  <c r="F12" i="26" s="1"/>
  <c r="I11" i="26"/>
  <c r="H11" i="27" l="1"/>
  <c r="G12" i="27"/>
  <c r="E11" i="27"/>
  <c r="F11" i="27" s="1"/>
  <c r="G45" i="26"/>
  <c r="G42" i="26"/>
  <c r="E32" i="26"/>
  <c r="F32" i="26" s="1"/>
  <c r="E11" i="26" s="1"/>
  <c r="F11" i="26" s="1"/>
  <c r="H32" i="26"/>
  <c r="G32" i="26" s="1"/>
  <c r="E25" i="26"/>
  <c r="F25" i="26" s="1"/>
  <c r="G25" i="26" s="1"/>
  <c r="G26" i="26"/>
  <c r="H12" i="26"/>
  <c r="E39" i="4"/>
  <c r="H78" i="25"/>
  <c r="H77" i="25" s="1"/>
  <c r="F78" i="25"/>
  <c r="E77" i="25" s="1"/>
  <c r="F77" i="25" s="1"/>
  <c r="H75" i="25"/>
  <c r="F75" i="25"/>
  <c r="H74" i="25"/>
  <c r="E74" i="25"/>
  <c r="F74" i="25" s="1"/>
  <c r="H72" i="25"/>
  <c r="H71" i="25" s="1"/>
  <c r="F72" i="25"/>
  <c r="E71" i="25"/>
  <c r="F71" i="25" s="1"/>
  <c r="H69" i="25"/>
  <c r="H68" i="25" s="1"/>
  <c r="F69" i="25"/>
  <c r="E68" i="25" s="1"/>
  <c r="F68" i="25" s="1"/>
  <c r="H66" i="25"/>
  <c r="F66" i="25"/>
  <c r="H64" i="25"/>
  <c r="F64" i="25"/>
  <c r="H62" i="25"/>
  <c r="F62" i="25"/>
  <c r="H59" i="25"/>
  <c r="F59" i="25"/>
  <c r="H53" i="25"/>
  <c r="H52" i="25" s="1"/>
  <c r="H51" i="25" s="1"/>
  <c r="F53" i="25"/>
  <c r="E52" i="25" s="1"/>
  <c r="F52" i="25" s="1"/>
  <c r="H44" i="25"/>
  <c r="H41" i="25" s="1"/>
  <c r="F44" i="25"/>
  <c r="H42" i="25"/>
  <c r="F42" i="25"/>
  <c r="E41" i="25"/>
  <c r="F41" i="25" s="1"/>
  <c r="H39" i="25"/>
  <c r="F39" i="25"/>
  <c r="H37" i="25"/>
  <c r="F37" i="25"/>
  <c r="H35" i="25"/>
  <c r="F35" i="25"/>
  <c r="H33" i="25"/>
  <c r="F33" i="25"/>
  <c r="H31" i="25"/>
  <c r="F31" i="25"/>
  <c r="H29" i="25"/>
  <c r="F29" i="25"/>
  <c r="H27" i="25"/>
  <c r="F27" i="25"/>
  <c r="H25" i="25"/>
  <c r="F25" i="25"/>
  <c r="H23" i="25"/>
  <c r="F23" i="25"/>
  <c r="H21" i="25"/>
  <c r="F21" i="25"/>
  <c r="H19" i="25"/>
  <c r="F19" i="25"/>
  <c r="H17" i="25"/>
  <c r="F17" i="25"/>
  <c r="H15" i="25"/>
  <c r="F15" i="25"/>
  <c r="H13" i="25"/>
  <c r="F13" i="25"/>
  <c r="I11" i="25"/>
  <c r="G11" i="27" l="1"/>
  <c r="H11" i="26"/>
  <c r="G11" i="26" s="1"/>
  <c r="G12" i="26"/>
  <c r="G77" i="25"/>
  <c r="G74" i="25"/>
  <c r="G71" i="25"/>
  <c r="G68" i="25"/>
  <c r="E58" i="25"/>
  <c r="F58" i="25" s="1"/>
  <c r="H58" i="25"/>
  <c r="G58" i="25" s="1"/>
  <c r="E51" i="25"/>
  <c r="F51" i="25" s="1"/>
  <c r="G51" i="25" s="1"/>
  <c r="G52" i="25"/>
  <c r="G41" i="25"/>
  <c r="H12" i="25"/>
  <c r="E12" i="25"/>
  <c r="F12" i="25" s="1"/>
  <c r="E11" i="25" s="1"/>
  <c r="F11" i="25" s="1"/>
  <c r="E38" i="4"/>
  <c r="H113" i="24"/>
  <c r="F113" i="24"/>
  <c r="H112" i="24"/>
  <c r="E112" i="24"/>
  <c r="F112" i="24" s="1"/>
  <c r="H110" i="24"/>
  <c r="H109" i="24" s="1"/>
  <c r="F110" i="24"/>
  <c r="E109" i="24" s="1"/>
  <c r="F109" i="24" s="1"/>
  <c r="H107" i="24"/>
  <c r="H106" i="24" s="1"/>
  <c r="F107" i="24"/>
  <c r="E106" i="24" s="1"/>
  <c r="F106" i="24" s="1"/>
  <c r="H104" i="24"/>
  <c r="H103" i="24" s="1"/>
  <c r="F104" i="24"/>
  <c r="E103" i="24" s="1"/>
  <c r="F103" i="24" s="1"/>
  <c r="H101" i="24"/>
  <c r="F101" i="24"/>
  <c r="H99" i="24"/>
  <c r="F99" i="24"/>
  <c r="H97" i="24"/>
  <c r="F97" i="24"/>
  <c r="H94" i="24"/>
  <c r="F94" i="24"/>
  <c r="H86" i="24"/>
  <c r="H85" i="24" s="1"/>
  <c r="H84" i="24" s="1"/>
  <c r="F86" i="24"/>
  <c r="E85" i="24"/>
  <c r="F85" i="24" s="1"/>
  <c r="H82" i="24"/>
  <c r="F82" i="24"/>
  <c r="H78" i="24"/>
  <c r="F78" i="24"/>
  <c r="E77" i="24" s="1"/>
  <c r="F77" i="24" s="1"/>
  <c r="H70" i="24"/>
  <c r="F70" i="24"/>
  <c r="H68" i="24"/>
  <c r="F68" i="24"/>
  <c r="E67" i="24" s="1"/>
  <c r="F67" i="24" s="1"/>
  <c r="H44" i="24"/>
  <c r="F44" i="24"/>
  <c r="H42" i="24"/>
  <c r="F42" i="24"/>
  <c r="E39" i="24" s="1"/>
  <c r="F39" i="24" s="1"/>
  <c r="H40" i="24"/>
  <c r="F40" i="24"/>
  <c r="H37" i="24"/>
  <c r="F37" i="24"/>
  <c r="H35" i="24"/>
  <c r="F35" i="24"/>
  <c r="H33" i="24"/>
  <c r="F33" i="24"/>
  <c r="H31" i="24"/>
  <c r="F31" i="24"/>
  <c r="H29" i="24"/>
  <c r="F29" i="24"/>
  <c r="H27" i="24"/>
  <c r="F27" i="24"/>
  <c r="H25" i="24"/>
  <c r="F25" i="24"/>
  <c r="H23" i="24"/>
  <c r="F23" i="24"/>
  <c r="H21" i="24"/>
  <c r="F21" i="24"/>
  <c r="H19" i="24"/>
  <c r="F19" i="24"/>
  <c r="H17" i="24"/>
  <c r="F17" i="24"/>
  <c r="H15" i="24"/>
  <c r="F15" i="24"/>
  <c r="H13" i="24"/>
  <c r="F13" i="24"/>
  <c r="I11" i="24"/>
  <c r="H93" i="24" l="1"/>
  <c r="G93" i="24" s="1"/>
  <c r="H11" i="25"/>
  <c r="G11" i="25" s="1"/>
  <c r="G12" i="25"/>
  <c r="G112" i="24"/>
  <c r="G109" i="24"/>
  <c r="G106" i="24"/>
  <c r="G103" i="24"/>
  <c r="E93" i="24"/>
  <c r="F93" i="24" s="1"/>
  <c r="E84" i="24"/>
  <c r="F84" i="24" s="1"/>
  <c r="G84" i="24" s="1"/>
  <c r="G85" i="24"/>
  <c r="H77" i="24"/>
  <c r="G77" i="24"/>
  <c r="H67" i="24"/>
  <c r="G67" i="24" s="1"/>
  <c r="H39" i="24"/>
  <c r="G39" i="24" s="1"/>
  <c r="H12" i="24"/>
  <c r="E12" i="24"/>
  <c r="F12" i="24" s="1"/>
  <c r="E11" i="24" s="1"/>
  <c r="F11" i="24" s="1"/>
  <c r="E37" i="4"/>
  <c r="H84" i="23"/>
  <c r="F84" i="23"/>
  <c r="E83" i="23" s="1"/>
  <c r="F83" i="23" s="1"/>
  <c r="H83" i="23"/>
  <c r="H81" i="23"/>
  <c r="H80" i="23" s="1"/>
  <c r="F81" i="23"/>
  <c r="E80" i="23" s="1"/>
  <c r="F80" i="23" s="1"/>
  <c r="H76" i="23"/>
  <c r="H73" i="23" s="1"/>
  <c r="F76" i="23"/>
  <c r="H74" i="23"/>
  <c r="F74" i="23"/>
  <c r="E73" i="23" s="1"/>
  <c r="F73" i="23" s="1"/>
  <c r="H55" i="23"/>
  <c r="F55" i="23"/>
  <c r="H53" i="23"/>
  <c r="F53" i="23"/>
  <c r="H51" i="23"/>
  <c r="F51" i="23"/>
  <c r="H45" i="23"/>
  <c r="F45" i="23"/>
  <c r="H43" i="23"/>
  <c r="F43" i="23"/>
  <c r="E42" i="23" s="1"/>
  <c r="F42" i="23" s="1"/>
  <c r="H40" i="23"/>
  <c r="F40" i="23"/>
  <c r="H38" i="23"/>
  <c r="F38" i="23"/>
  <c r="H36" i="23"/>
  <c r="F36" i="23"/>
  <c r="E33" i="23" s="1"/>
  <c r="F33" i="23" s="1"/>
  <c r="H34" i="23"/>
  <c r="F34" i="23"/>
  <c r="H31" i="23"/>
  <c r="H30" i="23" s="1"/>
  <c r="F31" i="23"/>
  <c r="E30" i="23" s="1"/>
  <c r="F30" i="23" s="1"/>
  <c r="H18" i="23"/>
  <c r="F18" i="23"/>
  <c r="H14" i="23"/>
  <c r="H13" i="23" s="1"/>
  <c r="F14" i="23"/>
  <c r="E13" i="23" s="1"/>
  <c r="F13" i="23" s="1"/>
  <c r="I11" i="23"/>
  <c r="H11" i="24" l="1"/>
  <c r="G11" i="24" s="1"/>
  <c r="G12" i="24"/>
  <c r="G83" i="23"/>
  <c r="G80" i="23"/>
  <c r="G73" i="23"/>
  <c r="H50" i="23"/>
  <c r="G50" i="23" s="1"/>
  <c r="E50" i="23"/>
  <c r="F50" i="23" s="1"/>
  <c r="H42" i="23"/>
  <c r="G42" i="23" s="1"/>
  <c r="H33" i="23"/>
  <c r="G33" i="23" s="1"/>
  <c r="G30" i="23"/>
  <c r="H12" i="23"/>
  <c r="E12" i="23"/>
  <c r="F12" i="23" s="1"/>
  <c r="G13" i="23"/>
  <c r="E36" i="4"/>
  <c r="H58" i="22"/>
  <c r="H57" i="22" s="1"/>
  <c r="F58" i="22"/>
  <c r="E57" i="22" s="1"/>
  <c r="F57" i="22" s="1"/>
  <c r="H55" i="22"/>
  <c r="H54" i="22" s="1"/>
  <c r="F55" i="22"/>
  <c r="E54" i="22" s="1"/>
  <c r="F54" i="22" s="1"/>
  <c r="H45" i="22"/>
  <c r="H42" i="22" s="1"/>
  <c r="F45" i="22"/>
  <c r="H43" i="22"/>
  <c r="F43" i="22"/>
  <c r="E42" i="22" s="1"/>
  <c r="F42" i="22" s="1"/>
  <c r="H31" i="22"/>
  <c r="H30" i="22" s="1"/>
  <c r="F31" i="22"/>
  <c r="E30" i="22"/>
  <c r="F30" i="22" s="1"/>
  <c r="H20" i="22"/>
  <c r="F20" i="22"/>
  <c r="H18" i="22"/>
  <c r="F18" i="22"/>
  <c r="H16" i="22"/>
  <c r="F16" i="22"/>
  <c r="H13" i="22"/>
  <c r="H12" i="22" s="1"/>
  <c r="F13" i="22"/>
  <c r="E12" i="22" s="1"/>
  <c r="F12" i="22" s="1"/>
  <c r="I11" i="22"/>
  <c r="E11" i="23" l="1"/>
  <c r="F11" i="23" s="1"/>
  <c r="H11" i="23"/>
  <c r="G12" i="23"/>
  <c r="G57" i="22"/>
  <c r="G54" i="22"/>
  <c r="G42" i="22"/>
  <c r="G30" i="22"/>
  <c r="H15" i="22"/>
  <c r="E15" i="22"/>
  <c r="F15" i="22" s="1"/>
  <c r="E11" i="22" s="1"/>
  <c r="F11" i="22" s="1"/>
  <c r="G12" i="22"/>
  <c r="E35" i="4"/>
  <c r="H78" i="21"/>
  <c r="F78" i="21"/>
  <c r="H76" i="21"/>
  <c r="F76" i="21"/>
  <c r="H74" i="21"/>
  <c r="F74" i="21"/>
  <c r="H71" i="21"/>
  <c r="F71" i="21"/>
  <c r="H68" i="21"/>
  <c r="F68" i="21"/>
  <c r="H66" i="21"/>
  <c r="F66" i="21"/>
  <c r="H64" i="21"/>
  <c r="F64" i="21"/>
  <c r="H62" i="21"/>
  <c r="F62" i="21"/>
  <c r="H59" i="21"/>
  <c r="F59" i="21"/>
  <c r="H56" i="21"/>
  <c r="H55" i="21" s="1"/>
  <c r="F56" i="21"/>
  <c r="E55" i="21"/>
  <c r="F55" i="21" s="1"/>
  <c r="H53" i="21"/>
  <c r="H52" i="21" s="1"/>
  <c r="F53" i="21"/>
  <c r="E52" i="21" s="1"/>
  <c r="F52" i="21" s="1"/>
  <c r="H49" i="21"/>
  <c r="H48" i="21" s="1"/>
  <c r="H47" i="21" s="1"/>
  <c r="F49" i="21"/>
  <c r="E48" i="21" s="1"/>
  <c r="F48" i="21" s="1"/>
  <c r="H45" i="21"/>
  <c r="F45" i="21"/>
  <c r="H43" i="21"/>
  <c r="F43" i="21"/>
  <c r="H41" i="21"/>
  <c r="F41" i="21"/>
  <c r="H39" i="21"/>
  <c r="F39" i="21"/>
  <c r="H37" i="21"/>
  <c r="F37" i="21"/>
  <c r="H35" i="21"/>
  <c r="F35" i="21"/>
  <c r="H33" i="21"/>
  <c r="F33" i="21"/>
  <c r="H31" i="21"/>
  <c r="F31" i="21"/>
  <c r="H29" i="21"/>
  <c r="F29" i="21"/>
  <c r="H27" i="21"/>
  <c r="F27" i="21"/>
  <c r="H25" i="21"/>
  <c r="F25" i="21"/>
  <c r="H23" i="21"/>
  <c r="F23" i="21"/>
  <c r="H21" i="21"/>
  <c r="F21" i="21"/>
  <c r="H19" i="21"/>
  <c r="F19" i="21"/>
  <c r="H17" i="21"/>
  <c r="F17" i="21"/>
  <c r="H15" i="21"/>
  <c r="F15" i="21"/>
  <c r="H13" i="21"/>
  <c r="F13" i="21"/>
  <c r="I11" i="21"/>
  <c r="G11" i="23" l="1"/>
  <c r="G15" i="22"/>
  <c r="H11" i="22"/>
  <c r="G11" i="22" s="1"/>
  <c r="H70" i="21"/>
  <c r="E70" i="21"/>
  <c r="F70" i="21" s="1"/>
  <c r="E58" i="21"/>
  <c r="F58" i="21" s="1"/>
  <c r="H58" i="21"/>
  <c r="G55" i="21"/>
  <c r="G52" i="21"/>
  <c r="E47" i="21"/>
  <c r="F47" i="21" s="1"/>
  <c r="G47" i="21" s="1"/>
  <c r="G48" i="21"/>
  <c r="E12" i="21"/>
  <c r="F12" i="21" s="1"/>
  <c r="H12" i="21"/>
  <c r="E34" i="4"/>
  <c r="H91" i="20"/>
  <c r="F91" i="20"/>
  <c r="H89" i="20"/>
  <c r="F89" i="20"/>
  <c r="H87" i="20"/>
  <c r="F87" i="20"/>
  <c r="H84" i="20"/>
  <c r="F84" i="20"/>
  <c r="H81" i="20"/>
  <c r="F81" i="20"/>
  <c r="H79" i="20"/>
  <c r="F79" i="20"/>
  <c r="E71" i="20" s="1"/>
  <c r="F71" i="20" s="1"/>
  <c r="H77" i="20"/>
  <c r="F77" i="20"/>
  <c r="H75" i="20"/>
  <c r="F75" i="20"/>
  <c r="H72" i="20"/>
  <c r="F72" i="20"/>
  <c r="H69" i="20"/>
  <c r="H68" i="20" s="1"/>
  <c r="F69" i="20"/>
  <c r="E68" i="20"/>
  <c r="F68" i="20" s="1"/>
  <c r="H66" i="20"/>
  <c r="H65" i="20" s="1"/>
  <c r="F66" i="20"/>
  <c r="E65" i="20"/>
  <c r="F65" i="20" s="1"/>
  <c r="H58" i="20"/>
  <c r="H57" i="20" s="1"/>
  <c r="H56" i="20" s="1"/>
  <c r="F58" i="20"/>
  <c r="E57" i="20" s="1"/>
  <c r="F57" i="20" s="1"/>
  <c r="H54" i="20"/>
  <c r="F54" i="20"/>
  <c r="H52" i="20"/>
  <c r="F52" i="20"/>
  <c r="H35" i="20"/>
  <c r="F35" i="20"/>
  <c r="H33" i="20"/>
  <c r="F33" i="20"/>
  <c r="H31" i="20"/>
  <c r="F31" i="20"/>
  <c r="H29" i="20"/>
  <c r="F29" i="20"/>
  <c r="H27" i="20"/>
  <c r="F27" i="20"/>
  <c r="H25" i="20"/>
  <c r="F25" i="20"/>
  <c r="H23" i="20"/>
  <c r="F23" i="20"/>
  <c r="H21" i="20"/>
  <c r="F21" i="20"/>
  <c r="H19" i="20"/>
  <c r="F19" i="20"/>
  <c r="H17" i="20"/>
  <c r="F17" i="20"/>
  <c r="H15" i="20"/>
  <c r="F15" i="20"/>
  <c r="H13" i="20"/>
  <c r="F13" i="20"/>
  <c r="I11" i="20"/>
  <c r="G70" i="21" l="1"/>
  <c r="G58" i="21"/>
  <c r="E11" i="21"/>
  <c r="F11" i="21" s="1"/>
  <c r="H11" i="21"/>
  <c r="G12" i="21"/>
  <c r="E83" i="20"/>
  <c r="F83" i="20" s="1"/>
  <c r="H83" i="20"/>
  <c r="G83" i="20" s="1"/>
  <c r="H71" i="20"/>
  <c r="G71" i="20" s="1"/>
  <c r="G68" i="20"/>
  <c r="G65" i="20"/>
  <c r="G57" i="20"/>
  <c r="E56" i="20"/>
  <c r="F56" i="20" s="1"/>
  <c r="G56" i="20" s="1"/>
  <c r="H12" i="20"/>
  <c r="E12" i="20"/>
  <c r="F12" i="20" s="1"/>
  <c r="E11" i="20" s="1"/>
  <c r="F11" i="20" s="1"/>
  <c r="E33" i="4"/>
  <c r="H70" i="19"/>
  <c r="H69" i="19" s="1"/>
  <c r="H68" i="19" s="1"/>
  <c r="F70" i="19"/>
  <c r="E69" i="19" s="1"/>
  <c r="F69" i="19" s="1"/>
  <c r="H66" i="19"/>
  <c r="F66" i="19"/>
  <c r="H64" i="19"/>
  <c r="F64" i="19"/>
  <c r="H62" i="19"/>
  <c r="F62" i="19"/>
  <c r="H60" i="19"/>
  <c r="F60" i="19"/>
  <c r="H57" i="19"/>
  <c r="F57" i="19"/>
  <c r="H54" i="19"/>
  <c r="F54" i="19"/>
  <c r="H52" i="19"/>
  <c r="F52" i="19"/>
  <c r="H35" i="19"/>
  <c r="F35" i="19"/>
  <c r="H33" i="19"/>
  <c r="F33" i="19"/>
  <c r="H31" i="19"/>
  <c r="F31" i="19"/>
  <c r="H29" i="19"/>
  <c r="F29" i="19"/>
  <c r="H27" i="19"/>
  <c r="F27" i="19"/>
  <c r="H25" i="19"/>
  <c r="F25" i="19"/>
  <c r="H23" i="19"/>
  <c r="F23" i="19"/>
  <c r="H21" i="19"/>
  <c r="F21" i="19"/>
  <c r="H19" i="19"/>
  <c r="F19" i="19"/>
  <c r="H17" i="19"/>
  <c r="F17" i="19"/>
  <c r="H15" i="19"/>
  <c r="F15" i="19"/>
  <c r="H13" i="19"/>
  <c r="F13" i="19"/>
  <c r="I11" i="19"/>
  <c r="G11" i="21" l="1"/>
  <c r="H11" i="20"/>
  <c r="G11" i="20" s="1"/>
  <c r="G12" i="20"/>
  <c r="G69" i="19"/>
  <c r="E68" i="19"/>
  <c r="F68" i="19" s="1"/>
  <c r="G68" i="19" s="1"/>
  <c r="H56" i="19"/>
  <c r="G56" i="19" s="1"/>
  <c r="E56" i="19"/>
  <c r="F56" i="19" s="1"/>
  <c r="E12" i="19"/>
  <c r="F12" i="19" s="1"/>
  <c r="H12" i="19"/>
  <c r="E32" i="4"/>
  <c r="H126" i="18"/>
  <c r="F126" i="18"/>
  <c r="H124" i="18"/>
  <c r="F124" i="18"/>
  <c r="H122" i="18"/>
  <c r="F122" i="18"/>
  <c r="H119" i="18"/>
  <c r="F119" i="18"/>
  <c r="E118" i="18"/>
  <c r="F118" i="18" s="1"/>
  <c r="H116" i="18"/>
  <c r="F116" i="18"/>
  <c r="H114" i="18"/>
  <c r="F114" i="18"/>
  <c r="H112" i="18"/>
  <c r="F112" i="18"/>
  <c r="H110" i="18"/>
  <c r="F110" i="18"/>
  <c r="H107" i="18"/>
  <c r="H106" i="18" s="1"/>
  <c r="F107" i="18"/>
  <c r="H104" i="18"/>
  <c r="H103" i="18" s="1"/>
  <c r="F104" i="18"/>
  <c r="E103" i="18" s="1"/>
  <c r="F103" i="18" s="1"/>
  <c r="H101" i="18"/>
  <c r="H100" i="18" s="1"/>
  <c r="F101" i="18"/>
  <c r="E100" i="18"/>
  <c r="F100" i="18" s="1"/>
  <c r="H93" i="18"/>
  <c r="H92" i="18" s="1"/>
  <c r="H91" i="18" s="1"/>
  <c r="F93" i="18"/>
  <c r="E92" i="18" s="1"/>
  <c r="F92" i="18" s="1"/>
  <c r="H73" i="18"/>
  <c r="F73" i="18"/>
  <c r="H71" i="18"/>
  <c r="F71" i="18"/>
  <c r="E68" i="18" s="1"/>
  <c r="F68" i="18" s="1"/>
  <c r="H69" i="18"/>
  <c r="F69" i="18"/>
  <c r="H64" i="18"/>
  <c r="F64" i="18"/>
  <c r="H62" i="18"/>
  <c r="F62" i="18"/>
  <c r="E61" i="18" s="1"/>
  <c r="F61" i="18" s="1"/>
  <c r="H56" i="18"/>
  <c r="F56" i="18"/>
  <c r="H54" i="18"/>
  <c r="F54" i="18"/>
  <c r="E53" i="18" s="1"/>
  <c r="F53" i="18" s="1"/>
  <c r="H51" i="18"/>
  <c r="F51" i="18"/>
  <c r="H49" i="18"/>
  <c r="F49" i="18"/>
  <c r="E48" i="18"/>
  <c r="F48" i="18" s="1"/>
  <c r="H46" i="18"/>
  <c r="H45" i="18" s="1"/>
  <c r="F46" i="18"/>
  <c r="E45" i="18" s="1"/>
  <c r="F45" i="18" s="1"/>
  <c r="H33" i="18"/>
  <c r="F33" i="18"/>
  <c r="H29" i="18"/>
  <c r="H28" i="18" s="1"/>
  <c r="F29" i="18"/>
  <c r="E28" i="18"/>
  <c r="F28" i="18" s="1"/>
  <c r="H25" i="18"/>
  <c r="F25" i="18"/>
  <c r="H23" i="18"/>
  <c r="F23" i="18"/>
  <c r="H21" i="18"/>
  <c r="F21" i="18"/>
  <c r="H19" i="18"/>
  <c r="F19" i="18"/>
  <c r="H17" i="18"/>
  <c r="F17" i="18"/>
  <c r="H15" i="18"/>
  <c r="F15" i="18"/>
  <c r="H13" i="18"/>
  <c r="F13" i="18"/>
  <c r="E12" i="18" s="1"/>
  <c r="F12" i="18" s="1"/>
  <c r="I11" i="18"/>
  <c r="H61" i="18" l="1"/>
  <c r="H53" i="18"/>
  <c r="E11" i="19"/>
  <c r="F11" i="19" s="1"/>
  <c r="H11" i="19"/>
  <c r="G12" i="19"/>
  <c r="H118" i="18"/>
  <c r="G118" i="18" s="1"/>
  <c r="E106" i="18"/>
  <c r="F106" i="18" s="1"/>
  <c r="G106" i="18" s="1"/>
  <c r="G103" i="18"/>
  <c r="G100" i="18"/>
  <c r="E91" i="18"/>
  <c r="F91" i="18" s="1"/>
  <c r="G91" i="18" s="1"/>
  <c r="G92" i="18"/>
  <c r="H68" i="18"/>
  <c r="G68" i="18" s="1"/>
  <c r="G61" i="18"/>
  <c r="G53" i="18"/>
  <c r="H48" i="18"/>
  <c r="G48" i="18" s="1"/>
  <c r="G45" i="18"/>
  <c r="H27" i="18"/>
  <c r="G28" i="18"/>
  <c r="E27" i="18"/>
  <c r="F27" i="18" s="1"/>
  <c r="H12" i="18"/>
  <c r="E31" i="4"/>
  <c r="H81" i="17"/>
  <c r="H80" i="17" s="1"/>
  <c r="F81" i="17"/>
  <c r="E80" i="17"/>
  <c r="F80" i="17" s="1"/>
  <c r="H78" i="17"/>
  <c r="H77" i="17" s="1"/>
  <c r="F78" i="17"/>
  <c r="E77" i="17" s="1"/>
  <c r="F77" i="17" s="1"/>
  <c r="H75" i="17"/>
  <c r="F75" i="17"/>
  <c r="H73" i="17"/>
  <c r="F73" i="17"/>
  <c r="H71" i="17"/>
  <c r="F71" i="17"/>
  <c r="H68" i="17"/>
  <c r="F68" i="17"/>
  <c r="E67" i="17" s="1"/>
  <c r="F67" i="17" s="1"/>
  <c r="H63" i="17"/>
  <c r="F63" i="17"/>
  <c r="E57" i="17" s="1"/>
  <c r="F57" i="17" s="1"/>
  <c r="H58" i="17"/>
  <c r="F58" i="17"/>
  <c r="H54" i="17"/>
  <c r="F54" i="17"/>
  <c r="H50" i="17"/>
  <c r="H44" i="17" s="1"/>
  <c r="F50" i="17"/>
  <c r="F44" i="17"/>
  <c r="H42" i="17"/>
  <c r="F42" i="17"/>
  <c r="H40" i="17"/>
  <c r="F40" i="17"/>
  <c r="H38" i="17"/>
  <c r="F38" i="17"/>
  <c r="H36" i="17"/>
  <c r="F36" i="17"/>
  <c r="H34" i="17"/>
  <c r="F34" i="17"/>
  <c r="H32" i="17"/>
  <c r="F32" i="17"/>
  <c r="H30" i="17"/>
  <c r="F30" i="17"/>
  <c r="H25" i="17"/>
  <c r="F25" i="17"/>
  <c r="H23" i="17"/>
  <c r="F23" i="17"/>
  <c r="H21" i="17"/>
  <c r="F21" i="17"/>
  <c r="H19" i="17"/>
  <c r="F19" i="17"/>
  <c r="H17" i="17"/>
  <c r="F17" i="17"/>
  <c r="H15" i="17"/>
  <c r="F15" i="17"/>
  <c r="H13" i="17"/>
  <c r="F13" i="17"/>
  <c r="I11" i="17"/>
  <c r="G80" i="17" l="1"/>
  <c r="H57" i="17"/>
  <c r="H56" i="17" s="1"/>
  <c r="G11" i="19"/>
  <c r="H11" i="18"/>
  <c r="G27" i="18"/>
  <c r="E11" i="18"/>
  <c r="F11" i="18" s="1"/>
  <c r="G12" i="18"/>
  <c r="G77" i="17"/>
  <c r="H67" i="17"/>
  <c r="G67" i="17" s="1"/>
  <c r="G57" i="17"/>
  <c r="E56" i="17"/>
  <c r="F56" i="17" s="1"/>
  <c r="G56" i="17" s="1"/>
  <c r="H12" i="17"/>
  <c r="E12" i="17"/>
  <c r="F12" i="17" s="1"/>
  <c r="E30" i="4"/>
  <c r="H110" i="16"/>
  <c r="H109" i="16" s="1"/>
  <c r="F110" i="16"/>
  <c r="E109" i="16"/>
  <c r="F109" i="16" s="1"/>
  <c r="H107" i="16"/>
  <c r="H106" i="16" s="1"/>
  <c r="F107" i="16"/>
  <c r="E106" i="16" s="1"/>
  <c r="F106" i="16" s="1"/>
  <c r="H104" i="16"/>
  <c r="F104" i="16"/>
  <c r="H102" i="16"/>
  <c r="F102" i="16"/>
  <c r="H100" i="16"/>
  <c r="F100" i="16"/>
  <c r="E96" i="16" s="1"/>
  <c r="F96" i="16" s="1"/>
  <c r="H97" i="16"/>
  <c r="F97" i="16"/>
  <c r="H92" i="16"/>
  <c r="F92" i="16"/>
  <c r="H87" i="16"/>
  <c r="F87" i="16"/>
  <c r="E86" i="16" s="1"/>
  <c r="F86" i="16" s="1"/>
  <c r="H83" i="16"/>
  <c r="H82" i="16" s="1"/>
  <c r="F83" i="16"/>
  <c r="E82" i="16" s="1"/>
  <c r="F82" i="16" s="1"/>
  <c r="H73" i="16"/>
  <c r="H70" i="16" s="1"/>
  <c r="F73" i="16"/>
  <c r="H71" i="16"/>
  <c r="F71" i="16"/>
  <c r="E70" i="16"/>
  <c r="F70" i="16" s="1"/>
  <c r="H68" i="16"/>
  <c r="F68" i="16"/>
  <c r="H67" i="16"/>
  <c r="E67" i="16"/>
  <c r="F67" i="16" s="1"/>
  <c r="G67" i="16" s="1"/>
  <c r="H65" i="16"/>
  <c r="H64" i="16" s="1"/>
  <c r="F65" i="16"/>
  <c r="E64" i="16"/>
  <c r="F64" i="16" s="1"/>
  <c r="H53" i="16"/>
  <c r="H52" i="16" s="1"/>
  <c r="F53" i="16"/>
  <c r="E52" i="16"/>
  <c r="F52" i="16" s="1"/>
  <c r="H42" i="16"/>
  <c r="F42" i="16"/>
  <c r="H40" i="16"/>
  <c r="F40" i="16"/>
  <c r="H38" i="16"/>
  <c r="F38" i="16"/>
  <c r="H34" i="16"/>
  <c r="H33" i="16" s="1"/>
  <c r="F34" i="16"/>
  <c r="E33" i="16" s="1"/>
  <c r="F33" i="16" s="1"/>
  <c r="H31" i="16"/>
  <c r="F31" i="16"/>
  <c r="H29" i="16"/>
  <c r="F29" i="16"/>
  <c r="H27" i="16"/>
  <c r="F27" i="16"/>
  <c r="H25" i="16"/>
  <c r="F25" i="16"/>
  <c r="H23" i="16"/>
  <c r="F23" i="16"/>
  <c r="H21" i="16"/>
  <c r="F21" i="16"/>
  <c r="H19" i="16"/>
  <c r="F19" i="16"/>
  <c r="H17" i="16"/>
  <c r="F17" i="16"/>
  <c r="H15" i="16"/>
  <c r="F15" i="16"/>
  <c r="H13" i="16"/>
  <c r="F13" i="16"/>
  <c r="I11" i="16"/>
  <c r="H11" i="17" l="1"/>
  <c r="H96" i="16"/>
  <c r="G11" i="18"/>
  <c r="E11" i="17"/>
  <c r="F11" i="17" s="1"/>
  <c r="G12" i="17"/>
  <c r="G109" i="16"/>
  <c r="G106" i="16"/>
  <c r="G96" i="16"/>
  <c r="H86" i="16"/>
  <c r="H85" i="16" s="1"/>
  <c r="E85" i="16"/>
  <c r="F85" i="16" s="1"/>
  <c r="G82" i="16"/>
  <c r="G70" i="16"/>
  <c r="G64" i="16"/>
  <c r="G52" i="16"/>
  <c r="E37" i="16"/>
  <c r="F37" i="16" s="1"/>
  <c r="H37" i="16"/>
  <c r="G37" i="16" s="1"/>
  <c r="G33" i="16"/>
  <c r="H12" i="16"/>
  <c r="E12" i="16"/>
  <c r="F12" i="16" s="1"/>
  <c r="E29" i="4"/>
  <c r="H81" i="15"/>
  <c r="H80" i="15" s="1"/>
  <c r="F81" i="15"/>
  <c r="E80" i="15"/>
  <c r="F80" i="15" s="1"/>
  <c r="H78" i="15"/>
  <c r="H77" i="15" s="1"/>
  <c r="F78" i="15"/>
  <c r="E77" i="15"/>
  <c r="F77" i="15" s="1"/>
  <c r="H75" i="15"/>
  <c r="F75" i="15"/>
  <c r="H73" i="15"/>
  <c r="F73" i="15"/>
  <c r="H71" i="15"/>
  <c r="F71" i="15"/>
  <c r="H68" i="15"/>
  <c r="F68" i="15"/>
  <c r="H67" i="15"/>
  <c r="H63" i="15"/>
  <c r="F63" i="15"/>
  <c r="H58" i="15"/>
  <c r="F58" i="15"/>
  <c r="E57" i="15" s="1"/>
  <c r="F57" i="15" s="1"/>
  <c r="H54" i="15"/>
  <c r="F54" i="15"/>
  <c r="H50" i="15"/>
  <c r="F50" i="15"/>
  <c r="H44" i="15"/>
  <c r="F44" i="15"/>
  <c r="H42" i="15"/>
  <c r="F42" i="15"/>
  <c r="H40" i="15"/>
  <c r="F40" i="15"/>
  <c r="H38" i="15"/>
  <c r="F38" i="15"/>
  <c r="H36" i="15"/>
  <c r="F36" i="15"/>
  <c r="H34" i="15"/>
  <c r="F34" i="15"/>
  <c r="H32" i="15"/>
  <c r="F32" i="15"/>
  <c r="H30" i="15"/>
  <c r="F30" i="15"/>
  <c r="H25" i="15"/>
  <c r="F25" i="15"/>
  <c r="H23" i="15"/>
  <c r="F23" i="15"/>
  <c r="H21" i="15"/>
  <c r="F21" i="15"/>
  <c r="H19" i="15"/>
  <c r="F19" i="15"/>
  <c r="H17" i="15"/>
  <c r="F17" i="15"/>
  <c r="H15" i="15"/>
  <c r="F15" i="15"/>
  <c r="H13" i="15"/>
  <c r="F13" i="15"/>
  <c r="I11" i="15"/>
  <c r="G11" i="17" l="1"/>
  <c r="H57" i="15"/>
  <c r="H56" i="15" s="1"/>
  <c r="G85" i="16"/>
  <c r="G86" i="16"/>
  <c r="H11" i="16"/>
  <c r="G12" i="16"/>
  <c r="E11" i="16"/>
  <c r="F11" i="16" s="1"/>
  <c r="G80" i="15"/>
  <c r="G77" i="15"/>
  <c r="E67" i="15"/>
  <c r="F67" i="15" s="1"/>
  <c r="G67" i="15"/>
  <c r="E56" i="15"/>
  <c r="F56" i="15" s="1"/>
  <c r="G57" i="15"/>
  <c r="H12" i="15"/>
  <c r="E12" i="15"/>
  <c r="F12" i="15" s="1"/>
  <c r="E28" i="4"/>
  <c r="H81" i="14"/>
  <c r="H80" i="14" s="1"/>
  <c r="F81" i="14"/>
  <c r="E80" i="14"/>
  <c r="F80" i="14" s="1"/>
  <c r="H78" i="14"/>
  <c r="H77" i="14" s="1"/>
  <c r="F78" i="14"/>
  <c r="E77" i="14" s="1"/>
  <c r="F77" i="14" s="1"/>
  <c r="H75" i="14"/>
  <c r="F75" i="14"/>
  <c r="H73" i="14"/>
  <c r="F73" i="14"/>
  <c r="H71" i="14"/>
  <c r="F71" i="14"/>
  <c r="H68" i="14"/>
  <c r="F68" i="14"/>
  <c r="H63" i="14"/>
  <c r="F63" i="14"/>
  <c r="E57" i="14" s="1"/>
  <c r="F57" i="14" s="1"/>
  <c r="H58" i="14"/>
  <c r="F58" i="14"/>
  <c r="H54" i="14"/>
  <c r="F54" i="14"/>
  <c r="H50" i="14"/>
  <c r="H44" i="14" s="1"/>
  <c r="F50" i="14"/>
  <c r="F44" i="14"/>
  <c r="H42" i="14"/>
  <c r="F42" i="14"/>
  <c r="H40" i="14"/>
  <c r="F40" i="14"/>
  <c r="H38" i="14"/>
  <c r="F38" i="14"/>
  <c r="H36" i="14"/>
  <c r="F36" i="14"/>
  <c r="H34" i="14"/>
  <c r="F34" i="14"/>
  <c r="H32" i="14"/>
  <c r="F32" i="14"/>
  <c r="H30" i="14"/>
  <c r="F30" i="14"/>
  <c r="H25" i="14"/>
  <c r="F25" i="14"/>
  <c r="H23" i="14"/>
  <c r="F23" i="14"/>
  <c r="H21" i="14"/>
  <c r="F21" i="14"/>
  <c r="H19" i="14"/>
  <c r="F19" i="14"/>
  <c r="H17" i="14"/>
  <c r="F17" i="14"/>
  <c r="H15" i="14"/>
  <c r="F15" i="14"/>
  <c r="H13" i="14"/>
  <c r="F13" i="14"/>
  <c r="I11" i="14"/>
  <c r="H11" i="15" l="1"/>
  <c r="G56" i="15"/>
  <c r="G11" i="16"/>
  <c r="E11" i="15"/>
  <c r="F11" i="15" s="1"/>
  <c r="G12" i="15"/>
  <c r="G80" i="14"/>
  <c r="G77" i="14"/>
  <c r="E67" i="14"/>
  <c r="F67" i="14" s="1"/>
  <c r="H67" i="14"/>
  <c r="H57" i="14"/>
  <c r="H56" i="14" s="1"/>
  <c r="E56" i="14"/>
  <c r="F56" i="14" s="1"/>
  <c r="E12" i="14"/>
  <c r="F12" i="14" s="1"/>
  <c r="H12" i="14"/>
  <c r="E27" i="4"/>
  <c r="H83" i="13"/>
  <c r="H82" i="13" s="1"/>
  <c r="F83" i="13"/>
  <c r="E82" i="13" s="1"/>
  <c r="F82" i="13" s="1"/>
  <c r="H80" i="13"/>
  <c r="H79" i="13" s="1"/>
  <c r="F80" i="13"/>
  <c r="E79" i="13"/>
  <c r="F79" i="13" s="1"/>
  <c r="H77" i="13"/>
  <c r="F77" i="13"/>
  <c r="H75" i="13"/>
  <c r="F75" i="13"/>
  <c r="H73" i="13"/>
  <c r="F73" i="13"/>
  <c r="H70" i="13"/>
  <c r="F70" i="13"/>
  <c r="H65" i="13"/>
  <c r="F65" i="13"/>
  <c r="E59" i="13" s="1"/>
  <c r="F59" i="13" s="1"/>
  <c r="H60" i="13"/>
  <c r="F60" i="13"/>
  <c r="H56" i="13"/>
  <c r="F56" i="13"/>
  <c r="H52" i="13"/>
  <c r="F52" i="13"/>
  <c r="H46" i="13"/>
  <c r="F46" i="13"/>
  <c r="H44" i="13"/>
  <c r="F44" i="13"/>
  <c r="H42" i="13"/>
  <c r="F42" i="13"/>
  <c r="H40" i="13"/>
  <c r="F40" i="13"/>
  <c r="H38" i="13"/>
  <c r="F38" i="13"/>
  <c r="H36" i="13"/>
  <c r="F36" i="13"/>
  <c r="H34" i="13"/>
  <c r="F34" i="13"/>
  <c r="H32" i="13"/>
  <c r="F32" i="13"/>
  <c r="H30" i="13"/>
  <c r="F30" i="13"/>
  <c r="H25" i="13"/>
  <c r="F25" i="13"/>
  <c r="H23" i="13"/>
  <c r="F23" i="13"/>
  <c r="H21" i="13"/>
  <c r="F21" i="13"/>
  <c r="H19" i="13"/>
  <c r="F19" i="13"/>
  <c r="H17" i="13"/>
  <c r="F17" i="13"/>
  <c r="H15" i="13"/>
  <c r="F15" i="13"/>
  <c r="H13" i="13"/>
  <c r="F13" i="13"/>
  <c r="I11" i="13"/>
  <c r="G11" i="15" l="1"/>
  <c r="H59" i="13"/>
  <c r="H58" i="13" s="1"/>
  <c r="G67" i="14"/>
  <c r="G57" i="14"/>
  <c r="G56" i="14"/>
  <c r="H11" i="14"/>
  <c r="E11" i="14"/>
  <c r="F11" i="14" s="1"/>
  <c r="G12" i="14"/>
  <c r="G82" i="13"/>
  <c r="G79" i="13"/>
  <c r="E69" i="13"/>
  <c r="F69" i="13" s="1"/>
  <c r="H69" i="13"/>
  <c r="G69" i="13" s="1"/>
  <c r="E58" i="13"/>
  <c r="F58" i="13" s="1"/>
  <c r="E12" i="13"/>
  <c r="F12" i="13" s="1"/>
  <c r="E11" i="13" s="1"/>
  <c r="F11" i="13" s="1"/>
  <c r="H12" i="13"/>
  <c r="E26" i="4"/>
  <c r="H72" i="12"/>
  <c r="F72" i="12"/>
  <c r="H70" i="12"/>
  <c r="F70" i="12"/>
  <c r="E62" i="12" s="1"/>
  <c r="F62" i="12" s="1"/>
  <c r="H68" i="12"/>
  <c r="F68" i="12"/>
  <c r="H66" i="12"/>
  <c r="F66" i="12"/>
  <c r="H63" i="12"/>
  <c r="F63" i="12"/>
  <c r="H58" i="12"/>
  <c r="F58" i="12"/>
  <c r="H53" i="12"/>
  <c r="F53" i="12"/>
  <c r="E52" i="12" s="1"/>
  <c r="F52" i="12" s="1"/>
  <c r="H48" i="12"/>
  <c r="H47" i="12" s="1"/>
  <c r="F48" i="12"/>
  <c r="E47" i="12" s="1"/>
  <c r="F47" i="12" s="1"/>
  <c r="H45" i="12"/>
  <c r="F45" i="12"/>
  <c r="H43" i="12"/>
  <c r="F43" i="12"/>
  <c r="H41" i="12"/>
  <c r="F41" i="12"/>
  <c r="H39" i="12"/>
  <c r="F39" i="12"/>
  <c r="H37" i="12"/>
  <c r="F37" i="12"/>
  <c r="H35" i="12"/>
  <c r="F35" i="12"/>
  <c r="H33" i="12"/>
  <c r="F33" i="12"/>
  <c r="H31" i="12"/>
  <c r="F31" i="12"/>
  <c r="H29" i="12"/>
  <c r="F29" i="12"/>
  <c r="H27" i="12"/>
  <c r="F27" i="12"/>
  <c r="H25" i="12"/>
  <c r="F25" i="12"/>
  <c r="H23" i="12"/>
  <c r="F23" i="12"/>
  <c r="H21" i="12"/>
  <c r="F21" i="12"/>
  <c r="H19" i="12"/>
  <c r="F19" i="12"/>
  <c r="H17" i="12"/>
  <c r="F17" i="12"/>
  <c r="H15" i="12"/>
  <c r="F15" i="12"/>
  <c r="H13" i="12"/>
  <c r="F13" i="12"/>
  <c r="I11" i="12"/>
  <c r="G59" i="13" l="1"/>
  <c r="G58" i="13"/>
  <c r="G11" i="14"/>
  <c r="H11" i="13"/>
  <c r="G11" i="13" s="1"/>
  <c r="G12" i="13"/>
  <c r="H62" i="12"/>
  <c r="G62" i="12" s="1"/>
  <c r="H52" i="12"/>
  <c r="H51" i="12" s="1"/>
  <c r="E51" i="12"/>
  <c r="F51" i="12" s="1"/>
  <c r="G47" i="12"/>
  <c r="H12" i="12"/>
  <c r="E12" i="12"/>
  <c r="F12" i="12" s="1"/>
  <c r="E11" i="12" s="1"/>
  <c r="F11" i="12" s="1"/>
  <c r="E25" i="4"/>
  <c r="H64" i="11"/>
  <c r="H63" i="11" s="1"/>
  <c r="F64" i="11"/>
  <c r="E63" i="11" s="1"/>
  <c r="F63" i="11" s="1"/>
  <c r="H61" i="11"/>
  <c r="H60" i="11" s="1"/>
  <c r="F61" i="11"/>
  <c r="E60" i="11" s="1"/>
  <c r="F60" i="11" s="1"/>
  <c r="H58" i="11"/>
  <c r="F58" i="11"/>
  <c r="H56" i="11"/>
  <c r="F56" i="11"/>
  <c r="H54" i="11"/>
  <c r="F54" i="11"/>
  <c r="H51" i="11"/>
  <c r="F51" i="11"/>
  <c r="H46" i="11"/>
  <c r="F46" i="11"/>
  <c r="E40" i="11" s="1"/>
  <c r="F40" i="11" s="1"/>
  <c r="H41" i="11"/>
  <c r="F41" i="11"/>
  <c r="H36" i="11"/>
  <c r="H35" i="11" s="1"/>
  <c r="F36" i="11"/>
  <c r="E35" i="11" s="1"/>
  <c r="F35" i="11" s="1"/>
  <c r="H33" i="11"/>
  <c r="F33" i="11"/>
  <c r="H31" i="11"/>
  <c r="F31" i="11"/>
  <c r="H29" i="11"/>
  <c r="F29" i="11"/>
  <c r="H27" i="11"/>
  <c r="F27" i="11"/>
  <c r="H25" i="11"/>
  <c r="F25" i="11"/>
  <c r="H23" i="11"/>
  <c r="F23" i="11"/>
  <c r="H21" i="11"/>
  <c r="F21" i="11"/>
  <c r="H19" i="11"/>
  <c r="F19" i="11"/>
  <c r="H17" i="11"/>
  <c r="F17" i="11"/>
  <c r="H15" i="11"/>
  <c r="F15" i="11"/>
  <c r="H13" i="11"/>
  <c r="F13" i="11"/>
  <c r="I11" i="11"/>
  <c r="G51" i="12" l="1"/>
  <c r="G52" i="12"/>
  <c r="H11" i="12"/>
  <c r="G11" i="12" s="1"/>
  <c r="H50" i="11"/>
  <c r="G50" i="11" s="1"/>
  <c r="H40" i="11"/>
  <c r="H39" i="11" s="1"/>
  <c r="G12" i="12"/>
  <c r="G63" i="11"/>
  <c r="G60" i="11"/>
  <c r="E50" i="11"/>
  <c r="F50" i="11" s="1"/>
  <c r="E39" i="11"/>
  <c r="F39" i="11" s="1"/>
  <c r="G39" i="11" s="1"/>
  <c r="G40" i="11"/>
  <c r="G35" i="11"/>
  <c r="H12" i="11"/>
  <c r="E12" i="11"/>
  <c r="F12" i="11" s="1"/>
  <c r="E24" i="4"/>
  <c r="H63" i="10"/>
  <c r="F63" i="10"/>
  <c r="H61" i="10"/>
  <c r="F61" i="10"/>
  <c r="H59" i="10"/>
  <c r="F59" i="10"/>
  <c r="E53" i="10" s="1"/>
  <c r="F53" i="10" s="1"/>
  <c r="H57" i="10"/>
  <c r="F57" i="10"/>
  <c r="H54" i="10"/>
  <c r="F54" i="10"/>
  <c r="H47" i="10"/>
  <c r="H46" i="10" s="1"/>
  <c r="H45" i="10" s="1"/>
  <c r="F47" i="10"/>
  <c r="E46" i="10" s="1"/>
  <c r="F46" i="10" s="1"/>
  <c r="H43" i="10"/>
  <c r="F43" i="10"/>
  <c r="H41" i="10"/>
  <c r="F41" i="10"/>
  <c r="H34" i="10"/>
  <c r="F34" i="10"/>
  <c r="H32" i="10"/>
  <c r="F32" i="10"/>
  <c r="H30" i="10"/>
  <c r="F30" i="10"/>
  <c r="H28" i="10"/>
  <c r="F28" i="10"/>
  <c r="H25" i="10"/>
  <c r="F25" i="10"/>
  <c r="H23" i="10"/>
  <c r="F23" i="10"/>
  <c r="H21" i="10"/>
  <c r="F21" i="10"/>
  <c r="H19" i="10"/>
  <c r="F19" i="10"/>
  <c r="H17" i="10"/>
  <c r="F17" i="10"/>
  <c r="H15" i="10"/>
  <c r="F15" i="10"/>
  <c r="H13" i="10"/>
  <c r="F13" i="10"/>
  <c r="I11" i="10"/>
  <c r="H11" i="11" l="1"/>
  <c r="E11" i="11"/>
  <c r="F11" i="11" s="1"/>
  <c r="G12" i="11"/>
  <c r="H53" i="10"/>
  <c r="G53" i="10" s="1"/>
  <c r="E45" i="10"/>
  <c r="F45" i="10" s="1"/>
  <c r="G45" i="10" s="1"/>
  <c r="G46" i="10"/>
  <c r="E12" i="10"/>
  <c r="F12" i="10" s="1"/>
  <c r="H12" i="10"/>
  <c r="E23" i="4"/>
  <c r="H62" i="9"/>
  <c r="F62" i="9"/>
  <c r="H60" i="9"/>
  <c r="F60" i="9"/>
  <c r="H58" i="9"/>
  <c r="F58" i="9"/>
  <c r="H56" i="9"/>
  <c r="F56" i="9"/>
  <c r="H53" i="9"/>
  <c r="F53" i="9"/>
  <c r="H47" i="9"/>
  <c r="H46" i="9" s="1"/>
  <c r="H45" i="9" s="1"/>
  <c r="F47" i="9"/>
  <c r="E46" i="9" s="1"/>
  <c r="F46" i="9" s="1"/>
  <c r="H43" i="9"/>
  <c r="F43" i="9"/>
  <c r="H41" i="9"/>
  <c r="F41" i="9"/>
  <c r="H34" i="9"/>
  <c r="F34" i="9"/>
  <c r="H32" i="9"/>
  <c r="F32" i="9"/>
  <c r="H30" i="9"/>
  <c r="F30" i="9"/>
  <c r="H28" i="9"/>
  <c r="F28" i="9"/>
  <c r="H25" i="9"/>
  <c r="F25" i="9"/>
  <c r="H23" i="9"/>
  <c r="F23" i="9"/>
  <c r="H21" i="9"/>
  <c r="F21" i="9"/>
  <c r="H19" i="9"/>
  <c r="F19" i="9"/>
  <c r="H17" i="9"/>
  <c r="F17" i="9"/>
  <c r="H15" i="9"/>
  <c r="F15" i="9"/>
  <c r="H13" i="9"/>
  <c r="F13" i="9"/>
  <c r="I11" i="9"/>
  <c r="G11" i="11" l="1"/>
  <c r="H11" i="10"/>
  <c r="E11" i="10"/>
  <c r="F11" i="10" s="1"/>
  <c r="G12" i="10"/>
  <c r="H52" i="9"/>
  <c r="E52" i="9"/>
  <c r="F52" i="9" s="1"/>
  <c r="E45" i="9"/>
  <c r="F45" i="9" s="1"/>
  <c r="G45" i="9" s="1"/>
  <c r="G46" i="9"/>
  <c r="H12" i="9"/>
  <c r="E12" i="9"/>
  <c r="F12" i="9" s="1"/>
  <c r="E11" i="9" s="1"/>
  <c r="F11" i="9" s="1"/>
  <c r="E22" i="4"/>
  <c r="H66" i="8"/>
  <c r="H65" i="8" s="1"/>
  <c r="F66" i="8"/>
  <c r="E65" i="8" s="1"/>
  <c r="F65" i="8" s="1"/>
  <c r="H63" i="8"/>
  <c r="H62" i="8" s="1"/>
  <c r="F63" i="8"/>
  <c r="E62" i="8" s="1"/>
  <c r="F62" i="8" s="1"/>
  <c r="H60" i="8"/>
  <c r="F60" i="8"/>
  <c r="H58" i="8"/>
  <c r="F58" i="8"/>
  <c r="H56" i="8"/>
  <c r="F56" i="8"/>
  <c r="H53" i="8"/>
  <c r="F53" i="8"/>
  <c r="H47" i="8"/>
  <c r="H46" i="8" s="1"/>
  <c r="H45" i="8" s="1"/>
  <c r="F47" i="8"/>
  <c r="E46" i="8"/>
  <c r="F46" i="8" s="1"/>
  <c r="H43" i="8"/>
  <c r="F43" i="8"/>
  <c r="H41" i="8"/>
  <c r="F41" i="8"/>
  <c r="H34" i="8"/>
  <c r="F34" i="8"/>
  <c r="H32" i="8"/>
  <c r="F32" i="8"/>
  <c r="H30" i="8"/>
  <c r="F30" i="8"/>
  <c r="H28" i="8"/>
  <c r="F28" i="8"/>
  <c r="H25" i="8"/>
  <c r="F25" i="8"/>
  <c r="H23" i="8"/>
  <c r="F23" i="8"/>
  <c r="H21" i="8"/>
  <c r="F21" i="8"/>
  <c r="H19" i="8"/>
  <c r="F19" i="8"/>
  <c r="H17" i="8"/>
  <c r="F17" i="8"/>
  <c r="H15" i="8"/>
  <c r="F15" i="8"/>
  <c r="H13" i="8"/>
  <c r="F13" i="8"/>
  <c r="I11" i="8"/>
  <c r="G52" i="9" l="1"/>
  <c r="G11" i="10"/>
  <c r="H11" i="9"/>
  <c r="G11" i="9" s="1"/>
  <c r="G12" i="9"/>
  <c r="G65" i="8"/>
  <c r="G62" i="8"/>
  <c r="H52" i="8"/>
  <c r="G52" i="8" s="1"/>
  <c r="E52" i="8"/>
  <c r="F52" i="8" s="1"/>
  <c r="E45" i="8"/>
  <c r="F45" i="8" s="1"/>
  <c r="G45" i="8" s="1"/>
  <c r="G46" i="8"/>
  <c r="E12" i="8"/>
  <c r="F12" i="8" s="1"/>
  <c r="H12" i="8"/>
  <c r="E21" i="4"/>
  <c r="H66" i="7"/>
  <c r="H65" i="7" s="1"/>
  <c r="F66" i="7"/>
  <c r="E65" i="7"/>
  <c r="F65" i="7" s="1"/>
  <c r="H63" i="7"/>
  <c r="H62" i="7" s="1"/>
  <c r="F63" i="7"/>
  <c r="E62" i="7"/>
  <c r="F62" i="7" s="1"/>
  <c r="H60" i="7"/>
  <c r="F60" i="7"/>
  <c r="H58" i="7"/>
  <c r="F58" i="7"/>
  <c r="H56" i="7"/>
  <c r="F56" i="7"/>
  <c r="H53" i="7"/>
  <c r="F53" i="7"/>
  <c r="H47" i="7"/>
  <c r="H46" i="7" s="1"/>
  <c r="H45" i="7" s="1"/>
  <c r="F47" i="7"/>
  <c r="E46" i="7"/>
  <c r="F46" i="7" s="1"/>
  <c r="H43" i="7"/>
  <c r="F43" i="7"/>
  <c r="H41" i="7"/>
  <c r="F41" i="7"/>
  <c r="H34" i="7"/>
  <c r="F34" i="7"/>
  <c r="H32" i="7"/>
  <c r="F32" i="7"/>
  <c r="H30" i="7"/>
  <c r="F30" i="7"/>
  <c r="H28" i="7"/>
  <c r="F28" i="7"/>
  <c r="H25" i="7"/>
  <c r="F25" i="7"/>
  <c r="H23" i="7"/>
  <c r="F23" i="7"/>
  <c r="H21" i="7"/>
  <c r="F21" i="7"/>
  <c r="H19" i="7"/>
  <c r="F19" i="7"/>
  <c r="H17" i="7"/>
  <c r="F17" i="7"/>
  <c r="H15" i="7"/>
  <c r="F15" i="7"/>
  <c r="H13" i="7"/>
  <c r="F13" i="7"/>
  <c r="I11" i="7"/>
  <c r="H11" i="8" l="1"/>
  <c r="G11" i="8" s="1"/>
  <c r="H52" i="7"/>
  <c r="E11" i="8"/>
  <c r="F11" i="8" s="1"/>
  <c r="G12" i="8"/>
  <c r="G65" i="7"/>
  <c r="G62" i="7"/>
  <c r="E52" i="7"/>
  <c r="F52" i="7" s="1"/>
  <c r="G52" i="7"/>
  <c r="G46" i="7"/>
  <c r="E45" i="7"/>
  <c r="F45" i="7" s="1"/>
  <c r="G45" i="7" s="1"/>
  <c r="E12" i="7"/>
  <c r="F12" i="7" s="1"/>
  <c r="H12" i="7"/>
  <c r="H11" i="7" s="1"/>
  <c r="E20" i="4"/>
  <c r="H78" i="6"/>
  <c r="H77" i="6" s="1"/>
  <c r="F78" i="6"/>
  <c r="E77" i="6"/>
  <c r="F77" i="6" s="1"/>
  <c r="H75" i="6"/>
  <c r="H74" i="6" s="1"/>
  <c r="F75" i="6"/>
  <c r="E74" i="6"/>
  <c r="F74" i="6" s="1"/>
  <c r="H72" i="6"/>
  <c r="F72" i="6"/>
  <c r="H70" i="6"/>
  <c r="F70" i="6"/>
  <c r="H68" i="6"/>
  <c r="F68" i="6"/>
  <c r="H65" i="6"/>
  <c r="F65" i="6"/>
  <c r="H58" i="6"/>
  <c r="H57" i="6" s="1"/>
  <c r="H56" i="6" s="1"/>
  <c r="F58" i="6"/>
  <c r="E57" i="6" s="1"/>
  <c r="F57" i="6" s="1"/>
  <c r="H54" i="6"/>
  <c r="F54" i="6"/>
  <c r="H52" i="6"/>
  <c r="F52" i="6"/>
  <c r="H35" i="6"/>
  <c r="F35" i="6"/>
  <c r="H33" i="6"/>
  <c r="F33" i="6"/>
  <c r="H31" i="6"/>
  <c r="F31" i="6"/>
  <c r="H29" i="6"/>
  <c r="F29" i="6"/>
  <c r="H27" i="6"/>
  <c r="F27" i="6"/>
  <c r="H25" i="6"/>
  <c r="F25" i="6"/>
  <c r="H23" i="6"/>
  <c r="F23" i="6"/>
  <c r="H21" i="6"/>
  <c r="F21" i="6"/>
  <c r="H19" i="6"/>
  <c r="F19" i="6"/>
  <c r="H17" i="6"/>
  <c r="F17" i="6"/>
  <c r="H15" i="6"/>
  <c r="F15" i="6"/>
  <c r="H13" i="6"/>
  <c r="F13" i="6"/>
  <c r="I11" i="6"/>
  <c r="H64" i="6" l="1"/>
  <c r="E11" i="7"/>
  <c r="F11" i="7" s="1"/>
  <c r="G11" i="7" s="1"/>
  <c r="G12" i="7"/>
  <c r="G77" i="6"/>
  <c r="G74" i="6"/>
  <c r="E64" i="6"/>
  <c r="F64" i="6" s="1"/>
  <c r="G64" i="6"/>
  <c r="E56" i="6"/>
  <c r="F56" i="6" s="1"/>
  <c r="G56" i="6" s="1"/>
  <c r="G57" i="6"/>
  <c r="E12" i="6"/>
  <c r="F12" i="6" s="1"/>
  <c r="H12" i="6"/>
  <c r="H11" i="6" s="1"/>
  <c r="E19" i="4"/>
  <c r="H70" i="5"/>
  <c r="F70" i="5"/>
  <c r="H68" i="5"/>
  <c r="F68" i="5"/>
  <c r="H66" i="5"/>
  <c r="F66" i="5"/>
  <c r="H63" i="5"/>
  <c r="F63" i="5"/>
  <c r="E62" i="5" s="1"/>
  <c r="F62" i="5" s="1"/>
  <c r="H60" i="5"/>
  <c r="H59" i="5" s="1"/>
  <c r="F60" i="5"/>
  <c r="E59" i="5" s="1"/>
  <c r="F59" i="5" s="1"/>
  <c r="H57" i="5"/>
  <c r="H56" i="5" s="1"/>
  <c r="F57" i="5"/>
  <c r="E56" i="5"/>
  <c r="F56" i="5" s="1"/>
  <c r="H54" i="5"/>
  <c r="H53" i="5" s="1"/>
  <c r="F54" i="5"/>
  <c r="E53" i="5"/>
  <c r="F53" i="5" s="1"/>
  <c r="H51" i="5"/>
  <c r="H50" i="5" s="1"/>
  <c r="F51" i="5"/>
  <c r="E50" i="5" s="1"/>
  <c r="F50" i="5" s="1"/>
  <c r="H41" i="5"/>
  <c r="F41" i="5"/>
  <c r="E38" i="5" s="1"/>
  <c r="F38" i="5" s="1"/>
  <c r="H39" i="5"/>
  <c r="F39" i="5"/>
  <c r="H27" i="5"/>
  <c r="H26" i="5" s="1"/>
  <c r="F27" i="5"/>
  <c r="E26" i="5"/>
  <c r="F26" i="5" s="1"/>
  <c r="H17" i="5"/>
  <c r="F17" i="5"/>
  <c r="H15" i="5"/>
  <c r="F15" i="5"/>
  <c r="H13" i="5"/>
  <c r="F13" i="5"/>
  <c r="I11" i="5"/>
  <c r="G56" i="5" l="1"/>
  <c r="E11" i="6"/>
  <c r="F11" i="6" s="1"/>
  <c r="G11" i="6" s="1"/>
  <c r="G12" i="6"/>
  <c r="H62" i="5"/>
  <c r="G62" i="5" s="1"/>
  <c r="G59" i="5"/>
  <c r="G53" i="5"/>
  <c r="G50" i="5"/>
  <c r="H38" i="5"/>
  <c r="G38" i="5" s="1"/>
  <c r="G26" i="5"/>
  <c r="E12" i="5"/>
  <c r="F12" i="5" s="1"/>
  <c r="E11" i="5" s="1"/>
  <c r="F11" i="5" s="1"/>
  <c r="H74" i="5" s="1"/>
  <c r="H12" i="5"/>
  <c r="H85" i="30"/>
  <c r="H84" i="30"/>
  <c r="H83" i="30"/>
  <c r="H83" i="29"/>
  <c r="H82" i="29"/>
  <c r="H81" i="29"/>
  <c r="H85" i="28"/>
  <c r="H84" i="28"/>
  <c r="H83" i="28"/>
  <c r="H68" i="27"/>
  <c r="H67" i="27"/>
  <c r="G41" i="4" s="1"/>
  <c r="H66" i="27"/>
  <c r="H52" i="26"/>
  <c r="H51" i="26"/>
  <c r="H50" i="26"/>
  <c r="H84" i="25"/>
  <c r="H83" i="25"/>
  <c r="H82" i="25"/>
  <c r="H119" i="24"/>
  <c r="H118" i="24"/>
  <c r="G38" i="4" s="1"/>
  <c r="H117" i="24"/>
  <c r="H90" i="23"/>
  <c r="H89" i="23"/>
  <c r="H88" i="23"/>
  <c r="H64" i="22"/>
  <c r="H63" i="22"/>
  <c r="H62" i="22"/>
  <c r="H84" i="21"/>
  <c r="H83" i="21"/>
  <c r="H82" i="21"/>
  <c r="H97" i="20"/>
  <c r="H96" i="20"/>
  <c r="G34" i="4" s="1"/>
  <c r="H95" i="20"/>
  <c r="H79" i="19"/>
  <c r="H78" i="19"/>
  <c r="H77" i="19"/>
  <c r="H132" i="18"/>
  <c r="H131" i="18"/>
  <c r="H130" i="18"/>
  <c r="H87" i="17"/>
  <c r="H86" i="17"/>
  <c r="H85" i="17"/>
  <c r="H116" i="16"/>
  <c r="H115" i="16"/>
  <c r="G30" i="4" s="1"/>
  <c r="H114" i="16"/>
  <c r="H87" i="15"/>
  <c r="H86" i="15"/>
  <c r="H85" i="15"/>
  <c r="H87" i="14"/>
  <c r="H86" i="14"/>
  <c r="H85" i="14"/>
  <c r="H89" i="13"/>
  <c r="H88" i="13"/>
  <c r="G27" i="4" s="1"/>
  <c r="H87" i="13"/>
  <c r="H78" i="12"/>
  <c r="H77" i="12"/>
  <c r="H76" i="12"/>
  <c r="H70" i="11"/>
  <c r="H69" i="11"/>
  <c r="G25" i="4" s="1"/>
  <c r="H68" i="11"/>
  <c r="H69" i="10"/>
  <c r="H68" i="10"/>
  <c r="H67" i="10"/>
  <c r="H68" i="9"/>
  <c r="H67" i="9"/>
  <c r="H66" i="9"/>
  <c r="H72" i="8"/>
  <c r="H71" i="8"/>
  <c r="H70" i="8"/>
  <c r="H72" i="7"/>
  <c r="H71" i="7"/>
  <c r="H70" i="7"/>
  <c r="H84" i="6"/>
  <c r="H83" i="6"/>
  <c r="G20" i="4" s="1"/>
  <c r="H76" i="5"/>
  <c r="G52" i="4"/>
  <c r="H52" i="4" s="1"/>
  <c r="E52" i="4"/>
  <c r="G47" i="4"/>
  <c r="E47" i="4"/>
  <c r="F46" i="4"/>
  <c r="F55" i="4" s="1"/>
  <c r="E46" i="4"/>
  <c r="E55" i="4" s="1"/>
  <c r="H92" i="23" l="1"/>
  <c r="G37" i="4"/>
  <c r="H66" i="22"/>
  <c r="G36" i="4"/>
  <c r="H86" i="21"/>
  <c r="G35" i="4"/>
  <c r="H81" i="19"/>
  <c r="G33" i="4"/>
  <c r="H134" i="18"/>
  <c r="G32" i="4"/>
  <c r="H89" i="17"/>
  <c r="G31" i="4"/>
  <c r="H89" i="15"/>
  <c r="G29" i="4"/>
  <c r="H89" i="14"/>
  <c r="G28" i="4"/>
  <c r="H80" i="12"/>
  <c r="G26" i="4"/>
  <c r="H71" i="10"/>
  <c r="G24" i="4"/>
  <c r="H70" i="9"/>
  <c r="G23" i="4"/>
  <c r="H74" i="8"/>
  <c r="G22" i="4"/>
  <c r="H74" i="7"/>
  <c r="G21" i="4"/>
  <c r="H87" i="30"/>
  <c r="G44" i="4"/>
  <c r="H85" i="29"/>
  <c r="G43" i="4"/>
  <c r="H87" i="28"/>
  <c r="G42" i="4"/>
  <c r="H54" i="26"/>
  <c r="G40" i="4"/>
  <c r="H86" i="25"/>
  <c r="G39" i="4"/>
  <c r="H11" i="5"/>
  <c r="H75" i="5" s="1"/>
  <c r="H78" i="5" s="1"/>
  <c r="H70" i="27"/>
  <c r="H121" i="24"/>
  <c r="H99" i="20"/>
  <c r="H118" i="16"/>
  <c r="H91" i="13"/>
  <c r="H72" i="11"/>
  <c r="H82" i="6"/>
  <c r="H86" i="6"/>
  <c r="G12" i="5"/>
  <c r="G11" i="5" l="1"/>
  <c r="G19" i="4"/>
  <c r="G46" i="4" s="1"/>
  <c r="G55" i="4" s="1"/>
</calcChain>
</file>

<file path=xl/sharedStrings.xml><?xml version="1.0" encoding="utf-8"?>
<sst xmlns="http://schemas.openxmlformats.org/spreadsheetml/2006/main" count="4191" uniqueCount="2180">
  <si>
    <r>
      <t xml:space="preserve">Contact person: </t>
    </r>
    <r>
      <rPr>
        <sz val="10"/>
        <rFont val="Arial"/>
        <family val="2"/>
      </rPr>
      <t>xxxxxxxxxxx</t>
    </r>
  </si>
  <si>
    <r>
      <t xml:space="preserve">Attn: </t>
    </r>
    <r>
      <rPr>
        <sz val="10"/>
        <rFont val="Arial"/>
        <family val="2"/>
      </rPr>
      <t>xxxxxxx</t>
    </r>
  </si>
  <si>
    <r>
      <t xml:space="preserve">Address: </t>
    </r>
    <r>
      <rPr>
        <sz val="10"/>
        <rFont val="Arial"/>
        <family val="2"/>
      </rPr>
      <t>xxxxxxxxx</t>
    </r>
  </si>
  <si>
    <t>Address:</t>
  </si>
  <si>
    <t>xxxxxxxxxx</t>
  </si>
  <si>
    <t>Tel:</t>
  </si>
  <si>
    <t>Project name:</t>
  </si>
  <si>
    <t>Singtel FY xxxxxx</t>
  </si>
  <si>
    <t>Revision:</t>
  </si>
  <si>
    <t>01</t>
  </si>
  <si>
    <t>Date:</t>
  </si>
  <si>
    <t>Price Summary Table</t>
  </si>
  <si>
    <t>Currency: SGD</t>
  </si>
  <si>
    <t>total gross</t>
  </si>
  <si>
    <t>total net 
(before payment terms incentives)</t>
  </si>
  <si>
    <t>total net 
(after payment terms incentives)</t>
  </si>
  <si>
    <t>Grand Total</t>
  </si>
  <si>
    <t>Total Incentive</t>
  </si>
  <si>
    <t>Incentive core 1</t>
  </si>
  <si>
    <t>Incentive core 2</t>
  </si>
  <si>
    <t>Incentive RAN 1</t>
  </si>
  <si>
    <t>Incentive RAN 2</t>
  </si>
  <si>
    <t>Total before payment terms incentive</t>
  </si>
  <si>
    <t>Payment Terms incentive</t>
  </si>
  <si>
    <t>Grand Total after Incentive</t>
  </si>
  <si>
    <t>Terms and Conditions:</t>
  </si>
  <si>
    <t>Payment terms</t>
  </si>
  <si>
    <t>Incoterms</t>
  </si>
  <si>
    <t>Offer validation period</t>
  </si>
  <si>
    <t>Conditions</t>
  </si>
  <si>
    <t>etc.</t>
  </si>
  <si>
    <t>Revision History:</t>
  </si>
  <si>
    <t>Rev no.</t>
  </si>
  <si>
    <t>Date</t>
  </si>
  <si>
    <t>Description of Change</t>
  </si>
  <si>
    <t>Rev 01</t>
  </si>
  <si>
    <t>DD month YYYY</t>
  </si>
  <si>
    <t>Rev 02</t>
  </si>
  <si>
    <t>yyyyyyyyyyy</t>
  </si>
  <si>
    <t>19 June, 2012</t>
  </si>
  <si>
    <t>Item No</t>
  </si>
  <si>
    <t>Name</t>
  </si>
  <si>
    <t>Qty</t>
  </si>
  <si>
    <t>Product
Unit</t>
  </si>
  <si>
    <t>Unit Gross (SGD)</t>
  </si>
  <si>
    <t>Total Gross (SGD)</t>
  </si>
  <si>
    <t>Discount
(%)</t>
  </si>
  <si>
    <t>Total Net 
(SGD)</t>
  </si>
  <si>
    <t>1st Year Support (SGD)</t>
  </si>
  <si>
    <t>Sub total for gross</t>
  </si>
  <si>
    <t>Sub total for Net</t>
  </si>
  <si>
    <t>Sub total for Support</t>
  </si>
  <si>
    <t>Net total with support</t>
  </si>
  <si>
    <t>1</t>
  </si>
  <si>
    <t>NEW PHASE</t>
  </si>
  <si>
    <t>1.1</t>
  </si>
  <si>
    <t>Site 5326</t>
  </si>
  <si>
    <t>1.1.1</t>
  </si>
  <si>
    <t>3G Change-out RBS6601 with SSC-02 2x2 30Wpcc 1xDUW30(30HS codes) (Stand-Alone) Reuse RRUW</t>
  </si>
  <si>
    <t>1.1.1.1</t>
  </si>
  <si>
    <t>DUW BB HW Activation Fee CE DL p.16CE</t>
  </si>
  <si>
    <t>1.1.1.1.1</t>
  </si>
  <si>
    <t>WCDMA CE DL HWAC (per 16CE)</t>
  </si>
  <si>
    <t>1.1.1.2</t>
  </si>
  <si>
    <t>DUW BB HW Activation Fee CE UL p.16CE</t>
  </si>
  <si>
    <t>1.1.1.2.1</t>
  </si>
  <si>
    <t>WCDMA CE UL HWAC (per 16CE)</t>
  </si>
  <si>
    <t>1.1.1.3</t>
  </si>
  <si>
    <t>RBS6601 WCDMA No RRUW DUW30 (0UL/0DL/30Code)_IPRAN_Rev A</t>
  </si>
  <si>
    <t>1.1.1.3.1</t>
  </si>
  <si>
    <t>Main Unit - 48 V DC Power cable 2m</t>
  </si>
  <si>
    <t>1.1.1.3.2</t>
  </si>
  <si>
    <t>SFP 1000BASE-LX40 DUAL RATE 1.25 40km for DUx</t>
  </si>
  <si>
    <t>1.1.1.3.3</t>
  </si>
  <si>
    <t>RBS 6601 Main Unit, -48 VDC (no Digital Unit incl.)</t>
  </si>
  <si>
    <t>1.1.1.3.4</t>
  </si>
  <si>
    <t>Digital Unit DUW 30 Basic HW Module (excl.HWA, SFP)</t>
  </si>
  <si>
    <t>1.1.1.3.5</t>
  </si>
  <si>
    <t>1.1.1.3.6</t>
  </si>
  <si>
    <t>1.1.1.3.7</t>
  </si>
  <si>
    <t>WCDMA HS Codes HWAC (per 5HS-Codes)</t>
  </si>
  <si>
    <t>1.1.1.3.8</t>
  </si>
  <si>
    <t>DUW Optional IP Optical Interface HWAC</t>
  </si>
  <si>
    <t>1.1.1.4</t>
  </si>
  <si>
    <t>SSC-02 for OD RBS6601 2 Rectifier_2MU (No batteries)</t>
  </si>
  <si>
    <t>1.1.1.4.1</t>
  </si>
  <si>
    <t>PRODUCT PACKAGE/Power system; (SSC-02) (FAP1301878)</t>
  </si>
  <si>
    <t>1.1.1.4.1.1</t>
  </si>
  <si>
    <t>2.0 kW rectifier, PBC 6200</t>
  </si>
  <si>
    <t>1.1.1.4.1.2</t>
  </si>
  <si>
    <t>Distribution CB 2-32A</t>
  </si>
  <si>
    <t>1.1.1.4.1.3</t>
  </si>
  <si>
    <t>Door Handle</t>
  </si>
  <si>
    <t>1.1.1.4.1.4</t>
  </si>
  <si>
    <t>Lifting Eye Bolt Set</t>
  </si>
  <si>
    <t>1.1.1.4.1.5</t>
  </si>
  <si>
    <t>Power and external alarm cable for RBS MU</t>
  </si>
  <si>
    <t>1.1.1.4.1.6</t>
  </si>
  <si>
    <t>RRU SPD protection Kit</t>
  </si>
  <si>
    <t>1.1.1.4.1.7</t>
  </si>
  <si>
    <t>SSC-02 for &lt; 4 rectifiers</t>
  </si>
  <si>
    <t>1.1.1.4.1.8</t>
  </si>
  <si>
    <t>Service outlet</t>
  </si>
  <si>
    <t>1.1.1.4.1.9</t>
  </si>
  <si>
    <t>Standard Door Lock/Key</t>
  </si>
  <si>
    <t>1.1.1.4.1.10</t>
  </si>
  <si>
    <t>Web interface board</t>
  </si>
  <si>
    <t>1.1.2</t>
  </si>
  <si>
    <t>3G RBS6601 2x2 to 2x3 20Wpcc Additional DUW30(Additional 60HS codes)</t>
  </si>
  <si>
    <t>1.1.2.1</t>
  </si>
  <si>
    <t>DUW BB HW Activation Fee HS Codes p.5 HS-codes</t>
  </si>
  <si>
    <t>1.1.2.1.1</t>
  </si>
  <si>
    <t>1.1.2.2</t>
  </si>
  <si>
    <t>RBS6601 WCDMA 2x2 30Wpcc to 2x3 20Wpcc_DUW30/30(0UL/0DL/30Code) Rev A</t>
  </si>
  <si>
    <t>1.1.2.2.1</t>
  </si>
  <si>
    <t>1.1.2.2.2</t>
  </si>
  <si>
    <t>1.1.2.2.3</t>
  </si>
  <si>
    <t>1.1.2.2.4</t>
  </si>
  <si>
    <t>WCDMA Cell Carrier HWAC</t>
  </si>
  <si>
    <t>1.1.2.2.5</t>
  </si>
  <si>
    <t>Kit for interconnection of 2 DUW units</t>
  </si>
  <si>
    <t>1.1.2.2.6</t>
  </si>
  <si>
    <t>1.1.2.2.7</t>
  </si>
  <si>
    <t>1.1.2.2.8</t>
  </si>
  <si>
    <t>1.1.3</t>
  </si>
  <si>
    <t>Batteries 1</t>
  </si>
  <si>
    <t>1.1.3.1</t>
  </si>
  <si>
    <t>NSB Std Battery Set, 48V/170Ah For SSC-02 (1 Set)</t>
  </si>
  <si>
    <t>1.1.3.1.1</t>
  </si>
  <si>
    <t>Battery Set, 48V/170 Ah (NSB Std)</t>
  </si>
  <si>
    <t>1.1.4</t>
  </si>
  <si>
    <t>3G 3cc 2nd Carrier: EUL 17</t>
  </si>
  <si>
    <t>1.1.4.1</t>
  </si>
  <si>
    <t>FAJ1211112 R1 EUL Scheduler support for 6 cell carriers p.Node</t>
  </si>
  <si>
    <t>1.1.4.1.1</t>
  </si>
  <si>
    <t>FAJ1211112 R1, EUL Scheduler support for 6 cell carriers, Node</t>
  </si>
  <si>
    <t>1.1.5</t>
  </si>
  <si>
    <t>3G 3cc 2nd Carrier: For HSDPA IFLS 17</t>
  </si>
  <si>
    <t>1.1.5.1</t>
  </si>
  <si>
    <t>FAJ1211467, HSDPA Inter frequency Load Sharing p.3HScc</t>
  </si>
  <si>
    <t>1.1.5.1.1</t>
  </si>
  <si>
    <t>FAJ1211467 R1, HSDPA Inter freq load sharing, 3HScc</t>
  </si>
  <si>
    <t>1.1.6</t>
  </si>
  <si>
    <t>3G 3cc 1st Carrier: For HSDPA IFLS 3</t>
  </si>
  <si>
    <t>1.1.6.1</t>
  </si>
  <si>
    <t>1.1.6.1.1</t>
  </si>
  <si>
    <t>1.1.7</t>
  </si>
  <si>
    <t>3G 3cc 2nd Carrier: Existing 3HScc SW Features 17</t>
  </si>
  <si>
    <t>1.1.7.1</t>
  </si>
  <si>
    <t>21 Mbps SW features, per 3HScc (TPCM only)</t>
  </si>
  <si>
    <t>1.1.7.1.1</t>
  </si>
  <si>
    <t>FAJ1211328 R1, Enhanced Layer2, 3HScc</t>
  </si>
  <si>
    <t>1.1.7.1.2</t>
  </si>
  <si>
    <t>FAJ1211331 R1, HSDPA 64 QAM, 3HScc</t>
  </si>
  <si>
    <t>1.1.7.2</t>
  </si>
  <si>
    <t>FAJ1211106 R1, IF/IRAT mobility on HSPA p.3HScc</t>
  </si>
  <si>
    <t>1.1.7.2.1</t>
  </si>
  <si>
    <t>FAJ1211106 R1, IF/IRAT mobility on HSPA, 3HScc</t>
  </si>
  <si>
    <t>1.1.7.3</t>
  </si>
  <si>
    <t>HSDPA up to 32 users per cell, 3HScc (TPCM only)</t>
  </si>
  <si>
    <t>1.1.7.3.1</t>
  </si>
  <si>
    <t>FAJ1210398 R1, HSDPA up to 32 users, 3HScc</t>
  </si>
  <si>
    <t>1.1.7.4</t>
  </si>
  <si>
    <t>Node B SW features, per 3 HScc (TPCM only)</t>
  </si>
  <si>
    <t>1.1.7.4.1</t>
  </si>
  <si>
    <t>Node B SW features, per 3 HScc</t>
  </si>
  <si>
    <t>1.10</t>
  </si>
  <si>
    <t>Site 5324</t>
  </si>
  <si>
    <t>1.10.1</t>
  </si>
  <si>
    <t>Additional 1 Sector for LTE 2 2 1</t>
  </si>
  <si>
    <t>1.10.1.1</t>
  </si>
  <si>
    <t>1xBatt Shelf</t>
  </si>
  <si>
    <t>1.10.1.1.1</t>
  </si>
  <si>
    <t>Prepared for internal battery back-up one shelf</t>
  </si>
  <si>
    <t>1.10.1.2</t>
  </si>
  <si>
    <t>1xECU</t>
  </si>
  <si>
    <t>1.10.1.2.1</t>
  </si>
  <si>
    <t>Extended Cimate System</t>
  </si>
  <si>
    <t>1.10.1.3</t>
  </si>
  <si>
    <t>1xPDU</t>
  </si>
  <si>
    <t>1.10.1.3.1</t>
  </si>
  <si>
    <t>Additional PDU (Power Distribution Unit) for additional RU a</t>
  </si>
  <si>
    <t>1.10.1.4</t>
  </si>
  <si>
    <t>1xPSU</t>
  </si>
  <si>
    <t>1.10.1.4.1</t>
  </si>
  <si>
    <t>PSU 230VAC: Power Supply Unit, 230 VAC</t>
  </si>
  <si>
    <t>1.10.1.5</t>
  </si>
  <si>
    <t>1xRadio Shelf</t>
  </si>
  <si>
    <t>1.10.1.5.1</t>
  </si>
  <si>
    <t>Cabinet Expansion kit from 6 RU to 12 RU (no RU incl.)</t>
  </si>
  <si>
    <t>1.10.1.6</t>
  </si>
  <si>
    <t>Additional 10MHz Bandwidth HWAC</t>
  </si>
  <si>
    <t>1.10.1.6.1</t>
  </si>
  <si>
    <t>Upgrade From 10MHz to 20MHz</t>
  </si>
  <si>
    <t>1.10.1.7</t>
  </si>
  <si>
    <t>Additional Output Power HWAC 20W-&gt;40W (per RU)</t>
  </si>
  <si>
    <t>1.10.1.7.1</t>
  </si>
  <si>
    <t>Output Power HWAC 20W-&gt;40W (per RU)</t>
  </si>
  <si>
    <t>1.10.1.8</t>
  </si>
  <si>
    <t>Battery set, 48V/100 Ah,incl.cable set for RBS 6102 (1 piece)</t>
  </si>
  <si>
    <t>1.10.1.8.1</t>
  </si>
  <si>
    <t>Battery set, 48V/100 Ah,incl.cable set for RBS 6102</t>
  </si>
  <si>
    <t>1.10.1.9</t>
  </si>
  <si>
    <t>DUL with 63Mbps* (Indoor)</t>
  </si>
  <si>
    <t>1.10.1.9.1</t>
  </si>
  <si>
    <t>Indoor DUL with 63 Mbps</t>
  </si>
  <si>
    <t>1.10.1.10</t>
  </si>
  <si>
    <t>Indoor DUL with 63 Mbps to 127 Mbps</t>
  </si>
  <si>
    <t>1.10.1.10.1</t>
  </si>
  <si>
    <t>1.10.1.11</t>
  </si>
  <si>
    <t>LTE-FDD Cell Carrier 10MHz Bandwidth HWAC</t>
  </si>
  <si>
    <t>1.10.1.11.1</t>
  </si>
  <si>
    <t>1.10.1.12</t>
  </si>
  <si>
    <t>RBS6102 Cabinet Only</t>
  </si>
  <si>
    <t>1.10.1.12.1</t>
  </si>
  <si>
    <t>1.10.1.12.2</t>
  </si>
  <si>
    <t>1.10.1.12.3</t>
  </si>
  <si>
    <t>1.10.1.12.4</t>
  </si>
  <si>
    <t>RBS 6102 Cabinet for up to 6 RU, 230 VAC  (no RU, no PSU incl.)</t>
  </si>
  <si>
    <t>1.10.1.12.5</t>
  </si>
  <si>
    <t>Prepared for internal battery back-up two shelves</t>
  </si>
  <si>
    <t>1.10.1.12.6</t>
  </si>
  <si>
    <t>BFU, Battery Fuse Unit</t>
  </si>
  <si>
    <t>1.10.1.12.7</t>
  </si>
  <si>
    <t>1.10.1.12.8</t>
  </si>
  <si>
    <t>SAU Support Alarm Unit</t>
  </si>
  <si>
    <t>1.10.1.12.9</t>
  </si>
  <si>
    <t>Service Outlet</t>
  </si>
  <si>
    <t>1.10.1.12.10</t>
  </si>
  <si>
    <t>Smoke Detector kit</t>
  </si>
  <si>
    <t>1.10.1.12.11</t>
  </si>
  <si>
    <t>External Alarm OVP (8 ports)</t>
  </si>
  <si>
    <t>1.10.1.12.12</t>
  </si>
  <si>
    <t>1.10.1.12.13</t>
  </si>
  <si>
    <t>Lifting Eyes</t>
  </si>
  <si>
    <t>1.10.1.12.14</t>
  </si>
  <si>
    <t>Door Lock + key type (Customer Specific)</t>
  </si>
  <si>
    <t>1.10.1.12.15</t>
  </si>
  <si>
    <t>Service Light</t>
  </si>
  <si>
    <t>1.10.1.12.16</t>
  </si>
  <si>
    <t>Adaptor Frame 6102</t>
  </si>
  <si>
    <t>1.10.1.13</t>
  </si>
  <si>
    <t>Single Radio Unit RUS 02B3 (1800MHz) 20W HW Activation incl.</t>
  </si>
  <si>
    <t>1.10.1.13.1</t>
  </si>
  <si>
    <t>1.10.1.14</t>
  </si>
  <si>
    <t>Single Radio Unit RUS-01B7 (2600MHz) 20W HW Activation incl.</t>
  </si>
  <si>
    <t>1.10.1.14.1</t>
  </si>
  <si>
    <t>1.10.2</t>
  </si>
  <si>
    <t>Additional 1 Sector 2 1 1 1 1</t>
  </si>
  <si>
    <t>1.10.2.1</t>
  </si>
  <si>
    <t>RBS 6102_Additional 1 Sector of 3cc@20Wpcc (Addn 1xPDU)</t>
  </si>
  <si>
    <t>1.10.2.1.1</t>
  </si>
  <si>
    <t>PRODUCT PACKAGE/WCDMA Expansions or Upgr (FAP1301603/2)</t>
  </si>
  <si>
    <t>1.10.2.1.1.1</t>
  </si>
  <si>
    <t>1.10.2.1.1.2</t>
  </si>
  <si>
    <t>1.10.2.1.1.3</t>
  </si>
  <si>
    <t>Output Power HWAC 40W-&gt;60W (per RU)</t>
  </si>
  <si>
    <t>1.10.2.1.1.4</t>
  </si>
  <si>
    <t>Single WCDMA Radio Unit RUW 01 B1 (2100 MHz) 20W HW Activation incl.</t>
  </si>
  <si>
    <t>1.10.2.1.1.5</t>
  </si>
  <si>
    <t>1.10.3</t>
  </si>
  <si>
    <t>3G 3cc 2nd Carrier: Existing 3HScc SW Features 15</t>
  </si>
  <si>
    <t>1.10.3.1</t>
  </si>
  <si>
    <t>1.10.3.1.1</t>
  </si>
  <si>
    <t>1.10.3.1.2</t>
  </si>
  <si>
    <t>1.10.3.2</t>
  </si>
  <si>
    <t>1.10.3.2.1</t>
  </si>
  <si>
    <t>1.10.3.3</t>
  </si>
  <si>
    <t>1.10.3.3.1</t>
  </si>
  <si>
    <t>1.10.3.4</t>
  </si>
  <si>
    <t>1.10.3.4.1</t>
  </si>
  <si>
    <t>1.10.4</t>
  </si>
  <si>
    <t>3G 3cc 2nd Carrier: For HSDPA IFLS 15</t>
  </si>
  <si>
    <t>1.10.4.1</t>
  </si>
  <si>
    <t>1.10.4.1.1</t>
  </si>
  <si>
    <t>1.10.5</t>
  </si>
  <si>
    <t>3G 3cc 2nd Carrier: EUL 15</t>
  </si>
  <si>
    <t>1.10.5.1</t>
  </si>
  <si>
    <t>1.10.5.1.1</t>
  </si>
  <si>
    <t>1.11</t>
  </si>
  <si>
    <t>Site 5043</t>
  </si>
  <si>
    <t>1.11.1</t>
  </si>
  <si>
    <t>Additional 1 Sector for LTE 2 2 1 1</t>
  </si>
  <si>
    <t>1.11.1.1</t>
  </si>
  <si>
    <t>1.11.1.1.1</t>
  </si>
  <si>
    <t>1.11.1.2</t>
  </si>
  <si>
    <t>1.11.1.2.1</t>
  </si>
  <si>
    <t>1.11.1.3</t>
  </si>
  <si>
    <t>1.11.1.3.1</t>
  </si>
  <si>
    <t>1.11.1.4</t>
  </si>
  <si>
    <t>1.11.1.4.1</t>
  </si>
  <si>
    <t>1.11.1.5</t>
  </si>
  <si>
    <t>1.11.1.5.1</t>
  </si>
  <si>
    <t>1.11.1.6</t>
  </si>
  <si>
    <t>Battery set, 48V/100 Ah (NSB) for BBS 6201 (1 piece)</t>
  </si>
  <si>
    <t>1.11.1.6.1</t>
  </si>
  <si>
    <t>Battery set, 48V/100 Ah (NSB)</t>
  </si>
  <si>
    <t>1.11.1.7</t>
  </si>
  <si>
    <t>BBS6201 Expansion to support 2nd RBS6201</t>
  </si>
  <si>
    <t>1.11.1.7.1</t>
  </si>
  <si>
    <t>RBS 6201 interface</t>
  </si>
  <si>
    <t>1.11.1.7.2</t>
  </si>
  <si>
    <t>RBS DC cable, 20 m (&lt; 2x10m), 50 mm2</t>
  </si>
  <si>
    <t>1.11.1.8</t>
  </si>
  <si>
    <t>1.11.1.8.1</t>
  </si>
  <si>
    <t>1.11.1.9</t>
  </si>
  <si>
    <t>1.11.1.9.1</t>
  </si>
  <si>
    <t>1.11.1.10</t>
  </si>
  <si>
    <t>1.11.1.10.1</t>
  </si>
  <si>
    <t>1.11.1.11</t>
  </si>
  <si>
    <t>RBS6201 Cabinet Only</t>
  </si>
  <si>
    <t>1.11.1.11.1</t>
  </si>
  <si>
    <t>RBS 6201 Cabinet for up to 6 RU, 230 VAC (no RU, no PSU incl.)</t>
  </si>
  <si>
    <t>1.11.1.11.2</t>
  </si>
  <si>
    <t>1.11.1.11.3</t>
  </si>
  <si>
    <t>Fastening Screws for concrete (BF or cabinet)</t>
  </si>
  <si>
    <t>1.11.1.11.4</t>
  </si>
  <si>
    <t>1.11.1.11.5</t>
  </si>
  <si>
    <t>1.11.1.11.6</t>
  </si>
  <si>
    <t>Base Frame 6201</t>
  </si>
  <si>
    <t>1.11.1.12</t>
  </si>
  <si>
    <t>1.11.1.12.1</t>
  </si>
  <si>
    <t>1.11.1.13</t>
  </si>
  <si>
    <t>1.11.1.13.1</t>
  </si>
  <si>
    <t>1.11.2</t>
  </si>
  <si>
    <t>Additional 1 Sector 2 1 1 1 1 1</t>
  </si>
  <si>
    <t>1.11.2.1</t>
  </si>
  <si>
    <t>RBS 6201_Additional 1 Sector of 3cc@20Wpcc</t>
  </si>
  <si>
    <t>1.11.2.1.1</t>
  </si>
  <si>
    <t>1.11.2.1.1.1</t>
  </si>
  <si>
    <t>1.11.2.1.1.2</t>
  </si>
  <si>
    <t>1.11.2.1.1.3</t>
  </si>
  <si>
    <t>1.11.2.1.1.4</t>
  </si>
  <si>
    <t>1.11.3</t>
  </si>
  <si>
    <t>3G 3cc 2nd Carrier: Existing 3HScc SW Features 9</t>
  </si>
  <si>
    <t>1.11.3.1</t>
  </si>
  <si>
    <t>1.11.3.1.1</t>
  </si>
  <si>
    <t>1.11.3.1.2</t>
  </si>
  <si>
    <t>1.11.3.2</t>
  </si>
  <si>
    <t>1.11.3.2.1</t>
  </si>
  <si>
    <t>1.11.3.3</t>
  </si>
  <si>
    <t>1.11.3.3.1</t>
  </si>
  <si>
    <t>1.11.3.4</t>
  </si>
  <si>
    <t>1.11.3.4.1</t>
  </si>
  <si>
    <t>1.11.4</t>
  </si>
  <si>
    <t>3G 3cc 2nd Carrier: For HSDPA IFLS 9</t>
  </si>
  <si>
    <t>1.11.4.1</t>
  </si>
  <si>
    <t>1.11.4.1.1</t>
  </si>
  <si>
    <t>1.11.5</t>
  </si>
  <si>
    <t>3G 3cc 2nd Carrier: EUL 9</t>
  </si>
  <si>
    <t>1.11.5.1</t>
  </si>
  <si>
    <t>1.11.5.1.1</t>
  </si>
  <si>
    <t>1.12</t>
  </si>
  <si>
    <t>Site 5045</t>
  </si>
  <si>
    <t>1.12.1</t>
  </si>
  <si>
    <t>Additional 1 Sector for LTE 2 2 1 1 1</t>
  </si>
  <si>
    <t>1.12.1.1</t>
  </si>
  <si>
    <t>1.12.1.1.1</t>
  </si>
  <si>
    <t>1.12.1.2</t>
  </si>
  <si>
    <t>1.12.1.2.1</t>
  </si>
  <si>
    <t>1.12.1.3</t>
  </si>
  <si>
    <t>1.12.1.3.1</t>
  </si>
  <si>
    <t>1.12.1.4</t>
  </si>
  <si>
    <t>1.12.1.4.1</t>
  </si>
  <si>
    <t>1.12.1.5</t>
  </si>
  <si>
    <t>1.12.1.5.1</t>
  </si>
  <si>
    <t>1.12.1.6</t>
  </si>
  <si>
    <t>1.12.1.6.1</t>
  </si>
  <si>
    <t>1.12.1.7</t>
  </si>
  <si>
    <t>1.12.1.7.1</t>
  </si>
  <si>
    <t>1.12.1.7.2</t>
  </si>
  <si>
    <t>1.12.1.8</t>
  </si>
  <si>
    <t>1.12.1.8.1</t>
  </si>
  <si>
    <t>1.12.1.9</t>
  </si>
  <si>
    <t>1.12.1.9.1</t>
  </si>
  <si>
    <t>1.12.1.10</t>
  </si>
  <si>
    <t>1.12.1.10.1</t>
  </si>
  <si>
    <t>1.12.1.11</t>
  </si>
  <si>
    <t>1.12.1.11.1</t>
  </si>
  <si>
    <t>1.12.1.11.2</t>
  </si>
  <si>
    <t>1.12.1.11.3</t>
  </si>
  <si>
    <t>1.12.1.11.4</t>
  </si>
  <si>
    <t>1.12.1.11.5</t>
  </si>
  <si>
    <t>1.12.1.11.6</t>
  </si>
  <si>
    <t>1.12.1.12</t>
  </si>
  <si>
    <t>1.12.1.12.1</t>
  </si>
  <si>
    <t>1.12.1.13</t>
  </si>
  <si>
    <t>1.12.1.13.1</t>
  </si>
  <si>
    <t>1.12.2</t>
  </si>
  <si>
    <t>Additional 1 Sector 2 1 1 1 1 2</t>
  </si>
  <si>
    <t>1.12.2.1</t>
  </si>
  <si>
    <t>1.12.2.1.1</t>
  </si>
  <si>
    <t>1.12.2.1.1.1</t>
  </si>
  <si>
    <t>1.12.2.1.1.2</t>
  </si>
  <si>
    <t>1.12.2.1.1.3</t>
  </si>
  <si>
    <t>1.12.2.1.1.4</t>
  </si>
  <si>
    <t>1.12.3</t>
  </si>
  <si>
    <t>3G 3cc 2nd Carrier: Existing 3HScc SW Features 10</t>
  </si>
  <si>
    <t>1.12.3.1</t>
  </si>
  <si>
    <t>1.12.3.1.1</t>
  </si>
  <si>
    <t>1.12.3.1.2</t>
  </si>
  <si>
    <t>1.12.3.2</t>
  </si>
  <si>
    <t>1.12.3.2.1</t>
  </si>
  <si>
    <t>1.12.3.3</t>
  </si>
  <si>
    <t>1.12.3.3.1</t>
  </si>
  <si>
    <t>1.12.3.4</t>
  </si>
  <si>
    <t>1.12.3.4.1</t>
  </si>
  <si>
    <t>1.12.4</t>
  </si>
  <si>
    <t>3G 3cc 2nd Carrier: For HSDPA IFLS 10</t>
  </si>
  <si>
    <t>1.12.4.1</t>
  </si>
  <si>
    <t>1.12.4.1.1</t>
  </si>
  <si>
    <t>1.12.5</t>
  </si>
  <si>
    <t>3G 3cc 2nd Carrier: EUL 10</t>
  </si>
  <si>
    <t>1.12.5.1</t>
  </si>
  <si>
    <t>1.12.5.1.1</t>
  </si>
  <si>
    <t>1.13</t>
  </si>
  <si>
    <t>Site 5039</t>
  </si>
  <si>
    <t>1.13.1</t>
  </si>
  <si>
    <t>Additional 1 Sector for LTE 2 2 1 1 1 1</t>
  </si>
  <si>
    <t>1.13.1.1</t>
  </si>
  <si>
    <t>1.13.1.1.1</t>
  </si>
  <si>
    <t>1.13.1.2</t>
  </si>
  <si>
    <t>1.13.1.2.1</t>
  </si>
  <si>
    <t>1.13.1.3</t>
  </si>
  <si>
    <t>1.13.1.3.1</t>
  </si>
  <si>
    <t>1.13.1.4</t>
  </si>
  <si>
    <t>1.13.1.4.1</t>
  </si>
  <si>
    <t>1.13.1.5</t>
  </si>
  <si>
    <t>1.13.1.5.1</t>
  </si>
  <si>
    <t>1.13.1.6</t>
  </si>
  <si>
    <t>1.13.1.6.1</t>
  </si>
  <si>
    <t>1.13.1.7</t>
  </si>
  <si>
    <t>1.13.1.7.1</t>
  </si>
  <si>
    <t>1.13.1.7.2</t>
  </si>
  <si>
    <t>1.13.1.8</t>
  </si>
  <si>
    <t>1.13.1.8.1</t>
  </si>
  <si>
    <t>1.13.1.9</t>
  </si>
  <si>
    <t>1.13.1.9.1</t>
  </si>
  <si>
    <t>1.13.1.10</t>
  </si>
  <si>
    <t>1.13.1.10.1</t>
  </si>
  <si>
    <t>1.13.1.11</t>
  </si>
  <si>
    <t>1.13.1.11.1</t>
  </si>
  <si>
    <t>1.13.1.11.2</t>
  </si>
  <si>
    <t>1.13.1.11.3</t>
  </si>
  <si>
    <t>1.13.1.11.4</t>
  </si>
  <si>
    <t>1.13.1.11.5</t>
  </si>
  <si>
    <t>1.13.1.11.6</t>
  </si>
  <si>
    <t>1.13.1.12</t>
  </si>
  <si>
    <t>1.13.1.12.1</t>
  </si>
  <si>
    <t>1.13.1.13</t>
  </si>
  <si>
    <t>1.13.1.13.1</t>
  </si>
  <si>
    <t>1.13.2</t>
  </si>
  <si>
    <t>Additional 1 Sector 2 1 1 1 1 2 1</t>
  </si>
  <si>
    <t>1.13.2.1</t>
  </si>
  <si>
    <t>1.13.2.1.1</t>
  </si>
  <si>
    <t>1.13.2.1.1.1</t>
  </si>
  <si>
    <t>1.13.2.1.1.2</t>
  </si>
  <si>
    <t>1.13.2.1.1.3</t>
  </si>
  <si>
    <t>1.13.2.1.1.4</t>
  </si>
  <si>
    <t>1.13.3</t>
  </si>
  <si>
    <t>3G 3cc 3rd Carrier: HS on 3rd Carrier 2</t>
  </si>
  <si>
    <t>1.13.3.1</t>
  </si>
  <si>
    <t>1.13.3.1.1</t>
  </si>
  <si>
    <t>1.13.3.1.2</t>
  </si>
  <si>
    <t>1.13.3.2</t>
  </si>
  <si>
    <t>1.13.3.2.1</t>
  </si>
  <si>
    <t>1.13.3.3</t>
  </si>
  <si>
    <t>1.13.3.3.1</t>
  </si>
  <si>
    <t>1.13.3.4</t>
  </si>
  <si>
    <t>1.13.3.4.1</t>
  </si>
  <si>
    <t>1.13.3.5</t>
  </si>
  <si>
    <t>1.13.3.5.1</t>
  </si>
  <si>
    <t>1.14</t>
  </si>
  <si>
    <t>Site 5038</t>
  </si>
  <si>
    <t>1.14.1</t>
  </si>
  <si>
    <t>Additional 1 Sector for LTE 2 2 1 1 1 1 1</t>
  </si>
  <si>
    <t>1.14.1.1</t>
  </si>
  <si>
    <t>1.14.1.1.1</t>
  </si>
  <si>
    <t>1.14.1.2</t>
  </si>
  <si>
    <t>1.14.1.2.1</t>
  </si>
  <si>
    <t>1.14.1.3</t>
  </si>
  <si>
    <t>1.14.1.3.1</t>
  </si>
  <si>
    <t>1.14.1.4</t>
  </si>
  <si>
    <t>1.14.1.4.1</t>
  </si>
  <si>
    <t>1.14.1.5</t>
  </si>
  <si>
    <t>1.14.1.5.1</t>
  </si>
  <si>
    <t>1.14.1.6</t>
  </si>
  <si>
    <t>1.14.1.6.1</t>
  </si>
  <si>
    <t>1.14.1.7</t>
  </si>
  <si>
    <t>1.14.1.7.1</t>
  </si>
  <si>
    <t>1.14.1.7.2</t>
  </si>
  <si>
    <t>1.14.1.8</t>
  </si>
  <si>
    <t>1.14.1.8.1</t>
  </si>
  <si>
    <t>1.14.1.9</t>
  </si>
  <si>
    <t>1.14.1.9.1</t>
  </si>
  <si>
    <t>1.14.1.10</t>
  </si>
  <si>
    <t>1.14.1.10.1</t>
  </si>
  <si>
    <t>1.14.1.11</t>
  </si>
  <si>
    <t>1.14.1.11.1</t>
  </si>
  <si>
    <t>1.14.1.11.2</t>
  </si>
  <si>
    <t>1.14.1.11.3</t>
  </si>
  <si>
    <t>1.14.1.11.4</t>
  </si>
  <si>
    <t>1.14.1.11.5</t>
  </si>
  <si>
    <t>1.14.1.11.6</t>
  </si>
  <si>
    <t>1.14.1.12</t>
  </si>
  <si>
    <t>1.14.1.12.1</t>
  </si>
  <si>
    <t>1.14.1.13</t>
  </si>
  <si>
    <t>1.14.1.13.1</t>
  </si>
  <si>
    <t>1.14.2</t>
  </si>
  <si>
    <t>Additional 1 Sector 2 1 1 1 1 2 1 1</t>
  </si>
  <si>
    <t>1.14.2.1</t>
  </si>
  <si>
    <t>RBS 6201_Additional 1 Sector of 3cc@20Wpcc (Addn 1xPDU)</t>
  </si>
  <si>
    <t>1.14.2.1.1</t>
  </si>
  <si>
    <t>1.14.2.1.1.1</t>
  </si>
  <si>
    <t>1.14.2.1.1.2</t>
  </si>
  <si>
    <t>1.14.2.1.1.3</t>
  </si>
  <si>
    <t>1.14.2.1.1.4</t>
  </si>
  <si>
    <t>1.14.2.1.1.5</t>
  </si>
  <si>
    <t>1.14.3</t>
  </si>
  <si>
    <t>3G 3cc 3rd Carrier: HS on 3rd Carrier 1</t>
  </si>
  <si>
    <t>1.14.3.1</t>
  </si>
  <si>
    <t>1.14.3.1.1</t>
  </si>
  <si>
    <t>1.14.3.1.2</t>
  </si>
  <si>
    <t>1.14.3.2</t>
  </si>
  <si>
    <t>1.14.3.2.1</t>
  </si>
  <si>
    <t>1.14.3.3</t>
  </si>
  <si>
    <t>1.14.3.3.1</t>
  </si>
  <si>
    <t>1.14.3.4</t>
  </si>
  <si>
    <t>1.14.3.4.1</t>
  </si>
  <si>
    <t>1.14.3.5</t>
  </si>
  <si>
    <t>1.14.3.5.1</t>
  </si>
  <si>
    <t>1.15</t>
  </si>
  <si>
    <t>Site 5190</t>
  </si>
  <si>
    <t>1.15.1</t>
  </si>
  <si>
    <t>Additional 1 Sector For LTE 3</t>
  </si>
  <si>
    <t>1.15.1.1</t>
  </si>
  <si>
    <t>2F LC-LC SM RRUS02, RRUS11 5M</t>
  </si>
  <si>
    <t>1.15.1.1.1</t>
  </si>
  <si>
    <t>1.15.1.2</t>
  </si>
  <si>
    <t>1.15.1.2.1</t>
  </si>
  <si>
    <t>1.15.1.3</t>
  </si>
  <si>
    <t>1.15.1.3.1</t>
  </si>
  <si>
    <t>1.15.1.4</t>
  </si>
  <si>
    <t>Additional Output Power HWAC 40W-&gt;60W (per RU)</t>
  </si>
  <si>
    <t>1.15.1.4.1</t>
  </si>
  <si>
    <t>1.15.1.5</t>
  </si>
  <si>
    <t>Dual-TX RRUS-11B7 (2600MHz) -48VDC, 10W+10W HW Activation incl.</t>
  </si>
  <si>
    <t>1.15.1.5.1</t>
  </si>
  <si>
    <t>1.15.1.6</t>
  </si>
  <si>
    <t>Dual-TX RRUS-12B3 (1800MHz) -48VDC, 10W+10W HW Activation incl.</t>
  </si>
  <si>
    <t>1.15.1.6.1</t>
  </si>
  <si>
    <t>1.15.1.7</t>
  </si>
  <si>
    <t>1.15.1.7.1</t>
  </si>
  <si>
    <t>1.15.1.8</t>
  </si>
  <si>
    <t>1.15.1.8.1</t>
  </si>
  <si>
    <t>1.15.1.9</t>
  </si>
  <si>
    <t>1.15.1.9.1</t>
  </si>
  <si>
    <t>1.15.1.10</t>
  </si>
  <si>
    <t>OPTICAL TRANSCEIVER/TRX SM CPRI 614.4-24</t>
  </si>
  <si>
    <t>1.15.1.10.1</t>
  </si>
  <si>
    <t>1.15.1.11</t>
  </si>
  <si>
    <t>POLE MOUNTING FIXTURE CEU</t>
  </si>
  <si>
    <t>1.15.1.11.1</t>
  </si>
  <si>
    <t>1.15.1.12</t>
  </si>
  <si>
    <t>SSC02 (Addn 1x32A)</t>
  </si>
  <si>
    <t>1.15.1.12.1</t>
  </si>
  <si>
    <t>1.15.1.12.1.1</t>
  </si>
  <si>
    <t>1.15.1.12.1.2</t>
  </si>
  <si>
    <t>1.15.2</t>
  </si>
  <si>
    <t>Additional 1 Sector 3</t>
  </si>
  <si>
    <t>1.15.2.1</t>
  </si>
  <si>
    <t>RBS 6601_Additional 1 Sector of 3cc@20Wpcc</t>
  </si>
  <si>
    <t>1.15.2.1.1</t>
  </si>
  <si>
    <t>1.15.2.1.1.1</t>
  </si>
  <si>
    <t>1.15.2.1.1.2</t>
  </si>
  <si>
    <t>1.15.2.1.1.3</t>
  </si>
  <si>
    <t>1.15.2.1.1.4</t>
  </si>
  <si>
    <t>WCDMA Remote Radio Unit RRUW 01B1 (2100 MHz) -48VDC , 20W HW Activation incl.</t>
  </si>
  <si>
    <t>1.15.2.1.2</t>
  </si>
  <si>
    <t>PRODUCT PACKAGE/Main Remote Site Product (FAP1301839)</t>
  </si>
  <si>
    <t>1.15.2.1.2.1</t>
  </si>
  <si>
    <t>CONNECTION CABLE/2F LCD-LCD SM</t>
  </si>
  <si>
    <t>1.15.2.1.2.2</t>
  </si>
  <si>
    <t>1.15.2.1.2.3</t>
  </si>
  <si>
    <t>1.15.3</t>
  </si>
  <si>
    <t>3G 3cc 2nd Carrier: Existing 3HScc SW Features 3</t>
  </si>
  <si>
    <t>1.15.3.1</t>
  </si>
  <si>
    <t>1.15.3.1.1</t>
  </si>
  <si>
    <t>1.15.3.1.2</t>
  </si>
  <si>
    <t>1.15.3.2</t>
  </si>
  <si>
    <t>1.15.3.2.1</t>
  </si>
  <si>
    <t>1.15.3.3</t>
  </si>
  <si>
    <t>1.15.3.3.1</t>
  </si>
  <si>
    <t>1.15.3.4</t>
  </si>
  <si>
    <t>1.15.3.4.1</t>
  </si>
  <si>
    <t>1.15.4</t>
  </si>
  <si>
    <t>3G 3cc 2nd Carrier: For HSDPA IFLS 3</t>
  </si>
  <si>
    <t>1.15.4.1</t>
  </si>
  <si>
    <t>1.15.4.1.1</t>
  </si>
  <si>
    <t>1.15.5</t>
  </si>
  <si>
    <t>3G 3cc 2nd Carrier: EUL 3</t>
  </si>
  <si>
    <t>1.15.5.1</t>
  </si>
  <si>
    <t>1.15.5.1.1</t>
  </si>
  <si>
    <t>1.16</t>
  </si>
  <si>
    <t>Site 5083</t>
  </si>
  <si>
    <t>1.16.1</t>
  </si>
  <si>
    <t>Additional 1 Sector For LTE 3 1</t>
  </si>
  <si>
    <t>1.16.1.1</t>
  </si>
  <si>
    <t>1.16.1.1.1</t>
  </si>
  <si>
    <t>1.16.1.2</t>
  </si>
  <si>
    <t>1.16.1.2.1</t>
  </si>
  <si>
    <t>1.16.1.3</t>
  </si>
  <si>
    <t>1.16.1.3.1</t>
  </si>
  <si>
    <t>1.16.1.4</t>
  </si>
  <si>
    <t>1.16.1.4.1</t>
  </si>
  <si>
    <t>1.16.1.5</t>
  </si>
  <si>
    <t>Alarm Cable, Spooled Cable, 10m</t>
  </si>
  <si>
    <t>1.16.1.5.1</t>
  </si>
  <si>
    <t>1.16.1.6</t>
  </si>
  <si>
    <t>Double-mount kit to attach one BU to one MU</t>
  </si>
  <si>
    <t>1.16.1.6.1</t>
  </si>
  <si>
    <t>1.16.1.7</t>
  </si>
  <si>
    <t>1.16.1.7.1</t>
  </si>
  <si>
    <t>1.16.1.8</t>
  </si>
  <si>
    <t>1.16.1.8.1</t>
  </si>
  <si>
    <t>1.16.1.9</t>
  </si>
  <si>
    <t>1.16.1.9.1</t>
  </si>
  <si>
    <t>1.16.1.10</t>
  </si>
  <si>
    <t>1.16.1.10.1</t>
  </si>
  <si>
    <t>1.16.1.11</t>
  </si>
  <si>
    <t>1.16.1.11.1</t>
  </si>
  <si>
    <t>1.16.1.12</t>
  </si>
  <si>
    <t>NSB Battery, 48V/13Ah For PBC-02</t>
  </si>
  <si>
    <t>1.16.1.12.1</t>
  </si>
  <si>
    <t>Battery 48V / 12 Ah</t>
  </si>
  <si>
    <t>1.16.1.13</t>
  </si>
  <si>
    <t>1.16.1.13.1</t>
  </si>
  <si>
    <t>1.16.1.14</t>
  </si>
  <si>
    <t>PBC-02 BU2 prepared for 2 x 12 Ah battery</t>
  </si>
  <si>
    <t>1.16.1.14.1</t>
  </si>
  <si>
    <t>1.16.1.15</t>
  </si>
  <si>
    <t>PBC-02 MU2 ( 1200 W) incl. sunshield</t>
  </si>
  <si>
    <t>1.16.1.15.1</t>
  </si>
  <si>
    <t>1.16.1.16</t>
  </si>
  <si>
    <t>1.16.1.16.1</t>
  </si>
  <si>
    <t>1.16.1.17</t>
  </si>
  <si>
    <t>Pole Mounting Kits, PBC-02</t>
  </si>
  <si>
    <t>1.16.1.17.1</t>
  </si>
  <si>
    <t>1.16.1.18</t>
  </si>
  <si>
    <t>1.16.1.18.1</t>
  </si>
  <si>
    <t>1.16.1.18.1.1</t>
  </si>
  <si>
    <t>1.16.1.18.1.2</t>
  </si>
  <si>
    <t>1.16.2</t>
  </si>
  <si>
    <t>Additional 1 Sector 3 1</t>
  </si>
  <si>
    <t>1.16.2.1</t>
  </si>
  <si>
    <t>1.16.2.1.1</t>
  </si>
  <si>
    <t>1.16.2.1.1.1</t>
  </si>
  <si>
    <t>1.16.2.1.1.2</t>
  </si>
  <si>
    <t>1.16.2.1.1.3</t>
  </si>
  <si>
    <t>1.16.2.1.1.4</t>
  </si>
  <si>
    <t>1.16.2.1.2</t>
  </si>
  <si>
    <t>1.16.2.1.2.1</t>
  </si>
  <si>
    <t>1.16.2.1.2.2</t>
  </si>
  <si>
    <t>1.16.2.1.2.3</t>
  </si>
  <si>
    <t>1.16.3</t>
  </si>
  <si>
    <t>3G 3cc 3rd Carrier: HS on 3rd Carrier 1 1</t>
  </si>
  <si>
    <t>1.16.3.1</t>
  </si>
  <si>
    <t>1.16.3.1.1</t>
  </si>
  <si>
    <t>1.16.3.1.2</t>
  </si>
  <si>
    <t>1.16.3.2</t>
  </si>
  <si>
    <t>1.16.3.2.1</t>
  </si>
  <si>
    <t>1.16.3.3</t>
  </si>
  <si>
    <t>1.16.3.3.1</t>
  </si>
  <si>
    <t>1.16.3.4</t>
  </si>
  <si>
    <t>1.16.3.4.1</t>
  </si>
  <si>
    <t>1.16.3.5</t>
  </si>
  <si>
    <t>1.16.3.5.1</t>
  </si>
  <si>
    <t>1.17</t>
  </si>
  <si>
    <t>Site 5130</t>
  </si>
  <si>
    <t>1.17.1</t>
  </si>
  <si>
    <t>Additional 1 Sector For LTE 3 1 1</t>
  </si>
  <si>
    <t>1.17.1.1</t>
  </si>
  <si>
    <t>1.17.1.1.1</t>
  </si>
  <si>
    <t>1.17.1.2</t>
  </si>
  <si>
    <t>1.17.1.2.1</t>
  </si>
  <si>
    <t>1.17.1.3</t>
  </si>
  <si>
    <t>1.17.1.3.1</t>
  </si>
  <si>
    <t>1.17.1.4</t>
  </si>
  <si>
    <t>1.17.1.4.1</t>
  </si>
  <si>
    <t>1.17.1.5</t>
  </si>
  <si>
    <t>1.17.1.5.1</t>
  </si>
  <si>
    <t>1.17.1.6</t>
  </si>
  <si>
    <t>1.17.1.6.1</t>
  </si>
  <si>
    <t>1.17.1.7</t>
  </si>
  <si>
    <t>BBS6301 (No Batteries)</t>
  </si>
  <si>
    <t>1.17.1.7.1</t>
  </si>
  <si>
    <t>BBS 6301 cab. w active cooling</t>
  </si>
  <si>
    <t>1.17.1.7.2</t>
  </si>
  <si>
    <t>Temperature sensor cable, 4.5 m</t>
  </si>
  <si>
    <t>1.17.1.7.3</t>
  </si>
  <si>
    <t>Alarm cable, 15 m</t>
  </si>
  <si>
    <t>1.17.1.7.4</t>
  </si>
  <si>
    <t>Customer Specific Door Lock/Key</t>
  </si>
  <si>
    <t>1.17.1.8</t>
  </si>
  <si>
    <t>1.17.1.8.1</t>
  </si>
  <si>
    <t>1.17.1.9</t>
  </si>
  <si>
    <t>1.17.1.9.1</t>
  </si>
  <si>
    <t>1.17.1.10</t>
  </si>
  <si>
    <t>1.17.1.10.1</t>
  </si>
  <si>
    <t>1.17.1.11</t>
  </si>
  <si>
    <t>1.17.1.11.1</t>
  </si>
  <si>
    <t>1.17.1.12</t>
  </si>
  <si>
    <t>1.17.1.12.1</t>
  </si>
  <si>
    <t>1.17.1.13</t>
  </si>
  <si>
    <t>NSB Std Battery Set, 48V/100Ah For BBS6301 (1 Set)</t>
  </si>
  <si>
    <t>1.17.1.13.1</t>
  </si>
  <si>
    <t>Battery Set, 48V/100 Ah (NSB Std)</t>
  </si>
  <si>
    <t>1.17.1.14</t>
  </si>
  <si>
    <t>1.17.1.14.1</t>
  </si>
  <si>
    <t>1.17.1.15</t>
  </si>
  <si>
    <t>1.17.1.15.1</t>
  </si>
  <si>
    <t>1.17.1.16</t>
  </si>
  <si>
    <t>RBS6301 Cabinet</t>
  </si>
  <si>
    <t>1.17.1.16.1</t>
  </si>
  <si>
    <t>RBS 6301 Main Unit, 230 VAC (no Digital Unit, no RRU, no PSU) prep.for 2 DU</t>
  </si>
  <si>
    <t>1.17.1.16.2</t>
  </si>
  <si>
    <t>Prepared for external battery back-up BBS 6301</t>
  </si>
  <si>
    <t>1.17.1.16.3</t>
  </si>
  <si>
    <t>Service Outlet RBS 6301</t>
  </si>
  <si>
    <t>1.17.1.16.4</t>
  </si>
  <si>
    <t>1.17.1.16.5</t>
  </si>
  <si>
    <t>1.17.1.16.6</t>
  </si>
  <si>
    <t>1.17.1.16.6.1</t>
  </si>
  <si>
    <t>Pole mount side, RBS/BBS 6301</t>
  </si>
  <si>
    <t>1.17.1.16.7</t>
  </si>
  <si>
    <t>1.17.1.16.8</t>
  </si>
  <si>
    <t>1.17.1.17</t>
  </si>
  <si>
    <t>Surge Protection Device, SPD kit -48 V DC out</t>
  </si>
  <si>
    <t>1.17.1.17.1</t>
  </si>
  <si>
    <t>1.17.2</t>
  </si>
  <si>
    <t>Additional 1 Sector 3 1 1</t>
  </si>
  <si>
    <t>1.17.2.1</t>
  </si>
  <si>
    <t>1.17.2.1.1</t>
  </si>
  <si>
    <t>1.17.2.1.1.1</t>
  </si>
  <si>
    <t>1.17.2.1.1.2</t>
  </si>
  <si>
    <t>1.17.2.1.1.3</t>
  </si>
  <si>
    <t>1.17.2.1.1.4</t>
  </si>
  <si>
    <t>1.17.2.1.2</t>
  </si>
  <si>
    <t>1.17.2.1.2.1</t>
  </si>
  <si>
    <t>1.17.2.1.2.2</t>
  </si>
  <si>
    <t>1.17.2.1.2.3</t>
  </si>
  <si>
    <t>1.17.3</t>
  </si>
  <si>
    <t>3G 3cc 2nd Carrier: Existing 3HScc SW Features 12</t>
  </si>
  <si>
    <t>1.17.3.1</t>
  </si>
  <si>
    <t>1.17.3.1.1</t>
  </si>
  <si>
    <t>1.17.3.1.2</t>
  </si>
  <si>
    <t>1.17.3.2</t>
  </si>
  <si>
    <t>1.17.3.2.1</t>
  </si>
  <si>
    <t>1.17.3.3</t>
  </si>
  <si>
    <t>1.17.3.3.1</t>
  </si>
  <si>
    <t>1.17.3.4</t>
  </si>
  <si>
    <t>1.17.3.4.1</t>
  </si>
  <si>
    <t>1.17.4</t>
  </si>
  <si>
    <t>3G 3cc 2nd Carrier: For HSDPA IFLS 12</t>
  </si>
  <si>
    <t>1.17.4.1</t>
  </si>
  <si>
    <t>1.17.4.1.1</t>
  </si>
  <si>
    <t>1.17.5</t>
  </si>
  <si>
    <t>3G 3cc 2nd Carrier: EUL 12</t>
  </si>
  <si>
    <t>1.17.5.1</t>
  </si>
  <si>
    <t>1.17.5.1.1</t>
  </si>
  <si>
    <t>1.18</t>
  </si>
  <si>
    <t>Site 5328</t>
  </si>
  <si>
    <t>1.18.1</t>
  </si>
  <si>
    <t>Additional 1 Sector For LTE 3 1 1 1</t>
  </si>
  <si>
    <t>1.18.1.1</t>
  </si>
  <si>
    <t>1.18.1.1.1</t>
  </si>
  <si>
    <t>1.18.1.2</t>
  </si>
  <si>
    <t>1.18.1.2.1</t>
  </si>
  <si>
    <t>1.18.1.3</t>
  </si>
  <si>
    <t>1.18.1.3.1</t>
  </si>
  <si>
    <t>1.18.1.4</t>
  </si>
  <si>
    <t>1.18.1.4.1</t>
  </si>
  <si>
    <t>1.18.1.5</t>
  </si>
  <si>
    <t>1.18.1.5.1</t>
  </si>
  <si>
    <t>1.18.1.6</t>
  </si>
  <si>
    <t>1.18.1.6.1</t>
  </si>
  <si>
    <t>1.18.1.7</t>
  </si>
  <si>
    <t>1.18.1.7.1</t>
  </si>
  <si>
    <t>1.18.1.7.2</t>
  </si>
  <si>
    <t>1.18.1.7.3</t>
  </si>
  <si>
    <t>1.18.1.7.4</t>
  </si>
  <si>
    <t>1.18.1.8</t>
  </si>
  <si>
    <t>1.18.1.8.1</t>
  </si>
  <si>
    <t>1.18.1.9</t>
  </si>
  <si>
    <t>1.18.1.9.1</t>
  </si>
  <si>
    <t>1.18.1.10</t>
  </si>
  <si>
    <t>1.18.1.10.1</t>
  </si>
  <si>
    <t>1.18.1.11</t>
  </si>
  <si>
    <t>1.18.1.11.1</t>
  </si>
  <si>
    <t>1.18.1.12</t>
  </si>
  <si>
    <t>1.18.1.12.1</t>
  </si>
  <si>
    <t>1.18.1.13</t>
  </si>
  <si>
    <t>1.18.1.13.1</t>
  </si>
  <si>
    <t>1.18.1.14</t>
  </si>
  <si>
    <t>1.18.1.14.1</t>
  </si>
  <si>
    <t>1.18.1.15</t>
  </si>
  <si>
    <t>1.18.1.15.1</t>
  </si>
  <si>
    <t>1.18.1.15.2</t>
  </si>
  <si>
    <t>1.18.1.15.3</t>
  </si>
  <si>
    <t>1.18.1.15.4</t>
  </si>
  <si>
    <t>1.18.1.15.5</t>
  </si>
  <si>
    <t>1.18.1.15.6</t>
  </si>
  <si>
    <t>1.18.1.15.6.1</t>
  </si>
  <si>
    <t>1.18.1.15.7</t>
  </si>
  <si>
    <t>1.18.1.15.8</t>
  </si>
  <si>
    <t>1.18.1.16</t>
  </si>
  <si>
    <t>1.18.1.16.1</t>
  </si>
  <si>
    <t>1.18.2</t>
  </si>
  <si>
    <t>Additional 1 Sector 3 1 2</t>
  </si>
  <si>
    <t>1.18.2.1</t>
  </si>
  <si>
    <t>1.18.2.1.1</t>
  </si>
  <si>
    <t>1.18.2.1.1.1</t>
  </si>
  <si>
    <t>1.18.2.1.1.2</t>
  </si>
  <si>
    <t>1.18.2.1.1.3</t>
  </si>
  <si>
    <t>1.18.2.1.1.4</t>
  </si>
  <si>
    <t>1.18.2.1.2</t>
  </si>
  <si>
    <t>1.18.2.1.2.1</t>
  </si>
  <si>
    <t>1.18.2.1.2.2</t>
  </si>
  <si>
    <t>1.18.2.1.2.3</t>
  </si>
  <si>
    <t>1.18.3</t>
  </si>
  <si>
    <t>3G 3cc 2nd Carrier: Existing 3HScc SW Features 8</t>
  </si>
  <si>
    <t>1.18.3.1</t>
  </si>
  <si>
    <t>1.18.3.1.1</t>
  </si>
  <si>
    <t>1.18.3.1.2</t>
  </si>
  <si>
    <t>1.18.3.2</t>
  </si>
  <si>
    <t>1.18.3.2.1</t>
  </si>
  <si>
    <t>1.18.3.3</t>
  </si>
  <si>
    <t>1.18.3.3.1</t>
  </si>
  <si>
    <t>1.18.3.4</t>
  </si>
  <si>
    <t>1.18.3.4.1</t>
  </si>
  <si>
    <t>1.18.4</t>
  </si>
  <si>
    <t>3G 3cc 2nd Carrier: For HSDPA IFLS 8</t>
  </si>
  <si>
    <t>1.18.4.1</t>
  </si>
  <si>
    <t>1.18.4.1.1</t>
  </si>
  <si>
    <t>1.18.5</t>
  </si>
  <si>
    <t>3G 3cc 2nd Carrier: EUL 8</t>
  </si>
  <si>
    <t>1.18.5.1</t>
  </si>
  <si>
    <t>1.18.5.1.1</t>
  </si>
  <si>
    <t>1.19</t>
  </si>
  <si>
    <t>Site 5329</t>
  </si>
  <si>
    <t>1.19.1</t>
  </si>
  <si>
    <t>Additional 1 Sector For LTE 3 1 1 1 1</t>
  </si>
  <si>
    <t>1.19.1.1</t>
  </si>
  <si>
    <t>1.19.1.1.1</t>
  </si>
  <si>
    <t>1.19.1.2</t>
  </si>
  <si>
    <t>1.19.1.2.1</t>
  </si>
  <si>
    <t>1.19.1.3</t>
  </si>
  <si>
    <t>1.19.1.3.1</t>
  </si>
  <si>
    <t>1.19.1.4</t>
  </si>
  <si>
    <t>1.19.1.4.1</t>
  </si>
  <si>
    <t>1.19.1.5</t>
  </si>
  <si>
    <t>1.19.1.5.1</t>
  </si>
  <si>
    <t>1.19.1.6</t>
  </si>
  <si>
    <t>1.19.1.6.1</t>
  </si>
  <si>
    <t>1.19.1.7</t>
  </si>
  <si>
    <t>1.19.1.7.1</t>
  </si>
  <si>
    <t>1.19.1.7.2</t>
  </si>
  <si>
    <t>1.19.1.7.3</t>
  </si>
  <si>
    <t>1.19.1.7.4</t>
  </si>
  <si>
    <t>1.19.1.8</t>
  </si>
  <si>
    <t>1.19.1.8.1</t>
  </si>
  <si>
    <t>1.19.1.9</t>
  </si>
  <si>
    <t>1.19.1.9.1</t>
  </si>
  <si>
    <t>1.19.1.10</t>
  </si>
  <si>
    <t>1.19.1.10.1</t>
  </si>
  <si>
    <t>1.19.1.11</t>
  </si>
  <si>
    <t>1.19.1.11.1</t>
  </si>
  <si>
    <t>1.19.1.12</t>
  </si>
  <si>
    <t>1.19.1.12.1</t>
  </si>
  <si>
    <t>1.19.1.13</t>
  </si>
  <si>
    <t>1.19.1.13.1</t>
  </si>
  <si>
    <t>1.19.1.14</t>
  </si>
  <si>
    <t>1.19.1.14.1</t>
  </si>
  <si>
    <t>1.19.1.15</t>
  </si>
  <si>
    <t>1.19.1.15.1</t>
  </si>
  <si>
    <t>1.19.1.15.2</t>
  </si>
  <si>
    <t>1.19.1.15.3</t>
  </si>
  <si>
    <t>1.19.1.15.4</t>
  </si>
  <si>
    <t>1.19.1.15.5</t>
  </si>
  <si>
    <t>1.19.1.15.6</t>
  </si>
  <si>
    <t>1.19.1.15.6.1</t>
  </si>
  <si>
    <t>1.19.1.15.7</t>
  </si>
  <si>
    <t>1.19.1.15.8</t>
  </si>
  <si>
    <t>1.19.1.16</t>
  </si>
  <si>
    <t>1.19.1.16.1</t>
  </si>
  <si>
    <t>1.19.2</t>
  </si>
  <si>
    <t>Additional 1 Sector 3 1 3</t>
  </si>
  <si>
    <t>1.19.2.1</t>
  </si>
  <si>
    <t>1.19.2.1.1</t>
  </si>
  <si>
    <t>1.19.2.1.1.1</t>
  </si>
  <si>
    <t>1.19.2.1.1.2</t>
  </si>
  <si>
    <t>1.19.2.1.1.3</t>
  </si>
  <si>
    <t>1.19.2.1.1.4</t>
  </si>
  <si>
    <t>1.19.2.1.2</t>
  </si>
  <si>
    <t>1.19.2.1.2.1</t>
  </si>
  <si>
    <t>1.19.2.1.2.2</t>
  </si>
  <si>
    <t>1.19.2.1.2.3</t>
  </si>
  <si>
    <t>1.19.3</t>
  </si>
  <si>
    <t>3G 3cc 2nd Carrier: Existing 3HScc SW Features 4</t>
  </si>
  <si>
    <t>1.19.3.1</t>
  </si>
  <si>
    <t>1.19.3.1.1</t>
  </si>
  <si>
    <t>1.19.3.1.2</t>
  </si>
  <si>
    <t>1.19.3.2</t>
  </si>
  <si>
    <t>1.19.3.2.1</t>
  </si>
  <si>
    <t>1.19.3.3</t>
  </si>
  <si>
    <t>1.19.3.3.1</t>
  </si>
  <si>
    <t>1.19.3.4</t>
  </si>
  <si>
    <t>1.19.3.4.1</t>
  </si>
  <si>
    <t>1.19.4</t>
  </si>
  <si>
    <t>3G 3cc 2nd Carrier: For HSDPA IFLS 4</t>
  </si>
  <si>
    <t>1.19.4.1</t>
  </si>
  <si>
    <t>1.19.4.1.1</t>
  </si>
  <si>
    <t>1.19.5</t>
  </si>
  <si>
    <t>3G 3cc 2nd Carrier: EUL 4</t>
  </si>
  <si>
    <t>1.19.5.1</t>
  </si>
  <si>
    <t>1.19.5.1.1</t>
  </si>
  <si>
    <t>1.2</t>
  </si>
  <si>
    <t>Site 5014</t>
  </si>
  <si>
    <t>1.2.1</t>
  </si>
  <si>
    <t>Additional 1 Sector For LTE</t>
  </si>
  <si>
    <t>1.2.1.1</t>
  </si>
  <si>
    <t>1.2.1.1.1</t>
  </si>
  <si>
    <t>1.2.1.2</t>
  </si>
  <si>
    <t>1.2.1.2.1</t>
  </si>
  <si>
    <t>1.2.1.3</t>
  </si>
  <si>
    <t>1.2.1.3.1</t>
  </si>
  <si>
    <t>1.2.1.4</t>
  </si>
  <si>
    <t>1.2.1.4.1</t>
  </si>
  <si>
    <t>1.2.1.5</t>
  </si>
  <si>
    <t>1.2.1.5.1</t>
  </si>
  <si>
    <t>1.2.1.6</t>
  </si>
  <si>
    <t>1.2.1.6.1</t>
  </si>
  <si>
    <t>1.2.1.7</t>
  </si>
  <si>
    <t>1.2.1.7.1</t>
  </si>
  <si>
    <t>1.2.1.8</t>
  </si>
  <si>
    <t>1.2.1.8.1</t>
  </si>
  <si>
    <t>1.2.1.9</t>
  </si>
  <si>
    <t>1.2.1.9.1</t>
  </si>
  <si>
    <t>1.2.1.10</t>
  </si>
  <si>
    <t>1.2.1.10.1</t>
  </si>
  <si>
    <t>1.2.1.11</t>
  </si>
  <si>
    <t>1.2.1.11.1</t>
  </si>
  <si>
    <t>1.2.1.11.1.1</t>
  </si>
  <si>
    <t>1.2.1.11.1.2</t>
  </si>
  <si>
    <t>1.2.2</t>
  </si>
  <si>
    <t>3G Change-out RBS6601 with SSC-02 1x2 30Wpcc 1xDUW20(15HS codes) (Stand-Alone) Reuse RRUW</t>
  </si>
  <si>
    <t>1.2.2.1</t>
  </si>
  <si>
    <t>1.2.2.1.1</t>
  </si>
  <si>
    <t>1.2.2.2</t>
  </si>
  <si>
    <t>1.2.2.2.1</t>
  </si>
  <si>
    <t>1.2.2.3</t>
  </si>
  <si>
    <t>RBS6601 WCDMA No RRUW DUW20 (0UL/0DL/15Code)_IPRAN_Rev A</t>
  </si>
  <si>
    <t>1.2.2.3.1</t>
  </si>
  <si>
    <t>Digital Unit DUW 20 Basic HW Module (excl.HWA, SFP)</t>
  </si>
  <si>
    <t>1.2.2.3.2</t>
  </si>
  <si>
    <t>1.2.2.3.3</t>
  </si>
  <si>
    <t>1.2.2.3.4</t>
  </si>
  <si>
    <t>1.2.2.3.5</t>
  </si>
  <si>
    <t>1.2.2.3.6</t>
  </si>
  <si>
    <t>1.2.2.3.7</t>
  </si>
  <si>
    <t>1.2.2.3.8</t>
  </si>
  <si>
    <t>1.2.2.3.9</t>
  </si>
  <si>
    <t>1.2.2.4</t>
  </si>
  <si>
    <t>1.2.2.4.1</t>
  </si>
  <si>
    <t>1.2.2.4.1.1</t>
  </si>
  <si>
    <t>1.2.2.4.1.2</t>
  </si>
  <si>
    <t>1.2.2.4.1.3</t>
  </si>
  <si>
    <t>1.2.2.4.1.4</t>
  </si>
  <si>
    <t>1.2.2.4.1.5</t>
  </si>
  <si>
    <t>1.2.2.4.1.6</t>
  </si>
  <si>
    <t>1.2.2.4.1.7</t>
  </si>
  <si>
    <t>1.2.2.4.1.8</t>
  </si>
  <si>
    <t>1.2.2.4.1.9</t>
  </si>
  <si>
    <t>1.2.2.4.1.10</t>
  </si>
  <si>
    <t>1.2.3</t>
  </si>
  <si>
    <t>3G 3cc 1st Carrier: For HSDPA IFLS</t>
  </si>
  <si>
    <t>1.2.3.1</t>
  </si>
  <si>
    <t>1.2.3.1.1</t>
  </si>
  <si>
    <t>1.2.4</t>
  </si>
  <si>
    <t>3G 3cc 3rd Carrier: EUL</t>
  </si>
  <si>
    <t>1.2.4.1</t>
  </si>
  <si>
    <t>FAJ1211518 R1, EUL for large RBS configurations p.Node</t>
  </si>
  <si>
    <t>1.2.4.1.1</t>
  </si>
  <si>
    <t>FAJ1211518 R1, EUL for large RBS configurations, Node</t>
  </si>
  <si>
    <t>1.2.5</t>
  </si>
  <si>
    <t>3G RBS6601 1x2 to 1x3 20Wpcc Additional DUW30(Additional 30HS codes)</t>
  </si>
  <si>
    <t>1.2.5.1</t>
  </si>
  <si>
    <t>1.2.5.1.1</t>
  </si>
  <si>
    <t>1.2.5.2</t>
  </si>
  <si>
    <t>RBS6601 WCDMA 1x2 30Wpcc to 1x3 20Wpcc_DUW20/30(0UL/0DL/15Code) Rev A</t>
  </si>
  <si>
    <t>1.2.5.2.1</t>
  </si>
  <si>
    <t>1.2.5.2.2</t>
  </si>
  <si>
    <t>1.2.5.2.3</t>
  </si>
  <si>
    <t>1.2.5.2.4</t>
  </si>
  <si>
    <t>1.2.5.2.5</t>
  </si>
  <si>
    <t>1.2.5.2.6</t>
  </si>
  <si>
    <t>1.2.5.2.7</t>
  </si>
  <si>
    <t>1.2.5.2.8</t>
  </si>
  <si>
    <t>1.2.6</t>
  </si>
  <si>
    <t>Batteries</t>
  </si>
  <si>
    <t>1.2.6.1</t>
  </si>
  <si>
    <t>1.2.6.1.1</t>
  </si>
  <si>
    <t>1.2.7</t>
  </si>
  <si>
    <t>Additional 1 Sector</t>
  </si>
  <si>
    <t>1.2.7.1</t>
  </si>
  <si>
    <t>1.2.7.1.1</t>
  </si>
  <si>
    <t>1.2.7.1.1.1</t>
  </si>
  <si>
    <t>1.2.7.1.1.2</t>
  </si>
  <si>
    <t>1.2.7.1.1.3</t>
  </si>
  <si>
    <t>1.2.7.1.1.4</t>
  </si>
  <si>
    <t>1.2.7.1.2</t>
  </si>
  <si>
    <t>1.2.7.1.2.1</t>
  </si>
  <si>
    <t>1.2.7.1.2.2</t>
  </si>
  <si>
    <t>1.2.7.1.2.3</t>
  </si>
  <si>
    <t>1.2.8</t>
  </si>
  <si>
    <t>3G 3cc 2nd Carrier: Existing 3HScc SW Features 7</t>
  </si>
  <si>
    <t>1.2.8.1</t>
  </si>
  <si>
    <t>1.2.8.1.1</t>
  </si>
  <si>
    <t>1.2.8.1.2</t>
  </si>
  <si>
    <t>1.2.8.2</t>
  </si>
  <si>
    <t>1.2.8.2.1</t>
  </si>
  <si>
    <t>1.2.8.3</t>
  </si>
  <si>
    <t>1.2.8.3.1</t>
  </si>
  <si>
    <t>1.2.8.4</t>
  </si>
  <si>
    <t>1.2.8.4.1</t>
  </si>
  <si>
    <t>1.2.9</t>
  </si>
  <si>
    <t>3G 3cc 2nd Carrier: For HSDPA IFLS 7</t>
  </si>
  <si>
    <t>1.2.9.1</t>
  </si>
  <si>
    <t>1.2.9.1.1</t>
  </si>
  <si>
    <t>1.2.10</t>
  </si>
  <si>
    <t>3G 3cc 2nd Carrier: EUL 7</t>
  </si>
  <si>
    <t>1.2.10.1</t>
  </si>
  <si>
    <t>1.2.10.1.1</t>
  </si>
  <si>
    <t>1.20</t>
  </si>
  <si>
    <t>Site 5195</t>
  </si>
  <si>
    <t>1.20.1</t>
  </si>
  <si>
    <t>Additional 1 Sector For LTE 3 1 1 1 1 1</t>
  </si>
  <si>
    <t>1.20.1.1</t>
  </si>
  <si>
    <t>1.20.1.1.1</t>
  </si>
  <si>
    <t>1.20.1.2</t>
  </si>
  <si>
    <t>1.20.1.2.1</t>
  </si>
  <si>
    <t>1.20.1.3</t>
  </si>
  <si>
    <t>1.20.1.3.1</t>
  </si>
  <si>
    <t>1.20.1.4</t>
  </si>
  <si>
    <t>1.20.1.4.1</t>
  </si>
  <si>
    <t>1.20.1.5</t>
  </si>
  <si>
    <t>1.20.1.5.1</t>
  </si>
  <si>
    <t>1.20.1.6</t>
  </si>
  <si>
    <t>1.20.1.6.1</t>
  </si>
  <si>
    <t>1.20.1.7</t>
  </si>
  <si>
    <t>1.20.1.7.1</t>
  </si>
  <si>
    <t>1.20.1.7.2</t>
  </si>
  <si>
    <t>1.20.1.7.3</t>
  </si>
  <si>
    <t>1.20.1.7.4</t>
  </si>
  <si>
    <t>1.20.1.8</t>
  </si>
  <si>
    <t>1.20.1.8.1</t>
  </si>
  <si>
    <t>1.20.1.9</t>
  </si>
  <si>
    <t>1.20.1.9.1</t>
  </si>
  <si>
    <t>1.20.1.10</t>
  </si>
  <si>
    <t>1.20.1.10.1</t>
  </si>
  <si>
    <t>1.20.1.11</t>
  </si>
  <si>
    <t>1.20.1.11.1</t>
  </si>
  <si>
    <t>1.20.1.12</t>
  </si>
  <si>
    <t>1.20.1.12.1</t>
  </si>
  <si>
    <t>1.20.1.13</t>
  </si>
  <si>
    <t>1.20.1.13.1</t>
  </si>
  <si>
    <t>1.20.1.14</t>
  </si>
  <si>
    <t>1.20.1.14.1</t>
  </si>
  <si>
    <t>1.20.1.15</t>
  </si>
  <si>
    <t>1.20.1.15.1</t>
  </si>
  <si>
    <t>1.20.1.15.2</t>
  </si>
  <si>
    <t>1.20.1.15.3</t>
  </si>
  <si>
    <t>1.20.1.15.4</t>
  </si>
  <si>
    <t>1.20.1.15.5</t>
  </si>
  <si>
    <t>1.20.1.15.6</t>
  </si>
  <si>
    <t>1.20.1.15.6.1</t>
  </si>
  <si>
    <t>1.20.1.15.7</t>
  </si>
  <si>
    <t>1.20.1.15.8</t>
  </si>
  <si>
    <t>1.20.1.16</t>
  </si>
  <si>
    <t>1.20.1.16.1</t>
  </si>
  <si>
    <t>1.20.2</t>
  </si>
  <si>
    <t>Additional 1 Sector 3 1 3 1</t>
  </si>
  <si>
    <t>1.20.2.1</t>
  </si>
  <si>
    <t>1.20.2.1.1</t>
  </si>
  <si>
    <t>1.20.2.1.1.1</t>
  </si>
  <si>
    <t>1.20.2.1.1.2</t>
  </si>
  <si>
    <t>1.20.2.1.1.3</t>
  </si>
  <si>
    <t>1.20.2.1.1.4</t>
  </si>
  <si>
    <t>1.20.2.1.2</t>
  </si>
  <si>
    <t>1.20.2.1.2.1</t>
  </si>
  <si>
    <t>1.20.2.1.2.2</t>
  </si>
  <si>
    <t>1.20.2.1.2.3</t>
  </si>
  <si>
    <t>1.20.3</t>
  </si>
  <si>
    <t>3G 3cc 2nd Carrier: Existing 3HScc SW Features 9 1</t>
  </si>
  <si>
    <t>1.20.3.1</t>
  </si>
  <si>
    <t>1.20.3.1.1</t>
  </si>
  <si>
    <t>1.20.3.1.2</t>
  </si>
  <si>
    <t>1.20.3.2</t>
  </si>
  <si>
    <t>1.20.3.2.1</t>
  </si>
  <si>
    <t>1.20.3.3</t>
  </si>
  <si>
    <t>1.20.3.3.1</t>
  </si>
  <si>
    <t>1.20.3.4</t>
  </si>
  <si>
    <t>1.20.3.4.1</t>
  </si>
  <si>
    <t>1.20.4</t>
  </si>
  <si>
    <t>3G 3cc 2nd Carrier: For HSDPA IFLS 9 1</t>
  </si>
  <si>
    <t>1.20.4.1</t>
  </si>
  <si>
    <t>1.20.4.1.1</t>
  </si>
  <si>
    <t>1.20.5</t>
  </si>
  <si>
    <t>3G 3cc 2nd Carrier: EUL 9 1</t>
  </si>
  <si>
    <t>1.20.5.1</t>
  </si>
  <si>
    <t>1.20.5.1.1</t>
  </si>
  <si>
    <t>1.21</t>
  </si>
  <si>
    <t>Site 5122</t>
  </si>
  <si>
    <t>1.21.1</t>
  </si>
  <si>
    <t>Additional 2 Sector for LTE</t>
  </si>
  <si>
    <t>1.21.1.1</t>
  </si>
  <si>
    <t>1xDUx</t>
  </si>
  <si>
    <t>1.21.1.1.1</t>
  </si>
  <si>
    <t>RBS 6000 Optional DU Adaptor kit</t>
  </si>
  <si>
    <t>1.21.1.2</t>
  </si>
  <si>
    <t>1.21.1.2.1</t>
  </si>
  <si>
    <t>1.21.1.3</t>
  </si>
  <si>
    <t>1.21.1.3.1</t>
  </si>
  <si>
    <t>1.21.1.4</t>
  </si>
  <si>
    <t>1.21.1.4.1</t>
  </si>
  <si>
    <t>1.21.1.5</t>
  </si>
  <si>
    <t>1.21.1.5.1</t>
  </si>
  <si>
    <t>1.21.1.6</t>
  </si>
  <si>
    <t>1.21.1.6.1</t>
  </si>
  <si>
    <t>1.21.1.7</t>
  </si>
  <si>
    <t>1.21.1.7.1</t>
  </si>
  <si>
    <t>1.21.2</t>
  </si>
  <si>
    <t>2G RBS6201 1xRUS 1xDUG20 Co-site 3G</t>
  </si>
  <si>
    <t>1.21.2.1</t>
  </si>
  <si>
    <t>Parts for RBS6201 External Alarm</t>
  </si>
  <si>
    <t>1.21.2.1.1</t>
  </si>
  <si>
    <t>PRODUCT PACKAGE/RBS DF-OVP for indoor RB (FAP1300289)</t>
  </si>
  <si>
    <t>1.21.2.1.1.1</t>
  </si>
  <si>
    <t>DISTRIBUTION FRAME/DF-OVP FOR GSM &amp; WCDM</t>
  </si>
  <si>
    <t>1.21.2.1.1.2</t>
  </si>
  <si>
    <t>OVP kit, 8 Ext Alarm for SAU</t>
  </si>
  <si>
    <t>1.21.2.1.1.3</t>
  </si>
  <si>
    <t>SAU kit, DF-OVP V2, 10m</t>
  </si>
  <si>
    <t>1.21.2.2</t>
  </si>
  <si>
    <t>RBS6201 1xRUS_1xDUG20_Stand-Alone (No TRX_No Power HWAC)</t>
  </si>
  <si>
    <t>1.21.2.2.1</t>
  </si>
  <si>
    <t>1.21.2.2.2</t>
  </si>
  <si>
    <t>1.21.2.2.3</t>
  </si>
  <si>
    <t>1.21.2.2.4</t>
  </si>
  <si>
    <t>1.21.2.2.5</t>
  </si>
  <si>
    <t>1.21.2.2.6</t>
  </si>
  <si>
    <t>1.21.2.2.7</t>
  </si>
  <si>
    <t>Single Radio Unit RUS 01B8 (900E MHz) 20W HW Activation incl.</t>
  </si>
  <si>
    <t>1.21.2.2.8</t>
  </si>
  <si>
    <t>1.21.2.2.9</t>
  </si>
  <si>
    <t>Digital Unit DUG 20 Basic HW Module (excl.Activation Keys) for E1/T1</t>
  </si>
  <si>
    <t>1.21.2.2.10</t>
  </si>
  <si>
    <t>1.21.2.2.11</t>
  </si>
  <si>
    <t>GSM Cell Carrier (TRX equiv.) HWAC</t>
  </si>
  <si>
    <t>1.21.2.3</t>
  </si>
  <si>
    <t>SAU for RBS6201</t>
  </si>
  <si>
    <t>1.21.2.3.1</t>
  </si>
  <si>
    <t>PRODUCT PACKAGE/SP RBS 6102 Large Outdoo (FAP1302026)</t>
  </si>
  <si>
    <t>1.21.2.3.1.1</t>
  </si>
  <si>
    <t>SAU;Support Alarm Unit</t>
  </si>
  <si>
    <t>1.21.3</t>
  </si>
  <si>
    <t>2G TRX &amp; Power HWAC for Co-site 3G</t>
  </si>
  <si>
    <t>1.21.3.1</t>
  </si>
  <si>
    <t>1.21.3.1.1</t>
  </si>
  <si>
    <t>1.21.3.2</t>
  </si>
  <si>
    <t>GSM TRX HWAC</t>
  </si>
  <si>
    <t>1.21.3.2.1</t>
  </si>
  <si>
    <t>1.21.4</t>
  </si>
  <si>
    <t>Batteries 3</t>
  </si>
  <si>
    <t>1.21.4.1</t>
  </si>
  <si>
    <t>1.21.4.1.1</t>
  </si>
  <si>
    <t>1.21.4.2</t>
  </si>
  <si>
    <t>BBS6201-No Batt.</t>
  </si>
  <si>
    <t>1.21.4.2.1</t>
  </si>
  <si>
    <t>1.21.4.2.2</t>
  </si>
  <si>
    <t>1.21.4.2.3</t>
  </si>
  <si>
    <t>1.21.4.2.4</t>
  </si>
  <si>
    <t>Compact rack with PCU-DC</t>
  </si>
  <si>
    <t>1.21.5</t>
  </si>
  <si>
    <t>3G RBS6201 1x2 to 1x3 20Wpcc Additional DUW30(Additional 30HS codes)</t>
  </si>
  <si>
    <t>1.21.5.1</t>
  </si>
  <si>
    <t>1.21.5.1.1</t>
  </si>
  <si>
    <t>1.21.5.2</t>
  </si>
  <si>
    <t>RBS6201 WCDMA 1x2 30Wpcc to 1x3 20Wpcc_DUW20/30(0UL/0DL/15Code)_Rev A</t>
  </si>
  <si>
    <t>1.21.5.2.1</t>
  </si>
  <si>
    <t>1.21.5.2.2</t>
  </si>
  <si>
    <t>1.21.5.2.3</t>
  </si>
  <si>
    <t>1.21.6</t>
  </si>
  <si>
    <t>3G Change-out RBS6201 1x2 30Wpcc 1xDUW20(15HS codes) (Co-site 2G)</t>
  </si>
  <si>
    <t>1.21.6.1</t>
  </si>
  <si>
    <t>1.21.6.1.1</t>
  </si>
  <si>
    <t>1.21.6.2</t>
  </si>
  <si>
    <t>1.21.6.2.1</t>
  </si>
  <si>
    <t>1.21.6.3</t>
  </si>
  <si>
    <t>RBS6201 WCDMA 1x2 30Wpcc_DUW20(0UL/0DL/15Code)_Rev A (Exclude Cabinet)</t>
  </si>
  <si>
    <t>1.21.6.3.1</t>
  </si>
  <si>
    <t>1.21.6.3.2</t>
  </si>
  <si>
    <t>1.21.6.3.3</t>
  </si>
  <si>
    <t>1.21.6.3.4</t>
  </si>
  <si>
    <t>1.21.6.3.5</t>
  </si>
  <si>
    <t>1.21.6.3.6</t>
  </si>
  <si>
    <t>1.21.6.3.7</t>
  </si>
  <si>
    <t>1.21.6.3.8</t>
  </si>
  <si>
    <t>1.21.6.3.9</t>
  </si>
  <si>
    <t>1.21.6.3.10</t>
  </si>
  <si>
    <t>1.21.6.3.11</t>
  </si>
  <si>
    <t>1.21.6.3.12</t>
  </si>
  <si>
    <t>1.21.6.3.13</t>
  </si>
  <si>
    <t>1.21.6.3.14</t>
  </si>
  <si>
    <t>1.21.6.3.15</t>
  </si>
  <si>
    <t>1.21.6.3.16</t>
  </si>
  <si>
    <t>1.21.6.3.17</t>
  </si>
  <si>
    <t>1.21.7</t>
  </si>
  <si>
    <t>Additional 2 Sector</t>
  </si>
  <si>
    <t>1.21.7.1</t>
  </si>
  <si>
    <t>RBS 6201_Additional 2 Sector of 3cc@20Wpcc (Addn 1xPSU, 1xPDU)</t>
  </si>
  <si>
    <t>1.21.7.1.1</t>
  </si>
  <si>
    <t>1.21.7.1.1.1</t>
  </si>
  <si>
    <t>1.21.7.1.1.2</t>
  </si>
  <si>
    <t>1.21.7.1.1.3</t>
  </si>
  <si>
    <t>1.21.7.1.1.4</t>
  </si>
  <si>
    <t>1.21.7.1.1.5</t>
  </si>
  <si>
    <t>1.21.7.1.1.6</t>
  </si>
  <si>
    <t>1.21.8</t>
  </si>
  <si>
    <t>3G 3cc 2nd Carrier: EUL 18 1 1</t>
  </si>
  <si>
    <t>1.21.8.1</t>
  </si>
  <si>
    <t>1.21.8.1.1</t>
  </si>
  <si>
    <t>1.21.9</t>
  </si>
  <si>
    <t>3G 3cc 2nd Carrier: For HSDPA IFLS 18 1 1</t>
  </si>
  <si>
    <t>1.21.9.1</t>
  </si>
  <si>
    <t>1.21.9.1.1</t>
  </si>
  <si>
    <t>1.21.10</t>
  </si>
  <si>
    <t>3G 3cc 3rd Carrier: HS on 3rd Carrier 3 1 1</t>
  </si>
  <si>
    <t>1.21.10.1</t>
  </si>
  <si>
    <t>1.21.10.1.1</t>
  </si>
  <si>
    <t>1.21.10.1.2</t>
  </si>
  <si>
    <t>1.21.10.2</t>
  </si>
  <si>
    <t>1.21.10.2.1</t>
  </si>
  <si>
    <t>1.21.10.3</t>
  </si>
  <si>
    <t>1.21.10.3.1</t>
  </si>
  <si>
    <t>1.21.10.4</t>
  </si>
  <si>
    <t>1.21.10.4.1</t>
  </si>
  <si>
    <t>1.21.10.5</t>
  </si>
  <si>
    <t>1.21.10.5.1</t>
  </si>
  <si>
    <t>1.21.11</t>
  </si>
  <si>
    <t>3G 3cc 2nd Carrier: Existing 3HScc SW Features 18  1</t>
  </si>
  <si>
    <t>1.21.11.1</t>
  </si>
  <si>
    <t>1.21.11.1.1</t>
  </si>
  <si>
    <t>1.21.11.1.2</t>
  </si>
  <si>
    <t>1.21.11.2</t>
  </si>
  <si>
    <t>1.21.11.2.1</t>
  </si>
  <si>
    <t>1.21.11.3</t>
  </si>
  <si>
    <t>1.21.11.3.1</t>
  </si>
  <si>
    <t>1.21.11.4</t>
  </si>
  <si>
    <t>1.21.11.4.1</t>
  </si>
  <si>
    <t>1.22</t>
  </si>
  <si>
    <t>Site 5679</t>
  </si>
  <si>
    <t>1.22.1</t>
  </si>
  <si>
    <t>Additional 1 Sector for LTE 2 1 2</t>
  </si>
  <si>
    <t>1.22.1.1</t>
  </si>
  <si>
    <t>1.22.1.1.1</t>
  </si>
  <si>
    <t>1.22.1.2</t>
  </si>
  <si>
    <t>1.22.1.2.1</t>
  </si>
  <si>
    <t>1.22.1.3</t>
  </si>
  <si>
    <t>1.22.1.3.1</t>
  </si>
  <si>
    <t>1.22.1.4</t>
  </si>
  <si>
    <t>1.22.1.4.1</t>
  </si>
  <si>
    <t>1.22.1.5</t>
  </si>
  <si>
    <t>1.22.1.5.1</t>
  </si>
  <si>
    <t>1.22.1.6</t>
  </si>
  <si>
    <t>1.22.1.6.1</t>
  </si>
  <si>
    <t>1.22.1.7</t>
  </si>
  <si>
    <t>1.22.1.7.1</t>
  </si>
  <si>
    <t>1.22.1.8</t>
  </si>
  <si>
    <t>1.22.1.8.1</t>
  </si>
  <si>
    <t>1.22.1.9</t>
  </si>
  <si>
    <t>1.22.1.9.1</t>
  </si>
  <si>
    <t>1.22.1.10</t>
  </si>
  <si>
    <t>1.22.1.10.1</t>
  </si>
  <si>
    <t>1.22.1.11</t>
  </si>
  <si>
    <t>1.22.1.11.1</t>
  </si>
  <si>
    <t>1.22.1.12</t>
  </si>
  <si>
    <t>1.22.1.12.1</t>
  </si>
  <si>
    <t>1.22.1.12.2</t>
  </si>
  <si>
    <t>1.22.1.12.3</t>
  </si>
  <si>
    <t>1.22.1.12.4</t>
  </si>
  <si>
    <t>1.22.1.12.5</t>
  </si>
  <si>
    <t>1.22.1.12.6</t>
  </si>
  <si>
    <t>1.22.1.12.7</t>
  </si>
  <si>
    <t>1.22.1.12.8</t>
  </si>
  <si>
    <t>1.22.1.12.9</t>
  </si>
  <si>
    <t>1.22.1.12.10</t>
  </si>
  <si>
    <t>1.22.1.12.11</t>
  </si>
  <si>
    <t>1.22.1.12.12</t>
  </si>
  <si>
    <t>1.22.1.12.13</t>
  </si>
  <si>
    <t>1.22.1.12.14</t>
  </si>
  <si>
    <t>1.22.1.12.15</t>
  </si>
  <si>
    <t>1.22.1.12.16</t>
  </si>
  <si>
    <t>1.22.1.13</t>
  </si>
  <si>
    <t>1.22.1.13.1</t>
  </si>
  <si>
    <t>1.22.1.14</t>
  </si>
  <si>
    <t>1.22.1.14.1</t>
  </si>
  <si>
    <t>1.22.2</t>
  </si>
  <si>
    <t>3G 3cc 3rd Carrier: HS on 3rd Carrier</t>
  </si>
  <si>
    <t>1.22.2.1</t>
  </si>
  <si>
    <t>1.22.2.1.1</t>
  </si>
  <si>
    <t>1.22.2.1.2</t>
  </si>
  <si>
    <t>1.22.2.2</t>
  </si>
  <si>
    <t>1.22.2.2.1</t>
  </si>
  <si>
    <t>1.22.2.3</t>
  </si>
  <si>
    <t>1.22.2.3.1</t>
  </si>
  <si>
    <t>1.22.2.4</t>
  </si>
  <si>
    <t>1.22.2.4.1</t>
  </si>
  <si>
    <t>1.22.2.5</t>
  </si>
  <si>
    <t>1.22.2.5.1</t>
  </si>
  <si>
    <t>1.22.3</t>
  </si>
  <si>
    <t>Additional 1 Sector 2 1 1 1 2</t>
  </si>
  <si>
    <t>1.22.3.1</t>
  </si>
  <si>
    <t>RBS 6101_Additional 1 Sector of 3cc@20Wpcc</t>
  </si>
  <si>
    <t>1.22.3.1.1</t>
  </si>
  <si>
    <t>1.22.3.1.1.1</t>
  </si>
  <si>
    <t>1.22.3.1.1.2</t>
  </si>
  <si>
    <t>1.22.3.1.1.3</t>
  </si>
  <si>
    <t>1.22.3.1.1.4</t>
  </si>
  <si>
    <t>1.23</t>
  </si>
  <si>
    <t>Site 5283</t>
  </si>
  <si>
    <t>1.23.1</t>
  </si>
  <si>
    <t>Additional 2 Sector for LTE 1</t>
  </si>
  <si>
    <t>1.23.1.1</t>
  </si>
  <si>
    <t>1.23.1.1.1</t>
  </si>
  <si>
    <t>1.23.1.2</t>
  </si>
  <si>
    <t>1.23.1.2.1</t>
  </si>
  <si>
    <t>1.23.1.3</t>
  </si>
  <si>
    <t>1.23.1.3.1</t>
  </si>
  <si>
    <t>1.23.1.4</t>
  </si>
  <si>
    <t>1.23.1.4.1</t>
  </si>
  <si>
    <t>1.23.1.5</t>
  </si>
  <si>
    <t>1.23.1.5.1</t>
  </si>
  <si>
    <t>1.23.1.6</t>
  </si>
  <si>
    <t>1.23.1.6.1</t>
  </si>
  <si>
    <t>1.23.1.7</t>
  </si>
  <si>
    <t>1.23.1.7.1</t>
  </si>
  <si>
    <t>1.23.1.8</t>
  </si>
  <si>
    <t>1.23.1.8.1</t>
  </si>
  <si>
    <t>1.23.1.9</t>
  </si>
  <si>
    <t>1.23.1.9.1</t>
  </si>
  <si>
    <t>1.23.1.10</t>
  </si>
  <si>
    <t>1.23.1.10.1</t>
  </si>
  <si>
    <t>1.23.1.11</t>
  </si>
  <si>
    <t>1.23.1.11.1</t>
  </si>
  <si>
    <t>1.23.1.12</t>
  </si>
  <si>
    <t>1.23.1.12.1</t>
  </si>
  <si>
    <t>1.23.1.12.2</t>
  </si>
  <si>
    <t>1.23.1.12.3</t>
  </si>
  <si>
    <t>1.23.1.12.4</t>
  </si>
  <si>
    <t>1.23.1.12.5</t>
  </si>
  <si>
    <t>1.23.1.12.6</t>
  </si>
  <si>
    <t>1.23.1.12.7</t>
  </si>
  <si>
    <t>1.23.1.12.8</t>
  </si>
  <si>
    <t>1.23.1.12.9</t>
  </si>
  <si>
    <t>1.23.1.12.10</t>
  </si>
  <si>
    <t>1.23.1.12.11</t>
  </si>
  <si>
    <t>1.23.1.12.12</t>
  </si>
  <si>
    <t>1.23.1.12.13</t>
  </si>
  <si>
    <t>1.23.1.12.14</t>
  </si>
  <si>
    <t>1.23.1.12.15</t>
  </si>
  <si>
    <t>1.23.1.12.16</t>
  </si>
  <si>
    <t>1.23.1.13</t>
  </si>
  <si>
    <t>1.23.1.13.1</t>
  </si>
  <si>
    <t>1.23.1.14</t>
  </si>
  <si>
    <t>1.23.1.14.1</t>
  </si>
  <si>
    <t>1.23.2</t>
  </si>
  <si>
    <t>Additional 2 Sector 1</t>
  </si>
  <si>
    <t>1.23.2.1</t>
  </si>
  <si>
    <t>RBS 6101_Additional 2 Sector of 3cc@20Wpcc (Addn 1xPSU, 1xPDU)</t>
  </si>
  <si>
    <t>1.23.2.1.1</t>
  </si>
  <si>
    <t>1.23.2.1.1.1</t>
  </si>
  <si>
    <t>1.23.2.1.1.2</t>
  </si>
  <si>
    <t>1.23.2.1.1.3</t>
  </si>
  <si>
    <t>1.23.2.1.1.4</t>
  </si>
  <si>
    <t>1.23.2.1.1.5</t>
  </si>
  <si>
    <t>1.23.2.1.1.6</t>
  </si>
  <si>
    <t>1.23.3</t>
  </si>
  <si>
    <t>3G 3cc 2nd Carrier: EUL 18</t>
  </si>
  <si>
    <t>1.23.3.1</t>
  </si>
  <si>
    <t>1.23.3.1.1</t>
  </si>
  <si>
    <t>1.23.4</t>
  </si>
  <si>
    <t>3G 3cc 2nd Carrier: For HSDPA IFLS 18</t>
  </si>
  <si>
    <t>1.23.4.1</t>
  </si>
  <si>
    <t>1.23.4.1.1</t>
  </si>
  <si>
    <t>1.23.5</t>
  </si>
  <si>
    <t>3G 3cc 3rd Carrier: HS on 3rd Carrier 3</t>
  </si>
  <si>
    <t>1.23.5.1</t>
  </si>
  <si>
    <t>1.23.5.1.1</t>
  </si>
  <si>
    <t>1.23.5.1.2</t>
  </si>
  <si>
    <t>1.23.5.2</t>
  </si>
  <si>
    <t>1.23.5.2.1</t>
  </si>
  <si>
    <t>1.23.5.3</t>
  </si>
  <si>
    <t>1.23.5.3.1</t>
  </si>
  <si>
    <t>1.23.5.4</t>
  </si>
  <si>
    <t>1.23.5.4.1</t>
  </si>
  <si>
    <t>1.23.5.5</t>
  </si>
  <si>
    <t>1.23.5.5.1</t>
  </si>
  <si>
    <t>1.23.6</t>
  </si>
  <si>
    <t>3G 3cc 2nd Carrier: Existing 3HScc SW Features 18</t>
  </si>
  <si>
    <t>1.23.6.1</t>
  </si>
  <si>
    <t>1.23.6.1.1</t>
  </si>
  <si>
    <t>1.23.6.1.2</t>
  </si>
  <si>
    <t>1.23.6.2</t>
  </si>
  <si>
    <t>1.23.6.2.1</t>
  </si>
  <si>
    <t>1.23.6.3</t>
  </si>
  <si>
    <t>1.23.6.3.1</t>
  </si>
  <si>
    <t>1.23.6.4</t>
  </si>
  <si>
    <t>1.23.6.4.1</t>
  </si>
  <si>
    <t>1.24</t>
  </si>
  <si>
    <t>Site 5087</t>
  </si>
  <si>
    <t>1.24.1</t>
  </si>
  <si>
    <t>Additional 2 Sector For LTE 2</t>
  </si>
  <si>
    <t>1.24.1.1</t>
  </si>
  <si>
    <t>1.24.1.1.1</t>
  </si>
  <si>
    <t>1.24.1.2</t>
  </si>
  <si>
    <t>1.24.1.2.1</t>
  </si>
  <si>
    <t>1.24.1.3</t>
  </si>
  <si>
    <t>1.24.1.3.1</t>
  </si>
  <si>
    <t>1.24.1.4</t>
  </si>
  <si>
    <t>1.24.1.4.1</t>
  </si>
  <si>
    <t>1.24.1.5</t>
  </si>
  <si>
    <t>1.24.1.5.1</t>
  </si>
  <si>
    <t>1.24.1.6</t>
  </si>
  <si>
    <t>1.24.1.6.1</t>
  </si>
  <si>
    <t>1.24.1.7</t>
  </si>
  <si>
    <t>1.24.1.7.1</t>
  </si>
  <si>
    <t>1.24.1.8</t>
  </si>
  <si>
    <t>1.24.1.8.1</t>
  </si>
  <si>
    <t>1.24.1.9</t>
  </si>
  <si>
    <t>1.24.1.9.1</t>
  </si>
  <si>
    <t>1.24.1.10</t>
  </si>
  <si>
    <t>1.24.1.10.1</t>
  </si>
  <si>
    <t>1.24.1.11</t>
  </si>
  <si>
    <t>1.24.1.11.1</t>
  </si>
  <si>
    <t>1.24.1.12</t>
  </si>
  <si>
    <t>1.24.1.12.1</t>
  </si>
  <si>
    <t>1.24.1.13</t>
  </si>
  <si>
    <t>1.24.1.13.1</t>
  </si>
  <si>
    <t>1.24.1.14</t>
  </si>
  <si>
    <t>1.24.1.14.1</t>
  </si>
  <si>
    <t>1.24.1.15</t>
  </si>
  <si>
    <t>1.24.1.15.1</t>
  </si>
  <si>
    <t>1.24.1.16</t>
  </si>
  <si>
    <t>1.24.1.16.1</t>
  </si>
  <si>
    <t>1.24.1.17</t>
  </si>
  <si>
    <t>1.24.1.17.1</t>
  </si>
  <si>
    <t>1.24.2</t>
  </si>
  <si>
    <t>Additional 2 Sector 1 1</t>
  </si>
  <si>
    <t>1.24.2.1</t>
  </si>
  <si>
    <t>RBS 3106_Additional 2 Sector of 3cc@30Wpcc</t>
  </si>
  <si>
    <t>1.24.2.1.1</t>
  </si>
  <si>
    <t>PRODUCT PACKAGE/WCDMA RBS 3206/3106 (FAP130731)</t>
  </si>
  <si>
    <t>1.24.2.1.1.1</t>
  </si>
  <si>
    <t>1 Dual carrier/sector exp. 60W (RU22, FU12 kit) 2100</t>
  </si>
  <si>
    <t>1.24.2.1.1.2</t>
  </si>
  <si>
    <t>PSU AC</t>
  </si>
  <si>
    <t>1.24.3</t>
  </si>
  <si>
    <t>3G 3cc 2nd Carrier: EUL 18 1</t>
  </si>
  <si>
    <t>1.24.3.1</t>
  </si>
  <si>
    <t>1.24.3.1.1</t>
  </si>
  <si>
    <t>1.24.4</t>
  </si>
  <si>
    <t>3G 3cc 2nd Carrier: For HSDPA IFLS 18 1</t>
  </si>
  <si>
    <t>1.24.4.1</t>
  </si>
  <si>
    <t>1.24.4.1.1</t>
  </si>
  <si>
    <t>1.24.5</t>
  </si>
  <si>
    <t>3G 3cc 3rd Carrier: HS on 3rd Carrier 3 1</t>
  </si>
  <si>
    <t>1.24.5.1</t>
  </si>
  <si>
    <t>1.24.5.1.1</t>
  </si>
  <si>
    <t>1.24.5.1.2</t>
  </si>
  <si>
    <t>1.24.5.2</t>
  </si>
  <si>
    <t>1.24.5.2.1</t>
  </si>
  <si>
    <t>1.24.5.3</t>
  </si>
  <si>
    <t>1.24.5.3.1</t>
  </si>
  <si>
    <t>1.24.5.4</t>
  </si>
  <si>
    <t>1.24.5.4.1</t>
  </si>
  <si>
    <t>1.24.5.5</t>
  </si>
  <si>
    <t>1.24.5.5.1</t>
  </si>
  <si>
    <t>1.24.6</t>
  </si>
  <si>
    <t>3G 3cc 2nd Carrier: Existing 3HScc SW Features 18 1</t>
  </si>
  <si>
    <t>1.24.6.1</t>
  </si>
  <si>
    <t>1.24.6.1.1</t>
  </si>
  <si>
    <t>1.24.6.1.2</t>
  </si>
  <si>
    <t>1.24.6.2</t>
  </si>
  <si>
    <t>1.24.6.2.1</t>
  </si>
  <si>
    <t>1.24.6.3</t>
  </si>
  <si>
    <t>1.24.6.3.1</t>
  </si>
  <si>
    <t>1.24.6.4</t>
  </si>
  <si>
    <t>1.24.6.4.1</t>
  </si>
  <si>
    <t>1.25</t>
  </si>
  <si>
    <t>Site 5042</t>
  </si>
  <si>
    <t>1.25.1</t>
  </si>
  <si>
    <t>3G 3G Batteries</t>
  </si>
  <si>
    <t>1.25.1.1</t>
  </si>
  <si>
    <t>1.25.1.1.1</t>
  </si>
  <si>
    <t>1.25.2</t>
  </si>
  <si>
    <t>3G Change-out RBS6601 with SSC-02 1x2 30Wpcc 1xDUW 1</t>
  </si>
  <si>
    <t>1.25.2.1</t>
  </si>
  <si>
    <t>1.25.2.1.1</t>
  </si>
  <si>
    <t>1.25.2.2</t>
  </si>
  <si>
    <t>1.25.2.2.1</t>
  </si>
  <si>
    <t>1.25.2.3</t>
  </si>
  <si>
    <t>1.25.2.3.1</t>
  </si>
  <si>
    <t>1.25.2.3.2</t>
  </si>
  <si>
    <t>1.25.2.3.3</t>
  </si>
  <si>
    <t>1.25.2.3.4</t>
  </si>
  <si>
    <t>1.25.2.3.5</t>
  </si>
  <si>
    <t>1.25.2.3.6</t>
  </si>
  <si>
    <t>1.25.2.3.7</t>
  </si>
  <si>
    <t>1.25.2.3.8</t>
  </si>
  <si>
    <t>1.25.2.3.9</t>
  </si>
  <si>
    <t>1.25.2.4</t>
  </si>
  <si>
    <t>1.25.2.4.1</t>
  </si>
  <si>
    <t>1.25.2.4.1.1</t>
  </si>
  <si>
    <t>1.25.2.4.1.2</t>
  </si>
  <si>
    <t>1.25.2.4.1.3</t>
  </si>
  <si>
    <t>1.25.2.4.1.4</t>
  </si>
  <si>
    <t>1.25.2.4.1.5</t>
  </si>
  <si>
    <t>1.25.2.4.1.6</t>
  </si>
  <si>
    <t>1.25.2.4.1.7</t>
  </si>
  <si>
    <t>1.25.2.4.1.8</t>
  </si>
  <si>
    <t>1.25.2.4.1.9</t>
  </si>
  <si>
    <t>1.25.2.4.1.10</t>
  </si>
  <si>
    <t>1.25.3</t>
  </si>
  <si>
    <t>3G RBS6601 1x2 to 1x3 20Wpcc Additional DUW30(Addi 1</t>
  </si>
  <si>
    <t>1.25.3.1</t>
  </si>
  <si>
    <t>1.25.3.1.1</t>
  </si>
  <si>
    <t>1.25.3.2</t>
  </si>
  <si>
    <t>1.25.3.2.1</t>
  </si>
  <si>
    <t>1.25.3.2.2</t>
  </si>
  <si>
    <t>1.25.3.2.3</t>
  </si>
  <si>
    <t>1.25.3.2.4</t>
  </si>
  <si>
    <t>1.25.3.2.5</t>
  </si>
  <si>
    <t>1.25.3.2.6</t>
  </si>
  <si>
    <t>1.25.3.2.7</t>
  </si>
  <si>
    <t>1.25.3.2.8</t>
  </si>
  <si>
    <t>1.25.4</t>
  </si>
  <si>
    <t>3G 3cc 1st Carrier: For HSDPA IFLS 4</t>
  </si>
  <si>
    <t>1.25.4.1</t>
  </si>
  <si>
    <t>1.25.4.1.1</t>
  </si>
  <si>
    <t>1.25.5</t>
  </si>
  <si>
    <t>3G 3cc 3rd Carrier: EUL 3</t>
  </si>
  <si>
    <t>1.25.5.1</t>
  </si>
  <si>
    <t>1.25.5.1.1</t>
  </si>
  <si>
    <t>1.26</t>
  </si>
  <si>
    <t>Site 5143</t>
  </si>
  <si>
    <t>1.26.1</t>
  </si>
  <si>
    <t>2G RBS6201 1xRUS 1xDUG20 Co-site 3G 1</t>
  </si>
  <si>
    <t>1.26.1.1</t>
  </si>
  <si>
    <t>1.26.1.1.1</t>
  </si>
  <si>
    <t>1.26.1.1.1.1</t>
  </si>
  <si>
    <t>1.26.1.1.1.2</t>
  </si>
  <si>
    <t>1.26.1.1.1.3</t>
  </si>
  <si>
    <t>1.26.1.2</t>
  </si>
  <si>
    <t>1.26.1.2.1</t>
  </si>
  <si>
    <t>1.26.1.2.2</t>
  </si>
  <si>
    <t>1.26.1.2.3</t>
  </si>
  <si>
    <t>1.26.1.2.4</t>
  </si>
  <si>
    <t>1.26.1.2.5</t>
  </si>
  <si>
    <t>1.26.1.2.6</t>
  </si>
  <si>
    <t>1.26.1.2.7</t>
  </si>
  <si>
    <t>1.26.1.2.8</t>
  </si>
  <si>
    <t>1.26.1.2.9</t>
  </si>
  <si>
    <t>1.26.1.2.10</t>
  </si>
  <si>
    <t>1.26.1.2.11</t>
  </si>
  <si>
    <t>1.26.1.3</t>
  </si>
  <si>
    <t>1.26.1.3.1</t>
  </si>
  <si>
    <t>1.26.1.3.1.1</t>
  </si>
  <si>
    <t>1.26.2</t>
  </si>
  <si>
    <t>2G TRX &amp; Power HWAC for Co-site 3G 1</t>
  </si>
  <si>
    <t>1.26.2.1</t>
  </si>
  <si>
    <t>1.26.2.1.1</t>
  </si>
  <si>
    <t>1.26.2.2</t>
  </si>
  <si>
    <t>1.26.2.2.1</t>
  </si>
  <si>
    <t>1.26.2.3</t>
  </si>
  <si>
    <t>Additional Output Power HWAC 60W-&gt;80W (per RU)</t>
  </si>
  <si>
    <t>1.26.2.3.1</t>
  </si>
  <si>
    <t>Output Power HWAC 60W-&gt;80W (per RU)</t>
  </si>
  <si>
    <t>1.26.2.4</t>
  </si>
  <si>
    <t>1.26.2.4.1</t>
  </si>
  <si>
    <t>1.26.3</t>
  </si>
  <si>
    <t>Batteries 3 1</t>
  </si>
  <si>
    <t>1.26.3.1</t>
  </si>
  <si>
    <t>1.26.3.1.1</t>
  </si>
  <si>
    <t>1.26.3.2</t>
  </si>
  <si>
    <t>1.26.3.2.1</t>
  </si>
  <si>
    <t>1.26.3.2.2</t>
  </si>
  <si>
    <t>1.26.3.2.3</t>
  </si>
  <si>
    <t>1.26.3.2.4</t>
  </si>
  <si>
    <t>1.26.4</t>
  </si>
  <si>
    <t>3G Change-out RBS6201 1x2 30Wpcc 1xDUW20(15HS code 1</t>
  </si>
  <si>
    <t>1.26.4.1</t>
  </si>
  <si>
    <t>1.26.4.1.1</t>
  </si>
  <si>
    <t>1.26.4.2</t>
  </si>
  <si>
    <t>1.26.4.2.1</t>
  </si>
  <si>
    <t>1.26.4.3</t>
  </si>
  <si>
    <t>1.26.4.3.1</t>
  </si>
  <si>
    <t>1.26.4.3.2</t>
  </si>
  <si>
    <t>1.26.4.3.3</t>
  </si>
  <si>
    <t>1.26.4.3.4</t>
  </si>
  <si>
    <t>1.26.4.3.5</t>
  </si>
  <si>
    <t>1.26.4.3.6</t>
  </si>
  <si>
    <t>1.26.4.3.7</t>
  </si>
  <si>
    <t>1.26.4.3.8</t>
  </si>
  <si>
    <t>1.26.4.3.9</t>
  </si>
  <si>
    <t>1.26.4.3.10</t>
  </si>
  <si>
    <t>1.26.4.3.11</t>
  </si>
  <si>
    <t>1.26.4.3.12</t>
  </si>
  <si>
    <t>1.26.4.3.13</t>
  </si>
  <si>
    <t>1.26.4.3.14</t>
  </si>
  <si>
    <t>1.26.4.3.15</t>
  </si>
  <si>
    <t>1.26.4.3.16</t>
  </si>
  <si>
    <t>1.26.4.3.17</t>
  </si>
  <si>
    <t>1.26.5</t>
  </si>
  <si>
    <t>3G RBS6201 1x2 to 1x3 20Wpcc Additional DUW30(Addi 1</t>
  </si>
  <si>
    <t>1.26.5.1</t>
  </si>
  <si>
    <t>1.26.5.1.1</t>
  </si>
  <si>
    <t>1.26.5.2</t>
  </si>
  <si>
    <t>1.26.5.2.1</t>
  </si>
  <si>
    <t>1.26.5.2.2</t>
  </si>
  <si>
    <t>1.26.5.2.3</t>
  </si>
  <si>
    <t>1.26.6</t>
  </si>
  <si>
    <t>3G 3cc 1st Carrier: For HSDPA IFLS 4 2</t>
  </si>
  <si>
    <t>1.26.6.1</t>
  </si>
  <si>
    <t>1.26.6.1.1</t>
  </si>
  <si>
    <t>1.26.7</t>
  </si>
  <si>
    <t>3G 3cc 3rd Carrier: EUL 3 2</t>
  </si>
  <si>
    <t>1.26.7.1</t>
  </si>
  <si>
    <t>1.26.7.1.1</t>
  </si>
  <si>
    <t>1.3</t>
  </si>
  <si>
    <t>Site 5327</t>
  </si>
  <si>
    <t>1.3.1</t>
  </si>
  <si>
    <t>Additional 1 Sector For LTE 1</t>
  </si>
  <si>
    <t>1.3.1.1</t>
  </si>
  <si>
    <t>1.3.1.1.1</t>
  </si>
  <si>
    <t>1.3.1.2</t>
  </si>
  <si>
    <t>1.3.1.2.1</t>
  </si>
  <si>
    <t>1.3.1.3</t>
  </si>
  <si>
    <t>1.3.1.3.1</t>
  </si>
  <si>
    <t>1.3.1.4</t>
  </si>
  <si>
    <t>1.3.1.4.1</t>
  </si>
  <si>
    <t>1.3.1.5</t>
  </si>
  <si>
    <t>1.3.1.5.1</t>
  </si>
  <si>
    <t>1.3.1.6</t>
  </si>
  <si>
    <t>1.3.1.6.1</t>
  </si>
  <si>
    <t>1.3.1.7</t>
  </si>
  <si>
    <t>1.3.1.7.1</t>
  </si>
  <si>
    <t>1.3.1.8</t>
  </si>
  <si>
    <t>1.3.1.8.1</t>
  </si>
  <si>
    <t>1.3.1.9</t>
  </si>
  <si>
    <t>1.3.1.9.1</t>
  </si>
  <si>
    <t>1.3.1.10</t>
  </si>
  <si>
    <t>1.3.1.10.1</t>
  </si>
  <si>
    <t>1.3.1.11</t>
  </si>
  <si>
    <t>1.3.1.11.1</t>
  </si>
  <si>
    <t>1.3.1.12</t>
  </si>
  <si>
    <t>1.3.1.12.1</t>
  </si>
  <si>
    <t>1.3.1.13</t>
  </si>
  <si>
    <t>1.3.1.13.1</t>
  </si>
  <si>
    <t>1.3.2</t>
  </si>
  <si>
    <t>3G Change-out RBS6101 1x2 30Wpcc 1xDUW20(15HS codes) (Stand-Alone)</t>
  </si>
  <si>
    <t>1.3.2.1</t>
  </si>
  <si>
    <t>1.3.2.1.1</t>
  </si>
  <si>
    <t>1.3.2.2</t>
  </si>
  <si>
    <t>1.3.2.2.1</t>
  </si>
  <si>
    <t>1.3.2.3</t>
  </si>
  <si>
    <t>RBS6101 WCDMA 1x2 30Wpcc_DUW20(0UL/0DL/15Code)_Rev A</t>
  </si>
  <si>
    <t>1.3.2.3.1</t>
  </si>
  <si>
    <t>RBS 6101 Cabinet, 230 VAC (no RU, no PSU incl.)</t>
  </si>
  <si>
    <t>1.3.2.3.2</t>
  </si>
  <si>
    <t>1.3.2.3.3</t>
  </si>
  <si>
    <t>1.3.2.3.4</t>
  </si>
  <si>
    <t>1.3.2.3.5</t>
  </si>
  <si>
    <t>1.3.2.3.6</t>
  </si>
  <si>
    <t>1.3.2.3.7</t>
  </si>
  <si>
    <t>1.3.2.3.8</t>
  </si>
  <si>
    <t>1.3.2.3.9</t>
  </si>
  <si>
    <t>1.3.2.3.10</t>
  </si>
  <si>
    <t>1.3.2.3.11</t>
  </si>
  <si>
    <t>1.3.2.3.12</t>
  </si>
  <si>
    <t>1.3.2.3.13</t>
  </si>
  <si>
    <t>Prepared for external battery back-up</t>
  </si>
  <si>
    <t>1.3.2.3.14</t>
  </si>
  <si>
    <t>1.3.2.3.15</t>
  </si>
  <si>
    <t>1.3.2.3.16</t>
  </si>
  <si>
    <t>1.3.2.3.17</t>
  </si>
  <si>
    <t>1.3.2.3.18</t>
  </si>
  <si>
    <t>1.3.2.3.19</t>
  </si>
  <si>
    <t>Site LAN connection</t>
  </si>
  <si>
    <t>1.3.2.3.20</t>
  </si>
  <si>
    <t>1.3.2.3.21</t>
  </si>
  <si>
    <t>1.3.2.3.22</t>
  </si>
  <si>
    <t>1.3.3</t>
  </si>
  <si>
    <t>3G RBS6101 1x2 to 1x3 20Wpcc Additional DUW30(Additional 30HS codes)</t>
  </si>
  <si>
    <t>1.3.3.1</t>
  </si>
  <si>
    <t>1.3.3.1.1</t>
  </si>
  <si>
    <t>1.3.3.2</t>
  </si>
  <si>
    <t>RBS6101 WCDMA 1x2 30Wpcc to 1x3 20Wpcc_DUW20/30(0UL/0DL/15Code)_Rev A</t>
  </si>
  <si>
    <t>1.3.3.2.1</t>
  </si>
  <si>
    <t>1.3.3.2.2</t>
  </si>
  <si>
    <t>1.3.3.2.3</t>
  </si>
  <si>
    <t>1.3.3.2.4</t>
  </si>
  <si>
    <t>1.3.3.2.5</t>
  </si>
  <si>
    <t>1.3.3.2.6</t>
  </si>
  <si>
    <t>1.3.4</t>
  </si>
  <si>
    <t>Batteries 2</t>
  </si>
  <si>
    <t>1.3.4.1</t>
  </si>
  <si>
    <t>BBU6101 (170Ah) (No Batteries)</t>
  </si>
  <si>
    <t>1.3.4.1.1</t>
  </si>
  <si>
    <t>1.3.4.1.2</t>
  </si>
  <si>
    <t>BBU 6101 with Active Cooling</t>
  </si>
  <si>
    <t>1.3.4.1.3</t>
  </si>
  <si>
    <t>Outdoor Battery Accessory Kit</t>
  </si>
  <si>
    <t>1.3.4.2</t>
  </si>
  <si>
    <t>NSB Std Battery Set, 48V/170Ah For BBU6101 (1 Set)</t>
  </si>
  <si>
    <t>1.3.4.2.1</t>
  </si>
  <si>
    <t>1.3.5</t>
  </si>
  <si>
    <t>Additional 1 Sector 1</t>
  </si>
  <si>
    <t>1.3.5.1</t>
  </si>
  <si>
    <t>RBS 6101_Additional 1 Sector of 3cc@20Wpcc (Addn 1xPSU, 1xPDU)</t>
  </si>
  <si>
    <t>1.3.5.1.1</t>
  </si>
  <si>
    <t>1.3.5.1.1.1</t>
  </si>
  <si>
    <t>1.3.5.1.1.2</t>
  </si>
  <si>
    <t>1.3.5.1.1.3</t>
  </si>
  <si>
    <t>1.3.5.1.1.4</t>
  </si>
  <si>
    <t>1.3.5.1.1.5</t>
  </si>
  <si>
    <t>1.3.5.1.1.6</t>
  </si>
  <si>
    <t>1.3.6</t>
  </si>
  <si>
    <t>3G 3cc 2nd Carrier: Existing 3HScc SW Features 11</t>
  </si>
  <si>
    <t>1.3.6.1</t>
  </si>
  <si>
    <t>1.3.6.1.1</t>
  </si>
  <si>
    <t>1.3.6.1.2</t>
  </si>
  <si>
    <t>1.3.6.2</t>
  </si>
  <si>
    <t>1.3.6.2.1</t>
  </si>
  <si>
    <t>1.3.6.3</t>
  </si>
  <si>
    <t>1.3.6.3.1</t>
  </si>
  <si>
    <t>1.3.6.4</t>
  </si>
  <si>
    <t>1.3.6.4.1</t>
  </si>
  <si>
    <t>1.3.7</t>
  </si>
  <si>
    <t>3G 3cc 2nd Carrier: For HSDPA IFLS 11</t>
  </si>
  <si>
    <t>1.3.7.1</t>
  </si>
  <si>
    <t>1.3.7.1.1</t>
  </si>
  <si>
    <t>1.3.8</t>
  </si>
  <si>
    <t>3G 3cc 2nd Carrier: EUL 11</t>
  </si>
  <si>
    <t>1.3.8.1</t>
  </si>
  <si>
    <t>1.3.8.1.1</t>
  </si>
  <si>
    <t>1.3.9</t>
  </si>
  <si>
    <t>3G 3cc 1st Carrier: For HSDPA IFLS 1</t>
  </si>
  <si>
    <t>1.3.9.1</t>
  </si>
  <si>
    <t>1.3.9.1.1</t>
  </si>
  <si>
    <t>1.3.10</t>
  </si>
  <si>
    <t>3G 3cc 3rd Carrier: EUL 1</t>
  </si>
  <si>
    <t>1.3.10.1</t>
  </si>
  <si>
    <t>1.3.10.1.1</t>
  </si>
  <si>
    <t>1.4</t>
  </si>
  <si>
    <t>Site 5163</t>
  </si>
  <si>
    <t>1.4.1</t>
  </si>
  <si>
    <t>Additional 1 Sector For LTE 1 1</t>
  </si>
  <si>
    <t>1.4.1.1</t>
  </si>
  <si>
    <t>1.4.1.1.1</t>
  </si>
  <si>
    <t>1.4.1.2</t>
  </si>
  <si>
    <t>1.4.1.2.1</t>
  </si>
  <si>
    <t>1.4.1.3</t>
  </si>
  <si>
    <t>1.4.1.3.1</t>
  </si>
  <si>
    <t>1.4.1.4</t>
  </si>
  <si>
    <t>1.4.1.4.1</t>
  </si>
  <si>
    <t>1.4.1.5</t>
  </si>
  <si>
    <t>1.4.1.5.1</t>
  </si>
  <si>
    <t>1.4.1.6</t>
  </si>
  <si>
    <t>1.4.1.6.1</t>
  </si>
  <si>
    <t>1.4.1.7</t>
  </si>
  <si>
    <t>1.4.1.7.1</t>
  </si>
  <si>
    <t>1.4.1.8</t>
  </si>
  <si>
    <t>1.4.1.8.1</t>
  </si>
  <si>
    <t>1.4.1.9</t>
  </si>
  <si>
    <t>1.4.1.9.1</t>
  </si>
  <si>
    <t>1.4.1.10</t>
  </si>
  <si>
    <t>1.4.1.10.1</t>
  </si>
  <si>
    <t>1.4.1.11</t>
  </si>
  <si>
    <t>1.4.1.11.1</t>
  </si>
  <si>
    <t>1.4.1.12</t>
  </si>
  <si>
    <t>1.4.1.12.1</t>
  </si>
  <si>
    <t>1.4.1.13</t>
  </si>
  <si>
    <t>1.4.1.13.1</t>
  </si>
  <si>
    <t>1.4.1.14</t>
  </si>
  <si>
    <t>1.4.1.14.1</t>
  </si>
  <si>
    <t>1.4.2</t>
  </si>
  <si>
    <t>3G RBS6101 1x2 to 1x3 20Wpcc Additional DUW30(Addi 1</t>
  </si>
  <si>
    <t>1.4.2.1</t>
  </si>
  <si>
    <t>1.4.2.1.1</t>
  </si>
  <si>
    <t>1.4.2.2</t>
  </si>
  <si>
    <t>1.4.2.2.1</t>
  </si>
  <si>
    <t>1.4.2.2.2</t>
  </si>
  <si>
    <t>1.4.2.2.3</t>
  </si>
  <si>
    <t>1.4.2.2.4</t>
  </si>
  <si>
    <t>1.4.2.2.5</t>
  </si>
  <si>
    <t>1.4.2.2.6</t>
  </si>
  <si>
    <t>1.4.3</t>
  </si>
  <si>
    <t>Additional 1 Sector 2</t>
  </si>
  <si>
    <t>1.4.3.1</t>
  </si>
  <si>
    <t>1.4.3.1.1</t>
  </si>
  <si>
    <t>1.4.3.1.1.1</t>
  </si>
  <si>
    <t>1.4.3.1.1.2</t>
  </si>
  <si>
    <t>1.4.3.1.1.3</t>
  </si>
  <si>
    <t>1.4.3.1.1.4</t>
  </si>
  <si>
    <t>1.4.4</t>
  </si>
  <si>
    <t>3G 3cc 2nd Carrier: Existing 3HScc SW Features 16</t>
  </si>
  <si>
    <t>1.4.4.1</t>
  </si>
  <si>
    <t>1.4.4.1.1</t>
  </si>
  <si>
    <t>1.4.4.1.2</t>
  </si>
  <si>
    <t>1.4.4.2</t>
  </si>
  <si>
    <t>1.4.4.2.1</t>
  </si>
  <si>
    <t>1.4.4.3</t>
  </si>
  <si>
    <t>1.4.4.3.1</t>
  </si>
  <si>
    <t>1.4.4.4</t>
  </si>
  <si>
    <t>1.4.4.4.1</t>
  </si>
  <si>
    <t>1.4.5</t>
  </si>
  <si>
    <t>3G 3cc 2nd Carrier: For HSDPA IFLS 16</t>
  </si>
  <si>
    <t>1.4.5.1</t>
  </si>
  <si>
    <t>1.4.5.1.1</t>
  </si>
  <si>
    <t>1.4.6</t>
  </si>
  <si>
    <t>3G 3cc 2nd Carrier: EUL 16</t>
  </si>
  <si>
    <t>1.4.6.1</t>
  </si>
  <si>
    <t>1.4.6.1.1</t>
  </si>
  <si>
    <t>1.4.7</t>
  </si>
  <si>
    <t>3G 3cc 1st Carrier: For HSDPA IFLS 2</t>
  </si>
  <si>
    <t>1.4.7.1</t>
  </si>
  <si>
    <t>1.4.7.1.1</t>
  </si>
  <si>
    <t>1.4.8</t>
  </si>
  <si>
    <t>3G 3cc 3rd Carrier: EUL 2</t>
  </si>
  <si>
    <t>1.4.8.1</t>
  </si>
  <si>
    <t>1.4.8.1.1</t>
  </si>
  <si>
    <t>1.5</t>
  </si>
  <si>
    <t>Site 5323</t>
  </si>
  <si>
    <t>1.5.1</t>
  </si>
  <si>
    <t>Additional 1 Sector For LTE 1 1 1</t>
  </si>
  <si>
    <t>1.5.1.1</t>
  </si>
  <si>
    <t>1.5.1.1.1</t>
  </si>
  <si>
    <t>1.5.1.2</t>
  </si>
  <si>
    <t>1.5.1.2.1</t>
  </si>
  <si>
    <t>1.5.1.3</t>
  </si>
  <si>
    <t>1.5.1.3.1</t>
  </si>
  <si>
    <t>1.5.1.4</t>
  </si>
  <si>
    <t>1.5.1.4.1</t>
  </si>
  <si>
    <t>1.5.1.5</t>
  </si>
  <si>
    <t>1.5.1.5.1</t>
  </si>
  <si>
    <t>1.5.1.6</t>
  </si>
  <si>
    <t>1.5.1.6.1</t>
  </si>
  <si>
    <t>1.5.2</t>
  </si>
  <si>
    <t>Additional 1 Sector 2 1</t>
  </si>
  <si>
    <t>1.5.2.1</t>
  </si>
  <si>
    <t>1.5.2.1.1</t>
  </si>
  <si>
    <t>1.5.2.1.1.1</t>
  </si>
  <si>
    <t>1.5.2.1.1.2</t>
  </si>
  <si>
    <t>1.5.2.1.1.3</t>
  </si>
  <si>
    <t>1.5.2.1.1.4</t>
  </si>
  <si>
    <t>1.5.3</t>
  </si>
  <si>
    <t>3G 3cc 2nd Carrier: Existing 3HScc SW Features 13</t>
  </si>
  <si>
    <t>1.5.3.1</t>
  </si>
  <si>
    <t>1.5.3.1.1</t>
  </si>
  <si>
    <t>1.5.3.1.2</t>
  </si>
  <si>
    <t>1.5.3.2</t>
  </si>
  <si>
    <t>1.5.3.2.1</t>
  </si>
  <si>
    <t>1.5.3.3</t>
  </si>
  <si>
    <t>1.5.3.3.1</t>
  </si>
  <si>
    <t>1.5.3.4</t>
  </si>
  <si>
    <t>1.5.3.4.1</t>
  </si>
  <si>
    <t>1.5.4</t>
  </si>
  <si>
    <t>3G 3cc 2nd Carrier: For HSDPA IFLS 13</t>
  </si>
  <si>
    <t>1.5.4.1</t>
  </si>
  <si>
    <t>1.5.4.1.1</t>
  </si>
  <si>
    <t>1.5.5</t>
  </si>
  <si>
    <t>3G 3cc 2nd Carrier: EUL 13</t>
  </si>
  <si>
    <t>1.5.5.1</t>
  </si>
  <si>
    <t>1.5.5.1.1</t>
  </si>
  <si>
    <t>1.6</t>
  </si>
  <si>
    <t>Site 5156</t>
  </si>
  <si>
    <t>1.6.1</t>
  </si>
  <si>
    <t>Additional 1 Sector For LTE 1 1 1 1</t>
  </si>
  <si>
    <t>1.6.1.1</t>
  </si>
  <si>
    <t>1.6.1.1.1</t>
  </si>
  <si>
    <t>1.6.1.2</t>
  </si>
  <si>
    <t>1.6.1.2.1</t>
  </si>
  <si>
    <t>1.6.1.3</t>
  </si>
  <si>
    <t>1.6.1.3.1</t>
  </si>
  <si>
    <t>1.6.1.4</t>
  </si>
  <si>
    <t>1.6.1.4.1</t>
  </si>
  <si>
    <t>1.6.1.5</t>
  </si>
  <si>
    <t>1.6.1.5.1</t>
  </si>
  <si>
    <t>1.6.1.6</t>
  </si>
  <si>
    <t>1.6.1.6.1</t>
  </si>
  <si>
    <t>1.6.1.7</t>
  </si>
  <si>
    <t>1.6.1.7.1</t>
  </si>
  <si>
    <t>1.6.1.8</t>
  </si>
  <si>
    <t>1.6.1.8.1</t>
  </si>
  <si>
    <t>1.6.1.9</t>
  </si>
  <si>
    <t>1.6.1.9.1</t>
  </si>
  <si>
    <t>1.6.1.10</t>
  </si>
  <si>
    <t>1.6.1.10.1</t>
  </si>
  <si>
    <t>1.6.1.11</t>
  </si>
  <si>
    <t>1.6.1.11.1</t>
  </si>
  <si>
    <t>1.6.1.12</t>
  </si>
  <si>
    <t>1.6.1.12.1</t>
  </si>
  <si>
    <t>1.6.1.13</t>
  </si>
  <si>
    <t>1.6.1.13.1</t>
  </si>
  <si>
    <t>1.6.1.14</t>
  </si>
  <si>
    <t>1.6.1.14.1</t>
  </si>
  <si>
    <t>1.6.2</t>
  </si>
  <si>
    <t>Additional 1 Sector 2 2</t>
  </si>
  <si>
    <t>1.6.2.1</t>
  </si>
  <si>
    <t>1.6.2.1.1</t>
  </si>
  <si>
    <t>1.6.2.1.1.1</t>
  </si>
  <si>
    <t>1.6.2.1.1.2</t>
  </si>
  <si>
    <t>1.6.2.1.1.3</t>
  </si>
  <si>
    <t>1.6.2.1.1.4</t>
  </si>
  <si>
    <t>1.6.3</t>
  </si>
  <si>
    <t>3G 3cc 2nd Carrier: Existing 3HScc SW Features 14</t>
  </si>
  <si>
    <t>1.6.3.1</t>
  </si>
  <si>
    <t>1.6.3.1.1</t>
  </si>
  <si>
    <t>1.6.3.1.2</t>
  </si>
  <si>
    <t>1.6.3.2</t>
  </si>
  <si>
    <t>1.6.3.2.1</t>
  </si>
  <si>
    <t>1.6.3.3</t>
  </si>
  <si>
    <t>1.6.3.3.1</t>
  </si>
  <si>
    <t>1.6.3.4</t>
  </si>
  <si>
    <t>1.6.3.4.1</t>
  </si>
  <si>
    <t>1.6.4</t>
  </si>
  <si>
    <t>3G 3cc 2nd Carrier: For HSDPA IFLS 14</t>
  </si>
  <si>
    <t>1.6.4.1</t>
  </si>
  <si>
    <t>1.6.4.1.1</t>
  </si>
  <si>
    <t>1.6.5</t>
  </si>
  <si>
    <t>3G 3cc 2nd Carrier: EUL 14</t>
  </si>
  <si>
    <t>1.6.5.1</t>
  </si>
  <si>
    <t>1.6.5.1.1</t>
  </si>
  <si>
    <t>1.7</t>
  </si>
  <si>
    <t>Site 5006</t>
  </si>
  <si>
    <t>1.7.1</t>
  </si>
  <si>
    <t>Additional 1 Sector for LTE 2</t>
  </si>
  <si>
    <t>1.7.1.1</t>
  </si>
  <si>
    <t>1.7.1.1.1</t>
  </si>
  <si>
    <t>1.7.1.2</t>
  </si>
  <si>
    <t>1.7.1.2.1</t>
  </si>
  <si>
    <t>1.7.1.3</t>
  </si>
  <si>
    <t>1.7.1.3.1</t>
  </si>
  <si>
    <t>1.7.1.4</t>
  </si>
  <si>
    <t>1.7.1.4.1</t>
  </si>
  <si>
    <t>1.7.1.5</t>
  </si>
  <si>
    <t>1.7.1.5.1</t>
  </si>
  <si>
    <t>1.7.1.6</t>
  </si>
  <si>
    <t>1.7.1.6.1</t>
  </si>
  <si>
    <t>1.7.1.7</t>
  </si>
  <si>
    <t>1.7.1.7.1</t>
  </si>
  <si>
    <t>1.7.1.8</t>
  </si>
  <si>
    <t>1.7.1.8.1</t>
  </si>
  <si>
    <t>1.7.1.9</t>
  </si>
  <si>
    <t>1.7.1.9.1</t>
  </si>
  <si>
    <t>1.7.1.10</t>
  </si>
  <si>
    <t>1.7.1.10.1</t>
  </si>
  <si>
    <t>1.7.1.11</t>
  </si>
  <si>
    <t>1.7.1.11.1</t>
  </si>
  <si>
    <t>1.7.1.12</t>
  </si>
  <si>
    <t>1.7.1.12.1</t>
  </si>
  <si>
    <t>1.7.1.12.2</t>
  </si>
  <si>
    <t>1.7.1.12.3</t>
  </si>
  <si>
    <t>1.7.1.12.4</t>
  </si>
  <si>
    <t>1.7.1.12.5</t>
  </si>
  <si>
    <t>1.7.1.12.6</t>
  </si>
  <si>
    <t>1.7.1.12.7</t>
  </si>
  <si>
    <t>1.7.1.12.8</t>
  </si>
  <si>
    <t>1.7.1.12.9</t>
  </si>
  <si>
    <t>1.7.1.12.10</t>
  </si>
  <si>
    <t>1.7.1.12.11</t>
  </si>
  <si>
    <t>1.7.1.12.12</t>
  </si>
  <si>
    <t>1.7.1.12.13</t>
  </si>
  <si>
    <t>1.7.1.12.14</t>
  </si>
  <si>
    <t>1.7.1.12.15</t>
  </si>
  <si>
    <t>1.7.1.12.16</t>
  </si>
  <si>
    <t>1.7.1.13</t>
  </si>
  <si>
    <t>1.7.1.13.1</t>
  </si>
  <si>
    <t>1.7.1.14</t>
  </si>
  <si>
    <t>1.7.1.14.1</t>
  </si>
  <si>
    <t>1.7.2</t>
  </si>
  <si>
    <t>Additional 1 Sector 2 1 1</t>
  </si>
  <si>
    <t>1.7.2.1</t>
  </si>
  <si>
    <t>1.7.2.1.1</t>
  </si>
  <si>
    <t>1.7.2.1.1.1</t>
  </si>
  <si>
    <t>1.7.2.1.1.2</t>
  </si>
  <si>
    <t>1.7.2.1.1.3</t>
  </si>
  <si>
    <t>1.7.2.1.1.4</t>
  </si>
  <si>
    <t>1.7.2.1.1.5</t>
  </si>
  <si>
    <t>1.7.2.1.1.6</t>
  </si>
  <si>
    <t>1.7.3</t>
  </si>
  <si>
    <t>3G 3cc 2nd Carrier: Existing 3HScc SW Features 5</t>
  </si>
  <si>
    <t>1.7.3.1</t>
  </si>
  <si>
    <t>1.7.3.1.1</t>
  </si>
  <si>
    <t>1.7.3.1.2</t>
  </si>
  <si>
    <t>1.7.3.2</t>
  </si>
  <si>
    <t>1.7.3.2.1</t>
  </si>
  <si>
    <t>1.7.3.3</t>
  </si>
  <si>
    <t>1.7.3.3.1</t>
  </si>
  <si>
    <t>1.7.3.4</t>
  </si>
  <si>
    <t>1.7.3.4.1</t>
  </si>
  <si>
    <t>1.7.4</t>
  </si>
  <si>
    <t>3G 3cc 2nd Carrier: For HSDPA IFLS 5</t>
  </si>
  <si>
    <t>1.7.4.1</t>
  </si>
  <si>
    <t>1.7.4.1.1</t>
  </si>
  <si>
    <t>1.7.5</t>
  </si>
  <si>
    <t>3G 3cc 2nd Carrier: EUL 5</t>
  </si>
  <si>
    <t>1.7.5.1</t>
  </si>
  <si>
    <t>1.7.5.1.1</t>
  </si>
  <si>
    <t>1.8</t>
  </si>
  <si>
    <t>Site 5013</t>
  </si>
  <si>
    <t>1.8.1</t>
  </si>
  <si>
    <t>Additional 1 Sector for LTE 2 1</t>
  </si>
  <si>
    <t>1.8.1.1</t>
  </si>
  <si>
    <t>1.8.1.1.1</t>
  </si>
  <si>
    <t>1.8.1.2</t>
  </si>
  <si>
    <t>1.8.1.2.1</t>
  </si>
  <si>
    <t>1.8.1.3</t>
  </si>
  <si>
    <t>1.8.1.3.1</t>
  </si>
  <si>
    <t>1.8.1.4</t>
  </si>
  <si>
    <t>1.8.1.4.1</t>
  </si>
  <si>
    <t>1.8.1.5</t>
  </si>
  <si>
    <t>1.8.1.5.1</t>
  </si>
  <si>
    <t>1.8.1.6</t>
  </si>
  <si>
    <t>1.8.1.6.1</t>
  </si>
  <si>
    <t>1.8.1.7</t>
  </si>
  <si>
    <t>1.8.1.7.1</t>
  </si>
  <si>
    <t>1.8.1.8</t>
  </si>
  <si>
    <t>1.8.1.8.1</t>
  </si>
  <si>
    <t>1.8.1.9</t>
  </si>
  <si>
    <t>1.8.1.9.1</t>
  </si>
  <si>
    <t>1.8.1.10</t>
  </si>
  <si>
    <t>1.8.1.10.1</t>
  </si>
  <si>
    <t>1.8.1.11</t>
  </si>
  <si>
    <t>1.8.1.11.1</t>
  </si>
  <si>
    <t>1.8.1.12</t>
  </si>
  <si>
    <t>1.8.1.12.1</t>
  </si>
  <si>
    <t>1.8.1.12.2</t>
  </si>
  <si>
    <t>1.8.1.12.3</t>
  </si>
  <si>
    <t>1.8.1.12.4</t>
  </si>
  <si>
    <t>1.8.1.12.5</t>
  </si>
  <si>
    <t>1.8.1.12.6</t>
  </si>
  <si>
    <t>1.8.1.12.7</t>
  </si>
  <si>
    <t>1.8.1.12.8</t>
  </si>
  <si>
    <t>1.8.1.12.9</t>
  </si>
  <si>
    <t>1.8.1.12.10</t>
  </si>
  <si>
    <t>1.8.1.12.11</t>
  </si>
  <si>
    <t>1.8.1.12.12</t>
  </si>
  <si>
    <t>1.8.1.12.13</t>
  </si>
  <si>
    <t>1.8.1.12.14</t>
  </si>
  <si>
    <t>1.8.1.12.15</t>
  </si>
  <si>
    <t>1.8.1.12.16</t>
  </si>
  <si>
    <t>1.8.1.13</t>
  </si>
  <si>
    <t>1.8.1.13.1</t>
  </si>
  <si>
    <t>1.8.1.14</t>
  </si>
  <si>
    <t>1.8.1.14.1</t>
  </si>
  <si>
    <t>1.8.2</t>
  </si>
  <si>
    <t>Additional 1 Sector 2 1 1 1</t>
  </si>
  <si>
    <t>1.8.2.1</t>
  </si>
  <si>
    <t>1.8.2.1.1</t>
  </si>
  <si>
    <t>1.8.2.1.1.1</t>
  </si>
  <si>
    <t>1.8.2.1.1.2</t>
  </si>
  <si>
    <t>1.8.2.1.1.3</t>
  </si>
  <si>
    <t>1.8.2.1.1.4</t>
  </si>
  <si>
    <t>1.8.3</t>
  </si>
  <si>
    <t>3G 3cc 2nd Carrier: Existing 3HScc SW Features 6</t>
  </si>
  <si>
    <t>1.8.3.1</t>
  </si>
  <si>
    <t>1.8.3.1.1</t>
  </si>
  <si>
    <t>1.8.3.1.2</t>
  </si>
  <si>
    <t>1.8.3.2</t>
  </si>
  <si>
    <t>1.8.3.2.1</t>
  </si>
  <si>
    <t>1.8.3.3</t>
  </si>
  <si>
    <t>1.8.3.3.1</t>
  </si>
  <si>
    <t>1.8.3.4</t>
  </si>
  <si>
    <t>1.8.3.4.1</t>
  </si>
  <si>
    <t>1.8.4</t>
  </si>
  <si>
    <t>3G 3cc 2nd Carrier: For HSDPA IFLS 6</t>
  </si>
  <si>
    <t>1.8.4.1</t>
  </si>
  <si>
    <t>1.8.4.1.1</t>
  </si>
  <si>
    <t>1.8.5</t>
  </si>
  <si>
    <t>3G 3cc 2nd Carrier: EUL 6</t>
  </si>
  <si>
    <t>1.8.5.1</t>
  </si>
  <si>
    <t>1.8.5.1.1</t>
  </si>
  <si>
    <t>1.9</t>
  </si>
  <si>
    <t>Site 5068</t>
  </si>
  <si>
    <t>1.9.1</t>
  </si>
  <si>
    <t>Additional 1 Sector for LTE 2 2</t>
  </si>
  <si>
    <t>1.9.1.1</t>
  </si>
  <si>
    <t>1.9.1.1.1</t>
  </si>
  <si>
    <t>1.9.1.2</t>
  </si>
  <si>
    <t>1.9.1.2.1</t>
  </si>
  <si>
    <t>1.9.1.3</t>
  </si>
  <si>
    <t>1.9.1.3.1</t>
  </si>
  <si>
    <t>1.9.1.4</t>
  </si>
  <si>
    <t>1.9.1.4.1</t>
  </si>
  <si>
    <t>1.9.1.5</t>
  </si>
  <si>
    <t>1.9.1.5.1</t>
  </si>
  <si>
    <t>1.9.1.6</t>
  </si>
  <si>
    <t>1.9.1.6.1</t>
  </si>
  <si>
    <t>1.9.1.7</t>
  </si>
  <si>
    <t>1.9.1.7.1</t>
  </si>
  <si>
    <t>1.9.1.8</t>
  </si>
  <si>
    <t>1.9.1.8.1</t>
  </si>
  <si>
    <t>1.9.1.9</t>
  </si>
  <si>
    <t>1.9.1.9.1</t>
  </si>
  <si>
    <t>1.9.1.10</t>
  </si>
  <si>
    <t>1.9.1.10.1</t>
  </si>
  <si>
    <t>1.9.1.11</t>
  </si>
  <si>
    <t>1.9.1.11.1</t>
  </si>
  <si>
    <t>1.9.1.12</t>
  </si>
  <si>
    <t>1.9.1.12.1</t>
  </si>
  <si>
    <t>1.9.1.12.2</t>
  </si>
  <si>
    <t>1.9.1.12.3</t>
  </si>
  <si>
    <t>1.9.1.12.4</t>
  </si>
  <si>
    <t>1.9.1.12.5</t>
  </si>
  <si>
    <t>1.9.1.12.6</t>
  </si>
  <si>
    <t>1.9.1.12.7</t>
  </si>
  <si>
    <t>1.9.1.12.8</t>
  </si>
  <si>
    <t>1.9.1.12.9</t>
  </si>
  <si>
    <t>1.9.1.12.10</t>
  </si>
  <si>
    <t>1.9.1.12.11</t>
  </si>
  <si>
    <t>1.9.1.12.12</t>
  </si>
  <si>
    <t>1.9.1.12.13</t>
  </si>
  <si>
    <t>1.9.1.12.14</t>
  </si>
  <si>
    <t>1.9.1.12.15</t>
  </si>
  <si>
    <t>1.9.1.12.16</t>
  </si>
  <si>
    <t>1.9.1.13</t>
  </si>
  <si>
    <t>1.9.1.13.1</t>
  </si>
  <si>
    <t>1.9.1.14</t>
  </si>
  <si>
    <t>1.9.1.14.1</t>
  </si>
  <si>
    <t>1.9.2</t>
  </si>
  <si>
    <t>3G 3cc 2nd Carrier: Existing 3HScc SW Features</t>
  </si>
  <si>
    <t>1.9.2.1</t>
  </si>
  <si>
    <t>1.9.2.1.1</t>
  </si>
  <si>
    <t>1.9.2.1.2</t>
  </si>
  <si>
    <t>1.9.2.2</t>
  </si>
  <si>
    <t>1.9.2.2.1</t>
  </si>
  <si>
    <t>1.9.2.3</t>
  </si>
  <si>
    <t>1.9.2.3.1</t>
  </si>
  <si>
    <t>1.9.2.4</t>
  </si>
  <si>
    <t>1.9.2.4.1</t>
  </si>
  <si>
    <t>1.9.3</t>
  </si>
  <si>
    <t>3G 3cc 2nd Carrier: For HSDPA IFLS</t>
  </si>
  <si>
    <t>1.9.3.1</t>
  </si>
  <si>
    <t>1.9.3.1.1</t>
  </si>
  <si>
    <t>1.9.4</t>
  </si>
  <si>
    <t>3G 3cc 2nd Carrier: EUL</t>
  </si>
  <si>
    <t>1.9.4.1</t>
  </si>
  <si>
    <t>1.9.4.1.1</t>
  </si>
  <si>
    <t>1.9.5</t>
  </si>
  <si>
    <t>Additional 1 Sector 2 1 1 2</t>
  </si>
  <si>
    <t>1.9.5.1</t>
  </si>
  <si>
    <t>1.9.5.1.1</t>
  </si>
  <si>
    <t>1.9.5.1.1.1</t>
  </si>
  <si>
    <t>1.9.5.1.1.2</t>
  </si>
  <si>
    <t>1.9.5.1.1.3</t>
  </si>
  <si>
    <t>1.9.5.1.1.4</t>
  </si>
  <si>
    <t>1.9.5.1.1.5</t>
  </si>
  <si>
    <t>1.9.5.1.1.6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</si>
</sst>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sz val="12"/>
      <color indexed="62"/>
      <name val="Arial"/>
      <family val="2"/>
    </font>
    <font>
      <sz val="10"/>
      <color indexed="6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9" fontId="15" fillId="0" borderId="20" applyFill="0" applyBorder="0">
      <alignment wrapText="1"/>
    </xf>
    <xf numFmtId="164" fontId="16" fillId="0" borderId="0" applyFill="0" applyBorder="0"/>
    <xf numFmtId="49" fontId="17" fillId="2" borderId="0" applyFill="0" applyBorder="0"/>
    <xf numFmtId="164" fontId="17" fillId="0" borderId="0" applyFill="0" applyBorder="0"/>
    <xf numFmtId="164" fontId="17" fillId="6" borderId="0" applyFill="0" applyBorder="0"/>
    <xf numFmtId="164" fontId="17" fillId="0" borderId="0" applyFill="0" applyBorder="0"/>
  </cellStyleXfs>
  <cellXfs count="135">
    <xf numFmtId="0" fontId="0" fillId="0" borderId="0" xfId="0"/>
    <xf numFmtId="0" fontId="2" fillId="2" borderId="1" xfId="2" applyFill="1" applyBorder="1"/>
    <xf numFmtId="40" fontId="2" fillId="2" borderId="1" xfId="2" applyNumberFormat="1" applyFill="1" applyBorder="1"/>
    <xf numFmtId="40" fontId="2" fillId="2" borderId="0" xfId="2" applyNumberFormat="1" applyFill="1" applyBorder="1"/>
    <xf numFmtId="0" fontId="2" fillId="2" borderId="0" xfId="2" applyFill="1"/>
    <xf numFmtId="0" fontId="2" fillId="2" borderId="0" xfId="2" applyFill="1" applyBorder="1"/>
    <xf numFmtId="0" fontId="3" fillId="2" borderId="0" xfId="2" applyFont="1" applyFill="1" applyBorder="1"/>
    <xf numFmtId="40" fontId="3" fillId="2" borderId="0" xfId="2" applyNumberFormat="1" applyFont="1" applyFill="1" applyBorder="1"/>
    <xf numFmtId="0" fontId="5" fillId="2" borderId="0" xfId="2" applyFont="1" applyFill="1"/>
    <xf numFmtId="0" fontId="7" fillId="2" borderId="0" xfId="2" applyFont="1" applyFill="1"/>
    <xf numFmtId="40" fontId="7" fillId="2" borderId="0" xfId="2" applyNumberFormat="1" applyFont="1" applyFill="1"/>
    <xf numFmtId="0" fontId="5" fillId="2" borderId="0" xfId="2" applyFont="1" applyFill="1" applyBorder="1"/>
    <xf numFmtId="0" fontId="7" fillId="2" borderId="0" xfId="2" applyFont="1" applyFill="1" applyBorder="1"/>
    <xf numFmtId="40" fontId="7" fillId="2" borderId="0" xfId="2" applyNumberFormat="1" applyFont="1" applyFill="1" applyBorder="1"/>
    <xf numFmtId="0" fontId="8" fillId="2" borderId="0" xfId="2" applyFont="1" applyFill="1" applyBorder="1"/>
    <xf numFmtId="0" fontId="10" fillId="3" borderId="2" xfId="2" applyFont="1" applyFill="1" applyBorder="1"/>
    <xf numFmtId="0" fontId="11" fillId="3" borderId="3" xfId="2" applyFont="1" applyFill="1" applyBorder="1"/>
    <xf numFmtId="40" fontId="11" fillId="3" borderId="3" xfId="2" applyNumberFormat="1" applyFont="1" applyFill="1" applyBorder="1"/>
    <xf numFmtId="40" fontId="11" fillId="3" borderId="4" xfId="2" applyNumberFormat="1" applyFont="1" applyFill="1" applyBorder="1"/>
    <xf numFmtId="0" fontId="8" fillId="2" borderId="0" xfId="2" applyFont="1" applyFill="1"/>
    <xf numFmtId="40" fontId="2" fillId="2" borderId="0" xfId="2" applyNumberFormat="1" applyFill="1"/>
    <xf numFmtId="40" fontId="3" fillId="2" borderId="0" xfId="2" applyNumberFormat="1" applyFont="1" applyFill="1" applyBorder="1" applyAlignment="1">
      <alignment horizontal="center"/>
    </xf>
    <xf numFmtId="40" fontId="3" fillId="2" borderId="0" xfId="2" applyNumberFormat="1" applyFont="1" applyFill="1" applyBorder="1" applyAlignment="1">
      <alignment horizontal="center" wrapText="1"/>
    </xf>
    <xf numFmtId="0" fontId="3" fillId="2" borderId="5" xfId="2" applyFont="1" applyFill="1" applyBorder="1"/>
    <xf numFmtId="0" fontId="3" fillId="2" borderId="6" xfId="2" applyFont="1" applyFill="1" applyBorder="1"/>
    <xf numFmtId="40" fontId="3" fillId="2" borderId="6" xfId="2" applyNumberFormat="1" applyFont="1" applyFill="1" applyBorder="1" applyAlignment="1">
      <alignment horizontal="center"/>
    </xf>
    <xf numFmtId="40" fontId="3" fillId="2" borderId="7" xfId="2" applyNumberFormat="1" applyFont="1" applyFill="1" applyBorder="1" applyAlignment="1">
      <alignment horizontal="center"/>
    </xf>
    <xf numFmtId="0" fontId="3" fillId="2" borderId="0" xfId="2" applyFont="1" applyFill="1"/>
    <xf numFmtId="0" fontId="2" fillId="2" borderId="8" xfId="2" applyFill="1" applyBorder="1"/>
    <xf numFmtId="0" fontId="2" fillId="2" borderId="9" xfId="2" applyFill="1" applyBorder="1"/>
    <xf numFmtId="40" fontId="2" fillId="2" borderId="9" xfId="2" applyNumberFormat="1" applyFill="1" applyBorder="1" applyAlignment="1">
      <alignment horizontal="center"/>
    </xf>
    <xf numFmtId="40" fontId="2" fillId="2" borderId="10" xfId="2" applyNumberFormat="1" applyFill="1" applyBorder="1" applyAlignment="1">
      <alignment horizontal="center"/>
    </xf>
    <xf numFmtId="0" fontId="3" fillId="4" borderId="5" xfId="2" applyFont="1" applyFill="1" applyBorder="1"/>
    <xf numFmtId="0" fontId="3" fillId="4" borderId="6" xfId="2" applyFont="1" applyFill="1" applyBorder="1"/>
    <xf numFmtId="40" fontId="3" fillId="4" borderId="6" xfId="2" applyNumberFormat="1" applyFont="1" applyFill="1" applyBorder="1" applyAlignment="1">
      <alignment horizontal="center"/>
    </xf>
    <xf numFmtId="40" fontId="3" fillId="4" borderId="11" xfId="2" applyNumberFormat="1" applyFont="1" applyFill="1" applyBorder="1" applyAlignment="1">
      <alignment horizontal="center"/>
    </xf>
    <xf numFmtId="40" fontId="13" fillId="4" borderId="11" xfId="2" applyNumberFormat="1" applyFont="1" applyFill="1" applyBorder="1" applyAlignment="1">
      <alignment horizontal="center"/>
    </xf>
    <xf numFmtId="0" fontId="3" fillId="4" borderId="12" xfId="2" applyFont="1" applyFill="1" applyBorder="1"/>
    <xf numFmtId="0" fontId="3" fillId="4" borderId="0" xfId="2" applyFont="1" applyFill="1" applyBorder="1"/>
    <xf numFmtId="40" fontId="3" fillId="4" borderId="0" xfId="2" applyNumberFormat="1" applyFont="1" applyFill="1" applyBorder="1" applyAlignment="1">
      <alignment horizontal="center"/>
    </xf>
    <xf numFmtId="0" fontId="13" fillId="4" borderId="12" xfId="2" applyFont="1" applyFill="1" applyBorder="1"/>
    <xf numFmtId="0" fontId="13" fillId="4" borderId="0" xfId="2" applyFont="1" applyFill="1" applyBorder="1"/>
    <xf numFmtId="40" fontId="13" fillId="4" borderId="0" xfId="2" applyNumberFormat="1" applyFont="1" applyFill="1" applyBorder="1" applyAlignment="1">
      <alignment horizontal="center"/>
    </xf>
    <xf numFmtId="0" fontId="13" fillId="2" borderId="0" xfId="2" applyFont="1" applyFill="1"/>
    <xf numFmtId="0" fontId="14" fillId="4" borderId="12" xfId="2" applyFont="1" applyFill="1" applyBorder="1"/>
    <xf numFmtId="0" fontId="2" fillId="4" borderId="8" xfId="2" applyFill="1" applyBorder="1"/>
    <xf numFmtId="0" fontId="2" fillId="4" borderId="9" xfId="2" applyFill="1" applyBorder="1"/>
    <xf numFmtId="40" fontId="2" fillId="4" borderId="9" xfId="2" applyNumberFormat="1" applyFill="1" applyBorder="1" applyAlignment="1">
      <alignment horizontal="center"/>
    </xf>
    <xf numFmtId="40" fontId="2" fillId="4" borderId="10" xfId="2" applyNumberFormat="1" applyFill="1" applyBorder="1" applyAlignment="1">
      <alignment horizontal="center"/>
    </xf>
    <xf numFmtId="0" fontId="3" fillId="5" borderId="8" xfId="2" applyFont="1" applyFill="1" applyBorder="1"/>
    <xf numFmtId="0" fontId="3" fillId="5" borderId="9" xfId="2" applyFont="1" applyFill="1" applyBorder="1"/>
    <xf numFmtId="40" fontId="3" fillId="5" borderId="9" xfId="2" applyNumberFormat="1" applyFont="1" applyFill="1" applyBorder="1" applyAlignment="1">
      <alignment horizontal="center"/>
    </xf>
    <xf numFmtId="40" fontId="3" fillId="5" borderId="10" xfId="2" applyNumberFormat="1" applyFont="1" applyFill="1" applyBorder="1" applyAlignment="1">
      <alignment horizontal="center"/>
    </xf>
    <xf numFmtId="0" fontId="11" fillId="3" borderId="0" xfId="2" applyFont="1" applyFill="1" applyBorder="1"/>
    <xf numFmtId="0" fontId="11" fillId="3" borderId="0" xfId="2" applyFont="1" applyFill="1"/>
    <xf numFmtId="0" fontId="2" fillId="2" borderId="13" xfId="2" applyFill="1" applyBorder="1"/>
    <xf numFmtId="0" fontId="2" fillId="2" borderId="14" xfId="2" applyFill="1" applyBorder="1"/>
    <xf numFmtId="40" fontId="2" fillId="2" borderId="14" xfId="2" applyNumberFormat="1" applyFill="1" applyBorder="1"/>
    <xf numFmtId="40" fontId="2" fillId="2" borderId="15" xfId="2" applyNumberFormat="1" applyFill="1" applyBorder="1"/>
    <xf numFmtId="0" fontId="2" fillId="2" borderId="16" xfId="2" applyFill="1" applyBorder="1"/>
    <xf numFmtId="40" fontId="2" fillId="2" borderId="17" xfId="2" applyNumberFormat="1" applyFill="1" applyBorder="1"/>
    <xf numFmtId="0" fontId="2" fillId="2" borderId="18" xfId="2" applyFill="1" applyBorder="1"/>
    <xf numFmtId="40" fontId="2" fillId="2" borderId="19" xfId="2" applyNumberFormat="1" applyFill="1" applyBorder="1"/>
    <xf numFmtId="0" fontId="3" fillId="2" borderId="2" xfId="2" applyFont="1" applyFill="1" applyBorder="1"/>
    <xf numFmtId="0" fontId="3" fillId="2" borderId="3" xfId="2" applyFont="1" applyFill="1" applyBorder="1"/>
    <xf numFmtId="40" fontId="3" fillId="2" borderId="3" xfId="2" applyNumberFormat="1" applyFont="1" applyFill="1" applyBorder="1"/>
    <xf numFmtId="40" fontId="3" fillId="2" borderId="4" xfId="2" applyNumberFormat="1" applyFont="1" applyFill="1" applyBorder="1"/>
    <xf numFmtId="0" fontId="2" fillId="0" borderId="0" xfId="2"/>
    <xf numFmtId="40" fontId="2" fillId="0" borderId="0" xfId="2" applyNumberFormat="1"/>
    <xf numFmtId="0" fontId="2" fillId="2" borderId="1" xfId="2" applyFill="1" applyBorder="1" applyAlignment="1">
      <alignment wrapText="1"/>
    </xf>
    <xf numFmtId="0" fontId="2" fillId="2" borderId="0" xfId="2" applyFill="1" applyBorder="1" applyAlignment="1">
      <alignment wrapText="1"/>
    </xf>
    <xf numFmtId="0" fontId="6" fillId="2" borderId="0" xfId="2" applyFont="1" applyFill="1" applyAlignment="1">
      <alignment wrapText="1"/>
    </xf>
    <xf numFmtId="0" fontId="6" fillId="2" borderId="0" xfId="2" quotePrefix="1" applyFont="1" applyFill="1" applyAlignment="1">
      <alignment wrapText="1"/>
    </xf>
    <xf numFmtId="0" fontId="6" fillId="2" borderId="0" xfId="2" applyFont="1" applyFill="1" applyBorder="1" applyAlignment="1">
      <alignment wrapText="1"/>
    </xf>
    <xf numFmtId="0" fontId="9" fillId="2" borderId="0" xfId="2" applyFont="1" applyFill="1" applyBorder="1" applyAlignment="1">
      <alignment wrapText="1"/>
    </xf>
    <xf numFmtId="0" fontId="11" fillId="3" borderId="3" xfId="2" applyFont="1" applyFill="1" applyBorder="1" applyAlignment="1">
      <alignment wrapText="1"/>
    </xf>
    <xf numFmtId="0" fontId="2" fillId="2" borderId="0" xfId="2" applyFill="1" applyAlignment="1">
      <alignment wrapText="1"/>
    </xf>
    <xf numFmtId="0" fontId="3" fillId="2" borderId="6" xfId="2" applyFont="1" applyFill="1" applyBorder="1" applyAlignment="1">
      <alignment wrapText="1"/>
    </xf>
    <xf numFmtId="0" fontId="12" fillId="2" borderId="9" xfId="2" applyFont="1" applyFill="1" applyBorder="1" applyAlignment="1">
      <alignment wrapText="1"/>
    </xf>
    <xf numFmtId="0" fontId="3" fillId="4" borderId="6" xfId="2" applyFont="1" applyFill="1" applyBorder="1" applyAlignment="1">
      <alignment wrapText="1"/>
    </xf>
    <xf numFmtId="0" fontId="3" fillId="4" borderId="0" xfId="2" applyFont="1" applyFill="1" applyBorder="1" applyAlignment="1">
      <alignment wrapText="1"/>
    </xf>
    <xf numFmtId="0" fontId="13" fillId="4" borderId="0" xfId="2" applyFont="1" applyFill="1" applyBorder="1" applyAlignment="1">
      <alignment wrapText="1"/>
    </xf>
    <xf numFmtId="0" fontId="12" fillId="4" borderId="9" xfId="2" applyFont="1" applyFill="1" applyBorder="1" applyAlignment="1">
      <alignment wrapText="1"/>
    </xf>
    <xf numFmtId="0" fontId="3" fillId="5" borderId="9" xfId="2" applyFont="1" applyFill="1" applyBorder="1" applyAlignment="1">
      <alignment wrapText="1"/>
    </xf>
    <xf numFmtId="0" fontId="3" fillId="2" borderId="0" xfId="2" applyFont="1" applyFill="1" applyBorder="1" applyAlignment="1">
      <alignment wrapText="1"/>
    </xf>
    <xf numFmtId="0" fontId="2" fillId="2" borderId="14" xfId="2" applyFill="1" applyBorder="1" applyAlignment="1">
      <alignment wrapText="1"/>
    </xf>
    <xf numFmtId="0" fontId="3" fillId="2" borderId="2" xfId="2" applyFont="1" applyFill="1" applyBorder="1" applyAlignment="1">
      <alignment wrapText="1"/>
    </xf>
    <xf numFmtId="0" fontId="2" fillId="2" borderId="16" xfId="2" applyFill="1" applyBorder="1" applyAlignment="1">
      <alignment wrapText="1"/>
    </xf>
    <xf numFmtId="0" fontId="2" fillId="2" borderId="18" xfId="2" applyFill="1" applyBorder="1" applyAlignment="1">
      <alignment wrapText="1"/>
    </xf>
    <xf numFmtId="0" fontId="2" fillId="0" borderId="0" xfId="2" applyAlignment="1">
      <alignment wrapText="1"/>
    </xf>
    <xf numFmtId="38" fontId="2" fillId="2" borderId="1" xfId="1" applyNumberFormat="1" applyFont="1" applyFill="1" applyBorder="1"/>
    <xf numFmtId="40" fontId="2" fillId="2" borderId="1" xfId="2" applyNumberFormat="1" applyFill="1" applyBorder="1" applyAlignment="1">
      <alignment horizontal="center"/>
    </xf>
    <xf numFmtId="38" fontId="2" fillId="2" borderId="0" xfId="1" applyNumberFormat="1" applyFont="1" applyFill="1" applyBorder="1"/>
    <xf numFmtId="40" fontId="2" fillId="2" borderId="0" xfId="2" applyNumberFormat="1" applyFill="1" applyBorder="1" applyAlignment="1">
      <alignment horizontal="center"/>
    </xf>
    <xf numFmtId="38" fontId="7" fillId="2" borderId="0" xfId="1" applyNumberFormat="1" applyFont="1" applyFill="1"/>
    <xf numFmtId="40" fontId="7" fillId="2" borderId="0" xfId="2" applyNumberFormat="1" applyFont="1" applyFill="1" applyAlignment="1">
      <alignment horizontal="center"/>
    </xf>
    <xf numFmtId="38" fontId="2" fillId="2" borderId="0" xfId="1" applyNumberFormat="1" applyFont="1" applyFill="1"/>
    <xf numFmtId="40" fontId="2" fillId="2" borderId="0" xfId="2" applyNumberFormat="1" applyFill="1" applyAlignment="1">
      <alignment horizontal="center"/>
    </xf>
    <xf numFmtId="49" fontId="15" fillId="2" borderId="20" xfId="3" applyFill="1" applyBorder="1">
      <alignment wrapText="1"/>
    </xf>
    <xf numFmtId="49" fontId="15" fillId="2" borderId="20" xfId="3" applyFill="1" applyBorder="1" applyAlignment="1">
      <alignment wrapText="1"/>
    </xf>
    <xf numFmtId="38" fontId="15" fillId="2" borderId="20" xfId="1" applyNumberFormat="1" applyFont="1" applyFill="1" applyBorder="1" applyAlignment="1">
      <alignment horizontal="right" wrapText="1"/>
    </xf>
    <xf numFmtId="49" fontId="15" fillId="2" borderId="20" xfId="3" applyFont="1" applyFill="1" applyBorder="1" applyAlignment="1">
      <alignment horizontal="center" wrapText="1"/>
    </xf>
    <xf numFmtId="40" fontId="15" fillId="2" borderId="20" xfId="3" applyNumberFormat="1" applyFont="1" applyFill="1" applyBorder="1" applyAlignment="1">
      <alignment horizontal="center" wrapText="1"/>
    </xf>
    <xf numFmtId="40" fontId="15" fillId="7" borderId="20" xfId="3" applyNumberFormat="1" applyFont="1" applyFill="1" applyBorder="1" applyAlignment="1">
      <alignment horizontal="center" wrapText="1"/>
    </xf>
    <xf numFmtId="49" fontId="17" fillId="2" borderId="0" xfId="2" applyNumberFormat="1" applyFont="1" applyFill="1" applyAlignment="1"/>
    <xf numFmtId="0" fontId="17" fillId="2" borderId="0" xfId="2" applyFont="1" applyFill="1" applyAlignment="1">
      <alignment wrapText="1"/>
    </xf>
    <xf numFmtId="38" fontId="17" fillId="2" borderId="0" xfId="1" applyNumberFormat="1" applyFont="1" applyFill="1" applyAlignment="1"/>
    <xf numFmtId="0" fontId="17" fillId="2" borderId="0" xfId="2" applyFont="1" applyFill="1" applyAlignment="1"/>
    <xf numFmtId="40" fontId="17" fillId="2" borderId="0" xfId="2" applyNumberFormat="1" applyFont="1" applyFill="1" applyAlignment="1"/>
    <xf numFmtId="49" fontId="15" fillId="2" borderId="0" xfId="2" applyNumberFormat="1" applyFont="1" applyFill="1" applyAlignment="1"/>
    <xf numFmtId="49" fontId="15" fillId="2" borderId="0" xfId="2" applyNumberFormat="1" applyFont="1" applyFill="1" applyAlignment="1">
      <alignment wrapText="1"/>
    </xf>
    <xf numFmtId="38" fontId="15" fillId="2" borderId="0" xfId="1" applyNumberFormat="1" applyFont="1" applyFill="1" applyAlignment="1"/>
    <xf numFmtId="0" fontId="15" fillId="2" borderId="0" xfId="2" applyFont="1" applyFill="1" applyAlignment="1"/>
    <xf numFmtId="40" fontId="17" fillId="2" borderId="0" xfId="8" applyNumberFormat="1" applyFill="1"/>
    <xf numFmtId="40" fontId="17" fillId="2" borderId="0" xfId="6" applyNumberFormat="1" applyFill="1"/>
    <xf numFmtId="40" fontId="15" fillId="2" borderId="0" xfId="2" applyNumberFormat="1" applyFont="1" applyFill="1" applyAlignment="1">
      <alignment horizontal="center"/>
    </xf>
    <xf numFmtId="40" fontId="17" fillId="2" borderId="0" xfId="7" applyNumberFormat="1" applyFill="1"/>
    <xf numFmtId="40" fontId="16" fillId="2" borderId="0" xfId="4" applyNumberFormat="1" applyFill="1"/>
    <xf numFmtId="49" fontId="17" fillId="2" borderId="21" xfId="2" applyNumberFormat="1" applyFont="1" applyFill="1" applyBorder="1" applyAlignment="1"/>
    <xf numFmtId="0" fontId="17" fillId="2" borderId="21" xfId="2" applyFont="1" applyFill="1" applyBorder="1" applyAlignment="1">
      <alignment horizontal="left" wrapText="1"/>
    </xf>
    <xf numFmtId="38" fontId="17" fillId="2" borderId="21" xfId="1" applyNumberFormat="1" applyFont="1" applyFill="1" applyBorder="1" applyAlignment="1"/>
    <xf numFmtId="0" fontId="17" fillId="2" borderId="21" xfId="2" applyFont="1" applyFill="1" applyBorder="1" applyAlignment="1"/>
    <xf numFmtId="40" fontId="17" fillId="2" borderId="21" xfId="8" applyNumberFormat="1" applyFill="1" applyBorder="1"/>
    <xf numFmtId="40" fontId="17" fillId="2" borderId="21" xfId="6" applyNumberFormat="1" applyFill="1" applyBorder="1"/>
    <xf numFmtId="40" fontId="17" fillId="2" borderId="21" xfId="2" applyNumberFormat="1" applyFont="1" applyFill="1" applyBorder="1" applyAlignment="1">
      <alignment horizontal="center"/>
    </xf>
    <xf numFmtId="40" fontId="17" fillId="2" borderId="21" xfId="7" applyNumberFormat="1" applyFill="1" applyBorder="1"/>
    <xf numFmtId="40" fontId="17" fillId="2" borderId="21" xfId="2" applyNumberFormat="1" applyFont="1" applyFill="1" applyBorder="1" applyAlignment="1"/>
    <xf numFmtId="0" fontId="15" fillId="2" borderId="0" xfId="2" applyFont="1" applyFill="1" applyAlignment="1">
      <alignment horizontal="left" wrapText="1"/>
    </xf>
    <xf numFmtId="38" fontId="3" fillId="2" borderId="0" xfId="1" applyNumberFormat="1" applyFont="1" applyFill="1"/>
    <xf numFmtId="40" fontId="3" fillId="2" borderId="0" xfId="2" applyNumberFormat="1" applyFont="1" applyFill="1"/>
    <xf numFmtId="40" fontId="3" fillId="2" borderId="0" xfId="2" applyNumberFormat="1" applyFont="1" applyFill="1" applyAlignment="1">
      <alignment horizontal="center"/>
    </xf>
    <xf numFmtId="38" fontId="2" fillId="0" borderId="0" xfId="1" applyNumberFormat="1" applyFont="1"/>
    <xf numFmtId="40" fontId="2" fillId="0" borderId="0" xfId="2" applyNumberFormat="1" applyAlignment="1">
      <alignment horizontal="center"/>
    </xf>
    <xf numFmtId="0" fontId="3" fillId="2" borderId="12" xfId="2" applyFont="1" applyFill="1" applyBorder="1"/>
    <xf numFmtId="40" fontId="3" fillId="2" borderId="11" xfId="2" applyNumberFormat="1" applyFont="1" applyFill="1" applyBorder="1" applyAlignment="1">
      <alignment horizontal="center"/>
    </xf>
  </cellXfs>
  <cellStyles count="9">
    <cellStyle name="Comma" xfId="1" builtinId="3"/>
    <cellStyle name="Normal" xfId="0" builtinId="0"/>
    <cellStyle name="Normal 2" xfId="2"/>
    <cellStyle name="VerdiColumnHeader" xfId="3"/>
    <cellStyle name="VerdiCost" xfId="4"/>
    <cellStyle name="VerdiItemNo" xfId="5"/>
    <cellStyle name="VerdiTotalGross" xfId="6"/>
    <cellStyle name="VerdiTotalNetPrice" xfId="7"/>
    <cellStyle name="VerdiUnitGrossPric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78"/>
  <sheetViews>
    <sheetView view="pageBreakPreview" topLeftCell="A12" zoomScale="110" zoomScaleNormal="100" zoomScaleSheetLayoutView="110" workbookViewId="0">
      <selection activeCell="H28" sqref="H28"/>
    </sheetView>
  </sheetViews>
  <sheetFormatPr defaultRowHeight="12.75" x14ac:dyDescent="0.2"/>
  <cols>
    <col min="1" max="1" width="16.7109375" style="67" customWidth="1"/>
    <col min="2" max="2" width="18.7109375" style="89" customWidth="1"/>
    <col min="3" max="3" width="9" style="67" customWidth="1"/>
    <col min="4" max="4" width="6" style="67" customWidth="1"/>
    <col min="5" max="5" width="13.7109375" style="68" customWidth="1"/>
    <col min="6" max="6" width="11.5703125" style="68" hidden="1" customWidth="1"/>
    <col min="7" max="7" width="17" style="68" bestFit="1" customWidth="1"/>
    <col min="8" max="8" width="20" style="68" bestFit="1" customWidth="1"/>
    <col min="9" max="9" width="6.7109375" style="67" customWidth="1"/>
    <col min="10" max="10" width="7.140625" style="67" customWidth="1"/>
    <col min="11" max="11" width="7.28515625" style="67" customWidth="1"/>
    <col min="12" max="16384" width="9.140625" style="67"/>
  </cols>
  <sheetData>
    <row r="1" spans="1:8" s="4" customFormat="1" ht="3.75" customHeight="1" x14ac:dyDescent="0.2">
      <c r="A1" s="1"/>
      <c r="B1" s="69"/>
      <c r="C1" s="1"/>
      <c r="D1" s="1"/>
      <c r="E1" s="2"/>
      <c r="F1" s="2"/>
      <c r="G1" s="2"/>
      <c r="H1" s="3"/>
    </row>
    <row r="2" spans="1:8" s="4" customFormat="1" x14ac:dyDescent="0.2">
      <c r="A2" s="5"/>
      <c r="B2" s="70"/>
      <c r="C2" s="5"/>
      <c r="D2" s="5"/>
      <c r="E2" s="3"/>
      <c r="F2" s="3"/>
      <c r="G2" s="3"/>
      <c r="H2" s="3"/>
    </row>
    <row r="3" spans="1:8" s="5" customFormat="1" x14ac:dyDescent="0.2">
      <c r="A3" s="6" t="s">
        <v>0</v>
      </c>
      <c r="B3" s="70"/>
      <c r="E3" s="7" t="s">
        <v>1</v>
      </c>
      <c r="F3" s="3"/>
      <c r="G3" s="3"/>
      <c r="H3" s="3"/>
    </row>
    <row r="4" spans="1:8" s="5" customFormat="1" x14ac:dyDescent="0.2">
      <c r="A4" s="6" t="s">
        <v>2</v>
      </c>
      <c r="B4" s="70"/>
      <c r="E4" s="7" t="s">
        <v>3</v>
      </c>
      <c r="F4" s="3" t="s">
        <v>4</v>
      </c>
      <c r="G4" s="3"/>
      <c r="H4" s="3"/>
    </row>
    <row r="5" spans="1:8" s="5" customFormat="1" x14ac:dyDescent="0.2">
      <c r="A5" s="6"/>
      <c r="B5" s="70"/>
      <c r="E5" s="7"/>
      <c r="F5" s="3"/>
      <c r="G5" s="3"/>
      <c r="H5" s="3"/>
    </row>
    <row r="6" spans="1:8" s="5" customFormat="1" x14ac:dyDescent="0.2">
      <c r="A6" s="6" t="s">
        <v>5</v>
      </c>
      <c r="B6" s="70"/>
      <c r="E6" s="7" t="s">
        <v>5</v>
      </c>
      <c r="F6" s="3"/>
      <c r="G6" s="3"/>
      <c r="H6" s="3"/>
    </row>
    <row r="7" spans="1:8" s="4" customFormat="1" x14ac:dyDescent="0.2">
      <c r="A7" s="1"/>
      <c r="B7" s="69"/>
      <c r="C7" s="1"/>
      <c r="D7" s="1"/>
      <c r="E7" s="2"/>
      <c r="F7" s="2"/>
      <c r="G7" s="2"/>
      <c r="H7" s="3"/>
    </row>
    <row r="8" spans="1:8" s="4" customFormat="1" x14ac:dyDescent="0.2">
      <c r="A8" s="5"/>
      <c r="B8" s="70"/>
      <c r="C8" s="5"/>
      <c r="D8" s="5"/>
      <c r="E8" s="3"/>
      <c r="F8" s="3"/>
      <c r="G8" s="3"/>
      <c r="H8" s="3"/>
    </row>
    <row r="9" spans="1:8" s="9" customFormat="1" ht="15.75" x14ac:dyDescent="0.25">
      <c r="A9" s="8" t="s">
        <v>6</v>
      </c>
      <c r="B9" s="71" t="s">
        <v>7</v>
      </c>
      <c r="E9" s="10"/>
      <c r="F9" s="10"/>
      <c r="G9" s="10"/>
      <c r="H9" s="10"/>
    </row>
    <row r="10" spans="1:8" s="9" customFormat="1" ht="15.75" x14ac:dyDescent="0.25">
      <c r="A10" s="8" t="s">
        <v>8</v>
      </c>
      <c r="B10" s="72" t="s">
        <v>9</v>
      </c>
      <c r="E10" s="10"/>
      <c r="F10" s="10"/>
      <c r="G10" s="10"/>
      <c r="H10" s="10"/>
    </row>
    <row r="11" spans="1:8" s="9" customFormat="1" ht="15.75" x14ac:dyDescent="0.25">
      <c r="A11" s="11" t="s">
        <v>10</v>
      </c>
      <c r="B11" s="73" t="s">
        <v>39</v>
      </c>
      <c r="C11" s="12"/>
      <c r="D11" s="12"/>
      <c r="E11" s="13"/>
      <c r="F11" s="13"/>
      <c r="G11" s="13"/>
      <c r="H11" s="13"/>
    </row>
    <row r="12" spans="1:8" s="4" customFormat="1" ht="15.75" x14ac:dyDescent="0.25">
      <c r="A12" s="14"/>
      <c r="B12" s="74"/>
      <c r="C12" s="5"/>
      <c r="D12" s="5"/>
      <c r="E12" s="3"/>
      <c r="F12" s="3"/>
      <c r="G12" s="3"/>
      <c r="H12" s="3"/>
    </row>
    <row r="13" spans="1:8" s="4" customFormat="1" x14ac:dyDescent="0.2">
      <c r="A13" s="5"/>
      <c r="B13" s="70"/>
      <c r="C13" s="5"/>
      <c r="D13" s="5"/>
      <c r="E13" s="3"/>
      <c r="F13" s="3"/>
      <c r="G13" s="3"/>
      <c r="H13" s="3"/>
    </row>
    <row r="14" spans="1:8" s="4" customFormat="1" ht="15.75" x14ac:dyDescent="0.25">
      <c r="A14" s="15" t="s">
        <v>11</v>
      </c>
      <c r="B14" s="75"/>
      <c r="C14" s="16"/>
      <c r="D14" s="16"/>
      <c r="E14" s="17"/>
      <c r="F14" s="17"/>
      <c r="G14" s="18"/>
      <c r="H14" s="17"/>
    </row>
    <row r="15" spans="1:8" s="4" customFormat="1" ht="15.75" x14ac:dyDescent="0.25">
      <c r="A15" s="19"/>
      <c r="B15" s="76"/>
      <c r="E15" s="20"/>
      <c r="F15" s="20"/>
      <c r="G15" s="20"/>
      <c r="H15" s="20"/>
    </row>
    <row r="16" spans="1:8" s="4" customFormat="1" ht="39" thickBot="1" x14ac:dyDescent="0.25">
      <c r="A16" s="6" t="s">
        <v>12</v>
      </c>
      <c r="B16" s="70"/>
      <c r="C16" s="5"/>
      <c r="D16" s="5"/>
      <c r="E16" s="21" t="s">
        <v>13</v>
      </c>
      <c r="F16" s="20"/>
      <c r="G16" s="22" t="s">
        <v>14</v>
      </c>
      <c r="H16" s="22" t="s">
        <v>15</v>
      </c>
    </row>
    <row r="17" spans="1:8" s="27" customFormat="1" ht="13.5" thickTop="1" x14ac:dyDescent="0.2">
      <c r="A17" s="23"/>
      <c r="B17" s="77"/>
      <c r="C17" s="24"/>
      <c r="D17" s="24"/>
      <c r="E17" s="25"/>
      <c r="F17" s="25"/>
      <c r="G17" s="25"/>
      <c r="H17" s="26"/>
    </row>
    <row r="18" spans="1:8" s="27" customFormat="1" x14ac:dyDescent="0.2">
      <c r="A18" s="133" t="s">
        <v>54</v>
      </c>
      <c r="B18" s="84"/>
      <c r="C18" s="6"/>
      <c r="D18" s="6"/>
      <c r="E18" s="21"/>
      <c r="F18" s="21"/>
      <c r="G18" s="134"/>
      <c r="H18" s="134"/>
    </row>
    <row r="19" spans="1:8" s="27" customFormat="1" x14ac:dyDescent="0.2">
      <c r="A19" s="133"/>
      <c r="B19" s="84" t="s">
        <v>56</v>
      </c>
      <c r="C19" s="6"/>
      <c r="D19" s="6"/>
      <c r="E19" s="21">
        <f>'Site 5326'!H74</f>
        <v>51960.48256851999</v>
      </c>
      <c r="F19" s="21"/>
      <c r="G19" s="134">
        <f>'Site 5326'!H75</f>
        <v>30420.257451462719</v>
      </c>
      <c r="H19" s="134"/>
    </row>
    <row r="20" spans="1:8" s="27" customFormat="1" x14ac:dyDescent="0.2">
      <c r="A20" s="133"/>
      <c r="B20" s="84" t="s">
        <v>167</v>
      </c>
      <c r="C20" s="6"/>
      <c r="D20" s="6"/>
      <c r="E20" s="21">
        <f>'Site 5324'!H82</f>
        <v>85577.616018090004</v>
      </c>
      <c r="F20" s="21"/>
      <c r="G20" s="134">
        <f>'Site 5324'!H83</f>
        <v>44809.487414596559</v>
      </c>
      <c r="H20" s="134"/>
    </row>
    <row r="21" spans="1:8" s="27" customFormat="1" x14ac:dyDescent="0.2">
      <c r="A21" s="133"/>
      <c r="B21" s="84" t="s">
        <v>280</v>
      </c>
      <c r="C21" s="6"/>
      <c r="D21" s="6"/>
      <c r="E21" s="21">
        <f>'Site 5043'!H70</f>
        <v>66268.869219429995</v>
      </c>
      <c r="F21" s="21"/>
      <c r="G21" s="134">
        <f>'Site 5043'!H71</f>
        <v>33224.239335400554</v>
      </c>
      <c r="H21" s="134"/>
    </row>
    <row r="22" spans="1:8" s="27" customFormat="1" x14ac:dyDescent="0.2">
      <c r="A22" s="133"/>
      <c r="B22" s="84" t="s">
        <v>353</v>
      </c>
      <c r="C22" s="6"/>
      <c r="D22" s="6"/>
      <c r="E22" s="21">
        <f>'Site 5045'!H70</f>
        <v>66268.869219429995</v>
      </c>
      <c r="F22" s="21"/>
      <c r="G22" s="134">
        <f>'Site 5045'!H71</f>
        <v>33224.239335400554</v>
      </c>
      <c r="H22" s="134"/>
    </row>
    <row r="23" spans="1:8" s="27" customFormat="1" x14ac:dyDescent="0.2">
      <c r="A23" s="133"/>
      <c r="B23" s="84" t="s">
        <v>416</v>
      </c>
      <c r="C23" s="6"/>
      <c r="D23" s="6"/>
      <c r="E23" s="21">
        <f>'Site 5039'!H66</f>
        <v>64944.534570249998</v>
      </c>
      <c r="F23" s="21"/>
      <c r="G23" s="134">
        <f>'Site 5039'!H67</f>
        <v>32721.262219801196</v>
      </c>
      <c r="H23" s="134"/>
    </row>
    <row r="24" spans="1:8" s="27" customFormat="1" x14ac:dyDescent="0.2">
      <c r="A24" s="133"/>
      <c r="B24" s="84" t="s">
        <v>473</v>
      </c>
      <c r="C24" s="6"/>
      <c r="D24" s="6"/>
      <c r="E24" s="21">
        <f>'Site 5038'!H67</f>
        <v>65436.473956469999</v>
      </c>
      <c r="F24" s="21"/>
      <c r="G24" s="134">
        <f>'Site 5038'!H68</f>
        <v>33016.425851533197</v>
      </c>
      <c r="H24" s="134"/>
    </row>
    <row r="25" spans="1:8" s="27" customFormat="1" x14ac:dyDescent="0.2">
      <c r="A25" s="133"/>
      <c r="B25" s="84" t="s">
        <v>532</v>
      </c>
      <c r="C25" s="6"/>
      <c r="D25" s="6"/>
      <c r="E25" s="21">
        <f>'Site 5190'!H68</f>
        <v>60685.761626130006</v>
      </c>
      <c r="F25" s="21"/>
      <c r="G25" s="134">
        <f>'Site 5190'!H69</f>
        <v>29874.374779420552</v>
      </c>
      <c r="H25" s="134"/>
    </row>
    <row r="26" spans="1:8" s="27" customFormat="1" x14ac:dyDescent="0.2">
      <c r="A26" s="133"/>
      <c r="B26" s="84" t="s">
        <v>604</v>
      </c>
      <c r="C26" s="6"/>
      <c r="D26" s="6"/>
      <c r="E26" s="21">
        <f>'Site 5083'!H76</f>
        <v>63975.751371450009</v>
      </c>
      <c r="F26" s="21"/>
      <c r="G26" s="134">
        <f>'Site 5083'!H77</f>
        <v>32139.992300521193</v>
      </c>
      <c r="H26" s="134"/>
    </row>
    <row r="27" spans="1:8" s="27" customFormat="1" x14ac:dyDescent="0.2">
      <c r="A27" s="133"/>
      <c r="B27" s="84" t="s">
        <v>678</v>
      </c>
      <c r="C27" s="6"/>
      <c r="D27" s="6"/>
      <c r="E27" s="21">
        <f>'Site 5130'!H87</f>
        <v>76108.603871140003</v>
      </c>
      <c r="F27" s="21"/>
      <c r="G27" s="134">
        <f>'Site 5130'!H88</f>
        <v>39128.080126426561</v>
      </c>
      <c r="H27" s="134"/>
    </row>
    <row r="28" spans="1:8" s="27" customFormat="1" x14ac:dyDescent="0.2">
      <c r="A28" s="133"/>
      <c r="B28" s="84" t="s">
        <v>771</v>
      </c>
      <c r="C28" s="6"/>
      <c r="D28" s="6"/>
      <c r="E28" s="21">
        <f>'Site 5328'!H85</f>
        <v>74128.473871140013</v>
      </c>
      <c r="F28" s="21"/>
      <c r="G28" s="134">
        <f>'Site 5328'!H86</f>
        <v>37940.00212642656</v>
      </c>
      <c r="H28" s="134"/>
    </row>
    <row r="29" spans="1:8" s="27" customFormat="1" x14ac:dyDescent="0.2">
      <c r="A29" s="133"/>
      <c r="B29" s="84" t="s">
        <v>849</v>
      </c>
      <c r="C29" s="6"/>
      <c r="D29" s="6"/>
      <c r="E29" s="21">
        <f>'Site 5329'!H85</f>
        <v>74128.473871140013</v>
      </c>
      <c r="F29" s="21"/>
      <c r="G29" s="134">
        <f>'Site 5329'!H86</f>
        <v>37940.00212642656</v>
      </c>
      <c r="H29" s="134"/>
    </row>
    <row r="30" spans="1:8" s="27" customFormat="1" x14ac:dyDescent="0.2">
      <c r="A30" s="133"/>
      <c r="B30" s="84" t="s">
        <v>927</v>
      </c>
      <c r="C30" s="6"/>
      <c r="D30" s="6"/>
      <c r="E30" s="21">
        <f>'Site 5014'!H114</f>
        <v>102962.06478674999</v>
      </c>
      <c r="F30" s="21"/>
      <c r="G30" s="134">
        <f>'Site 5014'!H115</f>
        <v>54280.217798927755</v>
      </c>
      <c r="H30" s="134"/>
    </row>
    <row r="31" spans="1:8" s="27" customFormat="1" x14ac:dyDescent="0.2">
      <c r="A31" s="133"/>
      <c r="B31" s="84" t="s">
        <v>1044</v>
      </c>
      <c r="C31" s="6"/>
      <c r="D31" s="6"/>
      <c r="E31" s="21">
        <f>'Site 5195'!H85</f>
        <v>74128.473871140013</v>
      </c>
      <c r="F31" s="21"/>
      <c r="G31" s="134">
        <f>'Site 5195'!H86</f>
        <v>37940.00212642656</v>
      </c>
      <c r="H31" s="134"/>
    </row>
    <row r="32" spans="1:8" s="27" customFormat="1" x14ac:dyDescent="0.2">
      <c r="A32" s="133"/>
      <c r="B32" s="84" t="s">
        <v>1122</v>
      </c>
      <c r="C32" s="6"/>
      <c r="D32" s="6"/>
      <c r="E32" s="21">
        <f>'Site 5122'!H130</f>
        <v>122437.42933278999</v>
      </c>
      <c r="F32" s="21"/>
      <c r="G32" s="134">
        <f>'Site 5122'!H131</f>
        <v>60679.916881067758</v>
      </c>
      <c r="H32" s="134"/>
    </row>
    <row r="33" spans="1:8" s="27" customFormat="1" x14ac:dyDescent="0.2">
      <c r="A33" s="133"/>
      <c r="B33" s="84" t="s">
        <v>1271</v>
      </c>
      <c r="C33" s="6"/>
      <c r="D33" s="6"/>
      <c r="E33" s="21">
        <f>'Site 5679'!H77</f>
        <v>83761.341982690006</v>
      </c>
      <c r="F33" s="21"/>
      <c r="G33" s="134">
        <f>'Site 5679'!H78</f>
        <v>44011.346667265199</v>
      </c>
      <c r="H33" s="134"/>
    </row>
    <row r="34" spans="1:8" s="27" customFormat="1" x14ac:dyDescent="0.2">
      <c r="A34" s="133"/>
      <c r="B34" s="84" t="s">
        <v>1340</v>
      </c>
      <c r="C34" s="6"/>
      <c r="D34" s="6"/>
      <c r="E34" s="21">
        <f>'Site 5283'!H95</f>
        <v>125534.02805173</v>
      </c>
      <c r="F34" s="21"/>
      <c r="G34" s="134">
        <f>'Site 5283'!H96</f>
        <v>62537.876112431761</v>
      </c>
      <c r="H34" s="134"/>
    </row>
    <row r="35" spans="1:8" s="27" customFormat="1" x14ac:dyDescent="0.2">
      <c r="A35" s="133"/>
      <c r="B35" s="84" t="s">
        <v>1430</v>
      </c>
      <c r="C35" s="6"/>
      <c r="D35" s="6"/>
      <c r="E35" s="21">
        <f>'Site 5087'!H82</f>
        <v>125861.92815486999</v>
      </c>
      <c r="F35" s="21"/>
      <c r="G35" s="134">
        <f>'Site 5087'!H83</f>
        <v>62734.616174315765</v>
      </c>
      <c r="H35" s="134"/>
    </row>
    <row r="36" spans="1:8" s="27" customFormat="1" x14ac:dyDescent="0.2">
      <c r="A36" s="133"/>
      <c r="B36" s="84" t="s">
        <v>1510</v>
      </c>
      <c r="C36" s="6"/>
      <c r="D36" s="6"/>
      <c r="E36" s="21">
        <f>'Site 5042'!H62</f>
        <v>43398.315243899997</v>
      </c>
      <c r="F36" s="21"/>
      <c r="G36" s="134">
        <f>'Site 5042'!H63</f>
        <v>25079.050269475199</v>
      </c>
      <c r="H36" s="134"/>
    </row>
    <row r="37" spans="1:8" s="27" customFormat="1" x14ac:dyDescent="0.2">
      <c r="A37" s="133"/>
      <c r="B37" s="84" t="s">
        <v>1565</v>
      </c>
      <c r="C37" s="6"/>
      <c r="D37" s="6"/>
      <c r="E37" s="21">
        <f>'Site 5143'!H88</f>
        <v>62092.541977639987</v>
      </c>
      <c r="F37" s="21"/>
      <c r="G37" s="134">
        <f>'Site 5143'!H89</f>
        <v>36295.586309719198</v>
      </c>
      <c r="H37" s="134"/>
    </row>
    <row r="38" spans="1:8" s="27" customFormat="1" x14ac:dyDescent="0.2">
      <c r="A38" s="133"/>
      <c r="B38" s="84" t="s">
        <v>1650</v>
      </c>
      <c r="C38" s="6"/>
      <c r="D38" s="6"/>
      <c r="E38" s="21">
        <f>'Site 5327'!H117</f>
        <v>107343.25996185001</v>
      </c>
      <c r="F38" s="21"/>
      <c r="G38" s="134">
        <f>'Site 5327'!H118</f>
        <v>56908.934903987756</v>
      </c>
      <c r="H38" s="134"/>
    </row>
    <row r="39" spans="1:8" s="27" customFormat="1" x14ac:dyDescent="0.2">
      <c r="A39" s="133"/>
      <c r="B39" s="84" t="s">
        <v>1775</v>
      </c>
      <c r="C39" s="6"/>
      <c r="D39" s="6"/>
      <c r="E39" s="21">
        <f>'Site 5163'!H82</f>
        <v>75102.010197409996</v>
      </c>
      <c r="F39" s="21"/>
      <c r="G39" s="134">
        <f>'Site 5163'!H83</f>
        <v>37564.185045323764</v>
      </c>
      <c r="H39" s="134"/>
    </row>
    <row r="40" spans="1:8" s="27" customFormat="1" x14ac:dyDescent="0.2">
      <c r="A40" s="133"/>
      <c r="B40" s="84" t="s">
        <v>1853</v>
      </c>
      <c r="C40" s="6"/>
      <c r="D40" s="6"/>
      <c r="E40" s="21">
        <f>'Site 5323'!H50</f>
        <v>44178.925722659995</v>
      </c>
      <c r="F40" s="21"/>
      <c r="G40" s="134">
        <f>'Site 5323'!H51</f>
        <v>19970.273237338555</v>
      </c>
      <c r="H40" s="134"/>
    </row>
    <row r="41" spans="1:8" s="27" customFormat="1" x14ac:dyDescent="0.2">
      <c r="A41" s="133"/>
      <c r="B41" s="84" t="s">
        <v>1896</v>
      </c>
      <c r="C41" s="6"/>
      <c r="D41" s="6"/>
      <c r="E41" s="21">
        <f>'Site 5156'!H66</f>
        <v>59735.016691719997</v>
      </c>
      <c r="F41" s="21"/>
      <c r="G41" s="134">
        <f>'Site 5156'!H67</f>
        <v>29303.927818774559</v>
      </c>
      <c r="H41" s="134"/>
    </row>
    <row r="42" spans="1:8" s="27" customFormat="1" x14ac:dyDescent="0.2">
      <c r="A42" s="133"/>
      <c r="B42" s="84" t="s">
        <v>1955</v>
      </c>
      <c r="C42" s="6"/>
      <c r="D42" s="6"/>
      <c r="E42" s="21">
        <f>'Site 5006'!H83</f>
        <v>85891.381458050004</v>
      </c>
      <c r="F42" s="21"/>
      <c r="G42" s="134">
        <f>'Site 5006'!H84</f>
        <v>44997.746678572563</v>
      </c>
      <c r="H42" s="134"/>
    </row>
    <row r="43" spans="1:8" s="27" customFormat="1" x14ac:dyDescent="0.2">
      <c r="A43" s="133"/>
      <c r="B43" s="84" t="s">
        <v>2031</v>
      </c>
      <c r="C43" s="6"/>
      <c r="D43" s="6"/>
      <c r="E43" s="21">
        <f>'Site 5013'!H81</f>
        <v>85085.67663187001</v>
      </c>
      <c r="F43" s="21"/>
      <c r="G43" s="134">
        <f>'Site 5013'!H82</f>
        <v>44514.323782864558</v>
      </c>
      <c r="H43" s="134"/>
    </row>
    <row r="44" spans="1:8" s="27" customFormat="1" x14ac:dyDescent="0.2">
      <c r="A44" s="133"/>
      <c r="B44" s="84" t="s">
        <v>2105</v>
      </c>
      <c r="C44" s="6"/>
      <c r="D44" s="6"/>
      <c r="E44" s="21">
        <f>'Site 5068'!H83</f>
        <v>85891.381458050004</v>
      </c>
      <c r="F44" s="21"/>
      <c r="G44" s="134">
        <f>'Site 5068'!H84</f>
        <v>44997.746678572563</v>
      </c>
      <c r="H44" s="134"/>
    </row>
    <row r="45" spans="1:8" s="4" customFormat="1" ht="13.5" thickBot="1" x14ac:dyDescent="0.25">
      <c r="A45" s="28"/>
      <c r="B45" s="78"/>
      <c r="C45" s="29"/>
      <c r="D45" s="29"/>
      <c r="E45" s="30"/>
      <c r="F45" s="30"/>
      <c r="G45" s="31"/>
      <c r="H45" s="31"/>
    </row>
    <row r="46" spans="1:8" s="27" customFormat="1" ht="13.5" thickTop="1" x14ac:dyDescent="0.2">
      <c r="A46" s="32" t="s">
        <v>16</v>
      </c>
      <c r="B46" s="79"/>
      <c r="C46" s="33"/>
      <c r="D46" s="33"/>
      <c r="E46" s="34">
        <f>SUM(E17:E45)</f>
        <v>2032887.6856863101</v>
      </c>
      <c r="F46" s="34" t="e">
        <f>#REF!+F17+#REF!</f>
        <v>#REF!</v>
      </c>
      <c r="G46" s="35">
        <f>SUM(G17:G45)</f>
        <v>1046254.1135524799</v>
      </c>
      <c r="H46" s="36"/>
    </row>
    <row r="47" spans="1:8" s="27" customFormat="1" x14ac:dyDescent="0.2">
      <c r="A47" s="37" t="s">
        <v>17</v>
      </c>
      <c r="B47" s="80"/>
      <c r="C47" s="38"/>
      <c r="D47" s="38"/>
      <c r="E47" s="39">
        <f>SUM(E48:E51)</f>
        <v>0</v>
      </c>
      <c r="F47" s="39"/>
      <c r="G47" s="35">
        <f>SUM(G48:G51)</f>
        <v>0</v>
      </c>
      <c r="H47" s="36"/>
    </row>
    <row r="48" spans="1:8" s="43" customFormat="1" ht="12" x14ac:dyDescent="0.2">
      <c r="A48" s="40"/>
      <c r="B48" s="81" t="s">
        <v>18</v>
      </c>
      <c r="C48" s="41"/>
      <c r="D48" s="41"/>
      <c r="E48" s="42"/>
      <c r="F48" s="42"/>
      <c r="G48" s="36"/>
      <c r="H48" s="36"/>
    </row>
    <row r="49" spans="1:10" s="43" customFormat="1" ht="12" x14ac:dyDescent="0.2">
      <c r="A49" s="40"/>
      <c r="B49" s="81" t="s">
        <v>19</v>
      </c>
      <c r="C49" s="41"/>
      <c r="D49" s="41"/>
      <c r="E49" s="42"/>
      <c r="F49" s="42"/>
      <c r="G49" s="36"/>
      <c r="H49" s="36"/>
    </row>
    <row r="50" spans="1:10" s="43" customFormat="1" ht="12" x14ac:dyDescent="0.2">
      <c r="A50" s="40"/>
      <c r="B50" s="81" t="s">
        <v>20</v>
      </c>
      <c r="C50" s="41"/>
      <c r="D50" s="41"/>
      <c r="E50" s="42"/>
      <c r="F50" s="42"/>
      <c r="G50" s="36"/>
      <c r="H50" s="36"/>
    </row>
    <row r="51" spans="1:10" s="43" customFormat="1" ht="12" x14ac:dyDescent="0.2">
      <c r="A51" s="40"/>
      <c r="B51" s="81" t="s">
        <v>21</v>
      </c>
      <c r="C51" s="41"/>
      <c r="D51" s="41"/>
      <c r="E51" s="42"/>
      <c r="F51" s="42"/>
      <c r="G51" s="36"/>
      <c r="H51" s="36"/>
    </row>
    <row r="52" spans="1:10" s="43" customFormat="1" ht="12" x14ac:dyDescent="0.2">
      <c r="A52" s="44" t="s">
        <v>22</v>
      </c>
      <c r="B52" s="81"/>
      <c r="C52" s="41"/>
      <c r="D52" s="41"/>
      <c r="E52" s="42">
        <f>SUM(E53:E54)</f>
        <v>0</v>
      </c>
      <c r="F52" s="42"/>
      <c r="G52" s="36">
        <f>SUM(G53:G54)</f>
        <v>0</v>
      </c>
      <c r="H52" s="36">
        <f>SUM(E52,G52)</f>
        <v>0</v>
      </c>
    </row>
    <row r="53" spans="1:10" s="43" customFormat="1" ht="24" x14ac:dyDescent="0.2">
      <c r="A53" s="44"/>
      <c r="B53" s="81" t="s">
        <v>23</v>
      </c>
      <c r="C53" s="41"/>
      <c r="D53" s="41"/>
      <c r="E53" s="42"/>
      <c r="F53" s="42"/>
      <c r="G53" s="36"/>
      <c r="H53" s="36"/>
    </row>
    <row r="54" spans="1:10" s="4" customFormat="1" ht="13.5" thickBot="1" x14ac:dyDescent="0.25">
      <c r="A54" s="45"/>
      <c r="B54" s="82"/>
      <c r="C54" s="46"/>
      <c r="D54" s="46"/>
      <c r="E54" s="47"/>
      <c r="F54" s="47"/>
      <c r="G54" s="48"/>
      <c r="H54" s="48"/>
    </row>
    <row r="55" spans="1:10" s="27" customFormat="1" ht="14.25" thickTop="1" thickBot="1" x14ac:dyDescent="0.25">
      <c r="A55" s="49" t="s">
        <v>24</v>
      </c>
      <c r="B55" s="83"/>
      <c r="C55" s="50"/>
      <c r="D55" s="50"/>
      <c r="E55" s="51">
        <f>E46-E47</f>
        <v>2032887.6856863101</v>
      </c>
      <c r="F55" s="51" t="e">
        <f>F46-F47</f>
        <v>#REF!</v>
      </c>
      <c r="G55" s="52">
        <f>G46-G47</f>
        <v>1046254.1135524799</v>
      </c>
      <c r="H55" s="48"/>
    </row>
    <row r="56" spans="1:10" s="27" customFormat="1" ht="13.5" thickTop="1" x14ac:dyDescent="0.2">
      <c r="A56" s="6"/>
      <c r="B56" s="84"/>
      <c r="C56" s="6"/>
      <c r="D56" s="6"/>
      <c r="E56" s="21"/>
      <c r="F56" s="21"/>
      <c r="G56" s="21"/>
      <c r="H56" s="21"/>
    </row>
    <row r="57" spans="1:10" s="4" customFormat="1" x14ac:dyDescent="0.2">
      <c r="B57" s="76"/>
      <c r="E57" s="20"/>
      <c r="F57" s="20"/>
      <c r="G57" s="20"/>
      <c r="H57" s="20"/>
    </row>
    <row r="58" spans="1:10" s="54" customFormat="1" ht="15.75" x14ac:dyDescent="0.25">
      <c r="A58" s="15" t="s">
        <v>25</v>
      </c>
      <c r="B58" s="75"/>
      <c r="C58" s="16"/>
      <c r="D58" s="16"/>
      <c r="E58" s="17"/>
      <c r="F58" s="17"/>
      <c r="G58" s="17"/>
      <c r="H58" s="18"/>
      <c r="I58" s="53"/>
    </row>
    <row r="59" spans="1:10" s="4" customFormat="1" x14ac:dyDescent="0.2">
      <c r="B59" s="76"/>
      <c r="E59" s="20"/>
      <c r="F59" s="20"/>
      <c r="G59" s="20"/>
      <c r="H59" s="20"/>
    </row>
    <row r="60" spans="1:10" s="4" customFormat="1" x14ac:dyDescent="0.2">
      <c r="A60" s="55" t="s">
        <v>26</v>
      </c>
      <c r="B60" s="85"/>
      <c r="C60" s="56"/>
      <c r="D60" s="56"/>
      <c r="E60" s="57"/>
      <c r="F60" s="57"/>
      <c r="G60" s="57"/>
      <c r="H60" s="58"/>
      <c r="I60" s="5"/>
      <c r="J60" s="5"/>
    </row>
    <row r="61" spans="1:10" s="4" customFormat="1" x14ac:dyDescent="0.2">
      <c r="A61" s="59" t="s">
        <v>27</v>
      </c>
      <c r="B61" s="70"/>
      <c r="C61" s="5"/>
      <c r="D61" s="5"/>
      <c r="E61" s="3"/>
      <c r="F61" s="3"/>
      <c r="G61" s="3"/>
      <c r="H61" s="60"/>
      <c r="I61" s="5"/>
      <c r="J61" s="5"/>
    </row>
    <row r="62" spans="1:10" s="4" customFormat="1" x14ac:dyDescent="0.2">
      <c r="A62" s="59" t="s">
        <v>28</v>
      </c>
      <c r="B62" s="70"/>
      <c r="C62" s="5"/>
      <c r="D62" s="5"/>
      <c r="E62" s="3"/>
      <c r="F62" s="3"/>
      <c r="G62" s="3"/>
      <c r="H62" s="60"/>
      <c r="I62" s="5"/>
      <c r="J62" s="5"/>
    </row>
    <row r="63" spans="1:10" s="4" customFormat="1" x14ac:dyDescent="0.2">
      <c r="A63" s="59" t="s">
        <v>29</v>
      </c>
      <c r="B63" s="70"/>
      <c r="C63" s="5"/>
      <c r="D63" s="5"/>
      <c r="E63" s="3"/>
      <c r="F63" s="3"/>
      <c r="G63" s="3"/>
      <c r="H63" s="60"/>
      <c r="I63" s="5"/>
      <c r="J63" s="5"/>
    </row>
    <row r="64" spans="1:10" s="4" customFormat="1" x14ac:dyDescent="0.2">
      <c r="A64" s="59" t="s">
        <v>30</v>
      </c>
      <c r="B64" s="70"/>
      <c r="C64" s="5"/>
      <c r="D64" s="5"/>
      <c r="E64" s="3"/>
      <c r="F64" s="3"/>
      <c r="G64" s="3"/>
      <c r="H64" s="60"/>
      <c r="I64" s="5"/>
      <c r="J64" s="5"/>
    </row>
    <row r="65" spans="1:10" s="4" customFormat="1" x14ac:dyDescent="0.2">
      <c r="A65" s="59" t="s">
        <v>30</v>
      </c>
      <c r="B65" s="70"/>
      <c r="C65" s="5"/>
      <c r="D65" s="5"/>
      <c r="E65" s="3"/>
      <c r="F65" s="3"/>
      <c r="G65" s="3"/>
      <c r="H65" s="60"/>
      <c r="I65" s="5"/>
      <c r="J65" s="5"/>
    </row>
    <row r="66" spans="1:10" s="4" customFormat="1" x14ac:dyDescent="0.2">
      <c r="A66" s="61"/>
      <c r="B66" s="69"/>
      <c r="C66" s="1"/>
      <c r="D66" s="1"/>
      <c r="E66" s="2"/>
      <c r="F66" s="2"/>
      <c r="G66" s="2"/>
      <c r="H66" s="62"/>
      <c r="I66" s="5"/>
      <c r="J66" s="5"/>
    </row>
    <row r="67" spans="1:10" s="4" customFormat="1" x14ac:dyDescent="0.2">
      <c r="B67" s="76"/>
      <c r="E67" s="20"/>
      <c r="F67" s="20"/>
      <c r="G67" s="20"/>
      <c r="H67" s="20"/>
    </row>
    <row r="68" spans="1:10" s="54" customFormat="1" ht="15.75" x14ac:dyDescent="0.25">
      <c r="A68" s="15" t="s">
        <v>31</v>
      </c>
      <c r="B68" s="75"/>
      <c r="C68" s="16"/>
      <c r="D68" s="16"/>
      <c r="E68" s="17"/>
      <c r="F68" s="17"/>
      <c r="G68" s="17"/>
      <c r="H68" s="18"/>
      <c r="I68" s="53"/>
    </row>
    <row r="69" spans="1:10" s="4" customFormat="1" x14ac:dyDescent="0.2">
      <c r="B69" s="76"/>
      <c r="E69" s="20"/>
      <c r="F69" s="20"/>
      <c r="G69" s="20"/>
      <c r="H69" s="20"/>
    </row>
    <row r="70" spans="1:10" s="27" customFormat="1" x14ac:dyDescent="0.2">
      <c r="A70" s="63" t="s">
        <v>32</v>
      </c>
      <c r="B70" s="86" t="s">
        <v>33</v>
      </c>
      <c r="C70" s="63" t="s">
        <v>34</v>
      </c>
      <c r="D70" s="64"/>
      <c r="E70" s="65"/>
      <c r="F70" s="65"/>
      <c r="G70" s="65"/>
      <c r="H70" s="66"/>
      <c r="I70" s="6"/>
      <c r="J70" s="6"/>
    </row>
    <row r="71" spans="1:10" s="4" customFormat="1" x14ac:dyDescent="0.2">
      <c r="A71" s="59" t="s">
        <v>35</v>
      </c>
      <c r="B71" s="87" t="s">
        <v>36</v>
      </c>
      <c r="C71" s="59" t="s">
        <v>4</v>
      </c>
      <c r="D71" s="5"/>
      <c r="E71" s="3"/>
      <c r="F71" s="3"/>
      <c r="G71" s="3"/>
      <c r="H71" s="60"/>
      <c r="I71" s="5"/>
      <c r="J71" s="5"/>
    </row>
    <row r="72" spans="1:10" s="4" customFormat="1" x14ac:dyDescent="0.2">
      <c r="A72" s="59" t="s">
        <v>37</v>
      </c>
      <c r="B72" s="87" t="s">
        <v>36</v>
      </c>
      <c r="C72" s="59" t="s">
        <v>38</v>
      </c>
      <c r="D72" s="5"/>
      <c r="E72" s="3"/>
      <c r="F72" s="3"/>
      <c r="G72" s="3"/>
      <c r="H72" s="60"/>
      <c r="I72" s="5"/>
      <c r="J72" s="5"/>
    </row>
    <row r="73" spans="1:10" s="4" customFormat="1" x14ac:dyDescent="0.2">
      <c r="A73" s="59"/>
      <c r="B73" s="87"/>
      <c r="C73" s="59"/>
      <c r="D73" s="5"/>
      <c r="E73" s="3"/>
      <c r="F73" s="3"/>
      <c r="G73" s="3"/>
      <c r="H73" s="60"/>
      <c r="I73" s="5"/>
      <c r="J73" s="5"/>
    </row>
    <row r="74" spans="1:10" s="4" customFormat="1" x14ac:dyDescent="0.2">
      <c r="A74" s="59"/>
      <c r="B74" s="87"/>
      <c r="C74" s="59"/>
      <c r="D74" s="5"/>
      <c r="E74" s="3"/>
      <c r="F74" s="3"/>
      <c r="G74" s="3"/>
      <c r="H74" s="60"/>
      <c r="I74" s="5"/>
      <c r="J74" s="5"/>
    </row>
    <row r="75" spans="1:10" s="4" customFormat="1" x14ac:dyDescent="0.2">
      <c r="A75" s="61"/>
      <c r="B75" s="88"/>
      <c r="C75" s="61"/>
      <c r="D75" s="1"/>
      <c r="E75" s="2"/>
      <c r="F75" s="2"/>
      <c r="G75" s="2"/>
      <c r="H75" s="62"/>
      <c r="I75" s="5"/>
      <c r="J75" s="5"/>
    </row>
    <row r="76" spans="1:10" s="4" customFormat="1" x14ac:dyDescent="0.2">
      <c r="B76" s="76"/>
      <c r="E76" s="20"/>
      <c r="F76" s="20"/>
      <c r="G76" s="20"/>
      <c r="H76" s="20"/>
    </row>
    <row r="77" spans="1:10" s="4" customFormat="1" x14ac:dyDescent="0.2">
      <c r="B77" s="76"/>
      <c r="E77" s="20"/>
      <c r="F77" s="20"/>
      <c r="G77" s="20"/>
      <c r="H77" s="20"/>
    </row>
    <row r="78" spans="1:10" s="4" customFormat="1" x14ac:dyDescent="0.2">
      <c r="B78" s="76"/>
      <c r="E78" s="20"/>
      <c r="F78" s="20"/>
      <c r="G78" s="20"/>
      <c r="H78" s="20"/>
    </row>
  </sheetData>
  <printOptions horizontalCentered="1"/>
  <pageMargins left="0.75" right="0.75" top="1.36" bottom="0.65" header="0.35" footer="0.35"/>
  <pageSetup paperSize="9" scale="84" fitToWidth="2" orientation="portrait" r:id="rId1"/>
  <headerFooter alignWithMargins="0">
    <oddHeader>&amp;C&amp;G</oddHeader>
    <oddFooter>&amp;CCommercial in Confidence&amp;RPage &amp;P of 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outlinePr summaryBelow="0"/>
    <pageSetUpPr fitToPage="1"/>
  </sheetPr>
  <dimension ref="A1:I92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677</v>
      </c>
      <c r="B11" s="110" t="s">
        <v>678</v>
      </c>
      <c r="C11" s="111">
        <v>1</v>
      </c>
      <c r="D11" s="112"/>
      <c r="E11" s="113">
        <f>SUM(F12,F58,F69,F79,F82)</f>
        <v>76108.603871140003</v>
      </c>
      <c r="F11" s="114">
        <f>C11*E11</f>
        <v>76108.603871140003</v>
      </c>
      <c r="G11" s="115">
        <f>IF(F11=0, 0, 100*(1-(H11/F11)))</f>
        <v>48.58915006156915</v>
      </c>
      <c r="H11" s="116">
        <f>C11*SUM(H12,H58,H69,H79,H82)</f>
        <v>39128.080126426561</v>
      </c>
      <c r="I11" s="117">
        <f>SUM(I12:I84)</f>
        <v>0</v>
      </c>
    </row>
    <row r="12" spans="1:9" outlineLevel="1" x14ac:dyDescent="0.2">
      <c r="A12" s="109" t="s">
        <v>679</v>
      </c>
      <c r="B12" s="110" t="s">
        <v>680</v>
      </c>
      <c r="C12" s="111">
        <v>1</v>
      </c>
      <c r="D12" s="112"/>
      <c r="E12" s="113">
        <f>SUM(F13,F15,F17,F19,F21,F23,F25,F30,F32,F34,F36,F38,F40,F42,F44,F46,F56)</f>
        <v>52908.600392220003</v>
      </c>
      <c r="F12" s="114">
        <f>C12*E12</f>
        <v>52908.600392220003</v>
      </c>
      <c r="G12" s="115">
        <f>IF(F12=0, 0, 100*(1-(H12/F12)))</f>
        <v>40</v>
      </c>
      <c r="H12" s="116">
        <f>C12*SUM(H13,H15,H17,H19,H21,H23,H25,H30,H32,H34,H36,H38,H40,H42,H44,H46,H56)</f>
        <v>31745.160235332001</v>
      </c>
      <c r="I12" s="117"/>
    </row>
    <row r="13" spans="1:9" outlineLevel="2" x14ac:dyDescent="0.2">
      <c r="A13" s="109" t="s">
        <v>681</v>
      </c>
      <c r="B13" s="110" t="s">
        <v>179</v>
      </c>
      <c r="C13" s="111">
        <v>1</v>
      </c>
      <c r="D13" s="112"/>
      <c r="E13" s="113">
        <v>491.93938622000002</v>
      </c>
      <c r="F13" s="114">
        <f>C13*E13</f>
        <v>491.93938622000002</v>
      </c>
      <c r="G13" s="115">
        <v>40</v>
      </c>
      <c r="H13" s="116">
        <f>F13*(1-(G13/100)) +(0*SUM(H14))</f>
        <v>295.163631732</v>
      </c>
      <c r="I13" s="117"/>
    </row>
    <row r="14" spans="1:9" hidden="1" outlineLevel="2" x14ac:dyDescent="0.2">
      <c r="A14" s="109" t="s">
        <v>682</v>
      </c>
      <c r="B14" s="110" t="s">
        <v>181</v>
      </c>
      <c r="C14" s="111">
        <v>1</v>
      </c>
      <c r="D14" s="112"/>
      <c r="E14" s="113">
        <v>491.93938622000002</v>
      </c>
      <c r="F14" s="114">
        <v>491.93938622000002</v>
      </c>
      <c r="G14" s="115">
        <v>40</v>
      </c>
      <c r="H14" s="116">
        <v>295.163631732</v>
      </c>
      <c r="I14" s="117"/>
    </row>
    <row r="15" spans="1:9" outlineLevel="2" x14ac:dyDescent="0.2">
      <c r="A15" s="109" t="s">
        <v>683</v>
      </c>
      <c r="B15" s="110" t="s">
        <v>183</v>
      </c>
      <c r="C15" s="111">
        <v>2</v>
      </c>
      <c r="D15" s="112"/>
      <c r="E15" s="113">
        <v>313.76543995999998</v>
      </c>
      <c r="F15" s="114">
        <f>C15*E15</f>
        <v>627.53087991999996</v>
      </c>
      <c r="G15" s="115">
        <v>40</v>
      </c>
      <c r="H15" s="116">
        <f>F15*(1-(G15/100)) +(0*SUM(H16))</f>
        <v>376.51852795199994</v>
      </c>
      <c r="I15" s="117"/>
    </row>
    <row r="16" spans="1:9" hidden="1" outlineLevel="2" x14ac:dyDescent="0.2">
      <c r="A16" s="109" t="s">
        <v>684</v>
      </c>
      <c r="B16" s="110" t="s">
        <v>185</v>
      </c>
      <c r="C16" s="111">
        <v>1</v>
      </c>
      <c r="D16" s="112"/>
      <c r="E16" s="113">
        <v>313.76543995999998</v>
      </c>
      <c r="F16" s="114">
        <v>313.76543995999998</v>
      </c>
      <c r="G16" s="115">
        <v>40</v>
      </c>
      <c r="H16" s="116">
        <v>188.259263976</v>
      </c>
      <c r="I16" s="117"/>
    </row>
    <row r="17" spans="1:9" outlineLevel="2" x14ac:dyDescent="0.2">
      <c r="A17" s="109" t="s">
        <v>685</v>
      </c>
      <c r="B17" s="110" t="s">
        <v>536</v>
      </c>
      <c r="C17" s="111">
        <v>2</v>
      </c>
      <c r="D17" s="112"/>
      <c r="E17" s="113">
        <v>37.44</v>
      </c>
      <c r="F17" s="114">
        <f>C17*E17</f>
        <v>74.88</v>
      </c>
      <c r="G17" s="115">
        <v>40</v>
      </c>
      <c r="H17" s="116">
        <f>F17*(1-(G17/100)) +(0*SUM(H18))</f>
        <v>44.927999999999997</v>
      </c>
      <c r="I17" s="117"/>
    </row>
    <row r="18" spans="1:9" hidden="1" outlineLevel="2" x14ac:dyDescent="0.2">
      <c r="A18" s="109" t="s">
        <v>686</v>
      </c>
      <c r="B18" s="110" t="s">
        <v>536</v>
      </c>
      <c r="C18" s="111">
        <v>1</v>
      </c>
      <c r="D18" s="112"/>
      <c r="E18" s="113">
        <v>37.44</v>
      </c>
      <c r="F18" s="114">
        <v>37.44</v>
      </c>
      <c r="G18" s="115">
        <v>40</v>
      </c>
      <c r="H18" s="116">
        <v>22.463999999999999</v>
      </c>
      <c r="I18" s="117"/>
    </row>
    <row r="19" spans="1:9" outlineLevel="2" x14ac:dyDescent="0.2">
      <c r="A19" s="109" t="s">
        <v>687</v>
      </c>
      <c r="B19" s="110" t="s">
        <v>191</v>
      </c>
      <c r="C19" s="111">
        <v>1</v>
      </c>
      <c r="D19" s="112"/>
      <c r="E19" s="113">
        <v>700.36928562000003</v>
      </c>
      <c r="F19" s="114">
        <f>C19*E19</f>
        <v>700.36928562000003</v>
      </c>
      <c r="G19" s="115">
        <v>40</v>
      </c>
      <c r="H19" s="116">
        <f>F19*(1-(G19/100)) +(0*SUM(H20))</f>
        <v>420.22157137200003</v>
      </c>
      <c r="I19" s="117"/>
    </row>
    <row r="20" spans="1:9" hidden="1" outlineLevel="2" x14ac:dyDescent="0.2">
      <c r="A20" s="109" t="s">
        <v>688</v>
      </c>
      <c r="B20" s="110" t="s">
        <v>193</v>
      </c>
      <c r="C20" s="111">
        <v>1</v>
      </c>
      <c r="D20" s="112"/>
      <c r="E20" s="113">
        <v>700.36928562000003</v>
      </c>
      <c r="F20" s="114">
        <v>700.36928562000003</v>
      </c>
      <c r="G20" s="115">
        <v>40</v>
      </c>
      <c r="H20" s="116">
        <v>420.22157137200003</v>
      </c>
      <c r="I20" s="117"/>
    </row>
    <row r="21" spans="1:9" outlineLevel="2" x14ac:dyDescent="0.2">
      <c r="A21" s="109" t="s">
        <v>689</v>
      </c>
      <c r="B21" s="110" t="s">
        <v>195</v>
      </c>
      <c r="C21" s="111">
        <v>2</v>
      </c>
      <c r="D21" s="112"/>
      <c r="E21" s="113">
        <v>967.93582071000003</v>
      </c>
      <c r="F21" s="114">
        <f>C21*E21</f>
        <v>1935.8716414200001</v>
      </c>
      <c r="G21" s="115">
        <v>40</v>
      </c>
      <c r="H21" s="116">
        <f>F21*(1-(G21/100)) +(0*SUM(H22))</f>
        <v>1161.522984852</v>
      </c>
      <c r="I21" s="117"/>
    </row>
    <row r="22" spans="1:9" hidden="1" outlineLevel="2" x14ac:dyDescent="0.2">
      <c r="A22" s="109" t="s">
        <v>690</v>
      </c>
      <c r="B22" s="110" t="s">
        <v>197</v>
      </c>
      <c r="C22" s="111">
        <v>1</v>
      </c>
      <c r="D22" s="112"/>
      <c r="E22" s="113">
        <v>967.93582071000003</v>
      </c>
      <c r="F22" s="114">
        <v>967.93582071000003</v>
      </c>
      <c r="G22" s="115">
        <v>40</v>
      </c>
      <c r="H22" s="116">
        <v>580.76149242600002</v>
      </c>
      <c r="I22" s="117"/>
    </row>
    <row r="23" spans="1:9" outlineLevel="2" x14ac:dyDescent="0.2">
      <c r="A23" s="109" t="s">
        <v>691</v>
      </c>
      <c r="B23" s="110" t="s">
        <v>543</v>
      </c>
      <c r="C23" s="111">
        <v>1</v>
      </c>
      <c r="D23" s="112"/>
      <c r="E23" s="113">
        <v>967.93582071000003</v>
      </c>
      <c r="F23" s="114">
        <f>C23*E23</f>
        <v>967.93582071000003</v>
      </c>
      <c r="G23" s="115">
        <v>40</v>
      </c>
      <c r="H23" s="116">
        <f>F23*(1-(G23/100)) +(0*SUM(H24))</f>
        <v>580.76149242600002</v>
      </c>
      <c r="I23" s="117"/>
    </row>
    <row r="24" spans="1:9" hidden="1" outlineLevel="2" x14ac:dyDescent="0.2">
      <c r="A24" s="109" t="s">
        <v>692</v>
      </c>
      <c r="B24" s="110" t="s">
        <v>256</v>
      </c>
      <c r="C24" s="111">
        <v>1</v>
      </c>
      <c r="D24" s="112"/>
      <c r="E24" s="113">
        <v>967.93582071000003</v>
      </c>
      <c r="F24" s="114">
        <v>967.93582071000003</v>
      </c>
      <c r="G24" s="115">
        <v>40</v>
      </c>
      <c r="H24" s="116">
        <v>580.76149242600002</v>
      </c>
      <c r="I24" s="117"/>
    </row>
    <row r="25" spans="1:9" outlineLevel="2" x14ac:dyDescent="0.2">
      <c r="A25" s="109" t="s">
        <v>693</v>
      </c>
      <c r="B25" s="110" t="s">
        <v>694</v>
      </c>
      <c r="C25" s="111">
        <v>1</v>
      </c>
      <c r="D25" s="112"/>
      <c r="E25" s="113">
        <v>3086.24</v>
      </c>
      <c r="F25" s="114">
        <f>C25*E25</f>
        <v>3086.24</v>
      </c>
      <c r="G25" s="115">
        <v>40</v>
      </c>
      <c r="H25" s="116">
        <f>F25*(1-(G25/100)) +(0*SUM(H26,H27,H28,H29))</f>
        <v>1851.7439999999997</v>
      </c>
      <c r="I25" s="117"/>
    </row>
    <row r="26" spans="1:9" hidden="1" outlineLevel="3" x14ac:dyDescent="0.2">
      <c r="A26" s="109" t="s">
        <v>695</v>
      </c>
      <c r="B26" s="110" t="s">
        <v>696</v>
      </c>
      <c r="C26" s="111">
        <v>1</v>
      </c>
      <c r="D26" s="112"/>
      <c r="E26" s="113">
        <v>2879</v>
      </c>
      <c r="F26" s="114">
        <v>2879</v>
      </c>
      <c r="G26" s="115">
        <v>40</v>
      </c>
      <c r="H26" s="116">
        <v>1727.4</v>
      </c>
      <c r="I26" s="117"/>
    </row>
    <row r="27" spans="1:9" hidden="1" outlineLevel="3" x14ac:dyDescent="0.2">
      <c r="A27" s="109" t="s">
        <v>697</v>
      </c>
      <c r="B27" s="110" t="s">
        <v>698</v>
      </c>
      <c r="C27" s="111">
        <v>1</v>
      </c>
      <c r="D27" s="112"/>
      <c r="E27" s="113">
        <v>53.48</v>
      </c>
      <c r="F27" s="114">
        <v>53.48</v>
      </c>
      <c r="G27" s="115">
        <v>40</v>
      </c>
      <c r="H27" s="116">
        <v>32.088000000000001</v>
      </c>
      <c r="I27" s="117"/>
    </row>
    <row r="28" spans="1:9" hidden="1" outlineLevel="3" x14ac:dyDescent="0.2">
      <c r="A28" s="109" t="s">
        <v>699</v>
      </c>
      <c r="B28" s="110" t="s">
        <v>700</v>
      </c>
      <c r="C28" s="111">
        <v>1</v>
      </c>
      <c r="D28" s="112"/>
      <c r="E28" s="113">
        <v>25.4</v>
      </c>
      <c r="F28" s="114">
        <v>25.4</v>
      </c>
      <c r="G28" s="115">
        <v>40</v>
      </c>
      <c r="H28" s="116">
        <v>15.24</v>
      </c>
      <c r="I28" s="117"/>
    </row>
    <row r="29" spans="1:9" hidden="1" outlineLevel="3" x14ac:dyDescent="0.2">
      <c r="A29" s="109" t="s">
        <v>701</v>
      </c>
      <c r="B29" s="110" t="s">
        <v>702</v>
      </c>
      <c r="C29" s="111">
        <v>1</v>
      </c>
      <c r="D29" s="112"/>
      <c r="E29" s="113">
        <v>128.36000000000001</v>
      </c>
      <c r="F29" s="114">
        <v>128.36000000000001</v>
      </c>
      <c r="G29" s="115">
        <v>40</v>
      </c>
      <c r="H29" s="116">
        <v>77.016000000000005</v>
      </c>
      <c r="I29" s="117"/>
    </row>
    <row r="30" spans="1:9" outlineLevel="2" x14ac:dyDescent="0.2">
      <c r="A30" s="109" t="s">
        <v>703</v>
      </c>
      <c r="B30" s="110" t="s">
        <v>546</v>
      </c>
      <c r="C30" s="111">
        <v>1</v>
      </c>
      <c r="D30" s="112"/>
      <c r="E30" s="113">
        <v>9428.2439831899992</v>
      </c>
      <c r="F30" s="114">
        <f>C30*E30</f>
        <v>9428.2439831899992</v>
      </c>
      <c r="G30" s="115">
        <v>40</v>
      </c>
      <c r="H30" s="116">
        <f>F30*(1-(G30/100)) +(0*SUM(H31))</f>
        <v>5656.9463899139992</v>
      </c>
      <c r="I30" s="117"/>
    </row>
    <row r="31" spans="1:9" hidden="1" outlineLevel="2" x14ac:dyDescent="0.2">
      <c r="A31" s="109" t="s">
        <v>704</v>
      </c>
      <c r="B31" s="110" t="s">
        <v>546</v>
      </c>
      <c r="C31" s="111">
        <v>1</v>
      </c>
      <c r="D31" s="112"/>
      <c r="E31" s="113">
        <v>9428.2439831899992</v>
      </c>
      <c r="F31" s="114">
        <v>9428.2439831899992</v>
      </c>
      <c r="G31" s="115">
        <v>40</v>
      </c>
      <c r="H31" s="116">
        <v>5656.9463899140001</v>
      </c>
      <c r="I31" s="117"/>
    </row>
    <row r="32" spans="1:9" outlineLevel="2" x14ac:dyDescent="0.2">
      <c r="A32" s="109" t="s">
        <v>705</v>
      </c>
      <c r="B32" s="110" t="s">
        <v>549</v>
      </c>
      <c r="C32" s="111">
        <v>1</v>
      </c>
      <c r="D32" s="112"/>
      <c r="E32" s="113">
        <v>10160.44823634</v>
      </c>
      <c r="F32" s="114">
        <f>C32*E32</f>
        <v>10160.44823634</v>
      </c>
      <c r="G32" s="115">
        <v>40</v>
      </c>
      <c r="H32" s="116">
        <f>F32*(1-(G32/100)) +(0*SUM(H33))</f>
        <v>6096.268941804</v>
      </c>
      <c r="I32" s="117"/>
    </row>
    <row r="33" spans="1:9" hidden="1" outlineLevel="2" x14ac:dyDescent="0.2">
      <c r="A33" s="109" t="s">
        <v>706</v>
      </c>
      <c r="B33" s="110" t="s">
        <v>549</v>
      </c>
      <c r="C33" s="111">
        <v>1</v>
      </c>
      <c r="D33" s="112"/>
      <c r="E33" s="113">
        <v>10160.44823634</v>
      </c>
      <c r="F33" s="114">
        <v>10160.44823634</v>
      </c>
      <c r="G33" s="115">
        <v>40</v>
      </c>
      <c r="H33" s="116">
        <v>6096.268941804</v>
      </c>
      <c r="I33" s="117"/>
    </row>
    <row r="34" spans="1:9" outlineLevel="2" x14ac:dyDescent="0.2">
      <c r="A34" s="109" t="s">
        <v>707</v>
      </c>
      <c r="B34" s="110" t="s">
        <v>203</v>
      </c>
      <c r="C34" s="111">
        <v>1</v>
      </c>
      <c r="D34" s="112"/>
      <c r="E34" s="113">
        <v>9312.3647013900008</v>
      </c>
      <c r="F34" s="114">
        <f>C34*E34</f>
        <v>9312.3647013900008</v>
      </c>
      <c r="G34" s="115">
        <v>40</v>
      </c>
      <c r="H34" s="116">
        <f>F34*(1-(G34/100)) +(0*SUM(H35))</f>
        <v>5587.4188208340001</v>
      </c>
      <c r="I34" s="117"/>
    </row>
    <row r="35" spans="1:9" hidden="1" outlineLevel="2" x14ac:dyDescent="0.2">
      <c r="A35" s="109" t="s">
        <v>708</v>
      </c>
      <c r="B35" s="110" t="s">
        <v>205</v>
      </c>
      <c r="C35" s="111">
        <v>1</v>
      </c>
      <c r="D35" s="112"/>
      <c r="E35" s="113">
        <v>9312.3647013900008</v>
      </c>
      <c r="F35" s="114">
        <v>9312.3647013900008</v>
      </c>
      <c r="G35" s="115">
        <v>40</v>
      </c>
      <c r="H35" s="116">
        <v>5587.4188208340001</v>
      </c>
      <c r="I35" s="117"/>
    </row>
    <row r="36" spans="1:9" outlineLevel="2" x14ac:dyDescent="0.2">
      <c r="A36" s="109" t="s">
        <v>709</v>
      </c>
      <c r="B36" s="110" t="s">
        <v>207</v>
      </c>
      <c r="C36" s="111">
        <v>1</v>
      </c>
      <c r="D36" s="112"/>
      <c r="E36" s="113">
        <v>1980.13</v>
      </c>
      <c r="F36" s="114">
        <f>C36*E36</f>
        <v>1980.13</v>
      </c>
      <c r="G36" s="115">
        <v>40</v>
      </c>
      <c r="H36" s="116">
        <f>F36*(1-(G36/100)) +(0*SUM(H37))</f>
        <v>1188.078</v>
      </c>
      <c r="I36" s="117"/>
    </row>
    <row r="37" spans="1:9" hidden="1" outlineLevel="2" x14ac:dyDescent="0.2">
      <c r="A37" s="109" t="s">
        <v>710</v>
      </c>
      <c r="B37" s="110" t="s">
        <v>207</v>
      </c>
      <c r="C37" s="111">
        <v>1</v>
      </c>
      <c r="D37" s="112"/>
      <c r="E37" s="113">
        <v>1980.13</v>
      </c>
      <c r="F37" s="114">
        <v>1980.13</v>
      </c>
      <c r="G37" s="115">
        <v>40</v>
      </c>
      <c r="H37" s="116">
        <v>1188.078</v>
      </c>
      <c r="I37" s="117"/>
    </row>
    <row r="38" spans="1:9" outlineLevel="2" x14ac:dyDescent="0.2">
      <c r="A38" s="109" t="s">
        <v>711</v>
      </c>
      <c r="B38" s="110" t="s">
        <v>210</v>
      </c>
      <c r="C38" s="111">
        <v>2</v>
      </c>
      <c r="D38" s="112"/>
      <c r="E38" s="113">
        <v>1308.5572392700001</v>
      </c>
      <c r="F38" s="114">
        <f>C38*E38</f>
        <v>2617.1144785400002</v>
      </c>
      <c r="G38" s="115">
        <v>40</v>
      </c>
      <c r="H38" s="116">
        <f>F38*(1-(G38/100)) +(0*SUM(H39))</f>
        <v>1570.2686871240001</v>
      </c>
      <c r="I38" s="117"/>
    </row>
    <row r="39" spans="1:9" hidden="1" outlineLevel="2" x14ac:dyDescent="0.2">
      <c r="A39" s="109" t="s">
        <v>712</v>
      </c>
      <c r="B39" s="110" t="s">
        <v>210</v>
      </c>
      <c r="C39" s="111">
        <v>1</v>
      </c>
      <c r="D39" s="112"/>
      <c r="E39" s="113">
        <v>1308.5572392700001</v>
      </c>
      <c r="F39" s="114">
        <v>1308.5572392700001</v>
      </c>
      <c r="G39" s="115">
        <v>40</v>
      </c>
      <c r="H39" s="116">
        <v>785.13434356200003</v>
      </c>
      <c r="I39" s="117"/>
    </row>
    <row r="40" spans="1:9" outlineLevel="2" x14ac:dyDescent="0.2">
      <c r="A40" s="109" t="s">
        <v>713</v>
      </c>
      <c r="B40" s="110" t="s">
        <v>714</v>
      </c>
      <c r="C40" s="111">
        <v>1</v>
      </c>
      <c r="D40" s="112"/>
      <c r="E40" s="113">
        <v>1500</v>
      </c>
      <c r="F40" s="114">
        <f>C40*E40</f>
        <v>1500</v>
      </c>
      <c r="G40" s="115">
        <v>40</v>
      </c>
      <c r="H40" s="116">
        <f>F40*(1-(G40/100)) +(0*SUM(H41))</f>
        <v>900</v>
      </c>
      <c r="I40" s="117"/>
    </row>
    <row r="41" spans="1:9" hidden="1" outlineLevel="2" x14ac:dyDescent="0.2">
      <c r="A41" s="109" t="s">
        <v>715</v>
      </c>
      <c r="B41" s="110" t="s">
        <v>716</v>
      </c>
      <c r="C41" s="111">
        <v>1</v>
      </c>
      <c r="D41" s="112"/>
      <c r="E41" s="113">
        <v>1500</v>
      </c>
      <c r="F41" s="114">
        <v>1500</v>
      </c>
      <c r="G41" s="115">
        <v>40</v>
      </c>
      <c r="H41" s="116">
        <v>900</v>
      </c>
      <c r="I41" s="117"/>
    </row>
    <row r="42" spans="1:9" outlineLevel="2" x14ac:dyDescent="0.2">
      <c r="A42" s="109" t="s">
        <v>717</v>
      </c>
      <c r="B42" s="110" t="s">
        <v>558</v>
      </c>
      <c r="C42" s="111">
        <v>4</v>
      </c>
      <c r="D42" s="112"/>
      <c r="E42" s="113">
        <v>28.6</v>
      </c>
      <c r="F42" s="114">
        <f>C42*E42</f>
        <v>114.4</v>
      </c>
      <c r="G42" s="115">
        <v>40</v>
      </c>
      <c r="H42" s="116">
        <f>F42*(1-(G42/100)) +(0*SUM(H43))</f>
        <v>68.64</v>
      </c>
      <c r="I42" s="117"/>
    </row>
    <row r="43" spans="1:9" hidden="1" outlineLevel="2" x14ac:dyDescent="0.2">
      <c r="A43" s="109" t="s">
        <v>718</v>
      </c>
      <c r="B43" s="110" t="s">
        <v>558</v>
      </c>
      <c r="C43" s="111">
        <v>1</v>
      </c>
      <c r="D43" s="112"/>
      <c r="E43" s="113">
        <v>28.6</v>
      </c>
      <c r="F43" s="114">
        <v>28.6</v>
      </c>
      <c r="G43" s="115">
        <v>40</v>
      </c>
      <c r="H43" s="116">
        <v>17.16</v>
      </c>
      <c r="I43" s="117"/>
    </row>
    <row r="44" spans="1:9" outlineLevel="2" x14ac:dyDescent="0.2">
      <c r="A44" s="109" t="s">
        <v>719</v>
      </c>
      <c r="B44" s="110" t="s">
        <v>561</v>
      </c>
      <c r="C44" s="111">
        <v>2</v>
      </c>
      <c r="D44" s="112"/>
      <c r="E44" s="113">
        <v>27.17</v>
      </c>
      <c r="F44" s="114">
        <f>C44*E44</f>
        <v>54.34</v>
      </c>
      <c r="G44" s="115">
        <v>40</v>
      </c>
      <c r="H44" s="116">
        <f>F44*(1-(G44/100)) +(0*SUM(H45))</f>
        <v>32.603999999999999</v>
      </c>
      <c r="I44" s="117"/>
    </row>
    <row r="45" spans="1:9" hidden="1" outlineLevel="2" x14ac:dyDescent="0.2">
      <c r="A45" s="109" t="s">
        <v>720</v>
      </c>
      <c r="B45" s="110" t="s">
        <v>561</v>
      </c>
      <c r="C45" s="111">
        <v>1</v>
      </c>
      <c r="D45" s="112"/>
      <c r="E45" s="113">
        <v>27.17</v>
      </c>
      <c r="F45" s="114">
        <v>27.17</v>
      </c>
      <c r="G45" s="115">
        <v>40</v>
      </c>
      <c r="H45" s="116">
        <v>16.302</v>
      </c>
      <c r="I45" s="117"/>
    </row>
    <row r="46" spans="1:9" outlineLevel="2" x14ac:dyDescent="0.2">
      <c r="A46" s="109" t="s">
        <v>721</v>
      </c>
      <c r="B46" s="110" t="s">
        <v>722</v>
      </c>
      <c r="C46" s="111">
        <v>1</v>
      </c>
      <c r="D46" s="112"/>
      <c r="E46" s="113">
        <v>9294.1319788700002</v>
      </c>
      <c r="F46" s="114">
        <f>C46*E46</f>
        <v>9294.1319788700002</v>
      </c>
      <c r="G46" s="115">
        <v>40</v>
      </c>
      <c r="H46" s="116">
        <f>F46*(1-(G46/100)) +(0*SUM(H47,H48,H49,H50,H51,H52,H54,H55))</f>
        <v>5576.4791873220001</v>
      </c>
      <c r="I46" s="117"/>
    </row>
    <row r="47" spans="1:9" hidden="1" outlineLevel="3" x14ac:dyDescent="0.2">
      <c r="A47" s="109" t="s">
        <v>723</v>
      </c>
      <c r="B47" s="110" t="s">
        <v>724</v>
      </c>
      <c r="C47" s="111">
        <v>1</v>
      </c>
      <c r="D47" s="112"/>
      <c r="E47" s="113">
        <v>5177.22</v>
      </c>
      <c r="F47" s="114">
        <v>5177.22</v>
      </c>
      <c r="G47" s="115">
        <v>40</v>
      </c>
      <c r="H47" s="116">
        <v>3106.3319999999999</v>
      </c>
      <c r="I47" s="117"/>
    </row>
    <row r="48" spans="1:9" hidden="1" outlineLevel="3" x14ac:dyDescent="0.2">
      <c r="A48" s="109" t="s">
        <v>725</v>
      </c>
      <c r="B48" s="110" t="s">
        <v>726</v>
      </c>
      <c r="C48" s="111">
        <v>1</v>
      </c>
      <c r="D48" s="112"/>
      <c r="E48" s="113">
        <v>2577.83</v>
      </c>
      <c r="F48" s="114">
        <v>2577.83</v>
      </c>
      <c r="G48" s="115">
        <v>40</v>
      </c>
      <c r="H48" s="116">
        <v>1546.6980000000001</v>
      </c>
      <c r="I48" s="117"/>
    </row>
    <row r="49" spans="1:9" hidden="1" outlineLevel="3" x14ac:dyDescent="0.2">
      <c r="A49" s="109" t="s">
        <v>727</v>
      </c>
      <c r="B49" s="110" t="s">
        <v>728</v>
      </c>
      <c r="C49" s="111">
        <v>1</v>
      </c>
      <c r="D49" s="112"/>
      <c r="E49" s="113">
        <v>243</v>
      </c>
      <c r="F49" s="114">
        <v>243</v>
      </c>
      <c r="G49" s="115">
        <v>40</v>
      </c>
      <c r="H49" s="116">
        <v>145.80000000000001</v>
      </c>
      <c r="I49" s="117"/>
    </row>
    <row r="50" spans="1:9" hidden="1" outlineLevel="3" x14ac:dyDescent="0.2">
      <c r="A50" s="109" t="s">
        <v>729</v>
      </c>
      <c r="B50" s="110" t="s">
        <v>236</v>
      </c>
      <c r="C50" s="111">
        <v>1</v>
      </c>
      <c r="D50" s="112"/>
      <c r="E50" s="113">
        <v>212.88679486000001</v>
      </c>
      <c r="F50" s="114">
        <v>212.88679486000001</v>
      </c>
      <c r="G50" s="115">
        <v>40</v>
      </c>
      <c r="H50" s="116">
        <v>127.732076916</v>
      </c>
      <c r="I50" s="117"/>
    </row>
    <row r="51" spans="1:9" hidden="1" outlineLevel="3" x14ac:dyDescent="0.2">
      <c r="A51" s="109" t="s">
        <v>730</v>
      </c>
      <c r="B51" s="110" t="s">
        <v>238</v>
      </c>
      <c r="C51" s="111">
        <v>1</v>
      </c>
      <c r="D51" s="112"/>
      <c r="E51" s="113">
        <v>206.87635298999999</v>
      </c>
      <c r="F51" s="114">
        <v>206.87635298999999</v>
      </c>
      <c r="G51" s="115">
        <v>40</v>
      </c>
      <c r="H51" s="116">
        <v>124.125811794</v>
      </c>
      <c r="I51" s="117"/>
    </row>
    <row r="52" spans="1:9" outlineLevel="3" x14ac:dyDescent="0.2">
      <c r="A52" s="109" t="s">
        <v>731</v>
      </c>
      <c r="B52" s="110" t="s">
        <v>579</v>
      </c>
      <c r="C52" s="111">
        <v>1</v>
      </c>
      <c r="D52" s="112"/>
      <c r="E52" s="113">
        <v>330.26</v>
      </c>
      <c r="F52" s="114">
        <f>C52*E52</f>
        <v>330.26</v>
      </c>
      <c r="G52" s="115">
        <v>40</v>
      </c>
      <c r="H52" s="116">
        <f>F52*(1-(G52/100)) +(0*SUM(H53))</f>
        <v>198.15599999999998</v>
      </c>
      <c r="I52" s="117"/>
    </row>
    <row r="53" spans="1:9" hidden="1" outlineLevel="3" x14ac:dyDescent="0.2">
      <c r="A53" s="109" t="s">
        <v>732</v>
      </c>
      <c r="B53" s="110" t="s">
        <v>733</v>
      </c>
      <c r="C53" s="111">
        <v>1</v>
      </c>
      <c r="D53" s="112"/>
      <c r="E53" s="113">
        <v>330.26</v>
      </c>
      <c r="F53" s="114">
        <v>330.26</v>
      </c>
      <c r="G53" s="115">
        <v>40</v>
      </c>
      <c r="H53" s="116">
        <v>198.15600000000001</v>
      </c>
      <c r="I53" s="117"/>
    </row>
    <row r="54" spans="1:9" hidden="1" outlineLevel="3" x14ac:dyDescent="0.2">
      <c r="A54" s="109" t="s">
        <v>734</v>
      </c>
      <c r="B54" s="110" t="s">
        <v>225</v>
      </c>
      <c r="C54" s="111">
        <v>1</v>
      </c>
      <c r="D54" s="112"/>
      <c r="E54" s="113">
        <v>275.43613906000002</v>
      </c>
      <c r="F54" s="114">
        <v>275.43613906000002</v>
      </c>
      <c r="G54" s="115">
        <v>40</v>
      </c>
      <c r="H54" s="116">
        <v>165.261683436</v>
      </c>
      <c r="I54" s="117"/>
    </row>
    <row r="55" spans="1:9" hidden="1" outlineLevel="3" x14ac:dyDescent="0.2">
      <c r="A55" s="109" t="s">
        <v>735</v>
      </c>
      <c r="B55" s="110" t="s">
        <v>231</v>
      </c>
      <c r="C55" s="111">
        <v>1</v>
      </c>
      <c r="D55" s="112"/>
      <c r="E55" s="113">
        <v>270.62269196</v>
      </c>
      <c r="F55" s="114">
        <v>270.62269196</v>
      </c>
      <c r="G55" s="115">
        <v>40</v>
      </c>
      <c r="H55" s="116">
        <v>162.37361517599999</v>
      </c>
      <c r="I55" s="117"/>
    </row>
    <row r="56" spans="1:9" outlineLevel="2" x14ac:dyDescent="0.2">
      <c r="A56" s="109" t="s">
        <v>736</v>
      </c>
      <c r="B56" s="110" t="s">
        <v>737</v>
      </c>
      <c r="C56" s="111">
        <v>2</v>
      </c>
      <c r="D56" s="112"/>
      <c r="E56" s="113">
        <v>281.33</v>
      </c>
      <c r="F56" s="114">
        <f>C56*E56</f>
        <v>562.66</v>
      </c>
      <c r="G56" s="115">
        <v>40</v>
      </c>
      <c r="H56" s="116">
        <f>F56*(1-(G56/100)) +(0*SUM(H57))</f>
        <v>337.59599999999995</v>
      </c>
      <c r="I56" s="117"/>
    </row>
    <row r="57" spans="1:9" hidden="1" outlineLevel="2" x14ac:dyDescent="0.2">
      <c r="A57" s="109" t="s">
        <v>738</v>
      </c>
      <c r="B57" s="110" t="s">
        <v>737</v>
      </c>
      <c r="C57" s="111">
        <v>1</v>
      </c>
      <c r="D57" s="112"/>
      <c r="E57" s="113">
        <v>281.33</v>
      </c>
      <c r="F57" s="114">
        <v>281.33</v>
      </c>
      <c r="G57" s="115">
        <v>40</v>
      </c>
      <c r="H57" s="116">
        <v>168.798</v>
      </c>
      <c r="I57" s="117"/>
    </row>
    <row r="58" spans="1:9" outlineLevel="1" x14ac:dyDescent="0.2">
      <c r="A58" s="109" t="s">
        <v>739</v>
      </c>
      <c r="B58" s="110" t="s">
        <v>740</v>
      </c>
      <c r="C58" s="111">
        <v>1</v>
      </c>
      <c r="D58" s="112"/>
      <c r="E58" s="113">
        <f>SUM(F59)</f>
        <v>8864.2969081800002</v>
      </c>
      <c r="F58" s="114">
        <f>C58*E58</f>
        <v>8864.2969081800002</v>
      </c>
      <c r="G58" s="115">
        <f>IF(F58=0, 0, 100*(1-(H58/F58)))</f>
        <v>40</v>
      </c>
      <c r="H58" s="116">
        <f>C58*SUM(H59)</f>
        <v>5318.5781449079996</v>
      </c>
      <c r="I58" s="117"/>
    </row>
    <row r="59" spans="1:9" outlineLevel="1" x14ac:dyDescent="0.2">
      <c r="A59" s="109" t="s">
        <v>741</v>
      </c>
      <c r="B59" s="110" t="s">
        <v>571</v>
      </c>
      <c r="C59" s="111">
        <v>1</v>
      </c>
      <c r="D59" s="112"/>
      <c r="E59" s="113">
        <f>SUM(F60,F65)</f>
        <v>8864.2969081800002</v>
      </c>
      <c r="F59" s="114">
        <f>C59*E59</f>
        <v>8864.2969081800002</v>
      </c>
      <c r="G59" s="115">
        <f>IF(F59=0, 0, 100*(1-(H59/F59)))</f>
        <v>40</v>
      </c>
      <c r="H59" s="116">
        <f>C59*SUM(H60,H65)</f>
        <v>5318.5781449079996</v>
      </c>
      <c r="I59" s="117"/>
    </row>
    <row r="60" spans="1:9" outlineLevel="2" x14ac:dyDescent="0.2">
      <c r="A60" s="109" t="s">
        <v>742</v>
      </c>
      <c r="B60" s="110" t="s">
        <v>252</v>
      </c>
      <c r="C60" s="111">
        <v>1</v>
      </c>
      <c r="D60" s="112"/>
      <c r="E60" s="113">
        <v>8719.9796256099999</v>
      </c>
      <c r="F60" s="114">
        <f>C60*E60</f>
        <v>8719.9796256099999</v>
      </c>
      <c r="G60" s="115">
        <v>40</v>
      </c>
      <c r="H60" s="116">
        <f>F60*(1-(G60/100)) +(0*SUM(H61,H62,H63,H64))</f>
        <v>5231.9877753659994</v>
      </c>
      <c r="I60" s="117"/>
    </row>
    <row r="61" spans="1:9" hidden="1" outlineLevel="3" x14ac:dyDescent="0.2">
      <c r="A61" s="109" t="s">
        <v>743</v>
      </c>
      <c r="B61" s="110" t="s">
        <v>197</v>
      </c>
      <c r="C61" s="111">
        <v>1</v>
      </c>
      <c r="D61" s="112"/>
      <c r="E61" s="113">
        <v>967.93582071000003</v>
      </c>
      <c r="F61" s="114">
        <v>967.93582071000003</v>
      </c>
      <c r="G61" s="115">
        <v>40</v>
      </c>
      <c r="H61" s="116">
        <v>580.76149242600002</v>
      </c>
      <c r="I61" s="117"/>
    </row>
    <row r="62" spans="1:9" hidden="1" outlineLevel="3" x14ac:dyDescent="0.2">
      <c r="A62" s="109" t="s">
        <v>744</v>
      </c>
      <c r="B62" s="110" t="s">
        <v>256</v>
      </c>
      <c r="C62" s="111">
        <v>1</v>
      </c>
      <c r="D62" s="112"/>
      <c r="E62" s="113">
        <v>967.93582071000003</v>
      </c>
      <c r="F62" s="114">
        <v>967.93582071000003</v>
      </c>
      <c r="G62" s="115">
        <v>40</v>
      </c>
      <c r="H62" s="116">
        <v>580.76149242600002</v>
      </c>
      <c r="I62" s="117"/>
    </row>
    <row r="63" spans="1:9" hidden="1" outlineLevel="3" x14ac:dyDescent="0.2">
      <c r="A63" s="109" t="s">
        <v>745</v>
      </c>
      <c r="B63" s="110" t="s">
        <v>118</v>
      </c>
      <c r="C63" s="111">
        <v>3</v>
      </c>
      <c r="D63" s="112"/>
      <c r="E63" s="113">
        <v>862.86769387000004</v>
      </c>
      <c r="F63" s="114">
        <v>2588.6030816100001</v>
      </c>
      <c r="G63" s="115">
        <v>40</v>
      </c>
      <c r="H63" s="116">
        <v>1553.161848966</v>
      </c>
      <c r="I63" s="117"/>
    </row>
    <row r="64" spans="1:9" hidden="1" outlineLevel="3" x14ac:dyDescent="0.2">
      <c r="A64" s="109" t="s">
        <v>746</v>
      </c>
      <c r="B64" s="110" t="s">
        <v>577</v>
      </c>
      <c r="C64" s="111">
        <v>1</v>
      </c>
      <c r="D64" s="112"/>
      <c r="E64" s="113">
        <v>4195.5049025799999</v>
      </c>
      <c r="F64" s="114">
        <v>4195.5049025799999</v>
      </c>
      <c r="G64" s="115">
        <v>40</v>
      </c>
      <c r="H64" s="116">
        <v>2517.302941548</v>
      </c>
      <c r="I64" s="117"/>
    </row>
    <row r="65" spans="1:9" outlineLevel="2" x14ac:dyDescent="0.2">
      <c r="A65" s="109" t="s">
        <v>747</v>
      </c>
      <c r="B65" s="110" t="s">
        <v>579</v>
      </c>
      <c r="C65" s="111">
        <v>1</v>
      </c>
      <c r="D65" s="112"/>
      <c r="E65" s="113">
        <v>144.31728257</v>
      </c>
      <c r="F65" s="114">
        <f>C65*E65</f>
        <v>144.31728257</v>
      </c>
      <c r="G65" s="115">
        <v>40</v>
      </c>
      <c r="H65" s="116">
        <f>F65*(1-(G65/100)) +(0*SUM(H66,H67,H68))</f>
        <v>86.590369542000005</v>
      </c>
      <c r="I65" s="117"/>
    </row>
    <row r="66" spans="1:9" hidden="1" outlineLevel="3" x14ac:dyDescent="0.2">
      <c r="A66" s="109" t="s">
        <v>748</v>
      </c>
      <c r="B66" s="110" t="s">
        <v>581</v>
      </c>
      <c r="C66" s="111">
        <v>1</v>
      </c>
      <c r="D66" s="112"/>
      <c r="E66" s="113">
        <v>32.777282569999997</v>
      </c>
      <c r="F66" s="114">
        <v>32.777282569999997</v>
      </c>
      <c r="G66" s="115">
        <v>40</v>
      </c>
      <c r="H66" s="116">
        <v>19.666369542000002</v>
      </c>
      <c r="I66" s="117"/>
    </row>
    <row r="67" spans="1:9" hidden="1" outlineLevel="3" x14ac:dyDescent="0.2">
      <c r="A67" s="109" t="s">
        <v>749</v>
      </c>
      <c r="B67" s="110" t="s">
        <v>558</v>
      </c>
      <c r="C67" s="111">
        <v>2</v>
      </c>
      <c r="D67" s="112"/>
      <c r="E67" s="113">
        <v>28.6</v>
      </c>
      <c r="F67" s="114">
        <v>57.2</v>
      </c>
      <c r="G67" s="115">
        <v>40</v>
      </c>
      <c r="H67" s="116">
        <v>34.32</v>
      </c>
      <c r="I67" s="117"/>
    </row>
    <row r="68" spans="1:9" hidden="1" outlineLevel="3" x14ac:dyDescent="0.2">
      <c r="A68" s="109" t="s">
        <v>750</v>
      </c>
      <c r="B68" s="110" t="s">
        <v>561</v>
      </c>
      <c r="C68" s="111">
        <v>2</v>
      </c>
      <c r="D68" s="112"/>
      <c r="E68" s="113">
        <v>27.17</v>
      </c>
      <c r="F68" s="114">
        <v>54.34</v>
      </c>
      <c r="G68" s="115">
        <v>40</v>
      </c>
      <c r="H68" s="116">
        <v>32.603999999999999</v>
      </c>
      <c r="I68" s="117"/>
    </row>
    <row r="69" spans="1:9" outlineLevel="1" x14ac:dyDescent="0.2">
      <c r="A69" s="109" t="s">
        <v>751</v>
      </c>
      <c r="B69" s="110" t="s">
        <v>752</v>
      </c>
      <c r="C69" s="111">
        <v>1</v>
      </c>
      <c r="D69" s="112"/>
      <c r="E69" s="113">
        <f>SUM(F70,F73,F75,F77)</f>
        <v>12677.74146186</v>
      </c>
      <c r="F69" s="114">
        <f>C69*E69</f>
        <v>12677.74146186</v>
      </c>
      <c r="G69" s="115">
        <f>IF(F69=0, 0, 100*(1-(H69/F69)))</f>
        <v>85.6</v>
      </c>
      <c r="H69" s="116">
        <f>C69*SUM(H70,H73,H75,H77)</f>
        <v>1825.5947705078402</v>
      </c>
      <c r="I69" s="117"/>
    </row>
    <row r="70" spans="1:9" outlineLevel="2" x14ac:dyDescent="0.2">
      <c r="A70" s="109" t="s">
        <v>753</v>
      </c>
      <c r="B70" s="110" t="s">
        <v>149</v>
      </c>
      <c r="C70" s="111">
        <v>1</v>
      </c>
      <c r="D70" s="112"/>
      <c r="E70" s="113">
        <v>2292.1176620400001</v>
      </c>
      <c r="F70" s="114">
        <f>C70*E70</f>
        <v>2292.1176620400001</v>
      </c>
      <c r="G70" s="115">
        <v>85.6</v>
      </c>
      <c r="H70" s="116">
        <f>F70*(1-(G70/100)) +(0*SUM(H71,H72))</f>
        <v>330.06494333376008</v>
      </c>
      <c r="I70" s="117"/>
    </row>
    <row r="71" spans="1:9" hidden="1" outlineLevel="3" x14ac:dyDescent="0.2">
      <c r="A71" s="109" t="s">
        <v>754</v>
      </c>
      <c r="B71" s="110" t="s">
        <v>151</v>
      </c>
      <c r="C71" s="111">
        <v>1</v>
      </c>
      <c r="D71" s="112"/>
      <c r="E71" s="113">
        <v>509.35948044999998</v>
      </c>
      <c r="F71" s="114">
        <v>509.35948044999998</v>
      </c>
      <c r="G71" s="115">
        <v>85.6</v>
      </c>
      <c r="H71" s="116">
        <v>73.347765184799997</v>
      </c>
      <c r="I71" s="117"/>
    </row>
    <row r="72" spans="1:9" hidden="1" outlineLevel="3" x14ac:dyDescent="0.2">
      <c r="A72" s="109" t="s">
        <v>755</v>
      </c>
      <c r="B72" s="110" t="s">
        <v>153</v>
      </c>
      <c r="C72" s="111">
        <v>1</v>
      </c>
      <c r="D72" s="112"/>
      <c r="E72" s="113">
        <v>1782.75818159</v>
      </c>
      <c r="F72" s="114">
        <v>1782.75818159</v>
      </c>
      <c r="G72" s="115">
        <v>85.6</v>
      </c>
      <c r="H72" s="116">
        <v>256.71717814895999</v>
      </c>
      <c r="I72" s="117"/>
    </row>
    <row r="73" spans="1:9" outlineLevel="2" x14ac:dyDescent="0.2">
      <c r="A73" s="109" t="s">
        <v>756</v>
      </c>
      <c r="B73" s="110" t="s">
        <v>155</v>
      </c>
      <c r="C73" s="111">
        <v>1</v>
      </c>
      <c r="D73" s="112"/>
      <c r="E73" s="113">
        <v>303.06889087000002</v>
      </c>
      <c r="F73" s="114">
        <f>C73*E73</f>
        <v>303.06889087000002</v>
      </c>
      <c r="G73" s="115">
        <v>85.6</v>
      </c>
      <c r="H73" s="116">
        <f>F73*(1-(G73/100)) +(0*SUM(H74))</f>
        <v>43.641920285280008</v>
      </c>
      <c r="I73" s="117"/>
    </row>
    <row r="74" spans="1:9" hidden="1" outlineLevel="2" x14ac:dyDescent="0.2">
      <c r="A74" s="109" t="s">
        <v>757</v>
      </c>
      <c r="B74" s="110" t="s">
        <v>157</v>
      </c>
      <c r="C74" s="111">
        <v>1</v>
      </c>
      <c r="D74" s="112"/>
      <c r="E74" s="113">
        <v>303.06889087000002</v>
      </c>
      <c r="F74" s="114">
        <v>303.06889087000002</v>
      </c>
      <c r="G74" s="115">
        <v>85.6</v>
      </c>
      <c r="H74" s="116">
        <v>43.641920285280001</v>
      </c>
      <c r="I74" s="117"/>
    </row>
    <row r="75" spans="1:9" outlineLevel="2" x14ac:dyDescent="0.2">
      <c r="A75" s="109" t="s">
        <v>758</v>
      </c>
      <c r="B75" s="110" t="s">
        <v>159</v>
      </c>
      <c r="C75" s="111">
        <v>1</v>
      </c>
      <c r="D75" s="112"/>
      <c r="E75" s="113">
        <v>1069.6549089499999</v>
      </c>
      <c r="F75" s="114">
        <f>C75*E75</f>
        <v>1069.6549089499999</v>
      </c>
      <c r="G75" s="115">
        <v>85.6</v>
      </c>
      <c r="H75" s="116">
        <f>F75*(1-(G75/100)) +(0*SUM(H76))</f>
        <v>154.0303068888</v>
      </c>
      <c r="I75" s="117"/>
    </row>
    <row r="76" spans="1:9" hidden="1" outlineLevel="2" x14ac:dyDescent="0.2">
      <c r="A76" s="109" t="s">
        <v>759</v>
      </c>
      <c r="B76" s="110" t="s">
        <v>161</v>
      </c>
      <c r="C76" s="111">
        <v>1</v>
      </c>
      <c r="D76" s="112"/>
      <c r="E76" s="113">
        <v>1069.6549089499999</v>
      </c>
      <c r="F76" s="114">
        <v>1069.6549089499999</v>
      </c>
      <c r="G76" s="115">
        <v>85.6</v>
      </c>
      <c r="H76" s="116">
        <v>154.0303068888</v>
      </c>
      <c r="I76" s="117"/>
    </row>
    <row r="77" spans="1:9" outlineLevel="2" x14ac:dyDescent="0.2">
      <c r="A77" s="109" t="s">
        <v>760</v>
      </c>
      <c r="B77" s="110" t="s">
        <v>163</v>
      </c>
      <c r="C77" s="111">
        <v>1</v>
      </c>
      <c r="D77" s="112"/>
      <c r="E77" s="113">
        <v>9012.9</v>
      </c>
      <c r="F77" s="114">
        <f>C77*E77</f>
        <v>9012.9</v>
      </c>
      <c r="G77" s="115">
        <v>85.6</v>
      </c>
      <c r="H77" s="116">
        <f>F77*(1-(G77/100)) +(0*SUM(H78))</f>
        <v>1297.8576</v>
      </c>
      <c r="I77" s="117"/>
    </row>
    <row r="78" spans="1:9" hidden="1" outlineLevel="2" x14ac:dyDescent="0.2">
      <c r="A78" s="109" t="s">
        <v>761</v>
      </c>
      <c r="B78" s="110" t="s">
        <v>165</v>
      </c>
      <c r="C78" s="111">
        <v>1</v>
      </c>
      <c r="D78" s="112"/>
      <c r="E78" s="113">
        <v>9012.9</v>
      </c>
      <c r="F78" s="114">
        <v>9012.9</v>
      </c>
      <c r="G78" s="115">
        <v>85.6</v>
      </c>
      <c r="H78" s="116">
        <v>1297.8576</v>
      </c>
      <c r="I78" s="117"/>
    </row>
    <row r="79" spans="1:9" outlineLevel="1" x14ac:dyDescent="0.2">
      <c r="A79" s="109" t="s">
        <v>762</v>
      </c>
      <c r="B79" s="110" t="s">
        <v>763</v>
      </c>
      <c r="C79" s="111">
        <v>1</v>
      </c>
      <c r="D79" s="112"/>
      <c r="E79" s="113">
        <f>SUM(F80)</f>
        <v>333.63045970000002</v>
      </c>
      <c r="F79" s="114">
        <f>C79*E79</f>
        <v>333.63045970000002</v>
      </c>
      <c r="G79" s="115">
        <f>IF(F79=0, 0, 100*(1-(H79/F79)))</f>
        <v>85.6</v>
      </c>
      <c r="H79" s="116">
        <f>C79*SUM(H80)</f>
        <v>48.042786196800009</v>
      </c>
      <c r="I79" s="117"/>
    </row>
    <row r="80" spans="1:9" outlineLevel="1" x14ac:dyDescent="0.2">
      <c r="A80" s="109" t="s">
        <v>764</v>
      </c>
      <c r="B80" s="110" t="s">
        <v>139</v>
      </c>
      <c r="C80" s="111">
        <v>1</v>
      </c>
      <c r="D80" s="112"/>
      <c r="E80" s="113">
        <v>333.63045970000002</v>
      </c>
      <c r="F80" s="114">
        <f>C80*E80</f>
        <v>333.63045970000002</v>
      </c>
      <c r="G80" s="115">
        <v>85.6</v>
      </c>
      <c r="H80" s="116">
        <f>F80*(1-(G80/100)) +(0*SUM(H81))</f>
        <v>48.042786196800009</v>
      </c>
      <c r="I80" s="117"/>
    </row>
    <row r="81" spans="1:9" hidden="1" outlineLevel="1" x14ac:dyDescent="0.2">
      <c r="A81" s="109" t="s">
        <v>765</v>
      </c>
      <c r="B81" s="110" t="s">
        <v>141</v>
      </c>
      <c r="C81" s="111">
        <v>1</v>
      </c>
      <c r="D81" s="112"/>
      <c r="E81" s="113">
        <v>333.63045970000002</v>
      </c>
      <c r="F81" s="114">
        <v>333.63045970000002</v>
      </c>
      <c r="G81" s="115">
        <v>85.6</v>
      </c>
      <c r="H81" s="116">
        <v>48.042786196800002</v>
      </c>
      <c r="I81" s="117"/>
    </row>
    <row r="82" spans="1:9" outlineLevel="1" x14ac:dyDescent="0.2">
      <c r="A82" s="109" t="s">
        <v>766</v>
      </c>
      <c r="B82" s="110" t="s">
        <v>767</v>
      </c>
      <c r="C82" s="111">
        <v>1</v>
      </c>
      <c r="D82" s="112"/>
      <c r="E82" s="113">
        <f>SUM(F83)</f>
        <v>1324.33464918</v>
      </c>
      <c r="F82" s="114">
        <f>C82*E82</f>
        <v>1324.33464918</v>
      </c>
      <c r="G82" s="115">
        <f>IF(F82=0, 0, 100*(1-(H82/F82)))</f>
        <v>85.6</v>
      </c>
      <c r="H82" s="116">
        <f>C82*SUM(H83)</f>
        <v>190.70418948192003</v>
      </c>
      <c r="I82" s="117"/>
    </row>
    <row r="83" spans="1:9" outlineLevel="1" x14ac:dyDescent="0.2">
      <c r="A83" s="109" t="s">
        <v>768</v>
      </c>
      <c r="B83" s="110" t="s">
        <v>133</v>
      </c>
      <c r="C83" s="111">
        <v>1</v>
      </c>
      <c r="D83" s="112"/>
      <c r="E83" s="113">
        <v>1324.33464918</v>
      </c>
      <c r="F83" s="114">
        <f>C83*E83</f>
        <v>1324.33464918</v>
      </c>
      <c r="G83" s="115">
        <v>85.6</v>
      </c>
      <c r="H83" s="116">
        <f>F83*(1-(G83/100)) +(0*SUM(H84))</f>
        <v>190.70418948192003</v>
      </c>
      <c r="I83" s="117"/>
    </row>
    <row r="84" spans="1:9" hidden="1" outlineLevel="1" x14ac:dyDescent="0.2">
      <c r="A84" s="109" t="s">
        <v>769</v>
      </c>
      <c r="B84" s="110" t="s">
        <v>135</v>
      </c>
      <c r="C84" s="111">
        <v>1</v>
      </c>
      <c r="D84" s="112"/>
      <c r="E84" s="113">
        <v>1324.33464918</v>
      </c>
      <c r="F84" s="114">
        <v>1324.33464918</v>
      </c>
      <c r="G84" s="115">
        <v>85.6</v>
      </c>
      <c r="H84" s="116">
        <v>190.70418948192</v>
      </c>
      <c r="I84" s="117"/>
    </row>
    <row r="85" spans="1:9" x14ac:dyDescent="0.2">
      <c r="A85" s="109"/>
      <c r="B85" s="110"/>
      <c r="C85" s="111"/>
      <c r="D85" s="112"/>
      <c r="E85" s="113"/>
      <c r="F85" s="114"/>
      <c r="G85" s="115"/>
      <c r="H85" s="116"/>
      <c r="I85" s="117"/>
    </row>
    <row r="86" spans="1:9" ht="13.5" thickBot="1" x14ac:dyDescent="0.25">
      <c r="A86" s="118"/>
      <c r="B86" s="119"/>
      <c r="C86" s="120"/>
      <c r="D86" s="121"/>
      <c r="E86" s="122"/>
      <c r="F86" s="123"/>
      <c r="G86" s="124"/>
      <c r="H86" s="125"/>
      <c r="I86" s="126"/>
    </row>
    <row r="87" spans="1:9" x14ac:dyDescent="0.2">
      <c r="A87" s="27"/>
      <c r="B87" s="127" t="s">
        <v>49</v>
      </c>
      <c r="C87" s="128"/>
      <c r="D87" s="27"/>
      <c r="E87" s="129"/>
      <c r="F87" s="114"/>
      <c r="G87" s="130"/>
      <c r="H87" s="129">
        <f>F11</f>
        <v>76108.603871140003</v>
      </c>
      <c r="I87" s="129"/>
    </row>
    <row r="88" spans="1:9" x14ac:dyDescent="0.2">
      <c r="A88" s="4"/>
      <c r="B88" s="127" t="s">
        <v>50</v>
      </c>
      <c r="C88" s="96"/>
      <c r="D88" s="4"/>
      <c r="E88" s="20"/>
      <c r="F88" s="114"/>
      <c r="G88" s="97"/>
      <c r="H88" s="20">
        <f>H11</f>
        <v>39128.080126426561</v>
      </c>
      <c r="I88" s="20"/>
    </row>
    <row r="89" spans="1:9" x14ac:dyDescent="0.2">
      <c r="A89" s="4"/>
      <c r="B89" s="127" t="s">
        <v>51</v>
      </c>
      <c r="C89" s="96"/>
      <c r="D89" s="4"/>
      <c r="E89" s="20"/>
      <c r="F89" s="114"/>
      <c r="G89" s="97"/>
      <c r="H89" s="20">
        <f>I11</f>
        <v>0</v>
      </c>
      <c r="I89" s="20"/>
    </row>
    <row r="90" spans="1:9" x14ac:dyDescent="0.2">
      <c r="A90" s="4"/>
      <c r="B90" s="127"/>
      <c r="C90" s="96"/>
      <c r="D90" s="4"/>
      <c r="E90" s="20"/>
      <c r="F90" s="114"/>
      <c r="G90" s="97"/>
      <c r="H90" s="20"/>
      <c r="I90" s="20"/>
    </row>
    <row r="91" spans="1:9" x14ac:dyDescent="0.2">
      <c r="A91" s="4"/>
      <c r="B91" s="76" t="s">
        <v>52</v>
      </c>
      <c r="C91" s="96"/>
      <c r="D91" s="4"/>
      <c r="E91" s="20"/>
      <c r="F91" s="114"/>
      <c r="G91" s="97"/>
      <c r="H91" s="20">
        <f>SUM(H88,H89)</f>
        <v>39128.080126426561</v>
      </c>
    </row>
    <row r="92" spans="1:9" x14ac:dyDescent="0.2">
      <c r="A92" s="4"/>
      <c r="B92" s="76"/>
      <c r="C92" s="96"/>
      <c r="D92" s="4"/>
      <c r="E92" s="20"/>
      <c r="F92" s="20"/>
      <c r="G92" s="97"/>
      <c r="H92" s="20"/>
      <c r="I92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outlinePr summaryBelow="0"/>
    <pageSetUpPr fitToPage="1"/>
  </sheetPr>
  <dimension ref="A1:I90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770</v>
      </c>
      <c r="B11" s="110" t="s">
        <v>771</v>
      </c>
      <c r="C11" s="111">
        <v>1</v>
      </c>
      <c r="D11" s="112"/>
      <c r="E11" s="113">
        <f>SUM(F12,F56,F67,F77,F80)</f>
        <v>74128.473871140013</v>
      </c>
      <c r="F11" s="114">
        <f>C11*E11</f>
        <v>74128.473871140013</v>
      </c>
      <c r="G11" s="115">
        <f>IF(F11=0, 0, 100*(1-(H11/F11)))</f>
        <v>48.818584620561701</v>
      </c>
      <c r="H11" s="116">
        <f>C11*SUM(H12,H56,H67,H77,H80)</f>
        <v>37940.00212642656</v>
      </c>
      <c r="I11" s="117">
        <f>SUM(I12:I82)</f>
        <v>0</v>
      </c>
    </row>
    <row r="12" spans="1:9" outlineLevel="1" x14ac:dyDescent="0.2">
      <c r="A12" s="109" t="s">
        <v>772</v>
      </c>
      <c r="B12" s="110" t="s">
        <v>773</v>
      </c>
      <c r="C12" s="111">
        <v>1</v>
      </c>
      <c r="D12" s="112"/>
      <c r="E12" s="113">
        <f>SUM(F13,F15,F17,F19,F21,F23,F25,F30,F32,F34,F36,F38,F40,F42,F44,F54)</f>
        <v>50928.470392220006</v>
      </c>
      <c r="F12" s="114">
        <f>C12*E12</f>
        <v>50928.470392220006</v>
      </c>
      <c r="G12" s="115">
        <f>IF(F12=0, 0, 100*(1-(H12/F12)))</f>
        <v>40</v>
      </c>
      <c r="H12" s="116">
        <f>C12*SUM(H13,H15,H17,H19,H21,H23,H25,H30,H32,H34,H36,H38,H40,H42,H44,H54)</f>
        <v>30557.082235332</v>
      </c>
      <c r="I12" s="117"/>
    </row>
    <row r="13" spans="1:9" outlineLevel="2" x14ac:dyDescent="0.2">
      <c r="A13" s="109" t="s">
        <v>774</v>
      </c>
      <c r="B13" s="110" t="s">
        <v>179</v>
      </c>
      <c r="C13" s="111">
        <v>1</v>
      </c>
      <c r="D13" s="112"/>
      <c r="E13" s="113">
        <v>491.93938622000002</v>
      </c>
      <c r="F13" s="114">
        <f>C13*E13</f>
        <v>491.93938622000002</v>
      </c>
      <c r="G13" s="115">
        <v>40</v>
      </c>
      <c r="H13" s="116">
        <f>F13*(1-(G13/100)) +(0*SUM(H14))</f>
        <v>295.163631732</v>
      </c>
      <c r="I13" s="117"/>
    </row>
    <row r="14" spans="1:9" hidden="1" outlineLevel="2" x14ac:dyDescent="0.2">
      <c r="A14" s="109" t="s">
        <v>775</v>
      </c>
      <c r="B14" s="110" t="s">
        <v>181</v>
      </c>
      <c r="C14" s="111">
        <v>1</v>
      </c>
      <c r="D14" s="112"/>
      <c r="E14" s="113">
        <v>491.93938622000002</v>
      </c>
      <c r="F14" s="114">
        <v>491.93938622000002</v>
      </c>
      <c r="G14" s="115">
        <v>40</v>
      </c>
      <c r="H14" s="116">
        <v>295.163631732</v>
      </c>
      <c r="I14" s="117"/>
    </row>
    <row r="15" spans="1:9" outlineLevel="2" x14ac:dyDescent="0.2">
      <c r="A15" s="109" t="s">
        <v>776</v>
      </c>
      <c r="B15" s="110" t="s">
        <v>183</v>
      </c>
      <c r="C15" s="111">
        <v>2</v>
      </c>
      <c r="D15" s="112"/>
      <c r="E15" s="113">
        <v>313.76543995999998</v>
      </c>
      <c r="F15" s="114">
        <f>C15*E15</f>
        <v>627.53087991999996</v>
      </c>
      <c r="G15" s="115">
        <v>40</v>
      </c>
      <c r="H15" s="116">
        <f>F15*(1-(G15/100)) +(0*SUM(H16))</f>
        <v>376.51852795199994</v>
      </c>
      <c r="I15" s="117"/>
    </row>
    <row r="16" spans="1:9" hidden="1" outlineLevel="2" x14ac:dyDescent="0.2">
      <c r="A16" s="109" t="s">
        <v>777</v>
      </c>
      <c r="B16" s="110" t="s">
        <v>185</v>
      </c>
      <c r="C16" s="111">
        <v>1</v>
      </c>
      <c r="D16" s="112"/>
      <c r="E16" s="113">
        <v>313.76543995999998</v>
      </c>
      <c r="F16" s="114">
        <v>313.76543995999998</v>
      </c>
      <c r="G16" s="115">
        <v>40</v>
      </c>
      <c r="H16" s="116">
        <v>188.259263976</v>
      </c>
      <c r="I16" s="117"/>
    </row>
    <row r="17" spans="1:9" outlineLevel="2" x14ac:dyDescent="0.2">
      <c r="A17" s="109" t="s">
        <v>778</v>
      </c>
      <c r="B17" s="110" t="s">
        <v>536</v>
      </c>
      <c r="C17" s="111">
        <v>2</v>
      </c>
      <c r="D17" s="112"/>
      <c r="E17" s="113">
        <v>37.44</v>
      </c>
      <c r="F17" s="114">
        <f>C17*E17</f>
        <v>74.88</v>
      </c>
      <c r="G17" s="115">
        <v>40</v>
      </c>
      <c r="H17" s="116">
        <f>F17*(1-(G17/100)) +(0*SUM(H18))</f>
        <v>44.927999999999997</v>
      </c>
      <c r="I17" s="117"/>
    </row>
    <row r="18" spans="1:9" hidden="1" outlineLevel="2" x14ac:dyDescent="0.2">
      <c r="A18" s="109" t="s">
        <v>779</v>
      </c>
      <c r="B18" s="110" t="s">
        <v>536</v>
      </c>
      <c r="C18" s="111">
        <v>1</v>
      </c>
      <c r="D18" s="112"/>
      <c r="E18" s="113">
        <v>37.44</v>
      </c>
      <c r="F18" s="114">
        <v>37.44</v>
      </c>
      <c r="G18" s="115">
        <v>40</v>
      </c>
      <c r="H18" s="116">
        <v>22.463999999999999</v>
      </c>
      <c r="I18" s="117"/>
    </row>
    <row r="19" spans="1:9" outlineLevel="2" x14ac:dyDescent="0.2">
      <c r="A19" s="109" t="s">
        <v>780</v>
      </c>
      <c r="B19" s="110" t="s">
        <v>191</v>
      </c>
      <c r="C19" s="111">
        <v>1</v>
      </c>
      <c r="D19" s="112"/>
      <c r="E19" s="113">
        <v>700.36928562000003</v>
      </c>
      <c r="F19" s="114">
        <f>C19*E19</f>
        <v>700.36928562000003</v>
      </c>
      <c r="G19" s="115">
        <v>40</v>
      </c>
      <c r="H19" s="116">
        <f>F19*(1-(G19/100)) +(0*SUM(H20))</f>
        <v>420.22157137200003</v>
      </c>
      <c r="I19" s="117"/>
    </row>
    <row r="20" spans="1:9" hidden="1" outlineLevel="2" x14ac:dyDescent="0.2">
      <c r="A20" s="109" t="s">
        <v>781</v>
      </c>
      <c r="B20" s="110" t="s">
        <v>193</v>
      </c>
      <c r="C20" s="111">
        <v>1</v>
      </c>
      <c r="D20" s="112"/>
      <c r="E20" s="113">
        <v>700.36928562000003</v>
      </c>
      <c r="F20" s="114">
        <v>700.36928562000003</v>
      </c>
      <c r="G20" s="115">
        <v>40</v>
      </c>
      <c r="H20" s="116">
        <v>420.22157137200003</v>
      </c>
      <c r="I20" s="117"/>
    </row>
    <row r="21" spans="1:9" outlineLevel="2" x14ac:dyDescent="0.2">
      <c r="A21" s="109" t="s">
        <v>782</v>
      </c>
      <c r="B21" s="110" t="s">
        <v>195</v>
      </c>
      <c r="C21" s="111">
        <v>2</v>
      </c>
      <c r="D21" s="112"/>
      <c r="E21" s="113">
        <v>967.93582071000003</v>
      </c>
      <c r="F21" s="114">
        <f>C21*E21</f>
        <v>1935.8716414200001</v>
      </c>
      <c r="G21" s="115">
        <v>40</v>
      </c>
      <c r="H21" s="116">
        <f>F21*(1-(G21/100)) +(0*SUM(H22))</f>
        <v>1161.522984852</v>
      </c>
      <c r="I21" s="117"/>
    </row>
    <row r="22" spans="1:9" hidden="1" outlineLevel="2" x14ac:dyDescent="0.2">
      <c r="A22" s="109" t="s">
        <v>783</v>
      </c>
      <c r="B22" s="110" t="s">
        <v>197</v>
      </c>
      <c r="C22" s="111">
        <v>1</v>
      </c>
      <c r="D22" s="112"/>
      <c r="E22" s="113">
        <v>967.93582071000003</v>
      </c>
      <c r="F22" s="114">
        <v>967.93582071000003</v>
      </c>
      <c r="G22" s="115">
        <v>40</v>
      </c>
      <c r="H22" s="116">
        <v>580.76149242600002</v>
      </c>
      <c r="I22" s="117"/>
    </row>
    <row r="23" spans="1:9" outlineLevel="2" x14ac:dyDescent="0.2">
      <c r="A23" s="109" t="s">
        <v>784</v>
      </c>
      <c r="B23" s="110" t="s">
        <v>543</v>
      </c>
      <c r="C23" s="111">
        <v>1</v>
      </c>
      <c r="D23" s="112"/>
      <c r="E23" s="113">
        <v>967.93582071000003</v>
      </c>
      <c r="F23" s="114">
        <f>C23*E23</f>
        <v>967.93582071000003</v>
      </c>
      <c r="G23" s="115">
        <v>40</v>
      </c>
      <c r="H23" s="116">
        <f>F23*(1-(G23/100)) +(0*SUM(H24))</f>
        <v>580.76149242600002</v>
      </c>
      <c r="I23" s="117"/>
    </row>
    <row r="24" spans="1:9" hidden="1" outlineLevel="2" x14ac:dyDescent="0.2">
      <c r="A24" s="109" t="s">
        <v>785</v>
      </c>
      <c r="B24" s="110" t="s">
        <v>256</v>
      </c>
      <c r="C24" s="111">
        <v>1</v>
      </c>
      <c r="D24" s="112"/>
      <c r="E24" s="113">
        <v>967.93582071000003</v>
      </c>
      <c r="F24" s="114">
        <v>967.93582071000003</v>
      </c>
      <c r="G24" s="115">
        <v>40</v>
      </c>
      <c r="H24" s="116">
        <v>580.76149242600002</v>
      </c>
      <c r="I24" s="117"/>
    </row>
    <row r="25" spans="1:9" outlineLevel="2" x14ac:dyDescent="0.2">
      <c r="A25" s="109" t="s">
        <v>786</v>
      </c>
      <c r="B25" s="110" t="s">
        <v>694</v>
      </c>
      <c r="C25" s="111">
        <v>1</v>
      </c>
      <c r="D25" s="112"/>
      <c r="E25" s="113">
        <v>3086.24</v>
      </c>
      <c r="F25" s="114">
        <f>C25*E25</f>
        <v>3086.24</v>
      </c>
      <c r="G25" s="115">
        <v>40</v>
      </c>
      <c r="H25" s="116">
        <f>F25*(1-(G25/100)) +(0*SUM(H26,H27,H28,H29))</f>
        <v>1851.7439999999997</v>
      </c>
      <c r="I25" s="117"/>
    </row>
    <row r="26" spans="1:9" hidden="1" outlineLevel="3" x14ac:dyDescent="0.2">
      <c r="A26" s="109" t="s">
        <v>787</v>
      </c>
      <c r="B26" s="110" t="s">
        <v>696</v>
      </c>
      <c r="C26" s="111">
        <v>1</v>
      </c>
      <c r="D26" s="112"/>
      <c r="E26" s="113">
        <v>2879</v>
      </c>
      <c r="F26" s="114">
        <v>2879</v>
      </c>
      <c r="G26" s="115">
        <v>40</v>
      </c>
      <c r="H26" s="116">
        <v>1727.4</v>
      </c>
      <c r="I26" s="117"/>
    </row>
    <row r="27" spans="1:9" hidden="1" outlineLevel="3" x14ac:dyDescent="0.2">
      <c r="A27" s="109" t="s">
        <v>788</v>
      </c>
      <c r="B27" s="110" t="s">
        <v>698</v>
      </c>
      <c r="C27" s="111">
        <v>1</v>
      </c>
      <c r="D27" s="112"/>
      <c r="E27" s="113">
        <v>53.48</v>
      </c>
      <c r="F27" s="114">
        <v>53.48</v>
      </c>
      <c r="G27" s="115">
        <v>40</v>
      </c>
      <c r="H27" s="116">
        <v>32.088000000000001</v>
      </c>
      <c r="I27" s="117"/>
    </row>
    <row r="28" spans="1:9" hidden="1" outlineLevel="3" x14ac:dyDescent="0.2">
      <c r="A28" s="109" t="s">
        <v>789</v>
      </c>
      <c r="B28" s="110" t="s">
        <v>700</v>
      </c>
      <c r="C28" s="111">
        <v>1</v>
      </c>
      <c r="D28" s="112"/>
      <c r="E28" s="113">
        <v>25.4</v>
      </c>
      <c r="F28" s="114">
        <v>25.4</v>
      </c>
      <c r="G28" s="115">
        <v>40</v>
      </c>
      <c r="H28" s="116">
        <v>15.24</v>
      </c>
      <c r="I28" s="117"/>
    </row>
    <row r="29" spans="1:9" hidden="1" outlineLevel="3" x14ac:dyDescent="0.2">
      <c r="A29" s="109" t="s">
        <v>790</v>
      </c>
      <c r="B29" s="110" t="s">
        <v>702</v>
      </c>
      <c r="C29" s="111">
        <v>1</v>
      </c>
      <c r="D29" s="112"/>
      <c r="E29" s="113">
        <v>128.36000000000001</v>
      </c>
      <c r="F29" s="114">
        <v>128.36000000000001</v>
      </c>
      <c r="G29" s="115">
        <v>40</v>
      </c>
      <c r="H29" s="116">
        <v>77.016000000000005</v>
      </c>
      <c r="I29" s="117"/>
    </row>
    <row r="30" spans="1:9" outlineLevel="2" x14ac:dyDescent="0.2">
      <c r="A30" s="109" t="s">
        <v>791</v>
      </c>
      <c r="B30" s="110" t="s">
        <v>546</v>
      </c>
      <c r="C30" s="111">
        <v>1</v>
      </c>
      <c r="D30" s="112"/>
      <c r="E30" s="113">
        <v>9428.2439831899992</v>
      </c>
      <c r="F30" s="114">
        <f>C30*E30</f>
        <v>9428.2439831899992</v>
      </c>
      <c r="G30" s="115">
        <v>40</v>
      </c>
      <c r="H30" s="116">
        <f>F30*(1-(G30/100)) +(0*SUM(H31))</f>
        <v>5656.9463899139992</v>
      </c>
      <c r="I30" s="117"/>
    </row>
    <row r="31" spans="1:9" hidden="1" outlineLevel="2" x14ac:dyDescent="0.2">
      <c r="A31" s="109" t="s">
        <v>792</v>
      </c>
      <c r="B31" s="110" t="s">
        <v>546</v>
      </c>
      <c r="C31" s="111">
        <v>1</v>
      </c>
      <c r="D31" s="112"/>
      <c r="E31" s="113">
        <v>9428.2439831899992</v>
      </c>
      <c r="F31" s="114">
        <v>9428.2439831899992</v>
      </c>
      <c r="G31" s="115">
        <v>40</v>
      </c>
      <c r="H31" s="116">
        <v>5656.9463899140001</v>
      </c>
      <c r="I31" s="117"/>
    </row>
    <row r="32" spans="1:9" outlineLevel="2" x14ac:dyDescent="0.2">
      <c r="A32" s="109" t="s">
        <v>793</v>
      </c>
      <c r="B32" s="110" t="s">
        <v>549</v>
      </c>
      <c r="C32" s="111">
        <v>1</v>
      </c>
      <c r="D32" s="112"/>
      <c r="E32" s="113">
        <v>10160.44823634</v>
      </c>
      <c r="F32" s="114">
        <f>C32*E32</f>
        <v>10160.44823634</v>
      </c>
      <c r="G32" s="115">
        <v>40</v>
      </c>
      <c r="H32" s="116">
        <f>F32*(1-(G32/100)) +(0*SUM(H33))</f>
        <v>6096.268941804</v>
      </c>
      <c r="I32" s="117"/>
    </row>
    <row r="33" spans="1:9" hidden="1" outlineLevel="2" x14ac:dyDescent="0.2">
      <c r="A33" s="109" t="s">
        <v>794</v>
      </c>
      <c r="B33" s="110" t="s">
        <v>549</v>
      </c>
      <c r="C33" s="111">
        <v>1</v>
      </c>
      <c r="D33" s="112"/>
      <c r="E33" s="113">
        <v>10160.44823634</v>
      </c>
      <c r="F33" s="114">
        <v>10160.44823634</v>
      </c>
      <c r="G33" s="115">
        <v>40</v>
      </c>
      <c r="H33" s="116">
        <v>6096.268941804</v>
      </c>
      <c r="I33" s="117"/>
    </row>
    <row r="34" spans="1:9" outlineLevel="2" x14ac:dyDescent="0.2">
      <c r="A34" s="109" t="s">
        <v>795</v>
      </c>
      <c r="B34" s="110" t="s">
        <v>203</v>
      </c>
      <c r="C34" s="111">
        <v>1</v>
      </c>
      <c r="D34" s="112"/>
      <c r="E34" s="113">
        <v>9312.3647013900008</v>
      </c>
      <c r="F34" s="114">
        <f>C34*E34</f>
        <v>9312.3647013900008</v>
      </c>
      <c r="G34" s="115">
        <v>40</v>
      </c>
      <c r="H34" s="116">
        <f>F34*(1-(G34/100)) +(0*SUM(H35))</f>
        <v>5587.4188208340001</v>
      </c>
      <c r="I34" s="117"/>
    </row>
    <row r="35" spans="1:9" hidden="1" outlineLevel="2" x14ac:dyDescent="0.2">
      <c r="A35" s="109" t="s">
        <v>796</v>
      </c>
      <c r="B35" s="110" t="s">
        <v>205</v>
      </c>
      <c r="C35" s="111">
        <v>1</v>
      </c>
      <c r="D35" s="112"/>
      <c r="E35" s="113">
        <v>9312.3647013900008</v>
      </c>
      <c r="F35" s="114">
        <v>9312.3647013900008</v>
      </c>
      <c r="G35" s="115">
        <v>40</v>
      </c>
      <c r="H35" s="116">
        <v>5587.4188208340001</v>
      </c>
      <c r="I35" s="117"/>
    </row>
    <row r="36" spans="1:9" outlineLevel="2" x14ac:dyDescent="0.2">
      <c r="A36" s="109" t="s">
        <v>797</v>
      </c>
      <c r="B36" s="110" t="s">
        <v>210</v>
      </c>
      <c r="C36" s="111">
        <v>2</v>
      </c>
      <c r="D36" s="112"/>
      <c r="E36" s="113">
        <v>1308.5572392700001</v>
      </c>
      <c r="F36" s="114">
        <f>C36*E36</f>
        <v>2617.1144785400002</v>
      </c>
      <c r="G36" s="115">
        <v>40</v>
      </c>
      <c r="H36" s="116">
        <f>F36*(1-(G36/100)) +(0*SUM(H37))</f>
        <v>1570.2686871240001</v>
      </c>
      <c r="I36" s="117"/>
    </row>
    <row r="37" spans="1:9" hidden="1" outlineLevel="2" x14ac:dyDescent="0.2">
      <c r="A37" s="109" t="s">
        <v>798</v>
      </c>
      <c r="B37" s="110" t="s">
        <v>210</v>
      </c>
      <c r="C37" s="111">
        <v>1</v>
      </c>
      <c r="D37" s="112"/>
      <c r="E37" s="113">
        <v>1308.5572392700001</v>
      </c>
      <c r="F37" s="114">
        <v>1308.5572392700001</v>
      </c>
      <c r="G37" s="115">
        <v>40</v>
      </c>
      <c r="H37" s="116">
        <v>785.13434356200003</v>
      </c>
      <c r="I37" s="117"/>
    </row>
    <row r="38" spans="1:9" outlineLevel="2" x14ac:dyDescent="0.2">
      <c r="A38" s="109" t="s">
        <v>799</v>
      </c>
      <c r="B38" s="110" t="s">
        <v>714</v>
      </c>
      <c r="C38" s="111">
        <v>1</v>
      </c>
      <c r="D38" s="112"/>
      <c r="E38" s="113">
        <v>1500</v>
      </c>
      <c r="F38" s="114">
        <f>C38*E38</f>
        <v>1500</v>
      </c>
      <c r="G38" s="115">
        <v>40</v>
      </c>
      <c r="H38" s="116">
        <f>F38*(1-(G38/100)) +(0*SUM(H39))</f>
        <v>900</v>
      </c>
      <c r="I38" s="117"/>
    </row>
    <row r="39" spans="1:9" hidden="1" outlineLevel="2" x14ac:dyDescent="0.2">
      <c r="A39" s="109" t="s">
        <v>800</v>
      </c>
      <c r="B39" s="110" t="s">
        <v>716</v>
      </c>
      <c r="C39" s="111">
        <v>1</v>
      </c>
      <c r="D39" s="112"/>
      <c r="E39" s="113">
        <v>1500</v>
      </c>
      <c r="F39" s="114">
        <v>1500</v>
      </c>
      <c r="G39" s="115">
        <v>40</v>
      </c>
      <c r="H39" s="116">
        <v>900</v>
      </c>
      <c r="I39" s="117"/>
    </row>
    <row r="40" spans="1:9" outlineLevel="2" x14ac:dyDescent="0.2">
      <c r="A40" s="109" t="s">
        <v>801</v>
      </c>
      <c r="B40" s="110" t="s">
        <v>558</v>
      </c>
      <c r="C40" s="111">
        <v>4</v>
      </c>
      <c r="D40" s="112"/>
      <c r="E40" s="113">
        <v>28.6</v>
      </c>
      <c r="F40" s="114">
        <f>C40*E40</f>
        <v>114.4</v>
      </c>
      <c r="G40" s="115">
        <v>40</v>
      </c>
      <c r="H40" s="116">
        <f>F40*(1-(G40/100)) +(0*SUM(H41))</f>
        <v>68.64</v>
      </c>
      <c r="I40" s="117"/>
    </row>
    <row r="41" spans="1:9" hidden="1" outlineLevel="2" x14ac:dyDescent="0.2">
      <c r="A41" s="109" t="s">
        <v>802</v>
      </c>
      <c r="B41" s="110" t="s">
        <v>558</v>
      </c>
      <c r="C41" s="111">
        <v>1</v>
      </c>
      <c r="D41" s="112"/>
      <c r="E41" s="113">
        <v>28.6</v>
      </c>
      <c r="F41" s="114">
        <v>28.6</v>
      </c>
      <c r="G41" s="115">
        <v>40</v>
      </c>
      <c r="H41" s="116">
        <v>17.16</v>
      </c>
      <c r="I41" s="117"/>
    </row>
    <row r="42" spans="1:9" outlineLevel="2" x14ac:dyDescent="0.2">
      <c r="A42" s="109" t="s">
        <v>803</v>
      </c>
      <c r="B42" s="110" t="s">
        <v>561</v>
      </c>
      <c r="C42" s="111">
        <v>2</v>
      </c>
      <c r="D42" s="112"/>
      <c r="E42" s="113">
        <v>27.17</v>
      </c>
      <c r="F42" s="114">
        <f>C42*E42</f>
        <v>54.34</v>
      </c>
      <c r="G42" s="115">
        <v>40</v>
      </c>
      <c r="H42" s="116">
        <f>F42*(1-(G42/100)) +(0*SUM(H43))</f>
        <v>32.603999999999999</v>
      </c>
      <c r="I42" s="117"/>
    </row>
    <row r="43" spans="1:9" hidden="1" outlineLevel="2" x14ac:dyDescent="0.2">
      <c r="A43" s="109" t="s">
        <v>804</v>
      </c>
      <c r="B43" s="110" t="s">
        <v>561</v>
      </c>
      <c r="C43" s="111">
        <v>1</v>
      </c>
      <c r="D43" s="112"/>
      <c r="E43" s="113">
        <v>27.17</v>
      </c>
      <c r="F43" s="114">
        <v>27.17</v>
      </c>
      <c r="G43" s="115">
        <v>40</v>
      </c>
      <c r="H43" s="116">
        <v>16.302</v>
      </c>
      <c r="I43" s="117"/>
    </row>
    <row r="44" spans="1:9" outlineLevel="2" x14ac:dyDescent="0.2">
      <c r="A44" s="109" t="s">
        <v>805</v>
      </c>
      <c r="B44" s="110" t="s">
        <v>722</v>
      </c>
      <c r="C44" s="111">
        <v>1</v>
      </c>
      <c r="D44" s="112"/>
      <c r="E44" s="113">
        <v>9294.1319788700002</v>
      </c>
      <c r="F44" s="114">
        <f>C44*E44</f>
        <v>9294.1319788700002</v>
      </c>
      <c r="G44" s="115">
        <v>40</v>
      </c>
      <c r="H44" s="116">
        <f>F44*(1-(G44/100)) +(0*SUM(H45,H46,H47,H48,H49,H50,H52,H53))</f>
        <v>5576.4791873220001</v>
      </c>
      <c r="I44" s="117"/>
    </row>
    <row r="45" spans="1:9" hidden="1" outlineLevel="3" x14ac:dyDescent="0.2">
      <c r="A45" s="109" t="s">
        <v>806</v>
      </c>
      <c r="B45" s="110" t="s">
        <v>724</v>
      </c>
      <c r="C45" s="111">
        <v>1</v>
      </c>
      <c r="D45" s="112"/>
      <c r="E45" s="113">
        <v>5177.22</v>
      </c>
      <c r="F45" s="114">
        <v>5177.22</v>
      </c>
      <c r="G45" s="115">
        <v>40</v>
      </c>
      <c r="H45" s="116">
        <v>3106.3319999999999</v>
      </c>
      <c r="I45" s="117"/>
    </row>
    <row r="46" spans="1:9" hidden="1" outlineLevel="3" x14ac:dyDescent="0.2">
      <c r="A46" s="109" t="s">
        <v>807</v>
      </c>
      <c r="B46" s="110" t="s">
        <v>726</v>
      </c>
      <c r="C46" s="111">
        <v>1</v>
      </c>
      <c r="D46" s="112"/>
      <c r="E46" s="113">
        <v>2577.83</v>
      </c>
      <c r="F46" s="114">
        <v>2577.83</v>
      </c>
      <c r="G46" s="115">
        <v>40</v>
      </c>
      <c r="H46" s="116">
        <v>1546.6980000000001</v>
      </c>
      <c r="I46" s="117"/>
    </row>
    <row r="47" spans="1:9" hidden="1" outlineLevel="3" x14ac:dyDescent="0.2">
      <c r="A47" s="109" t="s">
        <v>808</v>
      </c>
      <c r="B47" s="110" t="s">
        <v>728</v>
      </c>
      <c r="C47" s="111">
        <v>1</v>
      </c>
      <c r="D47" s="112"/>
      <c r="E47" s="113">
        <v>243</v>
      </c>
      <c r="F47" s="114">
        <v>243</v>
      </c>
      <c r="G47" s="115">
        <v>40</v>
      </c>
      <c r="H47" s="116">
        <v>145.80000000000001</v>
      </c>
      <c r="I47" s="117"/>
    </row>
    <row r="48" spans="1:9" hidden="1" outlineLevel="3" x14ac:dyDescent="0.2">
      <c r="A48" s="109" t="s">
        <v>809</v>
      </c>
      <c r="B48" s="110" t="s">
        <v>236</v>
      </c>
      <c r="C48" s="111">
        <v>1</v>
      </c>
      <c r="D48" s="112"/>
      <c r="E48" s="113">
        <v>212.88679486000001</v>
      </c>
      <c r="F48" s="114">
        <v>212.88679486000001</v>
      </c>
      <c r="G48" s="115">
        <v>40</v>
      </c>
      <c r="H48" s="116">
        <v>127.732076916</v>
      </c>
      <c r="I48" s="117"/>
    </row>
    <row r="49" spans="1:9" hidden="1" outlineLevel="3" x14ac:dyDescent="0.2">
      <c r="A49" s="109" t="s">
        <v>810</v>
      </c>
      <c r="B49" s="110" t="s">
        <v>238</v>
      </c>
      <c r="C49" s="111">
        <v>1</v>
      </c>
      <c r="D49" s="112"/>
      <c r="E49" s="113">
        <v>206.87635298999999</v>
      </c>
      <c r="F49" s="114">
        <v>206.87635298999999</v>
      </c>
      <c r="G49" s="115">
        <v>40</v>
      </c>
      <c r="H49" s="116">
        <v>124.125811794</v>
      </c>
      <c r="I49" s="117"/>
    </row>
    <row r="50" spans="1:9" outlineLevel="3" x14ac:dyDescent="0.2">
      <c r="A50" s="109" t="s">
        <v>811</v>
      </c>
      <c r="B50" s="110" t="s">
        <v>579</v>
      </c>
      <c r="C50" s="111">
        <v>1</v>
      </c>
      <c r="D50" s="112"/>
      <c r="E50" s="113">
        <v>330.26</v>
      </c>
      <c r="F50" s="114">
        <f>C50*E50</f>
        <v>330.26</v>
      </c>
      <c r="G50" s="115">
        <v>40</v>
      </c>
      <c r="H50" s="116">
        <f>F50*(1-(G50/100)) +(0*SUM(H51))</f>
        <v>198.15599999999998</v>
      </c>
      <c r="I50" s="117"/>
    </row>
    <row r="51" spans="1:9" hidden="1" outlineLevel="3" x14ac:dyDescent="0.2">
      <c r="A51" s="109" t="s">
        <v>812</v>
      </c>
      <c r="B51" s="110" t="s">
        <v>733</v>
      </c>
      <c r="C51" s="111">
        <v>1</v>
      </c>
      <c r="D51" s="112"/>
      <c r="E51" s="113">
        <v>330.26</v>
      </c>
      <c r="F51" s="114">
        <v>330.26</v>
      </c>
      <c r="G51" s="115">
        <v>40</v>
      </c>
      <c r="H51" s="116">
        <v>198.15600000000001</v>
      </c>
      <c r="I51" s="117"/>
    </row>
    <row r="52" spans="1:9" hidden="1" outlineLevel="3" x14ac:dyDescent="0.2">
      <c r="A52" s="109" t="s">
        <v>813</v>
      </c>
      <c r="B52" s="110" t="s">
        <v>225</v>
      </c>
      <c r="C52" s="111">
        <v>1</v>
      </c>
      <c r="D52" s="112"/>
      <c r="E52" s="113">
        <v>275.43613906000002</v>
      </c>
      <c r="F52" s="114">
        <v>275.43613906000002</v>
      </c>
      <c r="G52" s="115">
        <v>40</v>
      </c>
      <c r="H52" s="116">
        <v>165.261683436</v>
      </c>
      <c r="I52" s="117"/>
    </row>
    <row r="53" spans="1:9" hidden="1" outlineLevel="3" x14ac:dyDescent="0.2">
      <c r="A53" s="109" t="s">
        <v>814</v>
      </c>
      <c r="B53" s="110" t="s">
        <v>231</v>
      </c>
      <c r="C53" s="111">
        <v>1</v>
      </c>
      <c r="D53" s="112"/>
      <c r="E53" s="113">
        <v>270.62269196</v>
      </c>
      <c r="F53" s="114">
        <v>270.62269196</v>
      </c>
      <c r="G53" s="115">
        <v>40</v>
      </c>
      <c r="H53" s="116">
        <v>162.37361517599999</v>
      </c>
      <c r="I53" s="117"/>
    </row>
    <row r="54" spans="1:9" outlineLevel="2" x14ac:dyDescent="0.2">
      <c r="A54" s="109" t="s">
        <v>815</v>
      </c>
      <c r="B54" s="110" t="s">
        <v>737</v>
      </c>
      <c r="C54" s="111">
        <v>2</v>
      </c>
      <c r="D54" s="112"/>
      <c r="E54" s="113">
        <v>281.33</v>
      </c>
      <c r="F54" s="114">
        <f>C54*E54</f>
        <v>562.66</v>
      </c>
      <c r="G54" s="115">
        <v>40</v>
      </c>
      <c r="H54" s="116">
        <f>F54*(1-(G54/100)) +(0*SUM(H55))</f>
        <v>337.59599999999995</v>
      </c>
      <c r="I54" s="117"/>
    </row>
    <row r="55" spans="1:9" hidden="1" outlineLevel="2" x14ac:dyDescent="0.2">
      <c r="A55" s="109" t="s">
        <v>816</v>
      </c>
      <c r="B55" s="110" t="s">
        <v>737</v>
      </c>
      <c r="C55" s="111">
        <v>1</v>
      </c>
      <c r="D55" s="112"/>
      <c r="E55" s="113">
        <v>281.33</v>
      </c>
      <c r="F55" s="114">
        <v>281.33</v>
      </c>
      <c r="G55" s="115">
        <v>40</v>
      </c>
      <c r="H55" s="116">
        <v>168.798</v>
      </c>
      <c r="I55" s="117"/>
    </row>
    <row r="56" spans="1:9" outlineLevel="1" x14ac:dyDescent="0.2">
      <c r="A56" s="109" t="s">
        <v>817</v>
      </c>
      <c r="B56" s="110" t="s">
        <v>818</v>
      </c>
      <c r="C56" s="111">
        <v>1</v>
      </c>
      <c r="D56" s="112"/>
      <c r="E56" s="113">
        <f>SUM(F57)</f>
        <v>8864.2969081800002</v>
      </c>
      <c r="F56" s="114">
        <f>C56*E56</f>
        <v>8864.2969081800002</v>
      </c>
      <c r="G56" s="115">
        <f>IF(F56=0, 0, 100*(1-(H56/F56)))</f>
        <v>40</v>
      </c>
      <c r="H56" s="116">
        <f>C56*SUM(H57)</f>
        <v>5318.5781449079996</v>
      </c>
      <c r="I56" s="117"/>
    </row>
    <row r="57" spans="1:9" outlineLevel="1" x14ac:dyDescent="0.2">
      <c r="A57" s="109" t="s">
        <v>819</v>
      </c>
      <c r="B57" s="110" t="s">
        <v>571</v>
      </c>
      <c r="C57" s="111">
        <v>1</v>
      </c>
      <c r="D57" s="112"/>
      <c r="E57" s="113">
        <f>SUM(F58,F63)</f>
        <v>8864.2969081800002</v>
      </c>
      <c r="F57" s="114">
        <f>C57*E57</f>
        <v>8864.2969081800002</v>
      </c>
      <c r="G57" s="115">
        <f>IF(F57=0, 0, 100*(1-(H57/F57)))</f>
        <v>40</v>
      </c>
      <c r="H57" s="116">
        <f>C57*SUM(H58,H63)</f>
        <v>5318.5781449079996</v>
      </c>
      <c r="I57" s="117"/>
    </row>
    <row r="58" spans="1:9" outlineLevel="2" x14ac:dyDescent="0.2">
      <c r="A58" s="109" t="s">
        <v>820</v>
      </c>
      <c r="B58" s="110" t="s">
        <v>252</v>
      </c>
      <c r="C58" s="111">
        <v>1</v>
      </c>
      <c r="D58" s="112"/>
      <c r="E58" s="113">
        <v>8719.9796256099999</v>
      </c>
      <c r="F58" s="114">
        <f>C58*E58</f>
        <v>8719.9796256099999</v>
      </c>
      <c r="G58" s="115">
        <v>40</v>
      </c>
      <c r="H58" s="116">
        <f>F58*(1-(G58/100)) +(0*SUM(H59,H60,H61,H62))</f>
        <v>5231.9877753659994</v>
      </c>
      <c r="I58" s="117"/>
    </row>
    <row r="59" spans="1:9" hidden="1" outlineLevel="3" x14ac:dyDescent="0.2">
      <c r="A59" s="109" t="s">
        <v>821</v>
      </c>
      <c r="B59" s="110" t="s">
        <v>197</v>
      </c>
      <c r="C59" s="111">
        <v>1</v>
      </c>
      <c r="D59" s="112"/>
      <c r="E59" s="113">
        <v>967.93582071000003</v>
      </c>
      <c r="F59" s="114">
        <v>967.93582071000003</v>
      </c>
      <c r="G59" s="115">
        <v>40</v>
      </c>
      <c r="H59" s="116">
        <v>580.76149242600002</v>
      </c>
      <c r="I59" s="117"/>
    </row>
    <row r="60" spans="1:9" hidden="1" outlineLevel="3" x14ac:dyDescent="0.2">
      <c r="A60" s="109" t="s">
        <v>822</v>
      </c>
      <c r="B60" s="110" t="s">
        <v>256</v>
      </c>
      <c r="C60" s="111">
        <v>1</v>
      </c>
      <c r="D60" s="112"/>
      <c r="E60" s="113">
        <v>967.93582071000003</v>
      </c>
      <c r="F60" s="114">
        <v>967.93582071000003</v>
      </c>
      <c r="G60" s="115">
        <v>40</v>
      </c>
      <c r="H60" s="116">
        <v>580.76149242600002</v>
      </c>
      <c r="I60" s="117"/>
    </row>
    <row r="61" spans="1:9" hidden="1" outlineLevel="3" x14ac:dyDescent="0.2">
      <c r="A61" s="109" t="s">
        <v>823</v>
      </c>
      <c r="B61" s="110" t="s">
        <v>118</v>
      </c>
      <c r="C61" s="111">
        <v>3</v>
      </c>
      <c r="D61" s="112"/>
      <c r="E61" s="113">
        <v>862.86769387000004</v>
      </c>
      <c r="F61" s="114">
        <v>2588.6030816100001</v>
      </c>
      <c r="G61" s="115">
        <v>40</v>
      </c>
      <c r="H61" s="116">
        <v>1553.161848966</v>
      </c>
      <c r="I61" s="117"/>
    </row>
    <row r="62" spans="1:9" hidden="1" outlineLevel="3" x14ac:dyDescent="0.2">
      <c r="A62" s="109" t="s">
        <v>824</v>
      </c>
      <c r="B62" s="110" t="s">
        <v>577</v>
      </c>
      <c r="C62" s="111">
        <v>1</v>
      </c>
      <c r="D62" s="112"/>
      <c r="E62" s="113">
        <v>4195.5049025799999</v>
      </c>
      <c r="F62" s="114">
        <v>4195.5049025799999</v>
      </c>
      <c r="G62" s="115">
        <v>40</v>
      </c>
      <c r="H62" s="116">
        <v>2517.302941548</v>
      </c>
      <c r="I62" s="117"/>
    </row>
    <row r="63" spans="1:9" outlineLevel="2" x14ac:dyDescent="0.2">
      <c r="A63" s="109" t="s">
        <v>825</v>
      </c>
      <c r="B63" s="110" t="s">
        <v>579</v>
      </c>
      <c r="C63" s="111">
        <v>1</v>
      </c>
      <c r="D63" s="112"/>
      <c r="E63" s="113">
        <v>144.31728257</v>
      </c>
      <c r="F63" s="114">
        <f>C63*E63</f>
        <v>144.31728257</v>
      </c>
      <c r="G63" s="115">
        <v>40</v>
      </c>
      <c r="H63" s="116">
        <f>F63*(1-(G63/100)) +(0*SUM(H64,H65,H66))</f>
        <v>86.590369542000005</v>
      </c>
      <c r="I63" s="117"/>
    </row>
    <row r="64" spans="1:9" hidden="1" outlineLevel="3" x14ac:dyDescent="0.2">
      <c r="A64" s="109" t="s">
        <v>826</v>
      </c>
      <c r="B64" s="110" t="s">
        <v>581</v>
      </c>
      <c r="C64" s="111">
        <v>1</v>
      </c>
      <c r="D64" s="112"/>
      <c r="E64" s="113">
        <v>32.777282569999997</v>
      </c>
      <c r="F64" s="114">
        <v>32.777282569999997</v>
      </c>
      <c r="G64" s="115">
        <v>40</v>
      </c>
      <c r="H64" s="116">
        <v>19.666369542000002</v>
      </c>
      <c r="I64" s="117"/>
    </row>
    <row r="65" spans="1:9" hidden="1" outlineLevel="3" x14ac:dyDescent="0.2">
      <c r="A65" s="109" t="s">
        <v>827</v>
      </c>
      <c r="B65" s="110" t="s">
        <v>558</v>
      </c>
      <c r="C65" s="111">
        <v>2</v>
      </c>
      <c r="D65" s="112"/>
      <c r="E65" s="113">
        <v>28.6</v>
      </c>
      <c r="F65" s="114">
        <v>57.2</v>
      </c>
      <c r="G65" s="115">
        <v>40</v>
      </c>
      <c r="H65" s="116">
        <v>34.32</v>
      </c>
      <c r="I65" s="117"/>
    </row>
    <row r="66" spans="1:9" hidden="1" outlineLevel="3" x14ac:dyDescent="0.2">
      <c r="A66" s="109" t="s">
        <v>828</v>
      </c>
      <c r="B66" s="110" t="s">
        <v>561</v>
      </c>
      <c r="C66" s="111">
        <v>2</v>
      </c>
      <c r="D66" s="112"/>
      <c r="E66" s="113">
        <v>27.17</v>
      </c>
      <c r="F66" s="114">
        <v>54.34</v>
      </c>
      <c r="G66" s="115">
        <v>40</v>
      </c>
      <c r="H66" s="116">
        <v>32.603999999999999</v>
      </c>
      <c r="I66" s="117"/>
    </row>
    <row r="67" spans="1:9" outlineLevel="1" x14ac:dyDescent="0.2">
      <c r="A67" s="109" t="s">
        <v>829</v>
      </c>
      <c r="B67" s="110" t="s">
        <v>830</v>
      </c>
      <c r="C67" s="111">
        <v>1</v>
      </c>
      <c r="D67" s="112"/>
      <c r="E67" s="113">
        <f>SUM(F68,F71,F73,F75)</f>
        <v>12677.74146186</v>
      </c>
      <c r="F67" s="114">
        <f>C67*E67</f>
        <v>12677.74146186</v>
      </c>
      <c r="G67" s="115">
        <f>IF(F67=0, 0, 100*(1-(H67/F67)))</f>
        <v>85.6</v>
      </c>
      <c r="H67" s="116">
        <f>C67*SUM(H68,H71,H73,H75)</f>
        <v>1825.5947705078402</v>
      </c>
      <c r="I67" s="117"/>
    </row>
    <row r="68" spans="1:9" outlineLevel="2" x14ac:dyDescent="0.2">
      <c r="A68" s="109" t="s">
        <v>831</v>
      </c>
      <c r="B68" s="110" t="s">
        <v>149</v>
      </c>
      <c r="C68" s="111">
        <v>1</v>
      </c>
      <c r="D68" s="112"/>
      <c r="E68" s="113">
        <v>2292.1176620400001</v>
      </c>
      <c r="F68" s="114">
        <f>C68*E68</f>
        <v>2292.1176620400001</v>
      </c>
      <c r="G68" s="115">
        <v>85.6</v>
      </c>
      <c r="H68" s="116">
        <f>F68*(1-(G68/100)) +(0*SUM(H69,H70))</f>
        <v>330.06494333376008</v>
      </c>
      <c r="I68" s="117"/>
    </row>
    <row r="69" spans="1:9" hidden="1" outlineLevel="3" x14ac:dyDescent="0.2">
      <c r="A69" s="109" t="s">
        <v>832</v>
      </c>
      <c r="B69" s="110" t="s">
        <v>151</v>
      </c>
      <c r="C69" s="111">
        <v>1</v>
      </c>
      <c r="D69" s="112"/>
      <c r="E69" s="113">
        <v>509.35948044999998</v>
      </c>
      <c r="F69" s="114">
        <v>509.35948044999998</v>
      </c>
      <c r="G69" s="115">
        <v>85.6</v>
      </c>
      <c r="H69" s="116">
        <v>73.347765184799997</v>
      </c>
      <c r="I69" s="117"/>
    </row>
    <row r="70" spans="1:9" hidden="1" outlineLevel="3" x14ac:dyDescent="0.2">
      <c r="A70" s="109" t="s">
        <v>833</v>
      </c>
      <c r="B70" s="110" t="s">
        <v>153</v>
      </c>
      <c r="C70" s="111">
        <v>1</v>
      </c>
      <c r="D70" s="112"/>
      <c r="E70" s="113">
        <v>1782.75818159</v>
      </c>
      <c r="F70" s="114">
        <v>1782.75818159</v>
      </c>
      <c r="G70" s="115">
        <v>85.6</v>
      </c>
      <c r="H70" s="116">
        <v>256.71717814895999</v>
      </c>
      <c r="I70" s="117"/>
    </row>
    <row r="71" spans="1:9" outlineLevel="2" x14ac:dyDescent="0.2">
      <c r="A71" s="109" t="s">
        <v>834</v>
      </c>
      <c r="B71" s="110" t="s">
        <v>155</v>
      </c>
      <c r="C71" s="111">
        <v>1</v>
      </c>
      <c r="D71" s="112"/>
      <c r="E71" s="113">
        <v>303.06889087000002</v>
      </c>
      <c r="F71" s="114">
        <f>C71*E71</f>
        <v>303.06889087000002</v>
      </c>
      <c r="G71" s="115">
        <v>85.6</v>
      </c>
      <c r="H71" s="116">
        <f>F71*(1-(G71/100)) +(0*SUM(H72))</f>
        <v>43.641920285280008</v>
      </c>
      <c r="I71" s="117"/>
    </row>
    <row r="72" spans="1:9" hidden="1" outlineLevel="2" x14ac:dyDescent="0.2">
      <c r="A72" s="109" t="s">
        <v>835</v>
      </c>
      <c r="B72" s="110" t="s">
        <v>157</v>
      </c>
      <c r="C72" s="111">
        <v>1</v>
      </c>
      <c r="D72" s="112"/>
      <c r="E72" s="113">
        <v>303.06889087000002</v>
      </c>
      <c r="F72" s="114">
        <v>303.06889087000002</v>
      </c>
      <c r="G72" s="115">
        <v>85.6</v>
      </c>
      <c r="H72" s="116">
        <v>43.641920285280001</v>
      </c>
      <c r="I72" s="117"/>
    </row>
    <row r="73" spans="1:9" outlineLevel="2" x14ac:dyDescent="0.2">
      <c r="A73" s="109" t="s">
        <v>836</v>
      </c>
      <c r="B73" s="110" t="s">
        <v>159</v>
      </c>
      <c r="C73" s="111">
        <v>1</v>
      </c>
      <c r="D73" s="112"/>
      <c r="E73" s="113">
        <v>1069.6549089499999</v>
      </c>
      <c r="F73" s="114">
        <f>C73*E73</f>
        <v>1069.6549089499999</v>
      </c>
      <c r="G73" s="115">
        <v>85.6</v>
      </c>
      <c r="H73" s="116">
        <f>F73*(1-(G73/100)) +(0*SUM(H74))</f>
        <v>154.0303068888</v>
      </c>
      <c r="I73" s="117"/>
    </row>
    <row r="74" spans="1:9" hidden="1" outlineLevel="2" x14ac:dyDescent="0.2">
      <c r="A74" s="109" t="s">
        <v>837</v>
      </c>
      <c r="B74" s="110" t="s">
        <v>161</v>
      </c>
      <c r="C74" s="111">
        <v>1</v>
      </c>
      <c r="D74" s="112"/>
      <c r="E74" s="113">
        <v>1069.6549089499999</v>
      </c>
      <c r="F74" s="114">
        <v>1069.6549089499999</v>
      </c>
      <c r="G74" s="115">
        <v>85.6</v>
      </c>
      <c r="H74" s="116">
        <v>154.0303068888</v>
      </c>
      <c r="I74" s="117"/>
    </row>
    <row r="75" spans="1:9" outlineLevel="2" x14ac:dyDescent="0.2">
      <c r="A75" s="109" t="s">
        <v>838</v>
      </c>
      <c r="B75" s="110" t="s">
        <v>163</v>
      </c>
      <c r="C75" s="111">
        <v>1</v>
      </c>
      <c r="D75" s="112"/>
      <c r="E75" s="113">
        <v>9012.9</v>
      </c>
      <c r="F75" s="114">
        <f>C75*E75</f>
        <v>9012.9</v>
      </c>
      <c r="G75" s="115">
        <v>85.6</v>
      </c>
      <c r="H75" s="116">
        <f>F75*(1-(G75/100)) +(0*SUM(H76))</f>
        <v>1297.8576</v>
      </c>
      <c r="I75" s="117"/>
    </row>
    <row r="76" spans="1:9" hidden="1" outlineLevel="2" x14ac:dyDescent="0.2">
      <c r="A76" s="109" t="s">
        <v>839</v>
      </c>
      <c r="B76" s="110" t="s">
        <v>165</v>
      </c>
      <c r="C76" s="111">
        <v>1</v>
      </c>
      <c r="D76" s="112"/>
      <c r="E76" s="113">
        <v>9012.9</v>
      </c>
      <c r="F76" s="114">
        <v>9012.9</v>
      </c>
      <c r="G76" s="115">
        <v>85.6</v>
      </c>
      <c r="H76" s="116">
        <v>1297.8576</v>
      </c>
      <c r="I76" s="117"/>
    </row>
    <row r="77" spans="1:9" outlineLevel="1" x14ac:dyDescent="0.2">
      <c r="A77" s="109" t="s">
        <v>840</v>
      </c>
      <c r="B77" s="110" t="s">
        <v>841</v>
      </c>
      <c r="C77" s="111">
        <v>1</v>
      </c>
      <c r="D77" s="112"/>
      <c r="E77" s="113">
        <f>SUM(F78)</f>
        <v>333.63045970000002</v>
      </c>
      <c r="F77" s="114">
        <f>C77*E77</f>
        <v>333.63045970000002</v>
      </c>
      <c r="G77" s="115">
        <f>IF(F77=0, 0, 100*(1-(H77/F77)))</f>
        <v>85.6</v>
      </c>
      <c r="H77" s="116">
        <f>C77*SUM(H78)</f>
        <v>48.042786196800009</v>
      </c>
      <c r="I77" s="117"/>
    </row>
    <row r="78" spans="1:9" outlineLevel="1" x14ac:dyDescent="0.2">
      <c r="A78" s="109" t="s">
        <v>842</v>
      </c>
      <c r="B78" s="110" t="s">
        <v>139</v>
      </c>
      <c r="C78" s="111">
        <v>1</v>
      </c>
      <c r="D78" s="112"/>
      <c r="E78" s="113">
        <v>333.63045970000002</v>
      </c>
      <c r="F78" s="114">
        <f>C78*E78</f>
        <v>333.63045970000002</v>
      </c>
      <c r="G78" s="115">
        <v>85.6</v>
      </c>
      <c r="H78" s="116">
        <f>F78*(1-(G78/100)) +(0*SUM(H79))</f>
        <v>48.042786196800009</v>
      </c>
      <c r="I78" s="117"/>
    </row>
    <row r="79" spans="1:9" hidden="1" outlineLevel="1" x14ac:dyDescent="0.2">
      <c r="A79" s="109" t="s">
        <v>843</v>
      </c>
      <c r="B79" s="110" t="s">
        <v>141</v>
      </c>
      <c r="C79" s="111">
        <v>1</v>
      </c>
      <c r="D79" s="112"/>
      <c r="E79" s="113">
        <v>333.63045970000002</v>
      </c>
      <c r="F79" s="114">
        <v>333.63045970000002</v>
      </c>
      <c r="G79" s="115">
        <v>85.6</v>
      </c>
      <c r="H79" s="116">
        <v>48.042786196800002</v>
      </c>
      <c r="I79" s="117"/>
    </row>
    <row r="80" spans="1:9" outlineLevel="1" x14ac:dyDescent="0.2">
      <c r="A80" s="109" t="s">
        <v>844</v>
      </c>
      <c r="B80" s="110" t="s">
        <v>845</v>
      </c>
      <c r="C80" s="111">
        <v>1</v>
      </c>
      <c r="D80" s="112"/>
      <c r="E80" s="113">
        <f>SUM(F81)</f>
        <v>1324.33464918</v>
      </c>
      <c r="F80" s="114">
        <f>C80*E80</f>
        <v>1324.33464918</v>
      </c>
      <c r="G80" s="115">
        <f>IF(F80=0, 0, 100*(1-(H80/F80)))</f>
        <v>85.6</v>
      </c>
      <c r="H80" s="116">
        <f>C80*SUM(H81)</f>
        <v>190.70418948192003</v>
      </c>
      <c r="I80" s="117"/>
    </row>
    <row r="81" spans="1:9" outlineLevel="1" x14ac:dyDescent="0.2">
      <c r="A81" s="109" t="s">
        <v>846</v>
      </c>
      <c r="B81" s="110" t="s">
        <v>133</v>
      </c>
      <c r="C81" s="111">
        <v>1</v>
      </c>
      <c r="D81" s="112"/>
      <c r="E81" s="113">
        <v>1324.33464918</v>
      </c>
      <c r="F81" s="114">
        <f>C81*E81</f>
        <v>1324.33464918</v>
      </c>
      <c r="G81" s="115">
        <v>85.6</v>
      </c>
      <c r="H81" s="116">
        <f>F81*(1-(G81/100)) +(0*SUM(H82))</f>
        <v>190.70418948192003</v>
      </c>
      <c r="I81" s="117"/>
    </row>
    <row r="82" spans="1:9" hidden="1" outlineLevel="1" x14ac:dyDescent="0.2">
      <c r="A82" s="109" t="s">
        <v>847</v>
      </c>
      <c r="B82" s="110" t="s">
        <v>135</v>
      </c>
      <c r="C82" s="111">
        <v>1</v>
      </c>
      <c r="D82" s="112"/>
      <c r="E82" s="113">
        <v>1324.33464918</v>
      </c>
      <c r="F82" s="114">
        <v>1324.33464918</v>
      </c>
      <c r="G82" s="115">
        <v>85.6</v>
      </c>
      <c r="H82" s="116">
        <v>190.70418948192</v>
      </c>
      <c r="I82" s="117"/>
    </row>
    <row r="83" spans="1:9" x14ac:dyDescent="0.2">
      <c r="A83" s="109"/>
      <c r="B83" s="110"/>
      <c r="C83" s="111"/>
      <c r="D83" s="112"/>
      <c r="E83" s="113"/>
      <c r="F83" s="114"/>
      <c r="G83" s="115"/>
      <c r="H83" s="116"/>
      <c r="I83" s="117"/>
    </row>
    <row r="84" spans="1:9" ht="13.5" thickBot="1" x14ac:dyDescent="0.25">
      <c r="A84" s="118"/>
      <c r="B84" s="119"/>
      <c r="C84" s="120"/>
      <c r="D84" s="121"/>
      <c r="E84" s="122"/>
      <c r="F84" s="123"/>
      <c r="G84" s="124"/>
      <c r="H84" s="125"/>
      <c r="I84" s="126"/>
    </row>
    <row r="85" spans="1:9" x14ac:dyDescent="0.2">
      <c r="A85" s="27"/>
      <c r="B85" s="127" t="s">
        <v>49</v>
      </c>
      <c r="C85" s="128"/>
      <c r="D85" s="27"/>
      <c r="E85" s="129"/>
      <c r="F85" s="114"/>
      <c r="G85" s="130"/>
      <c r="H85" s="129">
        <f>F11</f>
        <v>74128.473871140013</v>
      </c>
      <c r="I85" s="129"/>
    </row>
    <row r="86" spans="1:9" x14ac:dyDescent="0.2">
      <c r="A86" s="4"/>
      <c r="B86" s="127" t="s">
        <v>50</v>
      </c>
      <c r="C86" s="96"/>
      <c r="D86" s="4"/>
      <c r="E86" s="20"/>
      <c r="F86" s="114"/>
      <c r="G86" s="97"/>
      <c r="H86" s="20">
        <f>H11</f>
        <v>37940.00212642656</v>
      </c>
      <c r="I86" s="20"/>
    </row>
    <row r="87" spans="1:9" x14ac:dyDescent="0.2">
      <c r="A87" s="4"/>
      <c r="B87" s="127" t="s">
        <v>51</v>
      </c>
      <c r="C87" s="96"/>
      <c r="D87" s="4"/>
      <c r="E87" s="20"/>
      <c r="F87" s="114"/>
      <c r="G87" s="97"/>
      <c r="H87" s="20">
        <f>I11</f>
        <v>0</v>
      </c>
      <c r="I87" s="20"/>
    </row>
    <row r="88" spans="1:9" x14ac:dyDescent="0.2">
      <c r="A88" s="4"/>
      <c r="B88" s="127"/>
      <c r="C88" s="96"/>
      <c r="D88" s="4"/>
      <c r="E88" s="20"/>
      <c r="F88" s="114"/>
      <c r="G88" s="97"/>
      <c r="H88" s="20"/>
      <c r="I88" s="20"/>
    </row>
    <row r="89" spans="1:9" x14ac:dyDescent="0.2">
      <c r="A89" s="4"/>
      <c r="B89" s="76" t="s">
        <v>52</v>
      </c>
      <c r="C89" s="96"/>
      <c r="D89" s="4"/>
      <c r="E89" s="20"/>
      <c r="F89" s="114"/>
      <c r="G89" s="97"/>
      <c r="H89" s="20">
        <f>SUM(H86,H87)</f>
        <v>37940.00212642656</v>
      </c>
    </row>
    <row r="90" spans="1:9" x14ac:dyDescent="0.2">
      <c r="A90" s="4"/>
      <c r="B90" s="76"/>
      <c r="C90" s="96"/>
      <c r="D90" s="4"/>
      <c r="E90" s="20"/>
      <c r="F90" s="20"/>
      <c r="G90" s="97"/>
      <c r="H90" s="20"/>
      <c r="I90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outlinePr summaryBelow="0"/>
    <pageSetUpPr fitToPage="1"/>
  </sheetPr>
  <dimension ref="A1:I90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848</v>
      </c>
      <c r="B11" s="110" t="s">
        <v>849</v>
      </c>
      <c r="C11" s="111">
        <v>1</v>
      </c>
      <c r="D11" s="112"/>
      <c r="E11" s="113">
        <f>SUM(F12,F56,F67,F77,F80)</f>
        <v>74128.473871140013</v>
      </c>
      <c r="F11" s="114">
        <f>C11*E11</f>
        <v>74128.473871140013</v>
      </c>
      <c r="G11" s="115">
        <f>IF(F11=0, 0, 100*(1-(H11/F11)))</f>
        <v>48.818584620561701</v>
      </c>
      <c r="H11" s="116">
        <f>C11*SUM(H12,H56,H67,H77,H80)</f>
        <v>37940.00212642656</v>
      </c>
      <c r="I11" s="117">
        <f>SUM(I12:I82)</f>
        <v>0</v>
      </c>
    </row>
    <row r="12" spans="1:9" outlineLevel="1" x14ac:dyDescent="0.2">
      <c r="A12" s="109" t="s">
        <v>850</v>
      </c>
      <c r="B12" s="110" t="s">
        <v>851</v>
      </c>
      <c r="C12" s="111">
        <v>1</v>
      </c>
      <c r="D12" s="112"/>
      <c r="E12" s="113">
        <f>SUM(F13,F15,F17,F19,F21,F23,F25,F30,F32,F34,F36,F38,F40,F42,F44,F54)</f>
        <v>50928.470392220006</v>
      </c>
      <c r="F12" s="114">
        <f>C12*E12</f>
        <v>50928.470392220006</v>
      </c>
      <c r="G12" s="115">
        <f>IF(F12=0, 0, 100*(1-(H12/F12)))</f>
        <v>40</v>
      </c>
      <c r="H12" s="116">
        <f>C12*SUM(H13,H15,H17,H19,H21,H23,H25,H30,H32,H34,H36,H38,H40,H42,H44,H54)</f>
        <v>30557.082235332</v>
      </c>
      <c r="I12" s="117"/>
    </row>
    <row r="13" spans="1:9" outlineLevel="2" x14ac:dyDescent="0.2">
      <c r="A13" s="109" t="s">
        <v>852</v>
      </c>
      <c r="B13" s="110" t="s">
        <v>179</v>
      </c>
      <c r="C13" s="111">
        <v>1</v>
      </c>
      <c r="D13" s="112"/>
      <c r="E13" s="113">
        <v>491.93938622000002</v>
      </c>
      <c r="F13" s="114">
        <f>C13*E13</f>
        <v>491.93938622000002</v>
      </c>
      <c r="G13" s="115">
        <v>40</v>
      </c>
      <c r="H13" s="116">
        <f>F13*(1-(G13/100)) +(0*SUM(H14))</f>
        <v>295.163631732</v>
      </c>
      <c r="I13" s="117"/>
    </row>
    <row r="14" spans="1:9" hidden="1" outlineLevel="2" x14ac:dyDescent="0.2">
      <c r="A14" s="109" t="s">
        <v>853</v>
      </c>
      <c r="B14" s="110" t="s">
        <v>181</v>
      </c>
      <c r="C14" s="111">
        <v>1</v>
      </c>
      <c r="D14" s="112"/>
      <c r="E14" s="113">
        <v>491.93938622000002</v>
      </c>
      <c r="F14" s="114">
        <v>491.93938622000002</v>
      </c>
      <c r="G14" s="115">
        <v>40</v>
      </c>
      <c r="H14" s="116">
        <v>295.163631732</v>
      </c>
      <c r="I14" s="117"/>
    </row>
    <row r="15" spans="1:9" outlineLevel="2" x14ac:dyDescent="0.2">
      <c r="A15" s="109" t="s">
        <v>854</v>
      </c>
      <c r="B15" s="110" t="s">
        <v>183</v>
      </c>
      <c r="C15" s="111">
        <v>2</v>
      </c>
      <c r="D15" s="112"/>
      <c r="E15" s="113">
        <v>313.76543995999998</v>
      </c>
      <c r="F15" s="114">
        <f>C15*E15</f>
        <v>627.53087991999996</v>
      </c>
      <c r="G15" s="115">
        <v>40</v>
      </c>
      <c r="H15" s="116">
        <f>F15*(1-(G15/100)) +(0*SUM(H16))</f>
        <v>376.51852795199994</v>
      </c>
      <c r="I15" s="117"/>
    </row>
    <row r="16" spans="1:9" hidden="1" outlineLevel="2" x14ac:dyDescent="0.2">
      <c r="A16" s="109" t="s">
        <v>855</v>
      </c>
      <c r="B16" s="110" t="s">
        <v>185</v>
      </c>
      <c r="C16" s="111">
        <v>1</v>
      </c>
      <c r="D16" s="112"/>
      <c r="E16" s="113">
        <v>313.76543995999998</v>
      </c>
      <c r="F16" s="114">
        <v>313.76543995999998</v>
      </c>
      <c r="G16" s="115">
        <v>40</v>
      </c>
      <c r="H16" s="116">
        <v>188.259263976</v>
      </c>
      <c r="I16" s="117"/>
    </row>
    <row r="17" spans="1:9" outlineLevel="2" x14ac:dyDescent="0.2">
      <c r="A17" s="109" t="s">
        <v>856</v>
      </c>
      <c r="B17" s="110" t="s">
        <v>536</v>
      </c>
      <c r="C17" s="111">
        <v>2</v>
      </c>
      <c r="D17" s="112"/>
      <c r="E17" s="113">
        <v>37.44</v>
      </c>
      <c r="F17" s="114">
        <f>C17*E17</f>
        <v>74.88</v>
      </c>
      <c r="G17" s="115">
        <v>40</v>
      </c>
      <c r="H17" s="116">
        <f>F17*(1-(G17/100)) +(0*SUM(H18))</f>
        <v>44.927999999999997</v>
      </c>
      <c r="I17" s="117"/>
    </row>
    <row r="18" spans="1:9" hidden="1" outlineLevel="2" x14ac:dyDescent="0.2">
      <c r="A18" s="109" t="s">
        <v>857</v>
      </c>
      <c r="B18" s="110" t="s">
        <v>536</v>
      </c>
      <c r="C18" s="111">
        <v>1</v>
      </c>
      <c r="D18" s="112"/>
      <c r="E18" s="113">
        <v>37.44</v>
      </c>
      <c r="F18" s="114">
        <v>37.44</v>
      </c>
      <c r="G18" s="115">
        <v>40</v>
      </c>
      <c r="H18" s="116">
        <v>22.463999999999999</v>
      </c>
      <c r="I18" s="117"/>
    </row>
    <row r="19" spans="1:9" outlineLevel="2" x14ac:dyDescent="0.2">
      <c r="A19" s="109" t="s">
        <v>858</v>
      </c>
      <c r="B19" s="110" t="s">
        <v>191</v>
      </c>
      <c r="C19" s="111">
        <v>1</v>
      </c>
      <c r="D19" s="112"/>
      <c r="E19" s="113">
        <v>700.36928562000003</v>
      </c>
      <c r="F19" s="114">
        <f>C19*E19</f>
        <v>700.36928562000003</v>
      </c>
      <c r="G19" s="115">
        <v>40</v>
      </c>
      <c r="H19" s="116">
        <f>F19*(1-(G19/100)) +(0*SUM(H20))</f>
        <v>420.22157137200003</v>
      </c>
      <c r="I19" s="117"/>
    </row>
    <row r="20" spans="1:9" hidden="1" outlineLevel="2" x14ac:dyDescent="0.2">
      <c r="A20" s="109" t="s">
        <v>859</v>
      </c>
      <c r="B20" s="110" t="s">
        <v>193</v>
      </c>
      <c r="C20" s="111">
        <v>1</v>
      </c>
      <c r="D20" s="112"/>
      <c r="E20" s="113">
        <v>700.36928562000003</v>
      </c>
      <c r="F20" s="114">
        <v>700.36928562000003</v>
      </c>
      <c r="G20" s="115">
        <v>40</v>
      </c>
      <c r="H20" s="116">
        <v>420.22157137200003</v>
      </c>
      <c r="I20" s="117"/>
    </row>
    <row r="21" spans="1:9" outlineLevel="2" x14ac:dyDescent="0.2">
      <c r="A21" s="109" t="s">
        <v>860</v>
      </c>
      <c r="B21" s="110" t="s">
        <v>195</v>
      </c>
      <c r="C21" s="111">
        <v>2</v>
      </c>
      <c r="D21" s="112"/>
      <c r="E21" s="113">
        <v>967.93582071000003</v>
      </c>
      <c r="F21" s="114">
        <f>C21*E21</f>
        <v>1935.8716414200001</v>
      </c>
      <c r="G21" s="115">
        <v>40</v>
      </c>
      <c r="H21" s="116">
        <f>F21*(1-(G21/100)) +(0*SUM(H22))</f>
        <v>1161.522984852</v>
      </c>
      <c r="I21" s="117"/>
    </row>
    <row r="22" spans="1:9" hidden="1" outlineLevel="2" x14ac:dyDescent="0.2">
      <c r="A22" s="109" t="s">
        <v>861</v>
      </c>
      <c r="B22" s="110" t="s">
        <v>197</v>
      </c>
      <c r="C22" s="111">
        <v>1</v>
      </c>
      <c r="D22" s="112"/>
      <c r="E22" s="113">
        <v>967.93582071000003</v>
      </c>
      <c r="F22" s="114">
        <v>967.93582071000003</v>
      </c>
      <c r="G22" s="115">
        <v>40</v>
      </c>
      <c r="H22" s="116">
        <v>580.76149242600002</v>
      </c>
      <c r="I22" s="117"/>
    </row>
    <row r="23" spans="1:9" outlineLevel="2" x14ac:dyDescent="0.2">
      <c r="A23" s="109" t="s">
        <v>862</v>
      </c>
      <c r="B23" s="110" t="s">
        <v>543</v>
      </c>
      <c r="C23" s="111">
        <v>1</v>
      </c>
      <c r="D23" s="112"/>
      <c r="E23" s="113">
        <v>967.93582071000003</v>
      </c>
      <c r="F23" s="114">
        <f>C23*E23</f>
        <v>967.93582071000003</v>
      </c>
      <c r="G23" s="115">
        <v>40</v>
      </c>
      <c r="H23" s="116">
        <f>F23*(1-(G23/100)) +(0*SUM(H24))</f>
        <v>580.76149242600002</v>
      </c>
      <c r="I23" s="117"/>
    </row>
    <row r="24" spans="1:9" hidden="1" outlineLevel="2" x14ac:dyDescent="0.2">
      <c r="A24" s="109" t="s">
        <v>863</v>
      </c>
      <c r="B24" s="110" t="s">
        <v>256</v>
      </c>
      <c r="C24" s="111">
        <v>1</v>
      </c>
      <c r="D24" s="112"/>
      <c r="E24" s="113">
        <v>967.93582071000003</v>
      </c>
      <c r="F24" s="114">
        <v>967.93582071000003</v>
      </c>
      <c r="G24" s="115">
        <v>40</v>
      </c>
      <c r="H24" s="116">
        <v>580.76149242600002</v>
      </c>
      <c r="I24" s="117"/>
    </row>
    <row r="25" spans="1:9" outlineLevel="2" x14ac:dyDescent="0.2">
      <c r="A25" s="109" t="s">
        <v>864</v>
      </c>
      <c r="B25" s="110" t="s">
        <v>694</v>
      </c>
      <c r="C25" s="111">
        <v>1</v>
      </c>
      <c r="D25" s="112"/>
      <c r="E25" s="113">
        <v>3086.24</v>
      </c>
      <c r="F25" s="114">
        <f>C25*E25</f>
        <v>3086.24</v>
      </c>
      <c r="G25" s="115">
        <v>40</v>
      </c>
      <c r="H25" s="116">
        <f>F25*(1-(G25/100)) +(0*SUM(H26,H27,H28,H29))</f>
        <v>1851.7439999999997</v>
      </c>
      <c r="I25" s="117"/>
    </row>
    <row r="26" spans="1:9" hidden="1" outlineLevel="3" x14ac:dyDescent="0.2">
      <c r="A26" s="109" t="s">
        <v>865</v>
      </c>
      <c r="B26" s="110" t="s">
        <v>696</v>
      </c>
      <c r="C26" s="111">
        <v>1</v>
      </c>
      <c r="D26" s="112"/>
      <c r="E26" s="113">
        <v>2879</v>
      </c>
      <c r="F26" s="114">
        <v>2879</v>
      </c>
      <c r="G26" s="115">
        <v>40</v>
      </c>
      <c r="H26" s="116">
        <v>1727.4</v>
      </c>
      <c r="I26" s="117"/>
    </row>
    <row r="27" spans="1:9" hidden="1" outlineLevel="3" x14ac:dyDescent="0.2">
      <c r="A27" s="109" t="s">
        <v>866</v>
      </c>
      <c r="B27" s="110" t="s">
        <v>698</v>
      </c>
      <c r="C27" s="111">
        <v>1</v>
      </c>
      <c r="D27" s="112"/>
      <c r="E27" s="113">
        <v>53.48</v>
      </c>
      <c r="F27" s="114">
        <v>53.48</v>
      </c>
      <c r="G27" s="115">
        <v>40</v>
      </c>
      <c r="H27" s="116">
        <v>32.088000000000001</v>
      </c>
      <c r="I27" s="117"/>
    </row>
    <row r="28" spans="1:9" hidden="1" outlineLevel="3" x14ac:dyDescent="0.2">
      <c r="A28" s="109" t="s">
        <v>867</v>
      </c>
      <c r="B28" s="110" t="s">
        <v>700</v>
      </c>
      <c r="C28" s="111">
        <v>1</v>
      </c>
      <c r="D28" s="112"/>
      <c r="E28" s="113">
        <v>25.4</v>
      </c>
      <c r="F28" s="114">
        <v>25.4</v>
      </c>
      <c r="G28" s="115">
        <v>40</v>
      </c>
      <c r="H28" s="116">
        <v>15.24</v>
      </c>
      <c r="I28" s="117"/>
    </row>
    <row r="29" spans="1:9" hidden="1" outlineLevel="3" x14ac:dyDescent="0.2">
      <c r="A29" s="109" t="s">
        <v>868</v>
      </c>
      <c r="B29" s="110" t="s">
        <v>702</v>
      </c>
      <c r="C29" s="111">
        <v>1</v>
      </c>
      <c r="D29" s="112"/>
      <c r="E29" s="113">
        <v>128.36000000000001</v>
      </c>
      <c r="F29" s="114">
        <v>128.36000000000001</v>
      </c>
      <c r="G29" s="115">
        <v>40</v>
      </c>
      <c r="H29" s="116">
        <v>77.016000000000005</v>
      </c>
      <c r="I29" s="117"/>
    </row>
    <row r="30" spans="1:9" outlineLevel="2" x14ac:dyDescent="0.2">
      <c r="A30" s="109" t="s">
        <v>869</v>
      </c>
      <c r="B30" s="110" t="s">
        <v>546</v>
      </c>
      <c r="C30" s="111">
        <v>1</v>
      </c>
      <c r="D30" s="112"/>
      <c r="E30" s="113">
        <v>9428.2439831899992</v>
      </c>
      <c r="F30" s="114">
        <f>C30*E30</f>
        <v>9428.2439831899992</v>
      </c>
      <c r="G30" s="115">
        <v>40</v>
      </c>
      <c r="H30" s="116">
        <f>F30*(1-(G30/100)) +(0*SUM(H31))</f>
        <v>5656.9463899139992</v>
      </c>
      <c r="I30" s="117"/>
    </row>
    <row r="31" spans="1:9" hidden="1" outlineLevel="2" x14ac:dyDescent="0.2">
      <c r="A31" s="109" t="s">
        <v>870</v>
      </c>
      <c r="B31" s="110" t="s">
        <v>546</v>
      </c>
      <c r="C31" s="111">
        <v>1</v>
      </c>
      <c r="D31" s="112"/>
      <c r="E31" s="113">
        <v>9428.2439831899992</v>
      </c>
      <c r="F31" s="114">
        <v>9428.2439831899992</v>
      </c>
      <c r="G31" s="115">
        <v>40</v>
      </c>
      <c r="H31" s="116">
        <v>5656.9463899140001</v>
      </c>
      <c r="I31" s="117"/>
    </row>
    <row r="32" spans="1:9" outlineLevel="2" x14ac:dyDescent="0.2">
      <c r="A32" s="109" t="s">
        <v>871</v>
      </c>
      <c r="B32" s="110" t="s">
        <v>549</v>
      </c>
      <c r="C32" s="111">
        <v>1</v>
      </c>
      <c r="D32" s="112"/>
      <c r="E32" s="113">
        <v>10160.44823634</v>
      </c>
      <c r="F32" s="114">
        <f>C32*E32</f>
        <v>10160.44823634</v>
      </c>
      <c r="G32" s="115">
        <v>40</v>
      </c>
      <c r="H32" s="116">
        <f>F32*(1-(G32/100)) +(0*SUM(H33))</f>
        <v>6096.268941804</v>
      </c>
      <c r="I32" s="117"/>
    </row>
    <row r="33" spans="1:9" hidden="1" outlineLevel="2" x14ac:dyDescent="0.2">
      <c r="A33" s="109" t="s">
        <v>872</v>
      </c>
      <c r="B33" s="110" t="s">
        <v>549</v>
      </c>
      <c r="C33" s="111">
        <v>1</v>
      </c>
      <c r="D33" s="112"/>
      <c r="E33" s="113">
        <v>10160.44823634</v>
      </c>
      <c r="F33" s="114">
        <v>10160.44823634</v>
      </c>
      <c r="G33" s="115">
        <v>40</v>
      </c>
      <c r="H33" s="116">
        <v>6096.268941804</v>
      </c>
      <c r="I33" s="117"/>
    </row>
    <row r="34" spans="1:9" outlineLevel="2" x14ac:dyDescent="0.2">
      <c r="A34" s="109" t="s">
        <v>873</v>
      </c>
      <c r="B34" s="110" t="s">
        <v>203</v>
      </c>
      <c r="C34" s="111">
        <v>1</v>
      </c>
      <c r="D34" s="112"/>
      <c r="E34" s="113">
        <v>9312.3647013900008</v>
      </c>
      <c r="F34" s="114">
        <f>C34*E34</f>
        <v>9312.3647013900008</v>
      </c>
      <c r="G34" s="115">
        <v>40</v>
      </c>
      <c r="H34" s="116">
        <f>F34*(1-(G34/100)) +(0*SUM(H35))</f>
        <v>5587.4188208340001</v>
      </c>
      <c r="I34" s="117"/>
    </row>
    <row r="35" spans="1:9" hidden="1" outlineLevel="2" x14ac:dyDescent="0.2">
      <c r="A35" s="109" t="s">
        <v>874</v>
      </c>
      <c r="B35" s="110" t="s">
        <v>205</v>
      </c>
      <c r="C35" s="111">
        <v>1</v>
      </c>
      <c r="D35" s="112"/>
      <c r="E35" s="113">
        <v>9312.3647013900008</v>
      </c>
      <c r="F35" s="114">
        <v>9312.3647013900008</v>
      </c>
      <c r="G35" s="115">
        <v>40</v>
      </c>
      <c r="H35" s="116">
        <v>5587.4188208340001</v>
      </c>
      <c r="I35" s="117"/>
    </row>
    <row r="36" spans="1:9" outlineLevel="2" x14ac:dyDescent="0.2">
      <c r="A36" s="109" t="s">
        <v>875</v>
      </c>
      <c r="B36" s="110" t="s">
        <v>210</v>
      </c>
      <c r="C36" s="111">
        <v>2</v>
      </c>
      <c r="D36" s="112"/>
      <c r="E36" s="113">
        <v>1308.5572392700001</v>
      </c>
      <c r="F36" s="114">
        <f>C36*E36</f>
        <v>2617.1144785400002</v>
      </c>
      <c r="G36" s="115">
        <v>40</v>
      </c>
      <c r="H36" s="116">
        <f>F36*(1-(G36/100)) +(0*SUM(H37))</f>
        <v>1570.2686871240001</v>
      </c>
      <c r="I36" s="117"/>
    </row>
    <row r="37" spans="1:9" hidden="1" outlineLevel="2" x14ac:dyDescent="0.2">
      <c r="A37" s="109" t="s">
        <v>876</v>
      </c>
      <c r="B37" s="110" t="s">
        <v>210</v>
      </c>
      <c r="C37" s="111">
        <v>1</v>
      </c>
      <c r="D37" s="112"/>
      <c r="E37" s="113">
        <v>1308.5572392700001</v>
      </c>
      <c r="F37" s="114">
        <v>1308.5572392700001</v>
      </c>
      <c r="G37" s="115">
        <v>40</v>
      </c>
      <c r="H37" s="116">
        <v>785.13434356200003</v>
      </c>
      <c r="I37" s="117"/>
    </row>
    <row r="38" spans="1:9" outlineLevel="2" x14ac:dyDescent="0.2">
      <c r="A38" s="109" t="s">
        <v>877</v>
      </c>
      <c r="B38" s="110" t="s">
        <v>714</v>
      </c>
      <c r="C38" s="111">
        <v>1</v>
      </c>
      <c r="D38" s="112"/>
      <c r="E38" s="113">
        <v>1500</v>
      </c>
      <c r="F38" s="114">
        <f>C38*E38</f>
        <v>1500</v>
      </c>
      <c r="G38" s="115">
        <v>40</v>
      </c>
      <c r="H38" s="116">
        <f>F38*(1-(G38/100)) +(0*SUM(H39))</f>
        <v>900</v>
      </c>
      <c r="I38" s="117"/>
    </row>
    <row r="39" spans="1:9" hidden="1" outlineLevel="2" x14ac:dyDescent="0.2">
      <c r="A39" s="109" t="s">
        <v>878</v>
      </c>
      <c r="B39" s="110" t="s">
        <v>716</v>
      </c>
      <c r="C39" s="111">
        <v>1</v>
      </c>
      <c r="D39" s="112"/>
      <c r="E39" s="113">
        <v>1500</v>
      </c>
      <c r="F39" s="114">
        <v>1500</v>
      </c>
      <c r="G39" s="115">
        <v>40</v>
      </c>
      <c r="H39" s="116">
        <v>900</v>
      </c>
      <c r="I39" s="117"/>
    </row>
    <row r="40" spans="1:9" outlineLevel="2" x14ac:dyDescent="0.2">
      <c r="A40" s="109" t="s">
        <v>879</v>
      </c>
      <c r="B40" s="110" t="s">
        <v>558</v>
      </c>
      <c r="C40" s="111">
        <v>4</v>
      </c>
      <c r="D40" s="112"/>
      <c r="E40" s="113">
        <v>28.6</v>
      </c>
      <c r="F40" s="114">
        <f>C40*E40</f>
        <v>114.4</v>
      </c>
      <c r="G40" s="115">
        <v>40</v>
      </c>
      <c r="H40" s="116">
        <f>F40*(1-(G40/100)) +(0*SUM(H41))</f>
        <v>68.64</v>
      </c>
      <c r="I40" s="117"/>
    </row>
    <row r="41" spans="1:9" hidden="1" outlineLevel="2" x14ac:dyDescent="0.2">
      <c r="A41" s="109" t="s">
        <v>880</v>
      </c>
      <c r="B41" s="110" t="s">
        <v>558</v>
      </c>
      <c r="C41" s="111">
        <v>1</v>
      </c>
      <c r="D41" s="112"/>
      <c r="E41" s="113">
        <v>28.6</v>
      </c>
      <c r="F41" s="114">
        <v>28.6</v>
      </c>
      <c r="G41" s="115">
        <v>40</v>
      </c>
      <c r="H41" s="116">
        <v>17.16</v>
      </c>
      <c r="I41" s="117"/>
    </row>
    <row r="42" spans="1:9" outlineLevel="2" x14ac:dyDescent="0.2">
      <c r="A42" s="109" t="s">
        <v>881</v>
      </c>
      <c r="B42" s="110" t="s">
        <v>561</v>
      </c>
      <c r="C42" s="111">
        <v>2</v>
      </c>
      <c r="D42" s="112"/>
      <c r="E42" s="113">
        <v>27.17</v>
      </c>
      <c r="F42" s="114">
        <f>C42*E42</f>
        <v>54.34</v>
      </c>
      <c r="G42" s="115">
        <v>40</v>
      </c>
      <c r="H42" s="116">
        <f>F42*(1-(G42/100)) +(0*SUM(H43))</f>
        <v>32.603999999999999</v>
      </c>
      <c r="I42" s="117"/>
    </row>
    <row r="43" spans="1:9" hidden="1" outlineLevel="2" x14ac:dyDescent="0.2">
      <c r="A43" s="109" t="s">
        <v>882</v>
      </c>
      <c r="B43" s="110" t="s">
        <v>561</v>
      </c>
      <c r="C43" s="111">
        <v>1</v>
      </c>
      <c r="D43" s="112"/>
      <c r="E43" s="113">
        <v>27.17</v>
      </c>
      <c r="F43" s="114">
        <v>27.17</v>
      </c>
      <c r="G43" s="115">
        <v>40</v>
      </c>
      <c r="H43" s="116">
        <v>16.302</v>
      </c>
      <c r="I43" s="117"/>
    </row>
    <row r="44" spans="1:9" outlineLevel="2" x14ac:dyDescent="0.2">
      <c r="A44" s="109" t="s">
        <v>883</v>
      </c>
      <c r="B44" s="110" t="s">
        <v>722</v>
      </c>
      <c r="C44" s="111">
        <v>1</v>
      </c>
      <c r="D44" s="112"/>
      <c r="E44" s="113">
        <v>9294.1319788700002</v>
      </c>
      <c r="F44" s="114">
        <f>C44*E44</f>
        <v>9294.1319788700002</v>
      </c>
      <c r="G44" s="115">
        <v>40</v>
      </c>
      <c r="H44" s="116">
        <f>F44*(1-(G44/100)) +(0*SUM(H45,H46,H47,H48,H49,H50,H52,H53))</f>
        <v>5576.4791873220001</v>
      </c>
      <c r="I44" s="117"/>
    </row>
    <row r="45" spans="1:9" hidden="1" outlineLevel="3" x14ac:dyDescent="0.2">
      <c r="A45" s="109" t="s">
        <v>884</v>
      </c>
      <c r="B45" s="110" t="s">
        <v>724</v>
      </c>
      <c r="C45" s="111">
        <v>1</v>
      </c>
      <c r="D45" s="112"/>
      <c r="E45" s="113">
        <v>5177.22</v>
      </c>
      <c r="F45" s="114">
        <v>5177.22</v>
      </c>
      <c r="G45" s="115">
        <v>40</v>
      </c>
      <c r="H45" s="116">
        <v>3106.3319999999999</v>
      </c>
      <c r="I45" s="117"/>
    </row>
    <row r="46" spans="1:9" hidden="1" outlineLevel="3" x14ac:dyDescent="0.2">
      <c r="A46" s="109" t="s">
        <v>885</v>
      </c>
      <c r="B46" s="110" t="s">
        <v>726</v>
      </c>
      <c r="C46" s="111">
        <v>1</v>
      </c>
      <c r="D46" s="112"/>
      <c r="E46" s="113">
        <v>2577.83</v>
      </c>
      <c r="F46" s="114">
        <v>2577.83</v>
      </c>
      <c r="G46" s="115">
        <v>40</v>
      </c>
      <c r="H46" s="116">
        <v>1546.6980000000001</v>
      </c>
      <c r="I46" s="117"/>
    </row>
    <row r="47" spans="1:9" hidden="1" outlineLevel="3" x14ac:dyDescent="0.2">
      <c r="A47" s="109" t="s">
        <v>886</v>
      </c>
      <c r="B47" s="110" t="s">
        <v>728</v>
      </c>
      <c r="C47" s="111">
        <v>1</v>
      </c>
      <c r="D47" s="112"/>
      <c r="E47" s="113">
        <v>243</v>
      </c>
      <c r="F47" s="114">
        <v>243</v>
      </c>
      <c r="G47" s="115">
        <v>40</v>
      </c>
      <c r="H47" s="116">
        <v>145.80000000000001</v>
      </c>
      <c r="I47" s="117"/>
    </row>
    <row r="48" spans="1:9" hidden="1" outlineLevel="3" x14ac:dyDescent="0.2">
      <c r="A48" s="109" t="s">
        <v>887</v>
      </c>
      <c r="B48" s="110" t="s">
        <v>236</v>
      </c>
      <c r="C48" s="111">
        <v>1</v>
      </c>
      <c r="D48" s="112"/>
      <c r="E48" s="113">
        <v>212.88679486000001</v>
      </c>
      <c r="F48" s="114">
        <v>212.88679486000001</v>
      </c>
      <c r="G48" s="115">
        <v>40</v>
      </c>
      <c r="H48" s="116">
        <v>127.732076916</v>
      </c>
      <c r="I48" s="117"/>
    </row>
    <row r="49" spans="1:9" hidden="1" outlineLevel="3" x14ac:dyDescent="0.2">
      <c r="A49" s="109" t="s">
        <v>888</v>
      </c>
      <c r="B49" s="110" t="s">
        <v>238</v>
      </c>
      <c r="C49" s="111">
        <v>1</v>
      </c>
      <c r="D49" s="112"/>
      <c r="E49" s="113">
        <v>206.87635298999999</v>
      </c>
      <c r="F49" s="114">
        <v>206.87635298999999</v>
      </c>
      <c r="G49" s="115">
        <v>40</v>
      </c>
      <c r="H49" s="116">
        <v>124.125811794</v>
      </c>
      <c r="I49" s="117"/>
    </row>
    <row r="50" spans="1:9" outlineLevel="3" x14ac:dyDescent="0.2">
      <c r="A50" s="109" t="s">
        <v>889</v>
      </c>
      <c r="B50" s="110" t="s">
        <v>579</v>
      </c>
      <c r="C50" s="111">
        <v>1</v>
      </c>
      <c r="D50" s="112"/>
      <c r="E50" s="113">
        <v>330.26</v>
      </c>
      <c r="F50" s="114">
        <f>C50*E50</f>
        <v>330.26</v>
      </c>
      <c r="G50" s="115">
        <v>40</v>
      </c>
      <c r="H50" s="116">
        <f>F50*(1-(G50/100)) +(0*SUM(H51))</f>
        <v>198.15599999999998</v>
      </c>
      <c r="I50" s="117"/>
    </row>
    <row r="51" spans="1:9" hidden="1" outlineLevel="3" x14ac:dyDescent="0.2">
      <c r="A51" s="109" t="s">
        <v>890</v>
      </c>
      <c r="B51" s="110" t="s">
        <v>733</v>
      </c>
      <c r="C51" s="111">
        <v>1</v>
      </c>
      <c r="D51" s="112"/>
      <c r="E51" s="113">
        <v>330.26</v>
      </c>
      <c r="F51" s="114">
        <v>330.26</v>
      </c>
      <c r="G51" s="115">
        <v>40</v>
      </c>
      <c r="H51" s="116">
        <v>198.15600000000001</v>
      </c>
      <c r="I51" s="117"/>
    </row>
    <row r="52" spans="1:9" hidden="1" outlineLevel="3" x14ac:dyDescent="0.2">
      <c r="A52" s="109" t="s">
        <v>891</v>
      </c>
      <c r="B52" s="110" t="s">
        <v>225</v>
      </c>
      <c r="C52" s="111">
        <v>1</v>
      </c>
      <c r="D52" s="112"/>
      <c r="E52" s="113">
        <v>275.43613906000002</v>
      </c>
      <c r="F52" s="114">
        <v>275.43613906000002</v>
      </c>
      <c r="G52" s="115">
        <v>40</v>
      </c>
      <c r="H52" s="116">
        <v>165.261683436</v>
      </c>
      <c r="I52" s="117"/>
    </row>
    <row r="53" spans="1:9" hidden="1" outlineLevel="3" x14ac:dyDescent="0.2">
      <c r="A53" s="109" t="s">
        <v>892</v>
      </c>
      <c r="B53" s="110" t="s">
        <v>231</v>
      </c>
      <c r="C53" s="111">
        <v>1</v>
      </c>
      <c r="D53" s="112"/>
      <c r="E53" s="113">
        <v>270.62269196</v>
      </c>
      <c r="F53" s="114">
        <v>270.62269196</v>
      </c>
      <c r="G53" s="115">
        <v>40</v>
      </c>
      <c r="H53" s="116">
        <v>162.37361517599999</v>
      </c>
      <c r="I53" s="117"/>
    </row>
    <row r="54" spans="1:9" outlineLevel="2" x14ac:dyDescent="0.2">
      <c r="A54" s="109" t="s">
        <v>893</v>
      </c>
      <c r="B54" s="110" t="s">
        <v>737</v>
      </c>
      <c r="C54" s="111">
        <v>2</v>
      </c>
      <c r="D54" s="112"/>
      <c r="E54" s="113">
        <v>281.33</v>
      </c>
      <c r="F54" s="114">
        <f>C54*E54</f>
        <v>562.66</v>
      </c>
      <c r="G54" s="115">
        <v>40</v>
      </c>
      <c r="H54" s="116">
        <f>F54*(1-(G54/100)) +(0*SUM(H55))</f>
        <v>337.59599999999995</v>
      </c>
      <c r="I54" s="117"/>
    </row>
    <row r="55" spans="1:9" hidden="1" outlineLevel="2" x14ac:dyDescent="0.2">
      <c r="A55" s="109" t="s">
        <v>894</v>
      </c>
      <c r="B55" s="110" t="s">
        <v>737</v>
      </c>
      <c r="C55" s="111">
        <v>1</v>
      </c>
      <c r="D55" s="112"/>
      <c r="E55" s="113">
        <v>281.33</v>
      </c>
      <c r="F55" s="114">
        <v>281.33</v>
      </c>
      <c r="G55" s="115">
        <v>40</v>
      </c>
      <c r="H55" s="116">
        <v>168.798</v>
      </c>
      <c r="I55" s="117"/>
    </row>
    <row r="56" spans="1:9" outlineLevel="1" x14ac:dyDescent="0.2">
      <c r="A56" s="109" t="s">
        <v>895</v>
      </c>
      <c r="B56" s="110" t="s">
        <v>896</v>
      </c>
      <c r="C56" s="111">
        <v>1</v>
      </c>
      <c r="D56" s="112"/>
      <c r="E56" s="113">
        <f>SUM(F57)</f>
        <v>8864.2969081800002</v>
      </c>
      <c r="F56" s="114">
        <f>C56*E56</f>
        <v>8864.2969081800002</v>
      </c>
      <c r="G56" s="115">
        <f>IF(F56=0, 0, 100*(1-(H56/F56)))</f>
        <v>40</v>
      </c>
      <c r="H56" s="116">
        <f>C56*SUM(H57)</f>
        <v>5318.5781449079996</v>
      </c>
      <c r="I56" s="117"/>
    </row>
    <row r="57" spans="1:9" outlineLevel="1" x14ac:dyDescent="0.2">
      <c r="A57" s="109" t="s">
        <v>897</v>
      </c>
      <c r="B57" s="110" t="s">
        <v>571</v>
      </c>
      <c r="C57" s="111">
        <v>1</v>
      </c>
      <c r="D57" s="112"/>
      <c r="E57" s="113">
        <f>SUM(F58,F63)</f>
        <v>8864.2969081800002</v>
      </c>
      <c r="F57" s="114">
        <f>C57*E57</f>
        <v>8864.2969081800002</v>
      </c>
      <c r="G57" s="115">
        <f>IF(F57=0, 0, 100*(1-(H57/F57)))</f>
        <v>40</v>
      </c>
      <c r="H57" s="116">
        <f>C57*SUM(H58,H63)</f>
        <v>5318.5781449079996</v>
      </c>
      <c r="I57" s="117"/>
    </row>
    <row r="58" spans="1:9" outlineLevel="2" x14ac:dyDescent="0.2">
      <c r="A58" s="109" t="s">
        <v>898</v>
      </c>
      <c r="B58" s="110" t="s">
        <v>252</v>
      </c>
      <c r="C58" s="111">
        <v>1</v>
      </c>
      <c r="D58" s="112"/>
      <c r="E58" s="113">
        <v>8719.9796256099999</v>
      </c>
      <c r="F58" s="114">
        <f>C58*E58</f>
        <v>8719.9796256099999</v>
      </c>
      <c r="G58" s="115">
        <v>40</v>
      </c>
      <c r="H58" s="116">
        <f>F58*(1-(G58/100)) +(0*SUM(H59,H60,H61,H62))</f>
        <v>5231.9877753659994</v>
      </c>
      <c r="I58" s="117"/>
    </row>
    <row r="59" spans="1:9" hidden="1" outlineLevel="3" x14ac:dyDescent="0.2">
      <c r="A59" s="109" t="s">
        <v>899</v>
      </c>
      <c r="B59" s="110" t="s">
        <v>197</v>
      </c>
      <c r="C59" s="111">
        <v>1</v>
      </c>
      <c r="D59" s="112"/>
      <c r="E59" s="113">
        <v>967.93582071000003</v>
      </c>
      <c r="F59" s="114">
        <v>967.93582071000003</v>
      </c>
      <c r="G59" s="115">
        <v>40</v>
      </c>
      <c r="H59" s="116">
        <v>580.76149242600002</v>
      </c>
      <c r="I59" s="117"/>
    </row>
    <row r="60" spans="1:9" hidden="1" outlineLevel="3" x14ac:dyDescent="0.2">
      <c r="A60" s="109" t="s">
        <v>900</v>
      </c>
      <c r="B60" s="110" t="s">
        <v>256</v>
      </c>
      <c r="C60" s="111">
        <v>1</v>
      </c>
      <c r="D60" s="112"/>
      <c r="E60" s="113">
        <v>967.93582071000003</v>
      </c>
      <c r="F60" s="114">
        <v>967.93582071000003</v>
      </c>
      <c r="G60" s="115">
        <v>40</v>
      </c>
      <c r="H60" s="116">
        <v>580.76149242600002</v>
      </c>
      <c r="I60" s="117"/>
    </row>
    <row r="61" spans="1:9" hidden="1" outlineLevel="3" x14ac:dyDescent="0.2">
      <c r="A61" s="109" t="s">
        <v>901</v>
      </c>
      <c r="B61" s="110" t="s">
        <v>118</v>
      </c>
      <c r="C61" s="111">
        <v>3</v>
      </c>
      <c r="D61" s="112"/>
      <c r="E61" s="113">
        <v>862.86769387000004</v>
      </c>
      <c r="F61" s="114">
        <v>2588.6030816100001</v>
      </c>
      <c r="G61" s="115">
        <v>40</v>
      </c>
      <c r="H61" s="116">
        <v>1553.161848966</v>
      </c>
      <c r="I61" s="117"/>
    </row>
    <row r="62" spans="1:9" hidden="1" outlineLevel="3" x14ac:dyDescent="0.2">
      <c r="A62" s="109" t="s">
        <v>902</v>
      </c>
      <c r="B62" s="110" t="s">
        <v>577</v>
      </c>
      <c r="C62" s="111">
        <v>1</v>
      </c>
      <c r="D62" s="112"/>
      <c r="E62" s="113">
        <v>4195.5049025799999</v>
      </c>
      <c r="F62" s="114">
        <v>4195.5049025799999</v>
      </c>
      <c r="G62" s="115">
        <v>40</v>
      </c>
      <c r="H62" s="116">
        <v>2517.302941548</v>
      </c>
      <c r="I62" s="117"/>
    </row>
    <row r="63" spans="1:9" outlineLevel="2" x14ac:dyDescent="0.2">
      <c r="A63" s="109" t="s">
        <v>903</v>
      </c>
      <c r="B63" s="110" t="s">
        <v>579</v>
      </c>
      <c r="C63" s="111">
        <v>1</v>
      </c>
      <c r="D63" s="112"/>
      <c r="E63" s="113">
        <v>144.31728257</v>
      </c>
      <c r="F63" s="114">
        <f>C63*E63</f>
        <v>144.31728257</v>
      </c>
      <c r="G63" s="115">
        <v>40</v>
      </c>
      <c r="H63" s="116">
        <f>F63*(1-(G63/100)) +(0*SUM(H64,H65,H66))</f>
        <v>86.590369542000005</v>
      </c>
      <c r="I63" s="117"/>
    </row>
    <row r="64" spans="1:9" hidden="1" outlineLevel="3" x14ac:dyDescent="0.2">
      <c r="A64" s="109" t="s">
        <v>904</v>
      </c>
      <c r="B64" s="110" t="s">
        <v>581</v>
      </c>
      <c r="C64" s="111">
        <v>1</v>
      </c>
      <c r="D64" s="112"/>
      <c r="E64" s="113">
        <v>32.777282569999997</v>
      </c>
      <c r="F64" s="114">
        <v>32.777282569999997</v>
      </c>
      <c r="G64" s="115">
        <v>40</v>
      </c>
      <c r="H64" s="116">
        <v>19.666369542000002</v>
      </c>
      <c r="I64" s="117"/>
    </row>
    <row r="65" spans="1:9" hidden="1" outlineLevel="3" x14ac:dyDescent="0.2">
      <c r="A65" s="109" t="s">
        <v>905</v>
      </c>
      <c r="B65" s="110" t="s">
        <v>558</v>
      </c>
      <c r="C65" s="111">
        <v>2</v>
      </c>
      <c r="D65" s="112"/>
      <c r="E65" s="113">
        <v>28.6</v>
      </c>
      <c r="F65" s="114">
        <v>57.2</v>
      </c>
      <c r="G65" s="115">
        <v>40</v>
      </c>
      <c r="H65" s="116">
        <v>34.32</v>
      </c>
      <c r="I65" s="117"/>
    </row>
    <row r="66" spans="1:9" hidden="1" outlineLevel="3" x14ac:dyDescent="0.2">
      <c r="A66" s="109" t="s">
        <v>906</v>
      </c>
      <c r="B66" s="110" t="s">
        <v>561</v>
      </c>
      <c r="C66" s="111">
        <v>2</v>
      </c>
      <c r="D66" s="112"/>
      <c r="E66" s="113">
        <v>27.17</v>
      </c>
      <c r="F66" s="114">
        <v>54.34</v>
      </c>
      <c r="G66" s="115">
        <v>40</v>
      </c>
      <c r="H66" s="116">
        <v>32.603999999999999</v>
      </c>
      <c r="I66" s="117"/>
    </row>
    <row r="67" spans="1:9" outlineLevel="1" x14ac:dyDescent="0.2">
      <c r="A67" s="109" t="s">
        <v>907</v>
      </c>
      <c r="B67" s="110" t="s">
        <v>908</v>
      </c>
      <c r="C67" s="111">
        <v>1</v>
      </c>
      <c r="D67" s="112"/>
      <c r="E67" s="113">
        <f>SUM(F68,F71,F73,F75)</f>
        <v>12677.74146186</v>
      </c>
      <c r="F67" s="114">
        <f>C67*E67</f>
        <v>12677.74146186</v>
      </c>
      <c r="G67" s="115">
        <f>IF(F67=0, 0, 100*(1-(H67/F67)))</f>
        <v>85.6</v>
      </c>
      <c r="H67" s="116">
        <f>C67*SUM(H68,H71,H73,H75)</f>
        <v>1825.5947705078402</v>
      </c>
      <c r="I67" s="117"/>
    </row>
    <row r="68" spans="1:9" outlineLevel="2" x14ac:dyDescent="0.2">
      <c r="A68" s="109" t="s">
        <v>909</v>
      </c>
      <c r="B68" s="110" t="s">
        <v>149</v>
      </c>
      <c r="C68" s="111">
        <v>1</v>
      </c>
      <c r="D68" s="112"/>
      <c r="E68" s="113">
        <v>2292.1176620400001</v>
      </c>
      <c r="F68" s="114">
        <f>C68*E68</f>
        <v>2292.1176620400001</v>
      </c>
      <c r="G68" s="115">
        <v>85.6</v>
      </c>
      <c r="H68" s="116">
        <f>F68*(1-(G68/100)) +(0*SUM(H69,H70))</f>
        <v>330.06494333376008</v>
      </c>
      <c r="I68" s="117"/>
    </row>
    <row r="69" spans="1:9" hidden="1" outlineLevel="3" x14ac:dyDescent="0.2">
      <c r="A69" s="109" t="s">
        <v>910</v>
      </c>
      <c r="B69" s="110" t="s">
        <v>151</v>
      </c>
      <c r="C69" s="111">
        <v>1</v>
      </c>
      <c r="D69" s="112"/>
      <c r="E69" s="113">
        <v>509.35948044999998</v>
      </c>
      <c r="F69" s="114">
        <v>509.35948044999998</v>
      </c>
      <c r="G69" s="115">
        <v>85.6</v>
      </c>
      <c r="H69" s="116">
        <v>73.347765184799997</v>
      </c>
      <c r="I69" s="117"/>
    </row>
    <row r="70" spans="1:9" hidden="1" outlineLevel="3" x14ac:dyDescent="0.2">
      <c r="A70" s="109" t="s">
        <v>911</v>
      </c>
      <c r="B70" s="110" t="s">
        <v>153</v>
      </c>
      <c r="C70" s="111">
        <v>1</v>
      </c>
      <c r="D70" s="112"/>
      <c r="E70" s="113">
        <v>1782.75818159</v>
      </c>
      <c r="F70" s="114">
        <v>1782.75818159</v>
      </c>
      <c r="G70" s="115">
        <v>85.6</v>
      </c>
      <c r="H70" s="116">
        <v>256.71717814895999</v>
      </c>
      <c r="I70" s="117"/>
    </row>
    <row r="71" spans="1:9" outlineLevel="2" x14ac:dyDescent="0.2">
      <c r="A71" s="109" t="s">
        <v>912</v>
      </c>
      <c r="B71" s="110" t="s">
        <v>155</v>
      </c>
      <c r="C71" s="111">
        <v>1</v>
      </c>
      <c r="D71" s="112"/>
      <c r="E71" s="113">
        <v>303.06889087000002</v>
      </c>
      <c r="F71" s="114">
        <f>C71*E71</f>
        <v>303.06889087000002</v>
      </c>
      <c r="G71" s="115">
        <v>85.6</v>
      </c>
      <c r="H71" s="116">
        <f>F71*(1-(G71/100)) +(0*SUM(H72))</f>
        <v>43.641920285280008</v>
      </c>
      <c r="I71" s="117"/>
    </row>
    <row r="72" spans="1:9" hidden="1" outlineLevel="2" x14ac:dyDescent="0.2">
      <c r="A72" s="109" t="s">
        <v>913</v>
      </c>
      <c r="B72" s="110" t="s">
        <v>157</v>
      </c>
      <c r="C72" s="111">
        <v>1</v>
      </c>
      <c r="D72" s="112"/>
      <c r="E72" s="113">
        <v>303.06889087000002</v>
      </c>
      <c r="F72" s="114">
        <v>303.06889087000002</v>
      </c>
      <c r="G72" s="115">
        <v>85.6</v>
      </c>
      <c r="H72" s="116">
        <v>43.641920285280001</v>
      </c>
      <c r="I72" s="117"/>
    </row>
    <row r="73" spans="1:9" outlineLevel="2" x14ac:dyDescent="0.2">
      <c r="A73" s="109" t="s">
        <v>914</v>
      </c>
      <c r="B73" s="110" t="s">
        <v>159</v>
      </c>
      <c r="C73" s="111">
        <v>1</v>
      </c>
      <c r="D73" s="112"/>
      <c r="E73" s="113">
        <v>1069.6549089499999</v>
      </c>
      <c r="F73" s="114">
        <f>C73*E73</f>
        <v>1069.6549089499999</v>
      </c>
      <c r="G73" s="115">
        <v>85.6</v>
      </c>
      <c r="H73" s="116">
        <f>F73*(1-(G73/100)) +(0*SUM(H74))</f>
        <v>154.0303068888</v>
      </c>
      <c r="I73" s="117"/>
    </row>
    <row r="74" spans="1:9" hidden="1" outlineLevel="2" x14ac:dyDescent="0.2">
      <c r="A74" s="109" t="s">
        <v>915</v>
      </c>
      <c r="B74" s="110" t="s">
        <v>161</v>
      </c>
      <c r="C74" s="111">
        <v>1</v>
      </c>
      <c r="D74" s="112"/>
      <c r="E74" s="113">
        <v>1069.6549089499999</v>
      </c>
      <c r="F74" s="114">
        <v>1069.6549089499999</v>
      </c>
      <c r="G74" s="115">
        <v>85.6</v>
      </c>
      <c r="H74" s="116">
        <v>154.0303068888</v>
      </c>
      <c r="I74" s="117"/>
    </row>
    <row r="75" spans="1:9" outlineLevel="2" x14ac:dyDescent="0.2">
      <c r="A75" s="109" t="s">
        <v>916</v>
      </c>
      <c r="B75" s="110" t="s">
        <v>163</v>
      </c>
      <c r="C75" s="111">
        <v>1</v>
      </c>
      <c r="D75" s="112"/>
      <c r="E75" s="113">
        <v>9012.9</v>
      </c>
      <c r="F75" s="114">
        <f>C75*E75</f>
        <v>9012.9</v>
      </c>
      <c r="G75" s="115">
        <v>85.6</v>
      </c>
      <c r="H75" s="116">
        <f>F75*(1-(G75/100)) +(0*SUM(H76))</f>
        <v>1297.8576</v>
      </c>
      <c r="I75" s="117"/>
    </row>
    <row r="76" spans="1:9" hidden="1" outlineLevel="2" x14ac:dyDescent="0.2">
      <c r="A76" s="109" t="s">
        <v>917</v>
      </c>
      <c r="B76" s="110" t="s">
        <v>165</v>
      </c>
      <c r="C76" s="111">
        <v>1</v>
      </c>
      <c r="D76" s="112"/>
      <c r="E76" s="113">
        <v>9012.9</v>
      </c>
      <c r="F76" s="114">
        <v>9012.9</v>
      </c>
      <c r="G76" s="115">
        <v>85.6</v>
      </c>
      <c r="H76" s="116">
        <v>1297.8576</v>
      </c>
      <c r="I76" s="117"/>
    </row>
    <row r="77" spans="1:9" outlineLevel="1" x14ac:dyDescent="0.2">
      <c r="A77" s="109" t="s">
        <v>918</v>
      </c>
      <c r="B77" s="110" t="s">
        <v>919</v>
      </c>
      <c r="C77" s="111">
        <v>1</v>
      </c>
      <c r="D77" s="112"/>
      <c r="E77" s="113">
        <f>SUM(F78)</f>
        <v>333.63045970000002</v>
      </c>
      <c r="F77" s="114">
        <f>C77*E77</f>
        <v>333.63045970000002</v>
      </c>
      <c r="G77" s="115">
        <f>IF(F77=0, 0, 100*(1-(H77/F77)))</f>
        <v>85.6</v>
      </c>
      <c r="H77" s="116">
        <f>C77*SUM(H78)</f>
        <v>48.042786196800009</v>
      </c>
      <c r="I77" s="117"/>
    </row>
    <row r="78" spans="1:9" outlineLevel="1" x14ac:dyDescent="0.2">
      <c r="A78" s="109" t="s">
        <v>920</v>
      </c>
      <c r="B78" s="110" t="s">
        <v>139</v>
      </c>
      <c r="C78" s="111">
        <v>1</v>
      </c>
      <c r="D78" s="112"/>
      <c r="E78" s="113">
        <v>333.63045970000002</v>
      </c>
      <c r="F78" s="114">
        <f>C78*E78</f>
        <v>333.63045970000002</v>
      </c>
      <c r="G78" s="115">
        <v>85.6</v>
      </c>
      <c r="H78" s="116">
        <f>F78*(1-(G78/100)) +(0*SUM(H79))</f>
        <v>48.042786196800009</v>
      </c>
      <c r="I78" s="117"/>
    </row>
    <row r="79" spans="1:9" hidden="1" outlineLevel="1" x14ac:dyDescent="0.2">
      <c r="A79" s="109" t="s">
        <v>921</v>
      </c>
      <c r="B79" s="110" t="s">
        <v>141</v>
      </c>
      <c r="C79" s="111">
        <v>1</v>
      </c>
      <c r="D79" s="112"/>
      <c r="E79" s="113">
        <v>333.63045970000002</v>
      </c>
      <c r="F79" s="114">
        <v>333.63045970000002</v>
      </c>
      <c r="G79" s="115">
        <v>85.6</v>
      </c>
      <c r="H79" s="116">
        <v>48.042786196800002</v>
      </c>
      <c r="I79" s="117"/>
    </row>
    <row r="80" spans="1:9" outlineLevel="1" x14ac:dyDescent="0.2">
      <c r="A80" s="109" t="s">
        <v>922</v>
      </c>
      <c r="B80" s="110" t="s">
        <v>923</v>
      </c>
      <c r="C80" s="111">
        <v>1</v>
      </c>
      <c r="D80" s="112"/>
      <c r="E80" s="113">
        <f>SUM(F81)</f>
        <v>1324.33464918</v>
      </c>
      <c r="F80" s="114">
        <f>C80*E80</f>
        <v>1324.33464918</v>
      </c>
      <c r="G80" s="115">
        <f>IF(F80=0, 0, 100*(1-(H80/F80)))</f>
        <v>85.6</v>
      </c>
      <c r="H80" s="116">
        <f>C80*SUM(H81)</f>
        <v>190.70418948192003</v>
      </c>
      <c r="I80" s="117"/>
    </row>
    <row r="81" spans="1:9" outlineLevel="1" x14ac:dyDescent="0.2">
      <c r="A81" s="109" t="s">
        <v>924</v>
      </c>
      <c r="B81" s="110" t="s">
        <v>133</v>
      </c>
      <c r="C81" s="111">
        <v>1</v>
      </c>
      <c r="D81" s="112"/>
      <c r="E81" s="113">
        <v>1324.33464918</v>
      </c>
      <c r="F81" s="114">
        <f>C81*E81</f>
        <v>1324.33464918</v>
      </c>
      <c r="G81" s="115">
        <v>85.6</v>
      </c>
      <c r="H81" s="116">
        <f>F81*(1-(G81/100)) +(0*SUM(H82))</f>
        <v>190.70418948192003</v>
      </c>
      <c r="I81" s="117"/>
    </row>
    <row r="82" spans="1:9" hidden="1" outlineLevel="1" x14ac:dyDescent="0.2">
      <c r="A82" s="109" t="s">
        <v>925</v>
      </c>
      <c r="B82" s="110" t="s">
        <v>135</v>
      </c>
      <c r="C82" s="111">
        <v>1</v>
      </c>
      <c r="D82" s="112"/>
      <c r="E82" s="113">
        <v>1324.33464918</v>
      </c>
      <c r="F82" s="114">
        <v>1324.33464918</v>
      </c>
      <c r="G82" s="115">
        <v>85.6</v>
      </c>
      <c r="H82" s="116">
        <v>190.70418948192</v>
      </c>
      <c r="I82" s="117"/>
    </row>
    <row r="83" spans="1:9" x14ac:dyDescent="0.2">
      <c r="A83" s="109"/>
      <c r="B83" s="110"/>
      <c r="C83" s="111"/>
      <c r="D83" s="112"/>
      <c r="E83" s="113"/>
      <c r="F83" s="114"/>
      <c r="G83" s="115"/>
      <c r="H83" s="116"/>
      <c r="I83" s="117"/>
    </row>
    <row r="84" spans="1:9" ht="13.5" thickBot="1" x14ac:dyDescent="0.25">
      <c r="A84" s="118"/>
      <c r="B84" s="119"/>
      <c r="C84" s="120"/>
      <c r="D84" s="121"/>
      <c r="E84" s="122"/>
      <c r="F84" s="123"/>
      <c r="G84" s="124"/>
      <c r="H84" s="125"/>
      <c r="I84" s="126"/>
    </row>
    <row r="85" spans="1:9" x14ac:dyDescent="0.2">
      <c r="A85" s="27"/>
      <c r="B85" s="127" t="s">
        <v>49</v>
      </c>
      <c r="C85" s="128"/>
      <c r="D85" s="27"/>
      <c r="E85" s="129"/>
      <c r="F85" s="114"/>
      <c r="G85" s="130"/>
      <c r="H85" s="129">
        <f>F11</f>
        <v>74128.473871140013</v>
      </c>
      <c r="I85" s="129"/>
    </row>
    <row r="86" spans="1:9" x14ac:dyDescent="0.2">
      <c r="A86" s="4"/>
      <c r="B86" s="127" t="s">
        <v>50</v>
      </c>
      <c r="C86" s="96"/>
      <c r="D86" s="4"/>
      <c r="E86" s="20"/>
      <c r="F86" s="114"/>
      <c r="G86" s="97"/>
      <c r="H86" s="20">
        <f>H11</f>
        <v>37940.00212642656</v>
      </c>
      <c r="I86" s="20"/>
    </row>
    <row r="87" spans="1:9" x14ac:dyDescent="0.2">
      <c r="A87" s="4"/>
      <c r="B87" s="127" t="s">
        <v>51</v>
      </c>
      <c r="C87" s="96"/>
      <c r="D87" s="4"/>
      <c r="E87" s="20"/>
      <c r="F87" s="114"/>
      <c r="G87" s="97"/>
      <c r="H87" s="20">
        <f>I11</f>
        <v>0</v>
      </c>
      <c r="I87" s="20"/>
    </row>
    <row r="88" spans="1:9" x14ac:dyDescent="0.2">
      <c r="A88" s="4"/>
      <c r="B88" s="127"/>
      <c r="C88" s="96"/>
      <c r="D88" s="4"/>
      <c r="E88" s="20"/>
      <c r="F88" s="114"/>
      <c r="G88" s="97"/>
      <c r="H88" s="20"/>
      <c r="I88" s="20"/>
    </row>
    <row r="89" spans="1:9" x14ac:dyDescent="0.2">
      <c r="A89" s="4"/>
      <c r="B89" s="76" t="s">
        <v>52</v>
      </c>
      <c r="C89" s="96"/>
      <c r="D89" s="4"/>
      <c r="E89" s="20"/>
      <c r="F89" s="114"/>
      <c r="G89" s="97"/>
      <c r="H89" s="20">
        <f>SUM(H86,H87)</f>
        <v>37940.00212642656</v>
      </c>
    </row>
    <row r="90" spans="1:9" x14ac:dyDescent="0.2">
      <c r="A90" s="4"/>
      <c r="B90" s="76"/>
      <c r="C90" s="96"/>
      <c r="D90" s="4"/>
      <c r="E90" s="20"/>
      <c r="F90" s="20"/>
      <c r="G90" s="97"/>
      <c r="H90" s="20"/>
      <c r="I90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outlinePr summaryBelow="0"/>
    <pageSetUpPr fitToPage="1"/>
  </sheetPr>
  <dimension ref="A1:I119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926</v>
      </c>
      <c r="B11" s="110" t="s">
        <v>927</v>
      </c>
      <c r="C11" s="111">
        <v>1</v>
      </c>
      <c r="D11" s="112"/>
      <c r="E11" s="113">
        <f>SUM(F12,F37,F64,F67,F70,F82,F85,F96,F106,F109)</f>
        <v>102962.06478674999</v>
      </c>
      <c r="F11" s="114">
        <f>C11*E11</f>
        <v>102962.06478674999</v>
      </c>
      <c r="G11" s="115">
        <f>IF(F11=0, 0, 100*(1-(H11/F11)))</f>
        <v>47.281342976803842</v>
      </c>
      <c r="H11" s="116">
        <f>C11*SUM(H12,H37,H64,H67,H70,H82,H85,H96,H106,H109)</f>
        <v>54280.217798927755</v>
      </c>
      <c r="I11" s="117">
        <f>SUM(I12:I111)</f>
        <v>0</v>
      </c>
    </row>
    <row r="12" spans="1:9" outlineLevel="1" x14ac:dyDescent="0.2">
      <c r="A12" s="109" t="s">
        <v>928</v>
      </c>
      <c r="B12" s="110" t="s">
        <v>929</v>
      </c>
      <c r="C12" s="111">
        <v>1</v>
      </c>
      <c r="D12" s="112"/>
      <c r="E12" s="113">
        <f>SUM(F13,F15,F17,F19,F21,F23,F25,F27,F29,F31,F33)</f>
        <v>35505.628147210002</v>
      </c>
      <c r="F12" s="114">
        <f>C12*E12</f>
        <v>35505.628147210002</v>
      </c>
      <c r="G12" s="115">
        <f>IF(F12=0, 0, 100*(1-(H12/F12)))</f>
        <v>40.000000000000014</v>
      </c>
      <c r="H12" s="116">
        <f>C12*SUM(H13,H15,H17,H19,H21,H23,H25,H27,H29,H31,H33)</f>
        <v>21303.376888325995</v>
      </c>
      <c r="I12" s="117"/>
    </row>
    <row r="13" spans="1:9" outlineLevel="2" x14ac:dyDescent="0.2">
      <c r="A13" s="109" t="s">
        <v>930</v>
      </c>
      <c r="B13" s="110" t="s">
        <v>536</v>
      </c>
      <c r="C13" s="111">
        <v>2</v>
      </c>
      <c r="D13" s="112"/>
      <c r="E13" s="113">
        <v>37.44</v>
      </c>
      <c r="F13" s="114">
        <f>C13*E13</f>
        <v>74.88</v>
      </c>
      <c r="G13" s="115">
        <v>40</v>
      </c>
      <c r="H13" s="116">
        <f>F13*(1-(G13/100)) +(0*SUM(H14))</f>
        <v>44.927999999999997</v>
      </c>
      <c r="I13" s="117"/>
    </row>
    <row r="14" spans="1:9" hidden="1" outlineLevel="2" x14ac:dyDescent="0.2">
      <c r="A14" s="109" t="s">
        <v>931</v>
      </c>
      <c r="B14" s="110" t="s">
        <v>536</v>
      </c>
      <c r="C14" s="111">
        <v>1</v>
      </c>
      <c r="D14" s="112"/>
      <c r="E14" s="113">
        <v>37.44</v>
      </c>
      <c r="F14" s="114">
        <v>37.44</v>
      </c>
      <c r="G14" s="115">
        <v>40</v>
      </c>
      <c r="H14" s="116">
        <v>22.463999999999999</v>
      </c>
      <c r="I14" s="117"/>
    </row>
    <row r="15" spans="1:9" outlineLevel="2" x14ac:dyDescent="0.2">
      <c r="A15" s="109" t="s">
        <v>932</v>
      </c>
      <c r="B15" s="110" t="s">
        <v>191</v>
      </c>
      <c r="C15" s="111">
        <v>1</v>
      </c>
      <c r="D15" s="112"/>
      <c r="E15" s="113">
        <v>700.36928562000003</v>
      </c>
      <c r="F15" s="114">
        <f>C15*E15</f>
        <v>700.36928562000003</v>
      </c>
      <c r="G15" s="115">
        <v>40</v>
      </c>
      <c r="H15" s="116">
        <f>F15*(1-(G15/100)) +(0*SUM(H16))</f>
        <v>420.22157137200003</v>
      </c>
      <c r="I15" s="117"/>
    </row>
    <row r="16" spans="1:9" hidden="1" outlineLevel="2" x14ac:dyDescent="0.2">
      <c r="A16" s="109" t="s">
        <v>933</v>
      </c>
      <c r="B16" s="110" t="s">
        <v>193</v>
      </c>
      <c r="C16" s="111">
        <v>1</v>
      </c>
      <c r="D16" s="112"/>
      <c r="E16" s="113">
        <v>700.36928562000003</v>
      </c>
      <c r="F16" s="114">
        <v>700.36928562000003</v>
      </c>
      <c r="G16" s="115">
        <v>40</v>
      </c>
      <c r="H16" s="116">
        <v>420.22157137200003</v>
      </c>
      <c r="I16" s="117"/>
    </row>
    <row r="17" spans="1:9" outlineLevel="2" x14ac:dyDescent="0.2">
      <c r="A17" s="109" t="s">
        <v>934</v>
      </c>
      <c r="B17" s="110" t="s">
        <v>195</v>
      </c>
      <c r="C17" s="111">
        <v>2</v>
      </c>
      <c r="D17" s="112"/>
      <c r="E17" s="113">
        <v>967.93582071000003</v>
      </c>
      <c r="F17" s="114">
        <f>C17*E17</f>
        <v>1935.8716414200001</v>
      </c>
      <c r="G17" s="115">
        <v>40</v>
      </c>
      <c r="H17" s="116">
        <f>F17*(1-(G17/100)) +(0*SUM(H18))</f>
        <v>1161.522984852</v>
      </c>
      <c r="I17" s="117"/>
    </row>
    <row r="18" spans="1:9" hidden="1" outlineLevel="2" x14ac:dyDescent="0.2">
      <c r="A18" s="109" t="s">
        <v>935</v>
      </c>
      <c r="B18" s="110" t="s">
        <v>197</v>
      </c>
      <c r="C18" s="111">
        <v>1</v>
      </c>
      <c r="D18" s="112"/>
      <c r="E18" s="113">
        <v>967.93582071000003</v>
      </c>
      <c r="F18" s="114">
        <v>967.93582071000003</v>
      </c>
      <c r="G18" s="115">
        <v>40</v>
      </c>
      <c r="H18" s="116">
        <v>580.76149242600002</v>
      </c>
      <c r="I18" s="117"/>
    </row>
    <row r="19" spans="1:9" outlineLevel="2" x14ac:dyDescent="0.2">
      <c r="A19" s="109" t="s">
        <v>936</v>
      </c>
      <c r="B19" s="110" t="s">
        <v>543</v>
      </c>
      <c r="C19" s="111">
        <v>1</v>
      </c>
      <c r="D19" s="112"/>
      <c r="E19" s="113">
        <v>967.93582071000003</v>
      </c>
      <c r="F19" s="114">
        <f>C19*E19</f>
        <v>967.93582071000003</v>
      </c>
      <c r="G19" s="115">
        <v>40</v>
      </c>
      <c r="H19" s="116">
        <f>F19*(1-(G19/100)) +(0*SUM(H20))</f>
        <v>580.76149242600002</v>
      </c>
      <c r="I19" s="117"/>
    </row>
    <row r="20" spans="1:9" hidden="1" outlineLevel="2" x14ac:dyDescent="0.2">
      <c r="A20" s="109" t="s">
        <v>937</v>
      </c>
      <c r="B20" s="110" t="s">
        <v>256</v>
      </c>
      <c r="C20" s="111">
        <v>1</v>
      </c>
      <c r="D20" s="112"/>
      <c r="E20" s="113">
        <v>967.93582071000003</v>
      </c>
      <c r="F20" s="114">
        <v>967.93582071000003</v>
      </c>
      <c r="G20" s="115">
        <v>40</v>
      </c>
      <c r="H20" s="116">
        <v>580.76149242600002</v>
      </c>
      <c r="I20" s="117"/>
    </row>
    <row r="21" spans="1:9" outlineLevel="2" x14ac:dyDescent="0.2">
      <c r="A21" s="109" t="s">
        <v>938</v>
      </c>
      <c r="B21" s="110" t="s">
        <v>546</v>
      </c>
      <c r="C21" s="111">
        <v>1</v>
      </c>
      <c r="D21" s="112"/>
      <c r="E21" s="113">
        <v>9428.2439831899992</v>
      </c>
      <c r="F21" s="114">
        <f>C21*E21</f>
        <v>9428.2439831899992</v>
      </c>
      <c r="G21" s="115">
        <v>40</v>
      </c>
      <c r="H21" s="116">
        <f>F21*(1-(G21/100)) +(0*SUM(H22))</f>
        <v>5656.9463899139992</v>
      </c>
      <c r="I21" s="117"/>
    </row>
    <row r="22" spans="1:9" hidden="1" outlineLevel="2" x14ac:dyDescent="0.2">
      <c r="A22" s="109" t="s">
        <v>939</v>
      </c>
      <c r="B22" s="110" t="s">
        <v>546</v>
      </c>
      <c r="C22" s="111">
        <v>1</v>
      </c>
      <c r="D22" s="112"/>
      <c r="E22" s="113">
        <v>9428.2439831899992</v>
      </c>
      <c r="F22" s="114">
        <v>9428.2439831899992</v>
      </c>
      <c r="G22" s="115">
        <v>40</v>
      </c>
      <c r="H22" s="116">
        <v>5656.9463899140001</v>
      </c>
      <c r="I22" s="117"/>
    </row>
    <row r="23" spans="1:9" outlineLevel="2" x14ac:dyDescent="0.2">
      <c r="A23" s="109" t="s">
        <v>940</v>
      </c>
      <c r="B23" s="110" t="s">
        <v>549</v>
      </c>
      <c r="C23" s="111">
        <v>1</v>
      </c>
      <c r="D23" s="112"/>
      <c r="E23" s="113">
        <v>10160.44823634</v>
      </c>
      <c r="F23" s="114">
        <f>C23*E23</f>
        <v>10160.44823634</v>
      </c>
      <c r="G23" s="115">
        <v>40</v>
      </c>
      <c r="H23" s="116">
        <f>F23*(1-(G23/100)) +(0*SUM(H24))</f>
        <v>6096.268941804</v>
      </c>
      <c r="I23" s="117"/>
    </row>
    <row r="24" spans="1:9" hidden="1" outlineLevel="2" x14ac:dyDescent="0.2">
      <c r="A24" s="109" t="s">
        <v>941</v>
      </c>
      <c r="B24" s="110" t="s">
        <v>549</v>
      </c>
      <c r="C24" s="111">
        <v>1</v>
      </c>
      <c r="D24" s="112"/>
      <c r="E24" s="113">
        <v>10160.44823634</v>
      </c>
      <c r="F24" s="114">
        <v>10160.44823634</v>
      </c>
      <c r="G24" s="115">
        <v>40</v>
      </c>
      <c r="H24" s="116">
        <v>6096.268941804</v>
      </c>
      <c r="I24" s="117"/>
    </row>
    <row r="25" spans="1:9" outlineLevel="2" x14ac:dyDescent="0.2">
      <c r="A25" s="109" t="s">
        <v>942</v>
      </c>
      <c r="B25" s="110" t="s">
        <v>203</v>
      </c>
      <c r="C25" s="111">
        <v>1</v>
      </c>
      <c r="D25" s="112"/>
      <c r="E25" s="113">
        <v>9312.3647013900008</v>
      </c>
      <c r="F25" s="114">
        <f>C25*E25</f>
        <v>9312.3647013900008</v>
      </c>
      <c r="G25" s="115">
        <v>40</v>
      </c>
      <c r="H25" s="116">
        <f>F25*(1-(G25/100)) +(0*SUM(H26))</f>
        <v>5587.4188208340001</v>
      </c>
      <c r="I25" s="117"/>
    </row>
    <row r="26" spans="1:9" hidden="1" outlineLevel="2" x14ac:dyDescent="0.2">
      <c r="A26" s="109" t="s">
        <v>943</v>
      </c>
      <c r="B26" s="110" t="s">
        <v>205</v>
      </c>
      <c r="C26" s="111">
        <v>1</v>
      </c>
      <c r="D26" s="112"/>
      <c r="E26" s="113">
        <v>9312.3647013900008</v>
      </c>
      <c r="F26" s="114">
        <v>9312.3647013900008</v>
      </c>
      <c r="G26" s="115">
        <v>40</v>
      </c>
      <c r="H26" s="116">
        <v>5587.4188208340001</v>
      </c>
      <c r="I26" s="117"/>
    </row>
    <row r="27" spans="1:9" outlineLevel="2" x14ac:dyDescent="0.2">
      <c r="A27" s="109" t="s">
        <v>944</v>
      </c>
      <c r="B27" s="110" t="s">
        <v>210</v>
      </c>
      <c r="C27" s="111">
        <v>2</v>
      </c>
      <c r="D27" s="112"/>
      <c r="E27" s="113">
        <v>1308.5572392700001</v>
      </c>
      <c r="F27" s="114">
        <f>C27*E27</f>
        <v>2617.1144785400002</v>
      </c>
      <c r="G27" s="115">
        <v>40</v>
      </c>
      <c r="H27" s="116">
        <f>F27*(1-(G27/100)) +(0*SUM(H28))</f>
        <v>1570.2686871240001</v>
      </c>
      <c r="I27" s="117"/>
    </row>
    <row r="28" spans="1:9" hidden="1" outlineLevel="2" x14ac:dyDescent="0.2">
      <c r="A28" s="109" t="s">
        <v>945</v>
      </c>
      <c r="B28" s="110" t="s">
        <v>210</v>
      </c>
      <c r="C28" s="111">
        <v>1</v>
      </c>
      <c r="D28" s="112"/>
      <c r="E28" s="113">
        <v>1308.5572392700001</v>
      </c>
      <c r="F28" s="114">
        <v>1308.5572392700001</v>
      </c>
      <c r="G28" s="115">
        <v>40</v>
      </c>
      <c r="H28" s="116">
        <v>785.13434356200003</v>
      </c>
      <c r="I28" s="117"/>
    </row>
    <row r="29" spans="1:9" outlineLevel="2" x14ac:dyDescent="0.2">
      <c r="A29" s="109" t="s">
        <v>946</v>
      </c>
      <c r="B29" s="110" t="s">
        <v>558</v>
      </c>
      <c r="C29" s="111">
        <v>4</v>
      </c>
      <c r="D29" s="112"/>
      <c r="E29" s="113">
        <v>28.6</v>
      </c>
      <c r="F29" s="114">
        <f>C29*E29</f>
        <v>114.4</v>
      </c>
      <c r="G29" s="115">
        <v>40</v>
      </c>
      <c r="H29" s="116">
        <f>F29*(1-(G29/100)) +(0*SUM(H30))</f>
        <v>68.64</v>
      </c>
      <c r="I29" s="117"/>
    </row>
    <row r="30" spans="1:9" hidden="1" outlineLevel="2" x14ac:dyDescent="0.2">
      <c r="A30" s="109" t="s">
        <v>947</v>
      </c>
      <c r="B30" s="110" t="s">
        <v>558</v>
      </c>
      <c r="C30" s="111">
        <v>1</v>
      </c>
      <c r="D30" s="112"/>
      <c r="E30" s="113">
        <v>28.6</v>
      </c>
      <c r="F30" s="114">
        <v>28.6</v>
      </c>
      <c r="G30" s="115">
        <v>40</v>
      </c>
      <c r="H30" s="116">
        <v>17.16</v>
      </c>
      <c r="I30" s="117"/>
    </row>
    <row r="31" spans="1:9" outlineLevel="2" x14ac:dyDescent="0.2">
      <c r="A31" s="109" t="s">
        <v>948</v>
      </c>
      <c r="B31" s="110" t="s">
        <v>561</v>
      </c>
      <c r="C31" s="111">
        <v>2</v>
      </c>
      <c r="D31" s="112"/>
      <c r="E31" s="113">
        <v>27.17</v>
      </c>
      <c r="F31" s="114">
        <f>C31*E31</f>
        <v>54.34</v>
      </c>
      <c r="G31" s="115">
        <v>40</v>
      </c>
      <c r="H31" s="116">
        <f>F31*(1-(G31/100)) +(0*SUM(H32))</f>
        <v>32.603999999999999</v>
      </c>
      <c r="I31" s="117"/>
    </row>
    <row r="32" spans="1:9" hidden="1" outlineLevel="2" x14ac:dyDescent="0.2">
      <c r="A32" s="109" t="s">
        <v>949</v>
      </c>
      <c r="B32" s="110" t="s">
        <v>561</v>
      </c>
      <c r="C32" s="111">
        <v>1</v>
      </c>
      <c r="D32" s="112"/>
      <c r="E32" s="113">
        <v>27.17</v>
      </c>
      <c r="F32" s="114">
        <v>27.17</v>
      </c>
      <c r="G32" s="115">
        <v>40</v>
      </c>
      <c r="H32" s="116">
        <v>16.302</v>
      </c>
      <c r="I32" s="117"/>
    </row>
    <row r="33" spans="1:9" outlineLevel="2" x14ac:dyDescent="0.2">
      <c r="A33" s="109" t="s">
        <v>950</v>
      </c>
      <c r="B33" s="110" t="s">
        <v>564</v>
      </c>
      <c r="C33" s="111">
        <v>2</v>
      </c>
      <c r="D33" s="112"/>
      <c r="E33" s="113">
        <f>SUM(F34)</f>
        <v>69.83</v>
      </c>
      <c r="F33" s="114">
        <f>C33*E33</f>
        <v>139.66</v>
      </c>
      <c r="G33" s="115">
        <f>IF(F33=0, 0, 100*(1-(H33/F33)))</f>
        <v>40</v>
      </c>
      <c r="H33" s="116">
        <f>C33*SUM(H34)</f>
        <v>83.795999999999992</v>
      </c>
      <c r="I33" s="117"/>
    </row>
    <row r="34" spans="1:9" outlineLevel="2" x14ac:dyDescent="0.2">
      <c r="A34" s="109" t="s">
        <v>951</v>
      </c>
      <c r="B34" s="110" t="s">
        <v>86</v>
      </c>
      <c r="C34" s="111">
        <v>1</v>
      </c>
      <c r="D34" s="112"/>
      <c r="E34" s="113">
        <v>69.83</v>
      </c>
      <c r="F34" s="114">
        <f>C34*E34</f>
        <v>69.83</v>
      </c>
      <c r="G34" s="115">
        <v>40</v>
      </c>
      <c r="H34" s="116">
        <f>F34*(1-(G34/100)) +(0*SUM(H35,H36))</f>
        <v>41.897999999999996</v>
      </c>
      <c r="I34" s="117"/>
    </row>
    <row r="35" spans="1:9" hidden="1" outlineLevel="3" x14ac:dyDescent="0.2">
      <c r="A35" s="109" t="s">
        <v>952</v>
      </c>
      <c r="B35" s="110" t="s">
        <v>90</v>
      </c>
      <c r="C35" s="111">
        <v>1</v>
      </c>
      <c r="D35" s="112"/>
      <c r="E35" s="113">
        <v>15.02</v>
      </c>
      <c r="F35" s="114">
        <v>15.02</v>
      </c>
      <c r="G35" s="115">
        <v>40</v>
      </c>
      <c r="H35" s="116">
        <v>9.0120000000000005</v>
      </c>
      <c r="I35" s="117"/>
    </row>
    <row r="36" spans="1:9" hidden="1" outlineLevel="3" x14ac:dyDescent="0.2">
      <c r="A36" s="109" t="s">
        <v>953</v>
      </c>
      <c r="B36" s="110" t="s">
        <v>98</v>
      </c>
      <c r="C36" s="111">
        <v>1</v>
      </c>
      <c r="D36" s="112"/>
      <c r="E36" s="113">
        <v>54.81</v>
      </c>
      <c r="F36" s="114">
        <v>54.81</v>
      </c>
      <c r="G36" s="115">
        <v>40</v>
      </c>
      <c r="H36" s="116">
        <v>32.886000000000003</v>
      </c>
      <c r="I36" s="117"/>
    </row>
    <row r="37" spans="1:9" outlineLevel="1" x14ac:dyDescent="0.2">
      <c r="A37" s="109" t="s">
        <v>954</v>
      </c>
      <c r="B37" s="110" t="s">
        <v>955</v>
      </c>
      <c r="C37" s="111">
        <v>1</v>
      </c>
      <c r="D37" s="112"/>
      <c r="E37" s="113">
        <f>SUM(F38,F40,F42,F52)</f>
        <v>24627.534193320003</v>
      </c>
      <c r="F37" s="114">
        <f>C37*E37</f>
        <v>24627.534193320003</v>
      </c>
      <c r="G37" s="115">
        <f>IF(F37=0, 0, 100*(1-(H37/F37)))</f>
        <v>40</v>
      </c>
      <c r="H37" s="116">
        <f>C37*SUM(H38,H40,H42,H52)</f>
        <v>14776.520515992001</v>
      </c>
      <c r="I37" s="117"/>
    </row>
    <row r="38" spans="1:9" outlineLevel="2" x14ac:dyDescent="0.2">
      <c r="A38" s="109" t="s">
        <v>956</v>
      </c>
      <c r="B38" s="110" t="s">
        <v>60</v>
      </c>
      <c r="C38" s="111">
        <v>4</v>
      </c>
      <c r="D38" s="112"/>
      <c r="E38" s="113">
        <v>214.52947918000001</v>
      </c>
      <c r="F38" s="114">
        <f>C38*E38</f>
        <v>858.11791672000004</v>
      </c>
      <c r="G38" s="115">
        <v>40</v>
      </c>
      <c r="H38" s="116">
        <f>F38*(1-(G38/100)) +(0*SUM(H39))</f>
        <v>514.87075003200005</v>
      </c>
      <c r="I38" s="117"/>
    </row>
    <row r="39" spans="1:9" hidden="1" outlineLevel="2" x14ac:dyDescent="0.2">
      <c r="A39" s="109" t="s">
        <v>957</v>
      </c>
      <c r="B39" s="110" t="s">
        <v>62</v>
      </c>
      <c r="C39" s="111">
        <v>1</v>
      </c>
      <c r="D39" s="112"/>
      <c r="E39" s="113">
        <v>214.52947918000001</v>
      </c>
      <c r="F39" s="114">
        <v>214.52947918000001</v>
      </c>
      <c r="G39" s="115">
        <v>40</v>
      </c>
      <c r="H39" s="116">
        <v>128.71768750800001</v>
      </c>
      <c r="I39" s="117"/>
    </row>
    <row r="40" spans="1:9" outlineLevel="2" x14ac:dyDescent="0.2">
      <c r="A40" s="109" t="s">
        <v>958</v>
      </c>
      <c r="B40" s="110" t="s">
        <v>64</v>
      </c>
      <c r="C40" s="111">
        <v>12</v>
      </c>
      <c r="D40" s="112"/>
      <c r="E40" s="113">
        <v>214.52947918000001</v>
      </c>
      <c r="F40" s="114">
        <f>C40*E40</f>
        <v>2574.3537501600003</v>
      </c>
      <c r="G40" s="115">
        <v>40</v>
      </c>
      <c r="H40" s="116">
        <f>F40*(1-(G40/100)) +(0*SUM(H41))</f>
        <v>1544.6122500960003</v>
      </c>
      <c r="I40" s="117"/>
    </row>
    <row r="41" spans="1:9" hidden="1" outlineLevel="2" x14ac:dyDescent="0.2">
      <c r="A41" s="109" t="s">
        <v>959</v>
      </c>
      <c r="B41" s="110" t="s">
        <v>66</v>
      </c>
      <c r="C41" s="111">
        <v>1</v>
      </c>
      <c r="D41" s="112"/>
      <c r="E41" s="113">
        <v>214.52947918000001</v>
      </c>
      <c r="F41" s="114">
        <v>214.52947918000001</v>
      </c>
      <c r="G41" s="115">
        <v>40</v>
      </c>
      <c r="H41" s="116">
        <v>128.71768750800001</v>
      </c>
      <c r="I41" s="117"/>
    </row>
    <row r="42" spans="1:9" outlineLevel="2" x14ac:dyDescent="0.2">
      <c r="A42" s="109" t="s">
        <v>960</v>
      </c>
      <c r="B42" s="110" t="s">
        <v>961</v>
      </c>
      <c r="C42" s="111">
        <v>1</v>
      </c>
      <c r="D42" s="112"/>
      <c r="E42" s="113">
        <v>11176.71252644</v>
      </c>
      <c r="F42" s="114">
        <f>C42*E42</f>
        <v>11176.71252644</v>
      </c>
      <c r="G42" s="115">
        <v>40</v>
      </c>
      <c r="H42" s="116">
        <f>F42*(1-(G42/100)) +(0*SUM(H43,H44,H45,H46,H47,H48,H49,H50,H51))</f>
        <v>6706.0275158639997</v>
      </c>
      <c r="I42" s="117"/>
    </row>
    <row r="43" spans="1:9" hidden="1" outlineLevel="3" x14ac:dyDescent="0.2">
      <c r="A43" s="109" t="s">
        <v>962</v>
      </c>
      <c r="B43" s="110" t="s">
        <v>963</v>
      </c>
      <c r="C43" s="111">
        <v>1</v>
      </c>
      <c r="D43" s="112"/>
      <c r="E43" s="113">
        <v>7211.7152680500003</v>
      </c>
      <c r="F43" s="114">
        <v>7211.7152680500003</v>
      </c>
      <c r="G43" s="115">
        <v>40</v>
      </c>
      <c r="H43" s="116">
        <v>4327.0291608300004</v>
      </c>
      <c r="I43" s="117"/>
    </row>
    <row r="44" spans="1:9" hidden="1" outlineLevel="3" x14ac:dyDescent="0.2">
      <c r="A44" s="109" t="s">
        <v>964</v>
      </c>
      <c r="B44" s="110" t="s">
        <v>70</v>
      </c>
      <c r="C44" s="111">
        <v>1</v>
      </c>
      <c r="D44" s="112"/>
      <c r="E44" s="113">
        <v>33.99</v>
      </c>
      <c r="F44" s="114">
        <v>33.99</v>
      </c>
      <c r="G44" s="115">
        <v>40</v>
      </c>
      <c r="H44" s="116">
        <v>20.393999999999998</v>
      </c>
      <c r="I44" s="117"/>
    </row>
    <row r="45" spans="1:9" hidden="1" outlineLevel="3" x14ac:dyDescent="0.2">
      <c r="A45" s="109" t="s">
        <v>965</v>
      </c>
      <c r="B45" s="110" t="s">
        <v>72</v>
      </c>
      <c r="C45" s="111">
        <v>1</v>
      </c>
      <c r="D45" s="112"/>
      <c r="E45" s="113">
        <v>537.64166561000002</v>
      </c>
      <c r="F45" s="114">
        <v>537.64166561000002</v>
      </c>
      <c r="G45" s="115">
        <v>40</v>
      </c>
      <c r="H45" s="116">
        <v>322.58499936599998</v>
      </c>
      <c r="I45" s="117"/>
    </row>
    <row r="46" spans="1:9" hidden="1" outlineLevel="3" x14ac:dyDescent="0.2">
      <c r="A46" s="109" t="s">
        <v>966</v>
      </c>
      <c r="B46" s="110" t="s">
        <v>74</v>
      </c>
      <c r="C46" s="111">
        <v>1</v>
      </c>
      <c r="D46" s="112"/>
      <c r="E46" s="113">
        <v>1625.87546161</v>
      </c>
      <c r="F46" s="114">
        <v>1625.87546161</v>
      </c>
      <c r="G46" s="115">
        <v>40</v>
      </c>
      <c r="H46" s="116">
        <v>975.52527696599998</v>
      </c>
      <c r="I46" s="117"/>
    </row>
    <row r="47" spans="1:9" hidden="1" outlineLevel="3" x14ac:dyDescent="0.2">
      <c r="A47" s="109" t="s">
        <v>967</v>
      </c>
      <c r="B47" s="110" t="s">
        <v>76</v>
      </c>
      <c r="C47" s="111">
        <v>0</v>
      </c>
      <c r="D47" s="112"/>
      <c r="E47" s="113">
        <v>10880.466063919999</v>
      </c>
      <c r="F47" s="114">
        <v>0</v>
      </c>
      <c r="G47" s="115">
        <v>40</v>
      </c>
      <c r="H47" s="116">
        <v>0</v>
      </c>
      <c r="I47" s="117"/>
    </row>
    <row r="48" spans="1:9" hidden="1" outlineLevel="3" x14ac:dyDescent="0.2">
      <c r="A48" s="109" t="s">
        <v>968</v>
      </c>
      <c r="B48" s="110" t="s">
        <v>62</v>
      </c>
      <c r="C48" s="111">
        <v>0</v>
      </c>
      <c r="D48" s="112"/>
      <c r="E48" s="113">
        <v>214.52947918000001</v>
      </c>
      <c r="F48" s="114">
        <v>0</v>
      </c>
      <c r="G48" s="115">
        <v>40</v>
      </c>
      <c r="H48" s="116">
        <v>0</v>
      </c>
      <c r="I48" s="117"/>
    </row>
    <row r="49" spans="1:9" hidden="1" outlineLevel="3" x14ac:dyDescent="0.2">
      <c r="A49" s="109" t="s">
        <v>969</v>
      </c>
      <c r="B49" s="110" t="s">
        <v>66</v>
      </c>
      <c r="C49" s="111">
        <v>0</v>
      </c>
      <c r="D49" s="112"/>
      <c r="E49" s="113">
        <v>214.52947918000001</v>
      </c>
      <c r="F49" s="114">
        <v>0</v>
      </c>
      <c r="G49" s="115">
        <v>40</v>
      </c>
      <c r="H49" s="116">
        <v>0</v>
      </c>
      <c r="I49" s="117"/>
    </row>
    <row r="50" spans="1:9" hidden="1" outlineLevel="3" x14ac:dyDescent="0.2">
      <c r="A50" s="109" t="s">
        <v>970</v>
      </c>
      <c r="B50" s="110" t="s">
        <v>80</v>
      </c>
      <c r="C50" s="111">
        <v>3</v>
      </c>
      <c r="D50" s="112"/>
      <c r="E50" s="113">
        <v>256.72991214000001</v>
      </c>
      <c r="F50" s="114">
        <v>770.18973642000003</v>
      </c>
      <c r="G50" s="115">
        <v>40</v>
      </c>
      <c r="H50" s="116">
        <v>462.11384185200001</v>
      </c>
      <c r="I50" s="117"/>
    </row>
    <row r="51" spans="1:9" hidden="1" outlineLevel="3" x14ac:dyDescent="0.2">
      <c r="A51" s="109" t="s">
        <v>971</v>
      </c>
      <c r="B51" s="110" t="s">
        <v>82</v>
      </c>
      <c r="C51" s="111">
        <v>1</v>
      </c>
      <c r="D51" s="112"/>
      <c r="E51" s="113">
        <v>997.30039475000001</v>
      </c>
      <c r="F51" s="114">
        <v>997.30039475000001</v>
      </c>
      <c r="G51" s="115">
        <v>40</v>
      </c>
      <c r="H51" s="116">
        <v>598.38023684999996</v>
      </c>
      <c r="I51" s="117"/>
    </row>
    <row r="52" spans="1:9" outlineLevel="2" x14ac:dyDescent="0.2">
      <c r="A52" s="109" t="s">
        <v>972</v>
      </c>
      <c r="B52" s="110" t="s">
        <v>84</v>
      </c>
      <c r="C52" s="111">
        <v>1</v>
      </c>
      <c r="D52" s="112"/>
      <c r="E52" s="113">
        <f>SUM(F53)</f>
        <v>10018.35</v>
      </c>
      <c r="F52" s="114">
        <f>C52*E52</f>
        <v>10018.35</v>
      </c>
      <c r="G52" s="115">
        <f>IF(F52=0, 0, 100*(1-(H52/F52)))</f>
        <v>40</v>
      </c>
      <c r="H52" s="116">
        <f>C52*SUM(H53)</f>
        <v>6011.01</v>
      </c>
      <c r="I52" s="117"/>
    </row>
    <row r="53" spans="1:9" outlineLevel="2" x14ac:dyDescent="0.2">
      <c r="A53" s="109" t="s">
        <v>973</v>
      </c>
      <c r="B53" s="110" t="s">
        <v>86</v>
      </c>
      <c r="C53" s="111">
        <v>1</v>
      </c>
      <c r="D53" s="112"/>
      <c r="E53" s="113">
        <v>10018.35</v>
      </c>
      <c r="F53" s="114">
        <f>C53*E53</f>
        <v>10018.35</v>
      </c>
      <c r="G53" s="115">
        <v>40</v>
      </c>
      <c r="H53" s="116">
        <f>F53*(1-(G53/100)) +(0*SUM(H54,H55,H56,H57,H58,H59,H60,H61,H62,H63))</f>
        <v>6011.01</v>
      </c>
      <c r="I53" s="117"/>
    </row>
    <row r="54" spans="1:9" hidden="1" outlineLevel="3" x14ac:dyDescent="0.2">
      <c r="A54" s="109" t="s">
        <v>974</v>
      </c>
      <c r="B54" s="110" t="s">
        <v>88</v>
      </c>
      <c r="C54" s="111">
        <v>1</v>
      </c>
      <c r="D54" s="112"/>
      <c r="E54" s="113">
        <v>213.07</v>
      </c>
      <c r="F54" s="114">
        <v>213.07</v>
      </c>
      <c r="G54" s="115">
        <v>40</v>
      </c>
      <c r="H54" s="116">
        <v>127.842</v>
      </c>
      <c r="I54" s="117"/>
    </row>
    <row r="55" spans="1:9" hidden="1" outlineLevel="3" x14ac:dyDescent="0.2">
      <c r="A55" s="109" t="s">
        <v>975</v>
      </c>
      <c r="B55" s="110" t="s">
        <v>90</v>
      </c>
      <c r="C55" s="111">
        <v>6</v>
      </c>
      <c r="D55" s="112"/>
      <c r="E55" s="113">
        <v>15.02</v>
      </c>
      <c r="F55" s="114">
        <v>90.12</v>
      </c>
      <c r="G55" s="115">
        <v>40</v>
      </c>
      <c r="H55" s="116">
        <v>54.072000000000003</v>
      </c>
      <c r="I55" s="117"/>
    </row>
    <row r="56" spans="1:9" hidden="1" outlineLevel="3" x14ac:dyDescent="0.2">
      <c r="A56" s="109" t="s">
        <v>976</v>
      </c>
      <c r="B56" s="110" t="s">
        <v>92</v>
      </c>
      <c r="C56" s="111">
        <v>1</v>
      </c>
      <c r="D56" s="112"/>
      <c r="E56" s="113">
        <v>91.39</v>
      </c>
      <c r="F56" s="114">
        <v>91.39</v>
      </c>
      <c r="G56" s="115">
        <v>40</v>
      </c>
      <c r="H56" s="116">
        <v>54.834000000000003</v>
      </c>
      <c r="I56" s="117"/>
    </row>
    <row r="57" spans="1:9" hidden="1" outlineLevel="3" x14ac:dyDescent="0.2">
      <c r="A57" s="109" t="s">
        <v>977</v>
      </c>
      <c r="B57" s="110" t="s">
        <v>94</v>
      </c>
      <c r="C57" s="111">
        <v>1</v>
      </c>
      <c r="D57" s="112"/>
      <c r="E57" s="113">
        <v>11.44</v>
      </c>
      <c r="F57" s="114">
        <v>11.44</v>
      </c>
      <c r="G57" s="115">
        <v>40</v>
      </c>
      <c r="H57" s="116">
        <v>6.8639999999999999</v>
      </c>
      <c r="I57" s="117"/>
    </row>
    <row r="58" spans="1:9" hidden="1" outlineLevel="3" x14ac:dyDescent="0.2">
      <c r="A58" s="109" t="s">
        <v>978</v>
      </c>
      <c r="B58" s="110" t="s">
        <v>96</v>
      </c>
      <c r="C58" s="111">
        <v>1</v>
      </c>
      <c r="D58" s="112"/>
      <c r="E58" s="113">
        <v>27.03</v>
      </c>
      <c r="F58" s="114">
        <v>27.03</v>
      </c>
      <c r="G58" s="115">
        <v>40</v>
      </c>
      <c r="H58" s="116">
        <v>16.218</v>
      </c>
      <c r="I58" s="117"/>
    </row>
    <row r="59" spans="1:9" hidden="1" outlineLevel="3" x14ac:dyDescent="0.2">
      <c r="A59" s="109" t="s">
        <v>979</v>
      </c>
      <c r="B59" s="110" t="s">
        <v>98</v>
      </c>
      <c r="C59" s="111">
        <v>4</v>
      </c>
      <c r="D59" s="112"/>
      <c r="E59" s="113">
        <v>54.81</v>
      </c>
      <c r="F59" s="114">
        <v>219.24</v>
      </c>
      <c r="G59" s="115">
        <v>40</v>
      </c>
      <c r="H59" s="116">
        <v>131.54400000000001</v>
      </c>
      <c r="I59" s="117"/>
    </row>
    <row r="60" spans="1:9" hidden="1" outlineLevel="3" x14ac:dyDescent="0.2">
      <c r="A60" s="109" t="s">
        <v>980</v>
      </c>
      <c r="B60" s="110" t="s">
        <v>100</v>
      </c>
      <c r="C60" s="111">
        <v>1</v>
      </c>
      <c r="D60" s="112"/>
      <c r="E60" s="113">
        <v>9009.01</v>
      </c>
      <c r="F60" s="114">
        <v>9009.01</v>
      </c>
      <c r="G60" s="115">
        <v>40</v>
      </c>
      <c r="H60" s="116">
        <v>5405.4059999999999</v>
      </c>
      <c r="I60" s="117"/>
    </row>
    <row r="61" spans="1:9" hidden="1" outlineLevel="3" x14ac:dyDescent="0.2">
      <c r="A61" s="109" t="s">
        <v>981</v>
      </c>
      <c r="B61" s="110" t="s">
        <v>102</v>
      </c>
      <c r="C61" s="111">
        <v>1</v>
      </c>
      <c r="D61" s="112"/>
      <c r="E61" s="113">
        <v>90.09</v>
      </c>
      <c r="F61" s="114">
        <v>90.09</v>
      </c>
      <c r="G61" s="115">
        <v>40</v>
      </c>
      <c r="H61" s="116">
        <v>54.054000000000002</v>
      </c>
      <c r="I61" s="117"/>
    </row>
    <row r="62" spans="1:9" hidden="1" outlineLevel="3" x14ac:dyDescent="0.2">
      <c r="A62" s="109" t="s">
        <v>982</v>
      </c>
      <c r="B62" s="110" t="s">
        <v>104</v>
      </c>
      <c r="C62" s="111">
        <v>1</v>
      </c>
      <c r="D62" s="112"/>
      <c r="E62" s="113">
        <v>121.31</v>
      </c>
      <c r="F62" s="114">
        <v>121.31</v>
      </c>
      <c r="G62" s="115">
        <v>40</v>
      </c>
      <c r="H62" s="116">
        <v>72.786000000000001</v>
      </c>
      <c r="I62" s="117"/>
    </row>
    <row r="63" spans="1:9" hidden="1" outlineLevel="3" x14ac:dyDescent="0.2">
      <c r="A63" s="109" t="s">
        <v>983</v>
      </c>
      <c r="B63" s="110" t="s">
        <v>106</v>
      </c>
      <c r="C63" s="111">
        <v>1</v>
      </c>
      <c r="D63" s="112"/>
      <c r="E63" s="113">
        <v>145.65</v>
      </c>
      <c r="F63" s="114">
        <v>145.65</v>
      </c>
      <c r="G63" s="115">
        <v>40</v>
      </c>
      <c r="H63" s="116">
        <v>87.39</v>
      </c>
      <c r="I63" s="117"/>
    </row>
    <row r="64" spans="1:9" outlineLevel="1" x14ac:dyDescent="0.2">
      <c r="A64" s="109" t="s">
        <v>984</v>
      </c>
      <c r="B64" s="110" t="s">
        <v>985</v>
      </c>
      <c r="C64" s="111">
        <v>1</v>
      </c>
      <c r="D64" s="112"/>
      <c r="E64" s="113">
        <f>SUM(F65)</f>
        <v>333.63045970000002</v>
      </c>
      <c r="F64" s="114">
        <f>C64*E64</f>
        <v>333.63045970000002</v>
      </c>
      <c r="G64" s="115">
        <f>IF(F64=0, 0, 100*(1-(H64/F64)))</f>
        <v>76</v>
      </c>
      <c r="H64" s="116">
        <f>C64*SUM(H65)</f>
        <v>80.071310327999996</v>
      </c>
      <c r="I64" s="117"/>
    </row>
    <row r="65" spans="1:9" outlineLevel="1" x14ac:dyDescent="0.2">
      <c r="A65" s="109" t="s">
        <v>986</v>
      </c>
      <c r="B65" s="110" t="s">
        <v>139</v>
      </c>
      <c r="C65" s="111">
        <v>1</v>
      </c>
      <c r="D65" s="112"/>
      <c r="E65" s="113">
        <v>333.63045970000002</v>
      </c>
      <c r="F65" s="114">
        <f>C65*E65</f>
        <v>333.63045970000002</v>
      </c>
      <c r="G65" s="115">
        <v>76</v>
      </c>
      <c r="H65" s="116">
        <f>F65*(1-(G65/100)) +(0*SUM(H66))</f>
        <v>80.071310327999996</v>
      </c>
      <c r="I65" s="117"/>
    </row>
    <row r="66" spans="1:9" hidden="1" outlineLevel="1" x14ac:dyDescent="0.2">
      <c r="A66" s="109" t="s">
        <v>987</v>
      </c>
      <c r="B66" s="110" t="s">
        <v>141</v>
      </c>
      <c r="C66" s="111">
        <v>1</v>
      </c>
      <c r="D66" s="112"/>
      <c r="E66" s="113">
        <v>333.63045970000002</v>
      </c>
      <c r="F66" s="114">
        <v>333.63045970000002</v>
      </c>
      <c r="G66" s="115">
        <v>76</v>
      </c>
      <c r="H66" s="116">
        <v>80.071310327999996</v>
      </c>
      <c r="I66" s="117"/>
    </row>
    <row r="67" spans="1:9" outlineLevel="1" x14ac:dyDescent="0.2">
      <c r="A67" s="109" t="s">
        <v>988</v>
      </c>
      <c r="B67" s="110" t="s">
        <v>989</v>
      </c>
      <c r="C67" s="111">
        <v>1</v>
      </c>
      <c r="D67" s="112"/>
      <c r="E67" s="113">
        <f>SUM(F68)</f>
        <v>1749.64981536</v>
      </c>
      <c r="F67" s="114">
        <f>C67*E67</f>
        <v>1749.64981536</v>
      </c>
      <c r="G67" s="115">
        <f>IF(F67=0, 0, 100*(1-(H67/F67)))</f>
        <v>88</v>
      </c>
      <c r="H67" s="116">
        <f>C67*SUM(H68)</f>
        <v>209.95797784319998</v>
      </c>
      <c r="I67" s="117"/>
    </row>
    <row r="68" spans="1:9" outlineLevel="1" x14ac:dyDescent="0.2">
      <c r="A68" s="109" t="s">
        <v>990</v>
      </c>
      <c r="B68" s="110" t="s">
        <v>991</v>
      </c>
      <c r="C68" s="111">
        <v>1</v>
      </c>
      <c r="D68" s="112"/>
      <c r="E68" s="113">
        <v>1749.64981536</v>
      </c>
      <c r="F68" s="114">
        <f>C68*E68</f>
        <v>1749.64981536</v>
      </c>
      <c r="G68" s="115">
        <v>88</v>
      </c>
      <c r="H68" s="116">
        <f>F68*(1-(G68/100)) +(0*SUM(H69))</f>
        <v>209.95797784319998</v>
      </c>
      <c r="I68" s="117"/>
    </row>
    <row r="69" spans="1:9" hidden="1" outlineLevel="1" x14ac:dyDescent="0.2">
      <c r="A69" s="109" t="s">
        <v>992</v>
      </c>
      <c r="B69" s="110" t="s">
        <v>993</v>
      </c>
      <c r="C69" s="111">
        <v>1</v>
      </c>
      <c r="D69" s="112"/>
      <c r="E69" s="113">
        <v>1749.64981536</v>
      </c>
      <c r="F69" s="114">
        <v>1749.64981536</v>
      </c>
      <c r="G69" s="115">
        <v>88</v>
      </c>
      <c r="H69" s="116">
        <v>209.95797784320001</v>
      </c>
      <c r="I69" s="117"/>
    </row>
    <row r="70" spans="1:9" outlineLevel="1" x14ac:dyDescent="0.2">
      <c r="A70" s="109" t="s">
        <v>994</v>
      </c>
      <c r="B70" s="110" t="s">
        <v>995</v>
      </c>
      <c r="C70" s="111">
        <v>1</v>
      </c>
      <c r="D70" s="112"/>
      <c r="E70" s="113">
        <f>SUM(F71,F73)</f>
        <v>15392.46869224</v>
      </c>
      <c r="F70" s="114">
        <f>C70*E70</f>
        <v>15392.46869224</v>
      </c>
      <c r="G70" s="115">
        <f>IF(F70=0, 0, 100*(1-(H70/F70)))</f>
        <v>40</v>
      </c>
      <c r="H70" s="116">
        <f>C70*SUM(H71,H73)</f>
        <v>9235.4812153439998</v>
      </c>
      <c r="I70" s="117"/>
    </row>
    <row r="71" spans="1:9" outlineLevel="2" x14ac:dyDescent="0.2">
      <c r="A71" s="109" t="s">
        <v>996</v>
      </c>
      <c r="B71" s="110" t="s">
        <v>110</v>
      </c>
      <c r="C71" s="111">
        <v>3</v>
      </c>
      <c r="D71" s="112"/>
      <c r="E71" s="113">
        <v>256.72991214000001</v>
      </c>
      <c r="F71" s="114">
        <f>C71*E71</f>
        <v>770.18973642000003</v>
      </c>
      <c r="G71" s="115">
        <v>40</v>
      </c>
      <c r="H71" s="116">
        <f>F71*(1-(G71/100)) +(0*SUM(H72))</f>
        <v>462.11384185200001</v>
      </c>
      <c r="I71" s="117"/>
    </row>
    <row r="72" spans="1:9" hidden="1" outlineLevel="2" x14ac:dyDescent="0.2">
      <c r="A72" s="109" t="s">
        <v>997</v>
      </c>
      <c r="B72" s="110" t="s">
        <v>80</v>
      </c>
      <c r="C72" s="111">
        <v>1</v>
      </c>
      <c r="D72" s="112"/>
      <c r="E72" s="113">
        <v>256.72991214000001</v>
      </c>
      <c r="F72" s="114">
        <v>256.72991214000001</v>
      </c>
      <c r="G72" s="115">
        <v>40</v>
      </c>
      <c r="H72" s="116">
        <v>154.03794728400001</v>
      </c>
      <c r="I72" s="117"/>
    </row>
    <row r="73" spans="1:9" outlineLevel="2" x14ac:dyDescent="0.2">
      <c r="A73" s="109" t="s">
        <v>998</v>
      </c>
      <c r="B73" s="110" t="s">
        <v>999</v>
      </c>
      <c r="C73" s="111">
        <v>1</v>
      </c>
      <c r="D73" s="112"/>
      <c r="E73" s="113">
        <v>14622.27895582</v>
      </c>
      <c r="F73" s="114">
        <f>C73*E73</f>
        <v>14622.27895582</v>
      </c>
      <c r="G73" s="115">
        <v>40</v>
      </c>
      <c r="H73" s="116">
        <f>F73*(1-(G73/100)) +(0*SUM(H74,H75,H76,H77,H78,H79,H80,H81))</f>
        <v>8773.3673734919994</v>
      </c>
      <c r="I73" s="117"/>
    </row>
    <row r="74" spans="1:9" hidden="1" outlineLevel="3" x14ac:dyDescent="0.2">
      <c r="A74" s="109" t="s">
        <v>1000</v>
      </c>
      <c r="B74" s="110" t="s">
        <v>76</v>
      </c>
      <c r="C74" s="111">
        <v>1</v>
      </c>
      <c r="D74" s="112"/>
      <c r="E74" s="113">
        <v>10880.466063919999</v>
      </c>
      <c r="F74" s="114">
        <v>10880.466063919999</v>
      </c>
      <c r="G74" s="115">
        <v>40</v>
      </c>
      <c r="H74" s="116">
        <v>6528.2796383519999</v>
      </c>
      <c r="I74" s="117"/>
    </row>
    <row r="75" spans="1:9" hidden="1" outlineLevel="3" x14ac:dyDescent="0.2">
      <c r="A75" s="109" t="s">
        <v>1001</v>
      </c>
      <c r="B75" s="110" t="s">
        <v>70</v>
      </c>
      <c r="C75" s="111">
        <v>1</v>
      </c>
      <c r="D75" s="112"/>
      <c r="E75" s="113">
        <v>33.99</v>
      </c>
      <c r="F75" s="114">
        <v>33.99</v>
      </c>
      <c r="G75" s="115">
        <v>40</v>
      </c>
      <c r="H75" s="116">
        <v>20.393999999999998</v>
      </c>
      <c r="I75" s="117"/>
    </row>
    <row r="76" spans="1:9" hidden="1" outlineLevel="3" x14ac:dyDescent="0.2">
      <c r="A76" s="109" t="s">
        <v>1002</v>
      </c>
      <c r="B76" s="110" t="s">
        <v>74</v>
      </c>
      <c r="C76" s="111">
        <v>1</v>
      </c>
      <c r="D76" s="112"/>
      <c r="E76" s="113">
        <v>1625.87546161</v>
      </c>
      <c r="F76" s="114">
        <v>1625.87546161</v>
      </c>
      <c r="G76" s="115">
        <v>40</v>
      </c>
      <c r="H76" s="116">
        <v>975.52527696599998</v>
      </c>
      <c r="I76" s="117"/>
    </row>
    <row r="77" spans="1:9" hidden="1" outlineLevel="3" x14ac:dyDescent="0.2">
      <c r="A77" s="109" t="s">
        <v>1003</v>
      </c>
      <c r="B77" s="110" t="s">
        <v>118</v>
      </c>
      <c r="C77" s="111">
        <v>1</v>
      </c>
      <c r="D77" s="112"/>
      <c r="E77" s="113">
        <v>862.86769387000004</v>
      </c>
      <c r="F77" s="114">
        <v>862.86769387000004</v>
      </c>
      <c r="G77" s="115">
        <v>40</v>
      </c>
      <c r="H77" s="116">
        <v>517.72061632199996</v>
      </c>
      <c r="I77" s="117"/>
    </row>
    <row r="78" spans="1:9" hidden="1" outlineLevel="3" x14ac:dyDescent="0.2">
      <c r="A78" s="109" t="s">
        <v>1004</v>
      </c>
      <c r="B78" s="110" t="s">
        <v>120</v>
      </c>
      <c r="C78" s="111">
        <v>1</v>
      </c>
      <c r="D78" s="112"/>
      <c r="E78" s="113">
        <v>448.89</v>
      </c>
      <c r="F78" s="114">
        <v>448.89</v>
      </c>
      <c r="G78" s="115">
        <v>40</v>
      </c>
      <c r="H78" s="116">
        <v>269.334</v>
      </c>
      <c r="I78" s="117"/>
    </row>
    <row r="79" spans="1:9" hidden="1" outlineLevel="3" x14ac:dyDescent="0.2">
      <c r="A79" s="109" t="s">
        <v>1005</v>
      </c>
      <c r="B79" s="110" t="s">
        <v>62</v>
      </c>
      <c r="C79" s="111">
        <v>0</v>
      </c>
      <c r="D79" s="112"/>
      <c r="E79" s="113">
        <v>214.52947918000001</v>
      </c>
      <c r="F79" s="114">
        <v>0</v>
      </c>
      <c r="G79" s="115">
        <v>40</v>
      </c>
      <c r="H79" s="116">
        <v>0</v>
      </c>
      <c r="I79" s="117"/>
    </row>
    <row r="80" spans="1:9" hidden="1" outlineLevel="3" x14ac:dyDescent="0.2">
      <c r="A80" s="109" t="s">
        <v>1006</v>
      </c>
      <c r="B80" s="110" t="s">
        <v>66</v>
      </c>
      <c r="C80" s="111">
        <v>0</v>
      </c>
      <c r="D80" s="112"/>
      <c r="E80" s="113">
        <v>214.52947918000001</v>
      </c>
      <c r="F80" s="114">
        <v>0</v>
      </c>
      <c r="G80" s="115">
        <v>40</v>
      </c>
      <c r="H80" s="116">
        <v>0</v>
      </c>
      <c r="I80" s="117"/>
    </row>
    <row r="81" spans="1:9" hidden="1" outlineLevel="3" x14ac:dyDescent="0.2">
      <c r="A81" s="109" t="s">
        <v>1007</v>
      </c>
      <c r="B81" s="110" t="s">
        <v>80</v>
      </c>
      <c r="C81" s="111">
        <v>3</v>
      </c>
      <c r="D81" s="112"/>
      <c r="E81" s="113">
        <v>256.72991214000001</v>
      </c>
      <c r="F81" s="114">
        <v>770.18973642000003</v>
      </c>
      <c r="G81" s="115">
        <v>40</v>
      </c>
      <c r="H81" s="116">
        <v>462.11384185200001</v>
      </c>
      <c r="I81" s="117"/>
    </row>
    <row r="82" spans="1:9" outlineLevel="1" x14ac:dyDescent="0.2">
      <c r="A82" s="109" t="s">
        <v>1008</v>
      </c>
      <c r="B82" s="110" t="s">
        <v>1009</v>
      </c>
      <c r="C82" s="111">
        <v>1</v>
      </c>
      <c r="D82" s="112"/>
      <c r="E82" s="113">
        <f>SUM(F83)</f>
        <v>2153.15</v>
      </c>
      <c r="F82" s="114">
        <f>C82*E82</f>
        <v>2153.15</v>
      </c>
      <c r="G82" s="115">
        <f>IF(F82=0, 0, 100*(1-(H82/F82)))</f>
        <v>40</v>
      </c>
      <c r="H82" s="116">
        <f>C82*SUM(H83)</f>
        <v>1291.8900000000001</v>
      </c>
      <c r="I82" s="117"/>
    </row>
    <row r="83" spans="1:9" outlineLevel="1" x14ac:dyDescent="0.2">
      <c r="A83" s="109" t="s">
        <v>1010</v>
      </c>
      <c r="B83" s="110" t="s">
        <v>127</v>
      </c>
      <c r="C83" s="111">
        <v>1</v>
      </c>
      <c r="D83" s="112"/>
      <c r="E83" s="113">
        <v>2153.15</v>
      </c>
      <c r="F83" s="114">
        <f>C83*E83</f>
        <v>2153.15</v>
      </c>
      <c r="G83" s="115">
        <v>40</v>
      </c>
      <c r="H83" s="116">
        <f>F83*(1-(G83/100)) +(0*SUM(H84))</f>
        <v>1291.8900000000001</v>
      </c>
      <c r="I83" s="117"/>
    </row>
    <row r="84" spans="1:9" hidden="1" outlineLevel="1" x14ac:dyDescent="0.2">
      <c r="A84" s="109" t="s">
        <v>1011</v>
      </c>
      <c r="B84" s="110" t="s">
        <v>129</v>
      </c>
      <c r="C84" s="111">
        <v>1</v>
      </c>
      <c r="D84" s="112"/>
      <c r="E84" s="113">
        <v>2153.15</v>
      </c>
      <c r="F84" s="114">
        <v>2153.15</v>
      </c>
      <c r="G84" s="115">
        <v>40</v>
      </c>
      <c r="H84" s="116">
        <v>1291.8900000000001</v>
      </c>
      <c r="I84" s="117"/>
    </row>
    <row r="85" spans="1:9" outlineLevel="1" x14ac:dyDescent="0.2">
      <c r="A85" s="109" t="s">
        <v>1012</v>
      </c>
      <c r="B85" s="110" t="s">
        <v>1013</v>
      </c>
      <c r="C85" s="111">
        <v>1</v>
      </c>
      <c r="D85" s="112"/>
      <c r="E85" s="113">
        <f>SUM(F86)</f>
        <v>8864.2969081800002</v>
      </c>
      <c r="F85" s="114">
        <f>C85*E85</f>
        <v>8864.2969081800002</v>
      </c>
      <c r="G85" s="115">
        <f>IF(F85=0, 0, 100*(1-(H85/F85)))</f>
        <v>40</v>
      </c>
      <c r="H85" s="116">
        <f>C85*SUM(H86)</f>
        <v>5318.5781449079996</v>
      </c>
      <c r="I85" s="117"/>
    </row>
    <row r="86" spans="1:9" outlineLevel="1" x14ac:dyDescent="0.2">
      <c r="A86" s="109" t="s">
        <v>1014</v>
      </c>
      <c r="B86" s="110" t="s">
        <v>571</v>
      </c>
      <c r="C86" s="111">
        <v>1</v>
      </c>
      <c r="D86" s="112"/>
      <c r="E86" s="113">
        <f>SUM(F87,F92)</f>
        <v>8864.2969081800002</v>
      </c>
      <c r="F86" s="114">
        <f>C86*E86</f>
        <v>8864.2969081800002</v>
      </c>
      <c r="G86" s="115">
        <f>IF(F86=0, 0, 100*(1-(H86/F86)))</f>
        <v>40</v>
      </c>
      <c r="H86" s="116">
        <f>C86*SUM(H87,H92)</f>
        <v>5318.5781449079996</v>
      </c>
      <c r="I86" s="117"/>
    </row>
    <row r="87" spans="1:9" outlineLevel="2" x14ac:dyDescent="0.2">
      <c r="A87" s="109" t="s">
        <v>1015</v>
      </c>
      <c r="B87" s="110" t="s">
        <v>252</v>
      </c>
      <c r="C87" s="111">
        <v>1</v>
      </c>
      <c r="D87" s="112"/>
      <c r="E87" s="113">
        <v>8719.9796256099999</v>
      </c>
      <c r="F87" s="114">
        <f>C87*E87</f>
        <v>8719.9796256099999</v>
      </c>
      <c r="G87" s="115">
        <v>40</v>
      </c>
      <c r="H87" s="116">
        <f>F87*(1-(G87/100)) +(0*SUM(H88,H89,H90,H91))</f>
        <v>5231.9877753659994</v>
      </c>
      <c r="I87" s="117"/>
    </row>
    <row r="88" spans="1:9" hidden="1" outlineLevel="3" x14ac:dyDescent="0.2">
      <c r="A88" s="109" t="s">
        <v>1016</v>
      </c>
      <c r="B88" s="110" t="s">
        <v>197</v>
      </c>
      <c r="C88" s="111">
        <v>1</v>
      </c>
      <c r="D88" s="112"/>
      <c r="E88" s="113">
        <v>967.93582071000003</v>
      </c>
      <c r="F88" s="114">
        <v>967.93582071000003</v>
      </c>
      <c r="G88" s="115">
        <v>40</v>
      </c>
      <c r="H88" s="116">
        <v>580.76149242600002</v>
      </c>
      <c r="I88" s="117"/>
    </row>
    <row r="89" spans="1:9" hidden="1" outlineLevel="3" x14ac:dyDescent="0.2">
      <c r="A89" s="109" t="s">
        <v>1017</v>
      </c>
      <c r="B89" s="110" t="s">
        <v>256</v>
      </c>
      <c r="C89" s="111">
        <v>1</v>
      </c>
      <c r="D89" s="112"/>
      <c r="E89" s="113">
        <v>967.93582071000003</v>
      </c>
      <c r="F89" s="114">
        <v>967.93582071000003</v>
      </c>
      <c r="G89" s="115">
        <v>40</v>
      </c>
      <c r="H89" s="116">
        <v>580.76149242600002</v>
      </c>
      <c r="I89" s="117"/>
    </row>
    <row r="90" spans="1:9" hidden="1" outlineLevel="3" x14ac:dyDescent="0.2">
      <c r="A90" s="109" t="s">
        <v>1018</v>
      </c>
      <c r="B90" s="110" t="s">
        <v>118</v>
      </c>
      <c r="C90" s="111">
        <v>3</v>
      </c>
      <c r="D90" s="112"/>
      <c r="E90" s="113">
        <v>862.86769387000004</v>
      </c>
      <c r="F90" s="114">
        <v>2588.6030816100001</v>
      </c>
      <c r="G90" s="115">
        <v>40</v>
      </c>
      <c r="H90" s="116">
        <v>1553.161848966</v>
      </c>
      <c r="I90" s="117"/>
    </row>
    <row r="91" spans="1:9" hidden="1" outlineLevel="3" x14ac:dyDescent="0.2">
      <c r="A91" s="109" t="s">
        <v>1019</v>
      </c>
      <c r="B91" s="110" t="s">
        <v>577</v>
      </c>
      <c r="C91" s="111">
        <v>1</v>
      </c>
      <c r="D91" s="112"/>
      <c r="E91" s="113">
        <v>4195.5049025799999</v>
      </c>
      <c r="F91" s="114">
        <v>4195.5049025799999</v>
      </c>
      <c r="G91" s="115">
        <v>40</v>
      </c>
      <c r="H91" s="116">
        <v>2517.302941548</v>
      </c>
      <c r="I91" s="117"/>
    </row>
    <row r="92" spans="1:9" outlineLevel="2" x14ac:dyDescent="0.2">
      <c r="A92" s="109" t="s">
        <v>1020</v>
      </c>
      <c r="B92" s="110" t="s">
        <v>579</v>
      </c>
      <c r="C92" s="111">
        <v>1</v>
      </c>
      <c r="D92" s="112"/>
      <c r="E92" s="113">
        <v>144.31728257</v>
      </c>
      <c r="F92" s="114">
        <f>C92*E92</f>
        <v>144.31728257</v>
      </c>
      <c r="G92" s="115">
        <v>40</v>
      </c>
      <c r="H92" s="116">
        <f>F92*(1-(G92/100)) +(0*SUM(H93,H94,H95))</f>
        <v>86.590369542000005</v>
      </c>
      <c r="I92" s="117"/>
    </row>
    <row r="93" spans="1:9" hidden="1" outlineLevel="3" x14ac:dyDescent="0.2">
      <c r="A93" s="109" t="s">
        <v>1021</v>
      </c>
      <c r="B93" s="110" t="s">
        <v>581</v>
      </c>
      <c r="C93" s="111">
        <v>1</v>
      </c>
      <c r="D93" s="112"/>
      <c r="E93" s="113">
        <v>32.777282569999997</v>
      </c>
      <c r="F93" s="114">
        <v>32.777282569999997</v>
      </c>
      <c r="G93" s="115">
        <v>40</v>
      </c>
      <c r="H93" s="116">
        <v>19.666369542000002</v>
      </c>
      <c r="I93" s="117"/>
    </row>
    <row r="94" spans="1:9" hidden="1" outlineLevel="3" x14ac:dyDescent="0.2">
      <c r="A94" s="109" t="s">
        <v>1022</v>
      </c>
      <c r="B94" s="110" t="s">
        <v>558</v>
      </c>
      <c r="C94" s="111">
        <v>2</v>
      </c>
      <c r="D94" s="112"/>
      <c r="E94" s="113">
        <v>28.6</v>
      </c>
      <c r="F94" s="114">
        <v>57.2</v>
      </c>
      <c r="G94" s="115">
        <v>40</v>
      </c>
      <c r="H94" s="116">
        <v>34.32</v>
      </c>
      <c r="I94" s="117"/>
    </row>
    <row r="95" spans="1:9" hidden="1" outlineLevel="3" x14ac:dyDescent="0.2">
      <c r="A95" s="109" t="s">
        <v>1023</v>
      </c>
      <c r="B95" s="110" t="s">
        <v>561</v>
      </c>
      <c r="C95" s="111">
        <v>2</v>
      </c>
      <c r="D95" s="112"/>
      <c r="E95" s="113">
        <v>27.17</v>
      </c>
      <c r="F95" s="114">
        <v>54.34</v>
      </c>
      <c r="G95" s="115">
        <v>40</v>
      </c>
      <c r="H95" s="116">
        <v>32.603999999999999</v>
      </c>
      <c r="I95" s="117"/>
    </row>
    <row r="96" spans="1:9" outlineLevel="1" x14ac:dyDescent="0.2">
      <c r="A96" s="109" t="s">
        <v>1024</v>
      </c>
      <c r="B96" s="110" t="s">
        <v>1025</v>
      </c>
      <c r="C96" s="111">
        <v>1</v>
      </c>
      <c r="D96" s="112"/>
      <c r="E96" s="113">
        <f>SUM(F97,F100,F102,F104)</f>
        <v>12677.74146186</v>
      </c>
      <c r="F96" s="114">
        <f>C96*E96</f>
        <v>12677.74146186</v>
      </c>
      <c r="G96" s="115">
        <f>IF(F96=0, 0, 100*(1-(H96/F96)))</f>
        <v>85.6</v>
      </c>
      <c r="H96" s="116">
        <f>C96*SUM(H97,H100,H102,H104)</f>
        <v>1825.5947705078402</v>
      </c>
      <c r="I96" s="117"/>
    </row>
    <row r="97" spans="1:9" outlineLevel="2" x14ac:dyDescent="0.2">
      <c r="A97" s="109" t="s">
        <v>1026</v>
      </c>
      <c r="B97" s="110" t="s">
        <v>149</v>
      </c>
      <c r="C97" s="111">
        <v>1</v>
      </c>
      <c r="D97" s="112"/>
      <c r="E97" s="113">
        <v>2292.1176620400001</v>
      </c>
      <c r="F97" s="114">
        <f>C97*E97</f>
        <v>2292.1176620400001</v>
      </c>
      <c r="G97" s="115">
        <v>85.6</v>
      </c>
      <c r="H97" s="116">
        <f>F97*(1-(G97/100)) +(0*SUM(H98,H99))</f>
        <v>330.06494333376008</v>
      </c>
      <c r="I97" s="117"/>
    </row>
    <row r="98" spans="1:9" hidden="1" outlineLevel="3" x14ac:dyDescent="0.2">
      <c r="A98" s="109" t="s">
        <v>1027</v>
      </c>
      <c r="B98" s="110" t="s">
        <v>151</v>
      </c>
      <c r="C98" s="111">
        <v>1</v>
      </c>
      <c r="D98" s="112"/>
      <c r="E98" s="113">
        <v>509.35948044999998</v>
      </c>
      <c r="F98" s="114">
        <v>509.35948044999998</v>
      </c>
      <c r="G98" s="115">
        <v>85.6</v>
      </c>
      <c r="H98" s="116">
        <v>73.347765184799997</v>
      </c>
      <c r="I98" s="117"/>
    </row>
    <row r="99" spans="1:9" hidden="1" outlineLevel="3" x14ac:dyDescent="0.2">
      <c r="A99" s="109" t="s">
        <v>1028</v>
      </c>
      <c r="B99" s="110" t="s">
        <v>153</v>
      </c>
      <c r="C99" s="111">
        <v>1</v>
      </c>
      <c r="D99" s="112"/>
      <c r="E99" s="113">
        <v>1782.75818159</v>
      </c>
      <c r="F99" s="114">
        <v>1782.75818159</v>
      </c>
      <c r="G99" s="115">
        <v>85.6</v>
      </c>
      <c r="H99" s="116">
        <v>256.71717814895999</v>
      </c>
      <c r="I99" s="117"/>
    </row>
    <row r="100" spans="1:9" outlineLevel="2" x14ac:dyDescent="0.2">
      <c r="A100" s="109" t="s">
        <v>1029</v>
      </c>
      <c r="B100" s="110" t="s">
        <v>155</v>
      </c>
      <c r="C100" s="111">
        <v>1</v>
      </c>
      <c r="D100" s="112"/>
      <c r="E100" s="113">
        <v>303.06889087000002</v>
      </c>
      <c r="F100" s="114">
        <f>C100*E100</f>
        <v>303.06889087000002</v>
      </c>
      <c r="G100" s="115">
        <v>85.6</v>
      </c>
      <c r="H100" s="116">
        <f>F100*(1-(G100/100)) +(0*SUM(H101))</f>
        <v>43.641920285280008</v>
      </c>
      <c r="I100" s="117"/>
    </row>
    <row r="101" spans="1:9" hidden="1" outlineLevel="2" x14ac:dyDescent="0.2">
      <c r="A101" s="109" t="s">
        <v>1030</v>
      </c>
      <c r="B101" s="110" t="s">
        <v>157</v>
      </c>
      <c r="C101" s="111">
        <v>1</v>
      </c>
      <c r="D101" s="112"/>
      <c r="E101" s="113">
        <v>303.06889087000002</v>
      </c>
      <c r="F101" s="114">
        <v>303.06889087000002</v>
      </c>
      <c r="G101" s="115">
        <v>85.6</v>
      </c>
      <c r="H101" s="116">
        <v>43.641920285280001</v>
      </c>
      <c r="I101" s="117"/>
    </row>
    <row r="102" spans="1:9" outlineLevel="2" x14ac:dyDescent="0.2">
      <c r="A102" s="109" t="s">
        <v>1031</v>
      </c>
      <c r="B102" s="110" t="s">
        <v>159</v>
      </c>
      <c r="C102" s="111">
        <v>1</v>
      </c>
      <c r="D102" s="112"/>
      <c r="E102" s="113">
        <v>1069.6549089499999</v>
      </c>
      <c r="F102" s="114">
        <f>C102*E102</f>
        <v>1069.6549089499999</v>
      </c>
      <c r="G102" s="115">
        <v>85.6</v>
      </c>
      <c r="H102" s="116">
        <f>F102*(1-(G102/100)) +(0*SUM(H103))</f>
        <v>154.0303068888</v>
      </c>
      <c r="I102" s="117"/>
    </row>
    <row r="103" spans="1:9" hidden="1" outlineLevel="2" x14ac:dyDescent="0.2">
      <c r="A103" s="109" t="s">
        <v>1032</v>
      </c>
      <c r="B103" s="110" t="s">
        <v>161</v>
      </c>
      <c r="C103" s="111">
        <v>1</v>
      </c>
      <c r="D103" s="112"/>
      <c r="E103" s="113">
        <v>1069.6549089499999</v>
      </c>
      <c r="F103" s="114">
        <v>1069.6549089499999</v>
      </c>
      <c r="G103" s="115">
        <v>85.6</v>
      </c>
      <c r="H103" s="116">
        <v>154.0303068888</v>
      </c>
      <c r="I103" s="117"/>
    </row>
    <row r="104" spans="1:9" outlineLevel="2" x14ac:dyDescent="0.2">
      <c r="A104" s="109" t="s">
        <v>1033</v>
      </c>
      <c r="B104" s="110" t="s">
        <v>163</v>
      </c>
      <c r="C104" s="111">
        <v>1</v>
      </c>
      <c r="D104" s="112"/>
      <c r="E104" s="113">
        <v>9012.9</v>
      </c>
      <c r="F104" s="114">
        <f>C104*E104</f>
        <v>9012.9</v>
      </c>
      <c r="G104" s="115">
        <v>85.6</v>
      </c>
      <c r="H104" s="116">
        <f>F104*(1-(G104/100)) +(0*SUM(H105))</f>
        <v>1297.8576</v>
      </c>
      <c r="I104" s="117"/>
    </row>
    <row r="105" spans="1:9" hidden="1" outlineLevel="2" x14ac:dyDescent="0.2">
      <c r="A105" s="109" t="s">
        <v>1034</v>
      </c>
      <c r="B105" s="110" t="s">
        <v>165</v>
      </c>
      <c r="C105" s="111">
        <v>1</v>
      </c>
      <c r="D105" s="112"/>
      <c r="E105" s="113">
        <v>9012.9</v>
      </c>
      <c r="F105" s="114">
        <v>9012.9</v>
      </c>
      <c r="G105" s="115">
        <v>85.6</v>
      </c>
      <c r="H105" s="116">
        <v>1297.8576</v>
      </c>
      <c r="I105" s="117"/>
    </row>
    <row r="106" spans="1:9" outlineLevel="1" x14ac:dyDescent="0.2">
      <c r="A106" s="109" t="s">
        <v>1035</v>
      </c>
      <c r="B106" s="110" t="s">
        <v>1036</v>
      </c>
      <c r="C106" s="111">
        <v>1</v>
      </c>
      <c r="D106" s="112"/>
      <c r="E106" s="113">
        <f>SUM(F107)</f>
        <v>333.63045970000002</v>
      </c>
      <c r="F106" s="114">
        <f>C106*E106</f>
        <v>333.63045970000002</v>
      </c>
      <c r="G106" s="115">
        <f>IF(F106=0, 0, 100*(1-(H106/F106)))</f>
        <v>85.6</v>
      </c>
      <c r="H106" s="116">
        <f>C106*SUM(H107)</f>
        <v>48.042786196800009</v>
      </c>
      <c r="I106" s="117"/>
    </row>
    <row r="107" spans="1:9" outlineLevel="1" x14ac:dyDescent="0.2">
      <c r="A107" s="109" t="s">
        <v>1037</v>
      </c>
      <c r="B107" s="110" t="s">
        <v>139</v>
      </c>
      <c r="C107" s="111">
        <v>1</v>
      </c>
      <c r="D107" s="112"/>
      <c r="E107" s="113">
        <v>333.63045970000002</v>
      </c>
      <c r="F107" s="114">
        <f>C107*E107</f>
        <v>333.63045970000002</v>
      </c>
      <c r="G107" s="115">
        <v>85.6</v>
      </c>
      <c r="H107" s="116">
        <f>F107*(1-(G107/100)) +(0*SUM(H108))</f>
        <v>48.042786196800009</v>
      </c>
      <c r="I107" s="117"/>
    </row>
    <row r="108" spans="1:9" hidden="1" outlineLevel="1" x14ac:dyDescent="0.2">
      <c r="A108" s="109" t="s">
        <v>1038</v>
      </c>
      <c r="B108" s="110" t="s">
        <v>141</v>
      </c>
      <c r="C108" s="111">
        <v>1</v>
      </c>
      <c r="D108" s="112"/>
      <c r="E108" s="113">
        <v>333.63045970000002</v>
      </c>
      <c r="F108" s="114">
        <v>333.63045970000002</v>
      </c>
      <c r="G108" s="115">
        <v>85.6</v>
      </c>
      <c r="H108" s="116">
        <v>48.042786196800002</v>
      </c>
      <c r="I108" s="117"/>
    </row>
    <row r="109" spans="1:9" outlineLevel="1" x14ac:dyDescent="0.2">
      <c r="A109" s="109" t="s">
        <v>1039</v>
      </c>
      <c r="B109" s="110" t="s">
        <v>1040</v>
      </c>
      <c r="C109" s="111">
        <v>1</v>
      </c>
      <c r="D109" s="112"/>
      <c r="E109" s="113">
        <f>SUM(F110)</f>
        <v>1324.33464918</v>
      </c>
      <c r="F109" s="114">
        <f>C109*E109</f>
        <v>1324.33464918</v>
      </c>
      <c r="G109" s="115">
        <f>IF(F109=0, 0, 100*(1-(H109/F109)))</f>
        <v>85.6</v>
      </c>
      <c r="H109" s="116">
        <f>C109*SUM(H110)</f>
        <v>190.70418948192003</v>
      </c>
      <c r="I109" s="117"/>
    </row>
    <row r="110" spans="1:9" outlineLevel="1" x14ac:dyDescent="0.2">
      <c r="A110" s="109" t="s">
        <v>1041</v>
      </c>
      <c r="B110" s="110" t="s">
        <v>133</v>
      </c>
      <c r="C110" s="111">
        <v>1</v>
      </c>
      <c r="D110" s="112"/>
      <c r="E110" s="113">
        <v>1324.33464918</v>
      </c>
      <c r="F110" s="114">
        <f>C110*E110</f>
        <v>1324.33464918</v>
      </c>
      <c r="G110" s="115">
        <v>85.6</v>
      </c>
      <c r="H110" s="116">
        <f>F110*(1-(G110/100)) +(0*SUM(H111))</f>
        <v>190.70418948192003</v>
      </c>
      <c r="I110" s="117"/>
    </row>
    <row r="111" spans="1:9" hidden="1" outlineLevel="1" x14ac:dyDescent="0.2">
      <c r="A111" s="109" t="s">
        <v>1042</v>
      </c>
      <c r="B111" s="110" t="s">
        <v>135</v>
      </c>
      <c r="C111" s="111">
        <v>1</v>
      </c>
      <c r="D111" s="112"/>
      <c r="E111" s="113">
        <v>1324.33464918</v>
      </c>
      <c r="F111" s="114">
        <v>1324.33464918</v>
      </c>
      <c r="G111" s="115">
        <v>85.6</v>
      </c>
      <c r="H111" s="116">
        <v>190.70418948192</v>
      </c>
      <c r="I111" s="117"/>
    </row>
    <row r="112" spans="1:9" x14ac:dyDescent="0.2">
      <c r="A112" s="109"/>
      <c r="B112" s="110"/>
      <c r="C112" s="111"/>
      <c r="D112" s="112"/>
      <c r="E112" s="113"/>
      <c r="F112" s="114"/>
      <c r="G112" s="115"/>
      <c r="H112" s="116"/>
      <c r="I112" s="117"/>
    </row>
    <row r="113" spans="1:9" ht="13.5" thickBot="1" x14ac:dyDescent="0.25">
      <c r="A113" s="118"/>
      <c r="B113" s="119"/>
      <c r="C113" s="120"/>
      <c r="D113" s="121"/>
      <c r="E113" s="122"/>
      <c r="F113" s="123"/>
      <c r="G113" s="124"/>
      <c r="H113" s="125"/>
      <c r="I113" s="126"/>
    </row>
    <row r="114" spans="1:9" x14ac:dyDescent="0.2">
      <c r="A114" s="27"/>
      <c r="B114" s="127" t="s">
        <v>49</v>
      </c>
      <c r="C114" s="128"/>
      <c r="D114" s="27"/>
      <c r="E114" s="129"/>
      <c r="F114" s="114"/>
      <c r="G114" s="130"/>
      <c r="H114" s="129">
        <f>F11</f>
        <v>102962.06478674999</v>
      </c>
      <c r="I114" s="129"/>
    </row>
    <row r="115" spans="1:9" x14ac:dyDescent="0.2">
      <c r="A115" s="4"/>
      <c r="B115" s="127" t="s">
        <v>50</v>
      </c>
      <c r="C115" s="96"/>
      <c r="D115" s="4"/>
      <c r="E115" s="20"/>
      <c r="F115" s="114"/>
      <c r="G115" s="97"/>
      <c r="H115" s="20">
        <f>H11</f>
        <v>54280.217798927755</v>
      </c>
      <c r="I115" s="20"/>
    </row>
    <row r="116" spans="1:9" x14ac:dyDescent="0.2">
      <c r="A116" s="4"/>
      <c r="B116" s="127" t="s">
        <v>51</v>
      </c>
      <c r="C116" s="96"/>
      <c r="D116" s="4"/>
      <c r="E116" s="20"/>
      <c r="F116" s="114"/>
      <c r="G116" s="97"/>
      <c r="H116" s="20">
        <f>I11</f>
        <v>0</v>
      </c>
      <c r="I116" s="20"/>
    </row>
    <row r="117" spans="1:9" x14ac:dyDescent="0.2">
      <c r="A117" s="4"/>
      <c r="B117" s="127"/>
      <c r="C117" s="96"/>
      <c r="D117" s="4"/>
      <c r="E117" s="20"/>
      <c r="F117" s="114"/>
      <c r="G117" s="97"/>
      <c r="H117" s="20"/>
      <c r="I117" s="20"/>
    </row>
    <row r="118" spans="1:9" x14ac:dyDescent="0.2">
      <c r="A118" s="4"/>
      <c r="B118" s="76" t="s">
        <v>52</v>
      </c>
      <c r="C118" s="96"/>
      <c r="D118" s="4"/>
      <c r="E118" s="20"/>
      <c r="F118" s="114"/>
      <c r="G118" s="97"/>
      <c r="H118" s="20">
        <f>SUM(H115,H116)</f>
        <v>54280.217798927755</v>
      </c>
    </row>
    <row r="119" spans="1:9" x14ac:dyDescent="0.2">
      <c r="A119" s="4"/>
      <c r="B119" s="76"/>
      <c r="C119" s="96"/>
      <c r="D119" s="4"/>
      <c r="E119" s="20"/>
      <c r="F119" s="20"/>
      <c r="G119" s="97"/>
      <c r="H119" s="20"/>
      <c r="I119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outlinePr summaryBelow="0"/>
    <pageSetUpPr fitToPage="1"/>
  </sheetPr>
  <dimension ref="A1:I90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1043</v>
      </c>
      <c r="B11" s="110" t="s">
        <v>1044</v>
      </c>
      <c r="C11" s="111">
        <v>1</v>
      </c>
      <c r="D11" s="112"/>
      <c r="E11" s="113">
        <f>SUM(F12,F56,F67,F77,F80)</f>
        <v>74128.473871140013</v>
      </c>
      <c r="F11" s="114">
        <f>C11*E11</f>
        <v>74128.473871140013</v>
      </c>
      <c r="G11" s="115">
        <f>IF(F11=0, 0, 100*(1-(H11/F11)))</f>
        <v>48.818584620561701</v>
      </c>
      <c r="H11" s="116">
        <f>C11*SUM(H12,H56,H67,H77,H80)</f>
        <v>37940.00212642656</v>
      </c>
      <c r="I11" s="117">
        <f>SUM(I12:I82)</f>
        <v>0</v>
      </c>
    </row>
    <row r="12" spans="1:9" outlineLevel="1" x14ac:dyDescent="0.2">
      <c r="A12" s="109" t="s">
        <v>1045</v>
      </c>
      <c r="B12" s="110" t="s">
        <v>1046</v>
      </c>
      <c r="C12" s="111">
        <v>1</v>
      </c>
      <c r="D12" s="112"/>
      <c r="E12" s="113">
        <f>SUM(F13,F15,F17,F19,F21,F23,F25,F30,F32,F34,F36,F38,F40,F42,F44,F54)</f>
        <v>50928.470392220006</v>
      </c>
      <c r="F12" s="114">
        <f>C12*E12</f>
        <v>50928.470392220006</v>
      </c>
      <c r="G12" s="115">
        <f>IF(F12=0, 0, 100*(1-(H12/F12)))</f>
        <v>40</v>
      </c>
      <c r="H12" s="116">
        <f>C12*SUM(H13,H15,H17,H19,H21,H23,H25,H30,H32,H34,H36,H38,H40,H42,H44,H54)</f>
        <v>30557.082235332</v>
      </c>
      <c r="I12" s="117"/>
    </row>
    <row r="13" spans="1:9" outlineLevel="2" x14ac:dyDescent="0.2">
      <c r="A13" s="109" t="s">
        <v>1047</v>
      </c>
      <c r="B13" s="110" t="s">
        <v>179</v>
      </c>
      <c r="C13" s="111">
        <v>1</v>
      </c>
      <c r="D13" s="112"/>
      <c r="E13" s="113">
        <v>491.93938622000002</v>
      </c>
      <c r="F13" s="114">
        <f>C13*E13</f>
        <v>491.93938622000002</v>
      </c>
      <c r="G13" s="115">
        <v>40</v>
      </c>
      <c r="H13" s="116">
        <f>F13*(1-(G13/100)) +(0*SUM(H14))</f>
        <v>295.163631732</v>
      </c>
      <c r="I13" s="117"/>
    </row>
    <row r="14" spans="1:9" hidden="1" outlineLevel="2" x14ac:dyDescent="0.2">
      <c r="A14" s="109" t="s">
        <v>1048</v>
      </c>
      <c r="B14" s="110" t="s">
        <v>181</v>
      </c>
      <c r="C14" s="111">
        <v>1</v>
      </c>
      <c r="D14" s="112"/>
      <c r="E14" s="113">
        <v>491.93938622000002</v>
      </c>
      <c r="F14" s="114">
        <v>491.93938622000002</v>
      </c>
      <c r="G14" s="115">
        <v>40</v>
      </c>
      <c r="H14" s="116">
        <v>295.163631732</v>
      </c>
      <c r="I14" s="117"/>
    </row>
    <row r="15" spans="1:9" outlineLevel="2" x14ac:dyDescent="0.2">
      <c r="A15" s="109" t="s">
        <v>1049</v>
      </c>
      <c r="B15" s="110" t="s">
        <v>183</v>
      </c>
      <c r="C15" s="111">
        <v>2</v>
      </c>
      <c r="D15" s="112"/>
      <c r="E15" s="113">
        <v>313.76543995999998</v>
      </c>
      <c r="F15" s="114">
        <f>C15*E15</f>
        <v>627.53087991999996</v>
      </c>
      <c r="G15" s="115">
        <v>40</v>
      </c>
      <c r="H15" s="116">
        <f>F15*(1-(G15/100)) +(0*SUM(H16))</f>
        <v>376.51852795199994</v>
      </c>
      <c r="I15" s="117"/>
    </row>
    <row r="16" spans="1:9" hidden="1" outlineLevel="2" x14ac:dyDescent="0.2">
      <c r="A16" s="109" t="s">
        <v>1050</v>
      </c>
      <c r="B16" s="110" t="s">
        <v>185</v>
      </c>
      <c r="C16" s="111">
        <v>1</v>
      </c>
      <c r="D16" s="112"/>
      <c r="E16" s="113">
        <v>313.76543995999998</v>
      </c>
      <c r="F16" s="114">
        <v>313.76543995999998</v>
      </c>
      <c r="G16" s="115">
        <v>40</v>
      </c>
      <c r="H16" s="116">
        <v>188.259263976</v>
      </c>
      <c r="I16" s="117"/>
    </row>
    <row r="17" spans="1:9" outlineLevel="2" x14ac:dyDescent="0.2">
      <c r="A17" s="109" t="s">
        <v>1051</v>
      </c>
      <c r="B17" s="110" t="s">
        <v>536</v>
      </c>
      <c r="C17" s="111">
        <v>2</v>
      </c>
      <c r="D17" s="112"/>
      <c r="E17" s="113">
        <v>37.44</v>
      </c>
      <c r="F17" s="114">
        <f>C17*E17</f>
        <v>74.88</v>
      </c>
      <c r="G17" s="115">
        <v>40</v>
      </c>
      <c r="H17" s="116">
        <f>F17*(1-(G17/100)) +(0*SUM(H18))</f>
        <v>44.927999999999997</v>
      </c>
      <c r="I17" s="117"/>
    </row>
    <row r="18" spans="1:9" hidden="1" outlineLevel="2" x14ac:dyDescent="0.2">
      <c r="A18" s="109" t="s">
        <v>1052</v>
      </c>
      <c r="B18" s="110" t="s">
        <v>536</v>
      </c>
      <c r="C18" s="111">
        <v>1</v>
      </c>
      <c r="D18" s="112"/>
      <c r="E18" s="113">
        <v>37.44</v>
      </c>
      <c r="F18" s="114">
        <v>37.44</v>
      </c>
      <c r="G18" s="115">
        <v>40</v>
      </c>
      <c r="H18" s="116">
        <v>22.463999999999999</v>
      </c>
      <c r="I18" s="117"/>
    </row>
    <row r="19" spans="1:9" outlineLevel="2" x14ac:dyDescent="0.2">
      <c r="A19" s="109" t="s">
        <v>1053</v>
      </c>
      <c r="B19" s="110" t="s">
        <v>191</v>
      </c>
      <c r="C19" s="111">
        <v>1</v>
      </c>
      <c r="D19" s="112"/>
      <c r="E19" s="113">
        <v>700.36928562000003</v>
      </c>
      <c r="F19" s="114">
        <f>C19*E19</f>
        <v>700.36928562000003</v>
      </c>
      <c r="G19" s="115">
        <v>40</v>
      </c>
      <c r="H19" s="116">
        <f>F19*(1-(G19/100)) +(0*SUM(H20))</f>
        <v>420.22157137200003</v>
      </c>
      <c r="I19" s="117"/>
    </row>
    <row r="20" spans="1:9" hidden="1" outlineLevel="2" x14ac:dyDescent="0.2">
      <c r="A20" s="109" t="s">
        <v>1054</v>
      </c>
      <c r="B20" s="110" t="s">
        <v>193</v>
      </c>
      <c r="C20" s="111">
        <v>1</v>
      </c>
      <c r="D20" s="112"/>
      <c r="E20" s="113">
        <v>700.36928562000003</v>
      </c>
      <c r="F20" s="114">
        <v>700.36928562000003</v>
      </c>
      <c r="G20" s="115">
        <v>40</v>
      </c>
      <c r="H20" s="116">
        <v>420.22157137200003</v>
      </c>
      <c r="I20" s="117"/>
    </row>
    <row r="21" spans="1:9" outlineLevel="2" x14ac:dyDescent="0.2">
      <c r="A21" s="109" t="s">
        <v>1055</v>
      </c>
      <c r="B21" s="110" t="s">
        <v>195</v>
      </c>
      <c r="C21" s="111">
        <v>2</v>
      </c>
      <c r="D21" s="112"/>
      <c r="E21" s="113">
        <v>967.93582071000003</v>
      </c>
      <c r="F21" s="114">
        <f>C21*E21</f>
        <v>1935.8716414200001</v>
      </c>
      <c r="G21" s="115">
        <v>40</v>
      </c>
      <c r="H21" s="116">
        <f>F21*(1-(G21/100)) +(0*SUM(H22))</f>
        <v>1161.522984852</v>
      </c>
      <c r="I21" s="117"/>
    </row>
    <row r="22" spans="1:9" hidden="1" outlineLevel="2" x14ac:dyDescent="0.2">
      <c r="A22" s="109" t="s">
        <v>1056</v>
      </c>
      <c r="B22" s="110" t="s">
        <v>197</v>
      </c>
      <c r="C22" s="111">
        <v>1</v>
      </c>
      <c r="D22" s="112"/>
      <c r="E22" s="113">
        <v>967.93582071000003</v>
      </c>
      <c r="F22" s="114">
        <v>967.93582071000003</v>
      </c>
      <c r="G22" s="115">
        <v>40</v>
      </c>
      <c r="H22" s="116">
        <v>580.76149242600002</v>
      </c>
      <c r="I22" s="117"/>
    </row>
    <row r="23" spans="1:9" outlineLevel="2" x14ac:dyDescent="0.2">
      <c r="A23" s="109" t="s">
        <v>1057</v>
      </c>
      <c r="B23" s="110" t="s">
        <v>543</v>
      </c>
      <c r="C23" s="111">
        <v>1</v>
      </c>
      <c r="D23" s="112"/>
      <c r="E23" s="113">
        <v>967.93582071000003</v>
      </c>
      <c r="F23" s="114">
        <f>C23*E23</f>
        <v>967.93582071000003</v>
      </c>
      <c r="G23" s="115">
        <v>40</v>
      </c>
      <c r="H23" s="116">
        <f>F23*(1-(G23/100)) +(0*SUM(H24))</f>
        <v>580.76149242600002</v>
      </c>
      <c r="I23" s="117"/>
    </row>
    <row r="24" spans="1:9" hidden="1" outlineLevel="2" x14ac:dyDescent="0.2">
      <c r="A24" s="109" t="s">
        <v>1058</v>
      </c>
      <c r="B24" s="110" t="s">
        <v>256</v>
      </c>
      <c r="C24" s="111">
        <v>1</v>
      </c>
      <c r="D24" s="112"/>
      <c r="E24" s="113">
        <v>967.93582071000003</v>
      </c>
      <c r="F24" s="114">
        <v>967.93582071000003</v>
      </c>
      <c r="G24" s="115">
        <v>40</v>
      </c>
      <c r="H24" s="116">
        <v>580.76149242600002</v>
      </c>
      <c r="I24" s="117"/>
    </row>
    <row r="25" spans="1:9" outlineLevel="2" x14ac:dyDescent="0.2">
      <c r="A25" s="109" t="s">
        <v>1059</v>
      </c>
      <c r="B25" s="110" t="s">
        <v>694</v>
      </c>
      <c r="C25" s="111">
        <v>1</v>
      </c>
      <c r="D25" s="112"/>
      <c r="E25" s="113">
        <v>3086.24</v>
      </c>
      <c r="F25" s="114">
        <f>C25*E25</f>
        <v>3086.24</v>
      </c>
      <c r="G25" s="115">
        <v>40</v>
      </c>
      <c r="H25" s="116">
        <f>F25*(1-(G25/100)) +(0*SUM(H26,H27,H28,H29))</f>
        <v>1851.7439999999997</v>
      </c>
      <c r="I25" s="117"/>
    </row>
    <row r="26" spans="1:9" hidden="1" outlineLevel="3" x14ac:dyDescent="0.2">
      <c r="A26" s="109" t="s">
        <v>1060</v>
      </c>
      <c r="B26" s="110" t="s">
        <v>696</v>
      </c>
      <c r="C26" s="111">
        <v>1</v>
      </c>
      <c r="D26" s="112"/>
      <c r="E26" s="113">
        <v>2879</v>
      </c>
      <c r="F26" s="114">
        <v>2879</v>
      </c>
      <c r="G26" s="115">
        <v>40</v>
      </c>
      <c r="H26" s="116">
        <v>1727.4</v>
      </c>
      <c r="I26" s="117"/>
    </row>
    <row r="27" spans="1:9" hidden="1" outlineLevel="3" x14ac:dyDescent="0.2">
      <c r="A27" s="109" t="s">
        <v>1061</v>
      </c>
      <c r="B27" s="110" t="s">
        <v>698</v>
      </c>
      <c r="C27" s="111">
        <v>1</v>
      </c>
      <c r="D27" s="112"/>
      <c r="E27" s="113">
        <v>53.48</v>
      </c>
      <c r="F27" s="114">
        <v>53.48</v>
      </c>
      <c r="G27" s="115">
        <v>40</v>
      </c>
      <c r="H27" s="116">
        <v>32.088000000000001</v>
      </c>
      <c r="I27" s="117"/>
    </row>
    <row r="28" spans="1:9" hidden="1" outlineLevel="3" x14ac:dyDescent="0.2">
      <c r="A28" s="109" t="s">
        <v>1062</v>
      </c>
      <c r="B28" s="110" t="s">
        <v>700</v>
      </c>
      <c r="C28" s="111">
        <v>1</v>
      </c>
      <c r="D28" s="112"/>
      <c r="E28" s="113">
        <v>25.4</v>
      </c>
      <c r="F28" s="114">
        <v>25.4</v>
      </c>
      <c r="G28" s="115">
        <v>40</v>
      </c>
      <c r="H28" s="116">
        <v>15.24</v>
      </c>
      <c r="I28" s="117"/>
    </row>
    <row r="29" spans="1:9" hidden="1" outlineLevel="3" x14ac:dyDescent="0.2">
      <c r="A29" s="109" t="s">
        <v>1063</v>
      </c>
      <c r="B29" s="110" t="s">
        <v>702</v>
      </c>
      <c r="C29" s="111">
        <v>1</v>
      </c>
      <c r="D29" s="112"/>
      <c r="E29" s="113">
        <v>128.36000000000001</v>
      </c>
      <c r="F29" s="114">
        <v>128.36000000000001</v>
      </c>
      <c r="G29" s="115">
        <v>40</v>
      </c>
      <c r="H29" s="116">
        <v>77.016000000000005</v>
      </c>
      <c r="I29" s="117"/>
    </row>
    <row r="30" spans="1:9" outlineLevel="2" x14ac:dyDescent="0.2">
      <c r="A30" s="109" t="s">
        <v>1064</v>
      </c>
      <c r="B30" s="110" t="s">
        <v>546</v>
      </c>
      <c r="C30" s="111">
        <v>1</v>
      </c>
      <c r="D30" s="112"/>
      <c r="E30" s="113">
        <v>9428.2439831899992</v>
      </c>
      <c r="F30" s="114">
        <f>C30*E30</f>
        <v>9428.2439831899992</v>
      </c>
      <c r="G30" s="115">
        <v>40</v>
      </c>
      <c r="H30" s="116">
        <f>F30*(1-(G30/100)) +(0*SUM(H31))</f>
        <v>5656.9463899139992</v>
      </c>
      <c r="I30" s="117"/>
    </row>
    <row r="31" spans="1:9" hidden="1" outlineLevel="2" x14ac:dyDescent="0.2">
      <c r="A31" s="109" t="s">
        <v>1065</v>
      </c>
      <c r="B31" s="110" t="s">
        <v>546</v>
      </c>
      <c r="C31" s="111">
        <v>1</v>
      </c>
      <c r="D31" s="112"/>
      <c r="E31" s="113">
        <v>9428.2439831899992</v>
      </c>
      <c r="F31" s="114">
        <v>9428.2439831899992</v>
      </c>
      <c r="G31" s="115">
        <v>40</v>
      </c>
      <c r="H31" s="116">
        <v>5656.9463899140001</v>
      </c>
      <c r="I31" s="117"/>
    </row>
    <row r="32" spans="1:9" outlineLevel="2" x14ac:dyDescent="0.2">
      <c r="A32" s="109" t="s">
        <v>1066</v>
      </c>
      <c r="B32" s="110" t="s">
        <v>549</v>
      </c>
      <c r="C32" s="111">
        <v>1</v>
      </c>
      <c r="D32" s="112"/>
      <c r="E32" s="113">
        <v>10160.44823634</v>
      </c>
      <c r="F32" s="114">
        <f>C32*E32</f>
        <v>10160.44823634</v>
      </c>
      <c r="G32" s="115">
        <v>40</v>
      </c>
      <c r="H32" s="116">
        <f>F32*(1-(G32/100)) +(0*SUM(H33))</f>
        <v>6096.268941804</v>
      </c>
      <c r="I32" s="117"/>
    </row>
    <row r="33" spans="1:9" hidden="1" outlineLevel="2" x14ac:dyDescent="0.2">
      <c r="A33" s="109" t="s">
        <v>1067</v>
      </c>
      <c r="B33" s="110" t="s">
        <v>549</v>
      </c>
      <c r="C33" s="111">
        <v>1</v>
      </c>
      <c r="D33" s="112"/>
      <c r="E33" s="113">
        <v>10160.44823634</v>
      </c>
      <c r="F33" s="114">
        <v>10160.44823634</v>
      </c>
      <c r="G33" s="115">
        <v>40</v>
      </c>
      <c r="H33" s="116">
        <v>6096.268941804</v>
      </c>
      <c r="I33" s="117"/>
    </row>
    <row r="34" spans="1:9" outlineLevel="2" x14ac:dyDescent="0.2">
      <c r="A34" s="109" t="s">
        <v>1068</v>
      </c>
      <c r="B34" s="110" t="s">
        <v>203</v>
      </c>
      <c r="C34" s="111">
        <v>1</v>
      </c>
      <c r="D34" s="112"/>
      <c r="E34" s="113">
        <v>9312.3647013900008</v>
      </c>
      <c r="F34" s="114">
        <f>C34*E34</f>
        <v>9312.3647013900008</v>
      </c>
      <c r="G34" s="115">
        <v>40</v>
      </c>
      <c r="H34" s="116">
        <f>F34*(1-(G34/100)) +(0*SUM(H35))</f>
        <v>5587.4188208340001</v>
      </c>
      <c r="I34" s="117"/>
    </row>
    <row r="35" spans="1:9" hidden="1" outlineLevel="2" x14ac:dyDescent="0.2">
      <c r="A35" s="109" t="s">
        <v>1069</v>
      </c>
      <c r="B35" s="110" t="s">
        <v>205</v>
      </c>
      <c r="C35" s="111">
        <v>1</v>
      </c>
      <c r="D35" s="112"/>
      <c r="E35" s="113">
        <v>9312.3647013900008</v>
      </c>
      <c r="F35" s="114">
        <v>9312.3647013900008</v>
      </c>
      <c r="G35" s="115">
        <v>40</v>
      </c>
      <c r="H35" s="116">
        <v>5587.4188208340001</v>
      </c>
      <c r="I35" s="117"/>
    </row>
    <row r="36" spans="1:9" outlineLevel="2" x14ac:dyDescent="0.2">
      <c r="A36" s="109" t="s">
        <v>1070</v>
      </c>
      <c r="B36" s="110" t="s">
        <v>210</v>
      </c>
      <c r="C36" s="111">
        <v>2</v>
      </c>
      <c r="D36" s="112"/>
      <c r="E36" s="113">
        <v>1308.5572392700001</v>
      </c>
      <c r="F36" s="114">
        <f>C36*E36</f>
        <v>2617.1144785400002</v>
      </c>
      <c r="G36" s="115">
        <v>40</v>
      </c>
      <c r="H36" s="116">
        <f>F36*(1-(G36/100)) +(0*SUM(H37))</f>
        <v>1570.2686871240001</v>
      </c>
      <c r="I36" s="117"/>
    </row>
    <row r="37" spans="1:9" hidden="1" outlineLevel="2" x14ac:dyDescent="0.2">
      <c r="A37" s="109" t="s">
        <v>1071</v>
      </c>
      <c r="B37" s="110" t="s">
        <v>210</v>
      </c>
      <c r="C37" s="111">
        <v>1</v>
      </c>
      <c r="D37" s="112"/>
      <c r="E37" s="113">
        <v>1308.5572392700001</v>
      </c>
      <c r="F37" s="114">
        <v>1308.5572392700001</v>
      </c>
      <c r="G37" s="115">
        <v>40</v>
      </c>
      <c r="H37" s="116">
        <v>785.13434356200003</v>
      </c>
      <c r="I37" s="117"/>
    </row>
    <row r="38" spans="1:9" outlineLevel="2" x14ac:dyDescent="0.2">
      <c r="A38" s="109" t="s">
        <v>1072</v>
      </c>
      <c r="B38" s="110" t="s">
        <v>714</v>
      </c>
      <c r="C38" s="111">
        <v>1</v>
      </c>
      <c r="D38" s="112"/>
      <c r="E38" s="113">
        <v>1500</v>
      </c>
      <c r="F38" s="114">
        <f>C38*E38</f>
        <v>1500</v>
      </c>
      <c r="G38" s="115">
        <v>40</v>
      </c>
      <c r="H38" s="116">
        <f>F38*(1-(G38/100)) +(0*SUM(H39))</f>
        <v>900</v>
      </c>
      <c r="I38" s="117"/>
    </row>
    <row r="39" spans="1:9" hidden="1" outlineLevel="2" x14ac:dyDescent="0.2">
      <c r="A39" s="109" t="s">
        <v>1073</v>
      </c>
      <c r="B39" s="110" t="s">
        <v>716</v>
      </c>
      <c r="C39" s="111">
        <v>1</v>
      </c>
      <c r="D39" s="112"/>
      <c r="E39" s="113">
        <v>1500</v>
      </c>
      <c r="F39" s="114">
        <v>1500</v>
      </c>
      <c r="G39" s="115">
        <v>40</v>
      </c>
      <c r="H39" s="116">
        <v>900</v>
      </c>
      <c r="I39" s="117"/>
    </row>
    <row r="40" spans="1:9" outlineLevel="2" x14ac:dyDescent="0.2">
      <c r="A40" s="109" t="s">
        <v>1074</v>
      </c>
      <c r="B40" s="110" t="s">
        <v>558</v>
      </c>
      <c r="C40" s="111">
        <v>4</v>
      </c>
      <c r="D40" s="112"/>
      <c r="E40" s="113">
        <v>28.6</v>
      </c>
      <c r="F40" s="114">
        <f>C40*E40</f>
        <v>114.4</v>
      </c>
      <c r="G40" s="115">
        <v>40</v>
      </c>
      <c r="H40" s="116">
        <f>F40*(1-(G40/100)) +(0*SUM(H41))</f>
        <v>68.64</v>
      </c>
      <c r="I40" s="117"/>
    </row>
    <row r="41" spans="1:9" hidden="1" outlineLevel="2" x14ac:dyDescent="0.2">
      <c r="A41" s="109" t="s">
        <v>1075</v>
      </c>
      <c r="B41" s="110" t="s">
        <v>558</v>
      </c>
      <c r="C41" s="111">
        <v>1</v>
      </c>
      <c r="D41" s="112"/>
      <c r="E41" s="113">
        <v>28.6</v>
      </c>
      <c r="F41" s="114">
        <v>28.6</v>
      </c>
      <c r="G41" s="115">
        <v>40</v>
      </c>
      <c r="H41" s="116">
        <v>17.16</v>
      </c>
      <c r="I41" s="117"/>
    </row>
    <row r="42" spans="1:9" outlineLevel="2" x14ac:dyDescent="0.2">
      <c r="A42" s="109" t="s">
        <v>1076</v>
      </c>
      <c r="B42" s="110" t="s">
        <v>561</v>
      </c>
      <c r="C42" s="111">
        <v>2</v>
      </c>
      <c r="D42" s="112"/>
      <c r="E42" s="113">
        <v>27.17</v>
      </c>
      <c r="F42" s="114">
        <f>C42*E42</f>
        <v>54.34</v>
      </c>
      <c r="G42" s="115">
        <v>40</v>
      </c>
      <c r="H42" s="116">
        <f>F42*(1-(G42/100)) +(0*SUM(H43))</f>
        <v>32.603999999999999</v>
      </c>
      <c r="I42" s="117"/>
    </row>
    <row r="43" spans="1:9" hidden="1" outlineLevel="2" x14ac:dyDescent="0.2">
      <c r="A43" s="109" t="s">
        <v>1077</v>
      </c>
      <c r="B43" s="110" t="s">
        <v>561</v>
      </c>
      <c r="C43" s="111">
        <v>1</v>
      </c>
      <c r="D43" s="112"/>
      <c r="E43" s="113">
        <v>27.17</v>
      </c>
      <c r="F43" s="114">
        <v>27.17</v>
      </c>
      <c r="G43" s="115">
        <v>40</v>
      </c>
      <c r="H43" s="116">
        <v>16.302</v>
      </c>
      <c r="I43" s="117"/>
    </row>
    <row r="44" spans="1:9" outlineLevel="2" x14ac:dyDescent="0.2">
      <c r="A44" s="109" t="s">
        <v>1078</v>
      </c>
      <c r="B44" s="110" t="s">
        <v>722</v>
      </c>
      <c r="C44" s="111">
        <v>1</v>
      </c>
      <c r="D44" s="112"/>
      <c r="E44" s="113">
        <v>9294.1319788700002</v>
      </c>
      <c r="F44" s="114">
        <f>C44*E44</f>
        <v>9294.1319788700002</v>
      </c>
      <c r="G44" s="115">
        <v>40</v>
      </c>
      <c r="H44" s="116">
        <f>F44*(1-(G44/100)) +(0*SUM(H45,H46,H47,H48,H49,H50,H52,H53))</f>
        <v>5576.4791873220001</v>
      </c>
      <c r="I44" s="117"/>
    </row>
    <row r="45" spans="1:9" hidden="1" outlineLevel="3" x14ac:dyDescent="0.2">
      <c r="A45" s="109" t="s">
        <v>1079</v>
      </c>
      <c r="B45" s="110" t="s">
        <v>724</v>
      </c>
      <c r="C45" s="111">
        <v>1</v>
      </c>
      <c r="D45" s="112"/>
      <c r="E45" s="113">
        <v>5177.22</v>
      </c>
      <c r="F45" s="114">
        <v>5177.22</v>
      </c>
      <c r="G45" s="115">
        <v>40</v>
      </c>
      <c r="H45" s="116">
        <v>3106.3319999999999</v>
      </c>
      <c r="I45" s="117"/>
    </row>
    <row r="46" spans="1:9" hidden="1" outlineLevel="3" x14ac:dyDescent="0.2">
      <c r="A46" s="109" t="s">
        <v>1080</v>
      </c>
      <c r="B46" s="110" t="s">
        <v>726</v>
      </c>
      <c r="C46" s="111">
        <v>1</v>
      </c>
      <c r="D46" s="112"/>
      <c r="E46" s="113">
        <v>2577.83</v>
      </c>
      <c r="F46" s="114">
        <v>2577.83</v>
      </c>
      <c r="G46" s="115">
        <v>40</v>
      </c>
      <c r="H46" s="116">
        <v>1546.6980000000001</v>
      </c>
      <c r="I46" s="117"/>
    </row>
    <row r="47" spans="1:9" hidden="1" outlineLevel="3" x14ac:dyDescent="0.2">
      <c r="A47" s="109" t="s">
        <v>1081</v>
      </c>
      <c r="B47" s="110" t="s">
        <v>728</v>
      </c>
      <c r="C47" s="111">
        <v>1</v>
      </c>
      <c r="D47" s="112"/>
      <c r="E47" s="113">
        <v>243</v>
      </c>
      <c r="F47" s="114">
        <v>243</v>
      </c>
      <c r="G47" s="115">
        <v>40</v>
      </c>
      <c r="H47" s="116">
        <v>145.80000000000001</v>
      </c>
      <c r="I47" s="117"/>
    </row>
    <row r="48" spans="1:9" hidden="1" outlineLevel="3" x14ac:dyDescent="0.2">
      <c r="A48" s="109" t="s">
        <v>1082</v>
      </c>
      <c r="B48" s="110" t="s">
        <v>236</v>
      </c>
      <c r="C48" s="111">
        <v>1</v>
      </c>
      <c r="D48" s="112"/>
      <c r="E48" s="113">
        <v>212.88679486000001</v>
      </c>
      <c r="F48" s="114">
        <v>212.88679486000001</v>
      </c>
      <c r="G48" s="115">
        <v>40</v>
      </c>
      <c r="H48" s="116">
        <v>127.732076916</v>
      </c>
      <c r="I48" s="117"/>
    </row>
    <row r="49" spans="1:9" hidden="1" outlineLevel="3" x14ac:dyDescent="0.2">
      <c r="A49" s="109" t="s">
        <v>1083</v>
      </c>
      <c r="B49" s="110" t="s">
        <v>238</v>
      </c>
      <c r="C49" s="111">
        <v>1</v>
      </c>
      <c r="D49" s="112"/>
      <c r="E49" s="113">
        <v>206.87635298999999</v>
      </c>
      <c r="F49" s="114">
        <v>206.87635298999999</v>
      </c>
      <c r="G49" s="115">
        <v>40</v>
      </c>
      <c r="H49" s="116">
        <v>124.125811794</v>
      </c>
      <c r="I49" s="117"/>
    </row>
    <row r="50" spans="1:9" outlineLevel="3" x14ac:dyDescent="0.2">
      <c r="A50" s="109" t="s">
        <v>1084</v>
      </c>
      <c r="B50" s="110" t="s">
        <v>579</v>
      </c>
      <c r="C50" s="111">
        <v>1</v>
      </c>
      <c r="D50" s="112"/>
      <c r="E50" s="113">
        <v>330.26</v>
      </c>
      <c r="F50" s="114">
        <f>C50*E50</f>
        <v>330.26</v>
      </c>
      <c r="G50" s="115">
        <v>40</v>
      </c>
      <c r="H50" s="116">
        <f>F50*(1-(G50/100)) +(0*SUM(H51))</f>
        <v>198.15599999999998</v>
      </c>
      <c r="I50" s="117"/>
    </row>
    <row r="51" spans="1:9" hidden="1" outlineLevel="3" x14ac:dyDescent="0.2">
      <c r="A51" s="109" t="s">
        <v>1085</v>
      </c>
      <c r="B51" s="110" t="s">
        <v>733</v>
      </c>
      <c r="C51" s="111">
        <v>1</v>
      </c>
      <c r="D51" s="112"/>
      <c r="E51" s="113">
        <v>330.26</v>
      </c>
      <c r="F51" s="114">
        <v>330.26</v>
      </c>
      <c r="G51" s="115">
        <v>40</v>
      </c>
      <c r="H51" s="116">
        <v>198.15600000000001</v>
      </c>
      <c r="I51" s="117"/>
    </row>
    <row r="52" spans="1:9" hidden="1" outlineLevel="3" x14ac:dyDescent="0.2">
      <c r="A52" s="109" t="s">
        <v>1086</v>
      </c>
      <c r="B52" s="110" t="s">
        <v>225</v>
      </c>
      <c r="C52" s="111">
        <v>1</v>
      </c>
      <c r="D52" s="112"/>
      <c r="E52" s="113">
        <v>275.43613906000002</v>
      </c>
      <c r="F52" s="114">
        <v>275.43613906000002</v>
      </c>
      <c r="G52" s="115">
        <v>40</v>
      </c>
      <c r="H52" s="116">
        <v>165.261683436</v>
      </c>
      <c r="I52" s="117"/>
    </row>
    <row r="53" spans="1:9" hidden="1" outlineLevel="3" x14ac:dyDescent="0.2">
      <c r="A53" s="109" t="s">
        <v>1087</v>
      </c>
      <c r="B53" s="110" t="s">
        <v>231</v>
      </c>
      <c r="C53" s="111">
        <v>1</v>
      </c>
      <c r="D53" s="112"/>
      <c r="E53" s="113">
        <v>270.62269196</v>
      </c>
      <c r="F53" s="114">
        <v>270.62269196</v>
      </c>
      <c r="G53" s="115">
        <v>40</v>
      </c>
      <c r="H53" s="116">
        <v>162.37361517599999</v>
      </c>
      <c r="I53" s="117"/>
    </row>
    <row r="54" spans="1:9" outlineLevel="2" x14ac:dyDescent="0.2">
      <c r="A54" s="109" t="s">
        <v>1088</v>
      </c>
      <c r="B54" s="110" t="s">
        <v>737</v>
      </c>
      <c r="C54" s="111">
        <v>2</v>
      </c>
      <c r="D54" s="112"/>
      <c r="E54" s="113">
        <v>281.33</v>
      </c>
      <c r="F54" s="114">
        <f>C54*E54</f>
        <v>562.66</v>
      </c>
      <c r="G54" s="115">
        <v>40</v>
      </c>
      <c r="H54" s="116">
        <f>F54*(1-(G54/100)) +(0*SUM(H55))</f>
        <v>337.59599999999995</v>
      </c>
      <c r="I54" s="117"/>
    </row>
    <row r="55" spans="1:9" hidden="1" outlineLevel="2" x14ac:dyDescent="0.2">
      <c r="A55" s="109" t="s">
        <v>1089</v>
      </c>
      <c r="B55" s="110" t="s">
        <v>737</v>
      </c>
      <c r="C55" s="111">
        <v>1</v>
      </c>
      <c r="D55" s="112"/>
      <c r="E55" s="113">
        <v>281.33</v>
      </c>
      <c r="F55" s="114">
        <v>281.33</v>
      </c>
      <c r="G55" s="115">
        <v>40</v>
      </c>
      <c r="H55" s="116">
        <v>168.798</v>
      </c>
      <c r="I55" s="117"/>
    </row>
    <row r="56" spans="1:9" outlineLevel="1" x14ac:dyDescent="0.2">
      <c r="A56" s="109" t="s">
        <v>1090</v>
      </c>
      <c r="B56" s="110" t="s">
        <v>1091</v>
      </c>
      <c r="C56" s="111">
        <v>1</v>
      </c>
      <c r="D56" s="112"/>
      <c r="E56" s="113">
        <f>SUM(F57)</f>
        <v>8864.2969081800002</v>
      </c>
      <c r="F56" s="114">
        <f>C56*E56</f>
        <v>8864.2969081800002</v>
      </c>
      <c r="G56" s="115">
        <f>IF(F56=0, 0, 100*(1-(H56/F56)))</f>
        <v>40</v>
      </c>
      <c r="H56" s="116">
        <f>C56*SUM(H57)</f>
        <v>5318.5781449079996</v>
      </c>
      <c r="I56" s="117"/>
    </row>
    <row r="57" spans="1:9" outlineLevel="1" x14ac:dyDescent="0.2">
      <c r="A57" s="109" t="s">
        <v>1092</v>
      </c>
      <c r="B57" s="110" t="s">
        <v>571</v>
      </c>
      <c r="C57" s="111">
        <v>1</v>
      </c>
      <c r="D57" s="112"/>
      <c r="E57" s="113">
        <f>SUM(F58,F63)</f>
        <v>8864.2969081800002</v>
      </c>
      <c r="F57" s="114">
        <f>C57*E57</f>
        <v>8864.2969081800002</v>
      </c>
      <c r="G57" s="115">
        <f>IF(F57=0, 0, 100*(1-(H57/F57)))</f>
        <v>40</v>
      </c>
      <c r="H57" s="116">
        <f>C57*SUM(H58,H63)</f>
        <v>5318.5781449079996</v>
      </c>
      <c r="I57" s="117"/>
    </row>
    <row r="58" spans="1:9" outlineLevel="2" x14ac:dyDescent="0.2">
      <c r="A58" s="109" t="s">
        <v>1093</v>
      </c>
      <c r="B58" s="110" t="s">
        <v>252</v>
      </c>
      <c r="C58" s="111">
        <v>1</v>
      </c>
      <c r="D58" s="112"/>
      <c r="E58" s="113">
        <v>8719.9796256099999</v>
      </c>
      <c r="F58" s="114">
        <f>C58*E58</f>
        <v>8719.9796256099999</v>
      </c>
      <c r="G58" s="115">
        <v>40</v>
      </c>
      <c r="H58" s="116">
        <f>F58*(1-(G58/100)) +(0*SUM(H59,H60,H61,H62))</f>
        <v>5231.9877753659994</v>
      </c>
      <c r="I58" s="117"/>
    </row>
    <row r="59" spans="1:9" hidden="1" outlineLevel="3" x14ac:dyDescent="0.2">
      <c r="A59" s="109" t="s">
        <v>1094</v>
      </c>
      <c r="B59" s="110" t="s">
        <v>197</v>
      </c>
      <c r="C59" s="111">
        <v>1</v>
      </c>
      <c r="D59" s="112"/>
      <c r="E59" s="113">
        <v>967.93582071000003</v>
      </c>
      <c r="F59" s="114">
        <v>967.93582071000003</v>
      </c>
      <c r="G59" s="115">
        <v>40</v>
      </c>
      <c r="H59" s="116">
        <v>580.76149242600002</v>
      </c>
      <c r="I59" s="117"/>
    </row>
    <row r="60" spans="1:9" hidden="1" outlineLevel="3" x14ac:dyDescent="0.2">
      <c r="A60" s="109" t="s">
        <v>1095</v>
      </c>
      <c r="B60" s="110" t="s">
        <v>256</v>
      </c>
      <c r="C60" s="111">
        <v>1</v>
      </c>
      <c r="D60" s="112"/>
      <c r="E60" s="113">
        <v>967.93582071000003</v>
      </c>
      <c r="F60" s="114">
        <v>967.93582071000003</v>
      </c>
      <c r="G60" s="115">
        <v>40</v>
      </c>
      <c r="H60" s="116">
        <v>580.76149242600002</v>
      </c>
      <c r="I60" s="117"/>
    </row>
    <row r="61" spans="1:9" hidden="1" outlineLevel="3" x14ac:dyDescent="0.2">
      <c r="A61" s="109" t="s">
        <v>1096</v>
      </c>
      <c r="B61" s="110" t="s">
        <v>118</v>
      </c>
      <c r="C61" s="111">
        <v>3</v>
      </c>
      <c r="D61" s="112"/>
      <c r="E61" s="113">
        <v>862.86769387000004</v>
      </c>
      <c r="F61" s="114">
        <v>2588.6030816100001</v>
      </c>
      <c r="G61" s="115">
        <v>40</v>
      </c>
      <c r="H61" s="116">
        <v>1553.161848966</v>
      </c>
      <c r="I61" s="117"/>
    </row>
    <row r="62" spans="1:9" hidden="1" outlineLevel="3" x14ac:dyDescent="0.2">
      <c r="A62" s="109" t="s">
        <v>1097</v>
      </c>
      <c r="B62" s="110" t="s">
        <v>577</v>
      </c>
      <c r="C62" s="111">
        <v>1</v>
      </c>
      <c r="D62" s="112"/>
      <c r="E62" s="113">
        <v>4195.5049025799999</v>
      </c>
      <c r="F62" s="114">
        <v>4195.5049025799999</v>
      </c>
      <c r="G62" s="115">
        <v>40</v>
      </c>
      <c r="H62" s="116">
        <v>2517.302941548</v>
      </c>
      <c r="I62" s="117"/>
    </row>
    <row r="63" spans="1:9" outlineLevel="2" x14ac:dyDescent="0.2">
      <c r="A63" s="109" t="s">
        <v>1098</v>
      </c>
      <c r="B63" s="110" t="s">
        <v>579</v>
      </c>
      <c r="C63" s="111">
        <v>1</v>
      </c>
      <c r="D63" s="112"/>
      <c r="E63" s="113">
        <v>144.31728257</v>
      </c>
      <c r="F63" s="114">
        <f>C63*E63</f>
        <v>144.31728257</v>
      </c>
      <c r="G63" s="115">
        <v>40</v>
      </c>
      <c r="H63" s="116">
        <f>F63*(1-(G63/100)) +(0*SUM(H64,H65,H66))</f>
        <v>86.590369542000005</v>
      </c>
      <c r="I63" s="117"/>
    </row>
    <row r="64" spans="1:9" hidden="1" outlineLevel="3" x14ac:dyDescent="0.2">
      <c r="A64" s="109" t="s">
        <v>1099</v>
      </c>
      <c r="B64" s="110" t="s">
        <v>581</v>
      </c>
      <c r="C64" s="111">
        <v>1</v>
      </c>
      <c r="D64" s="112"/>
      <c r="E64" s="113">
        <v>32.777282569999997</v>
      </c>
      <c r="F64" s="114">
        <v>32.777282569999997</v>
      </c>
      <c r="G64" s="115">
        <v>40</v>
      </c>
      <c r="H64" s="116">
        <v>19.666369542000002</v>
      </c>
      <c r="I64" s="117"/>
    </row>
    <row r="65" spans="1:9" hidden="1" outlineLevel="3" x14ac:dyDescent="0.2">
      <c r="A65" s="109" t="s">
        <v>1100</v>
      </c>
      <c r="B65" s="110" t="s">
        <v>558</v>
      </c>
      <c r="C65" s="111">
        <v>2</v>
      </c>
      <c r="D65" s="112"/>
      <c r="E65" s="113">
        <v>28.6</v>
      </c>
      <c r="F65" s="114">
        <v>57.2</v>
      </c>
      <c r="G65" s="115">
        <v>40</v>
      </c>
      <c r="H65" s="116">
        <v>34.32</v>
      </c>
      <c r="I65" s="117"/>
    </row>
    <row r="66" spans="1:9" hidden="1" outlineLevel="3" x14ac:dyDescent="0.2">
      <c r="A66" s="109" t="s">
        <v>1101</v>
      </c>
      <c r="B66" s="110" t="s">
        <v>561</v>
      </c>
      <c r="C66" s="111">
        <v>2</v>
      </c>
      <c r="D66" s="112"/>
      <c r="E66" s="113">
        <v>27.17</v>
      </c>
      <c r="F66" s="114">
        <v>54.34</v>
      </c>
      <c r="G66" s="115">
        <v>40</v>
      </c>
      <c r="H66" s="116">
        <v>32.603999999999999</v>
      </c>
      <c r="I66" s="117"/>
    </row>
    <row r="67" spans="1:9" outlineLevel="1" x14ac:dyDescent="0.2">
      <c r="A67" s="109" t="s">
        <v>1102</v>
      </c>
      <c r="B67" s="110" t="s">
        <v>1103</v>
      </c>
      <c r="C67" s="111">
        <v>1</v>
      </c>
      <c r="D67" s="112"/>
      <c r="E67" s="113">
        <f>SUM(F68,F71,F73,F75)</f>
        <v>12677.74146186</v>
      </c>
      <c r="F67" s="114">
        <f>C67*E67</f>
        <v>12677.74146186</v>
      </c>
      <c r="G67" s="115">
        <f>IF(F67=0, 0, 100*(1-(H67/F67)))</f>
        <v>85.6</v>
      </c>
      <c r="H67" s="116">
        <f>C67*SUM(H68,H71,H73,H75)</f>
        <v>1825.5947705078402</v>
      </c>
      <c r="I67" s="117"/>
    </row>
    <row r="68" spans="1:9" outlineLevel="2" x14ac:dyDescent="0.2">
      <c r="A68" s="109" t="s">
        <v>1104</v>
      </c>
      <c r="B68" s="110" t="s">
        <v>149</v>
      </c>
      <c r="C68" s="111">
        <v>1</v>
      </c>
      <c r="D68" s="112"/>
      <c r="E68" s="113">
        <v>2292.1176620400001</v>
      </c>
      <c r="F68" s="114">
        <f>C68*E68</f>
        <v>2292.1176620400001</v>
      </c>
      <c r="G68" s="115">
        <v>85.6</v>
      </c>
      <c r="H68" s="116">
        <f>F68*(1-(G68/100)) +(0*SUM(H69,H70))</f>
        <v>330.06494333376008</v>
      </c>
      <c r="I68" s="117"/>
    </row>
    <row r="69" spans="1:9" hidden="1" outlineLevel="3" x14ac:dyDescent="0.2">
      <c r="A69" s="109" t="s">
        <v>1105</v>
      </c>
      <c r="B69" s="110" t="s">
        <v>151</v>
      </c>
      <c r="C69" s="111">
        <v>1</v>
      </c>
      <c r="D69" s="112"/>
      <c r="E69" s="113">
        <v>509.35948044999998</v>
      </c>
      <c r="F69" s="114">
        <v>509.35948044999998</v>
      </c>
      <c r="G69" s="115">
        <v>85.6</v>
      </c>
      <c r="H69" s="116">
        <v>73.347765184799997</v>
      </c>
      <c r="I69" s="117"/>
    </row>
    <row r="70" spans="1:9" hidden="1" outlineLevel="3" x14ac:dyDescent="0.2">
      <c r="A70" s="109" t="s">
        <v>1106</v>
      </c>
      <c r="B70" s="110" t="s">
        <v>153</v>
      </c>
      <c r="C70" s="111">
        <v>1</v>
      </c>
      <c r="D70" s="112"/>
      <c r="E70" s="113">
        <v>1782.75818159</v>
      </c>
      <c r="F70" s="114">
        <v>1782.75818159</v>
      </c>
      <c r="G70" s="115">
        <v>85.6</v>
      </c>
      <c r="H70" s="116">
        <v>256.71717814895999</v>
      </c>
      <c r="I70" s="117"/>
    </row>
    <row r="71" spans="1:9" outlineLevel="2" x14ac:dyDescent="0.2">
      <c r="A71" s="109" t="s">
        <v>1107</v>
      </c>
      <c r="B71" s="110" t="s">
        <v>155</v>
      </c>
      <c r="C71" s="111">
        <v>1</v>
      </c>
      <c r="D71" s="112"/>
      <c r="E71" s="113">
        <v>303.06889087000002</v>
      </c>
      <c r="F71" s="114">
        <f>C71*E71</f>
        <v>303.06889087000002</v>
      </c>
      <c r="G71" s="115">
        <v>85.6</v>
      </c>
      <c r="H71" s="116">
        <f>F71*(1-(G71/100)) +(0*SUM(H72))</f>
        <v>43.641920285280008</v>
      </c>
      <c r="I71" s="117"/>
    </row>
    <row r="72" spans="1:9" hidden="1" outlineLevel="2" x14ac:dyDescent="0.2">
      <c r="A72" s="109" t="s">
        <v>1108</v>
      </c>
      <c r="B72" s="110" t="s">
        <v>157</v>
      </c>
      <c r="C72" s="111">
        <v>1</v>
      </c>
      <c r="D72" s="112"/>
      <c r="E72" s="113">
        <v>303.06889087000002</v>
      </c>
      <c r="F72" s="114">
        <v>303.06889087000002</v>
      </c>
      <c r="G72" s="115">
        <v>85.6</v>
      </c>
      <c r="H72" s="116">
        <v>43.641920285280001</v>
      </c>
      <c r="I72" s="117"/>
    </row>
    <row r="73" spans="1:9" outlineLevel="2" x14ac:dyDescent="0.2">
      <c r="A73" s="109" t="s">
        <v>1109</v>
      </c>
      <c r="B73" s="110" t="s">
        <v>159</v>
      </c>
      <c r="C73" s="111">
        <v>1</v>
      </c>
      <c r="D73" s="112"/>
      <c r="E73" s="113">
        <v>1069.6549089499999</v>
      </c>
      <c r="F73" s="114">
        <f>C73*E73</f>
        <v>1069.6549089499999</v>
      </c>
      <c r="G73" s="115">
        <v>85.6</v>
      </c>
      <c r="H73" s="116">
        <f>F73*(1-(G73/100)) +(0*SUM(H74))</f>
        <v>154.0303068888</v>
      </c>
      <c r="I73" s="117"/>
    </row>
    <row r="74" spans="1:9" hidden="1" outlineLevel="2" x14ac:dyDescent="0.2">
      <c r="A74" s="109" t="s">
        <v>1110</v>
      </c>
      <c r="B74" s="110" t="s">
        <v>161</v>
      </c>
      <c r="C74" s="111">
        <v>1</v>
      </c>
      <c r="D74" s="112"/>
      <c r="E74" s="113">
        <v>1069.6549089499999</v>
      </c>
      <c r="F74" s="114">
        <v>1069.6549089499999</v>
      </c>
      <c r="G74" s="115">
        <v>85.6</v>
      </c>
      <c r="H74" s="116">
        <v>154.0303068888</v>
      </c>
      <c r="I74" s="117"/>
    </row>
    <row r="75" spans="1:9" outlineLevel="2" x14ac:dyDescent="0.2">
      <c r="A75" s="109" t="s">
        <v>1111</v>
      </c>
      <c r="B75" s="110" t="s">
        <v>163</v>
      </c>
      <c r="C75" s="111">
        <v>1</v>
      </c>
      <c r="D75" s="112"/>
      <c r="E75" s="113">
        <v>9012.9</v>
      </c>
      <c r="F75" s="114">
        <f>C75*E75</f>
        <v>9012.9</v>
      </c>
      <c r="G75" s="115">
        <v>85.6</v>
      </c>
      <c r="H75" s="116">
        <f>F75*(1-(G75/100)) +(0*SUM(H76))</f>
        <v>1297.8576</v>
      </c>
      <c r="I75" s="117"/>
    </row>
    <row r="76" spans="1:9" hidden="1" outlineLevel="2" x14ac:dyDescent="0.2">
      <c r="A76" s="109" t="s">
        <v>1112</v>
      </c>
      <c r="B76" s="110" t="s">
        <v>165</v>
      </c>
      <c r="C76" s="111">
        <v>1</v>
      </c>
      <c r="D76" s="112"/>
      <c r="E76" s="113">
        <v>9012.9</v>
      </c>
      <c r="F76" s="114">
        <v>9012.9</v>
      </c>
      <c r="G76" s="115">
        <v>85.6</v>
      </c>
      <c r="H76" s="116">
        <v>1297.8576</v>
      </c>
      <c r="I76" s="117"/>
    </row>
    <row r="77" spans="1:9" outlineLevel="1" x14ac:dyDescent="0.2">
      <c r="A77" s="109" t="s">
        <v>1113</v>
      </c>
      <c r="B77" s="110" t="s">
        <v>1114</v>
      </c>
      <c r="C77" s="111">
        <v>1</v>
      </c>
      <c r="D77" s="112"/>
      <c r="E77" s="113">
        <f>SUM(F78)</f>
        <v>333.63045970000002</v>
      </c>
      <c r="F77" s="114">
        <f>C77*E77</f>
        <v>333.63045970000002</v>
      </c>
      <c r="G77" s="115">
        <f>IF(F77=0, 0, 100*(1-(H77/F77)))</f>
        <v>85.6</v>
      </c>
      <c r="H77" s="116">
        <f>C77*SUM(H78)</f>
        <v>48.042786196800009</v>
      </c>
      <c r="I77" s="117"/>
    </row>
    <row r="78" spans="1:9" outlineLevel="1" x14ac:dyDescent="0.2">
      <c r="A78" s="109" t="s">
        <v>1115</v>
      </c>
      <c r="B78" s="110" t="s">
        <v>139</v>
      </c>
      <c r="C78" s="111">
        <v>1</v>
      </c>
      <c r="D78" s="112"/>
      <c r="E78" s="113">
        <v>333.63045970000002</v>
      </c>
      <c r="F78" s="114">
        <f>C78*E78</f>
        <v>333.63045970000002</v>
      </c>
      <c r="G78" s="115">
        <v>85.6</v>
      </c>
      <c r="H78" s="116">
        <f>F78*(1-(G78/100)) +(0*SUM(H79))</f>
        <v>48.042786196800009</v>
      </c>
      <c r="I78" s="117"/>
    </row>
    <row r="79" spans="1:9" hidden="1" outlineLevel="1" x14ac:dyDescent="0.2">
      <c r="A79" s="109" t="s">
        <v>1116</v>
      </c>
      <c r="B79" s="110" t="s">
        <v>141</v>
      </c>
      <c r="C79" s="111">
        <v>1</v>
      </c>
      <c r="D79" s="112"/>
      <c r="E79" s="113">
        <v>333.63045970000002</v>
      </c>
      <c r="F79" s="114">
        <v>333.63045970000002</v>
      </c>
      <c r="G79" s="115">
        <v>85.6</v>
      </c>
      <c r="H79" s="116">
        <v>48.042786196800002</v>
      </c>
      <c r="I79" s="117"/>
    </row>
    <row r="80" spans="1:9" outlineLevel="1" x14ac:dyDescent="0.2">
      <c r="A80" s="109" t="s">
        <v>1117</v>
      </c>
      <c r="B80" s="110" t="s">
        <v>1118</v>
      </c>
      <c r="C80" s="111">
        <v>1</v>
      </c>
      <c r="D80" s="112"/>
      <c r="E80" s="113">
        <f>SUM(F81)</f>
        <v>1324.33464918</v>
      </c>
      <c r="F80" s="114">
        <f>C80*E80</f>
        <v>1324.33464918</v>
      </c>
      <c r="G80" s="115">
        <f>IF(F80=0, 0, 100*(1-(H80/F80)))</f>
        <v>85.6</v>
      </c>
      <c r="H80" s="116">
        <f>C80*SUM(H81)</f>
        <v>190.70418948192003</v>
      </c>
      <c r="I80" s="117"/>
    </row>
    <row r="81" spans="1:9" outlineLevel="1" x14ac:dyDescent="0.2">
      <c r="A81" s="109" t="s">
        <v>1119</v>
      </c>
      <c r="B81" s="110" t="s">
        <v>133</v>
      </c>
      <c r="C81" s="111">
        <v>1</v>
      </c>
      <c r="D81" s="112"/>
      <c r="E81" s="113">
        <v>1324.33464918</v>
      </c>
      <c r="F81" s="114">
        <f>C81*E81</f>
        <v>1324.33464918</v>
      </c>
      <c r="G81" s="115">
        <v>85.6</v>
      </c>
      <c r="H81" s="116">
        <f>F81*(1-(G81/100)) +(0*SUM(H82))</f>
        <v>190.70418948192003</v>
      </c>
      <c r="I81" s="117"/>
    </row>
    <row r="82" spans="1:9" hidden="1" outlineLevel="1" x14ac:dyDescent="0.2">
      <c r="A82" s="109" t="s">
        <v>1120</v>
      </c>
      <c r="B82" s="110" t="s">
        <v>135</v>
      </c>
      <c r="C82" s="111">
        <v>1</v>
      </c>
      <c r="D82" s="112"/>
      <c r="E82" s="113">
        <v>1324.33464918</v>
      </c>
      <c r="F82" s="114">
        <v>1324.33464918</v>
      </c>
      <c r="G82" s="115">
        <v>85.6</v>
      </c>
      <c r="H82" s="116">
        <v>190.70418948192</v>
      </c>
      <c r="I82" s="117"/>
    </row>
    <row r="83" spans="1:9" x14ac:dyDescent="0.2">
      <c r="A83" s="109"/>
      <c r="B83" s="110"/>
      <c r="C83" s="111"/>
      <c r="D83" s="112"/>
      <c r="E83" s="113"/>
      <c r="F83" s="114"/>
      <c r="G83" s="115"/>
      <c r="H83" s="116"/>
      <c r="I83" s="117"/>
    </row>
    <row r="84" spans="1:9" ht="13.5" thickBot="1" x14ac:dyDescent="0.25">
      <c r="A84" s="118"/>
      <c r="B84" s="119"/>
      <c r="C84" s="120"/>
      <c r="D84" s="121"/>
      <c r="E84" s="122"/>
      <c r="F84" s="123"/>
      <c r="G84" s="124"/>
      <c r="H84" s="125"/>
      <c r="I84" s="126"/>
    </row>
    <row r="85" spans="1:9" x14ac:dyDescent="0.2">
      <c r="A85" s="27"/>
      <c r="B85" s="127" t="s">
        <v>49</v>
      </c>
      <c r="C85" s="128"/>
      <c r="D85" s="27"/>
      <c r="E85" s="129"/>
      <c r="F85" s="114"/>
      <c r="G85" s="130"/>
      <c r="H85" s="129">
        <f>F11</f>
        <v>74128.473871140013</v>
      </c>
      <c r="I85" s="129"/>
    </row>
    <row r="86" spans="1:9" x14ac:dyDescent="0.2">
      <c r="A86" s="4"/>
      <c r="B86" s="127" t="s">
        <v>50</v>
      </c>
      <c r="C86" s="96"/>
      <c r="D86" s="4"/>
      <c r="E86" s="20"/>
      <c r="F86" s="114"/>
      <c r="G86" s="97"/>
      <c r="H86" s="20">
        <f>H11</f>
        <v>37940.00212642656</v>
      </c>
      <c r="I86" s="20"/>
    </row>
    <row r="87" spans="1:9" x14ac:dyDescent="0.2">
      <c r="A87" s="4"/>
      <c r="B87" s="127" t="s">
        <v>51</v>
      </c>
      <c r="C87" s="96"/>
      <c r="D87" s="4"/>
      <c r="E87" s="20"/>
      <c r="F87" s="114"/>
      <c r="G87" s="97"/>
      <c r="H87" s="20">
        <f>I11</f>
        <v>0</v>
      </c>
      <c r="I87" s="20"/>
    </row>
    <row r="88" spans="1:9" x14ac:dyDescent="0.2">
      <c r="A88" s="4"/>
      <c r="B88" s="127"/>
      <c r="C88" s="96"/>
      <c r="D88" s="4"/>
      <c r="E88" s="20"/>
      <c r="F88" s="114"/>
      <c r="G88" s="97"/>
      <c r="H88" s="20"/>
      <c r="I88" s="20"/>
    </row>
    <row r="89" spans="1:9" x14ac:dyDescent="0.2">
      <c r="A89" s="4"/>
      <c r="B89" s="76" t="s">
        <v>52</v>
      </c>
      <c r="C89" s="96"/>
      <c r="D89" s="4"/>
      <c r="E89" s="20"/>
      <c r="F89" s="114"/>
      <c r="G89" s="97"/>
      <c r="H89" s="20">
        <f>SUM(H86,H87)</f>
        <v>37940.00212642656</v>
      </c>
    </row>
    <row r="90" spans="1:9" x14ac:dyDescent="0.2">
      <c r="A90" s="4"/>
      <c r="B90" s="76"/>
      <c r="C90" s="96"/>
      <c r="D90" s="4"/>
      <c r="E90" s="20"/>
      <c r="F90" s="20"/>
      <c r="G90" s="97"/>
      <c r="H90" s="20"/>
      <c r="I90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outlinePr summaryBelow="0"/>
    <pageSetUpPr fitToPage="1"/>
  </sheetPr>
  <dimension ref="A1:I135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1121</v>
      </c>
      <c r="B11" s="110" t="s">
        <v>1122</v>
      </c>
      <c r="C11" s="111">
        <v>1</v>
      </c>
      <c r="D11" s="112"/>
      <c r="E11" s="113">
        <f>SUM(F12,F27,F48,F53,F61,F68,F91,F100,F103,F106,F118)</f>
        <v>122437.42933278999</v>
      </c>
      <c r="F11" s="114">
        <f>C11*E11</f>
        <v>122437.42933278999</v>
      </c>
      <c r="G11" s="115">
        <f>IF(F11=0, 0, 100*(1-(H11/F11)))</f>
        <v>50.440059700912833</v>
      </c>
      <c r="H11" s="116">
        <f>C11*SUM(H12,H27,H48,H53,H61,H68,H91,H100,H103,H106,H118)</f>
        <v>60679.916881067758</v>
      </c>
      <c r="I11" s="117">
        <f>SUM(I12:I127)</f>
        <v>0</v>
      </c>
    </row>
    <row r="12" spans="1:9" outlineLevel="1" x14ac:dyDescent="0.2">
      <c r="A12" s="109" t="s">
        <v>1123</v>
      </c>
      <c r="B12" s="110" t="s">
        <v>1124</v>
      </c>
      <c r="C12" s="111">
        <v>1</v>
      </c>
      <c r="D12" s="112"/>
      <c r="E12" s="113">
        <f>SUM(F13,F15,F17,F19,F21,F23,F25)</f>
        <v>37278.122118949999</v>
      </c>
      <c r="F12" s="114">
        <f>C12*E12</f>
        <v>37278.122118949999</v>
      </c>
      <c r="G12" s="115">
        <f>IF(F12=0, 0, 100*(1-(H12/F12)))</f>
        <v>39.999999999999993</v>
      </c>
      <c r="H12" s="116">
        <f>C12*SUM(H13,H15,H17,H19,H21,H23,H25)</f>
        <v>22366.873271370001</v>
      </c>
      <c r="I12" s="117"/>
    </row>
    <row r="13" spans="1:9" outlineLevel="2" x14ac:dyDescent="0.2">
      <c r="A13" s="109" t="s">
        <v>1125</v>
      </c>
      <c r="B13" s="110" t="s">
        <v>1126</v>
      </c>
      <c r="C13" s="111">
        <v>1</v>
      </c>
      <c r="D13" s="112"/>
      <c r="E13" s="113">
        <v>81</v>
      </c>
      <c r="F13" s="114">
        <f>C13*E13</f>
        <v>81</v>
      </c>
      <c r="G13" s="115">
        <v>40</v>
      </c>
      <c r="H13" s="116">
        <f>F13*(1-(G13/100)) +(0*SUM(H14))</f>
        <v>48.6</v>
      </c>
      <c r="I13" s="117"/>
    </row>
    <row r="14" spans="1:9" hidden="1" outlineLevel="2" x14ac:dyDescent="0.2">
      <c r="A14" s="109" t="s">
        <v>1127</v>
      </c>
      <c r="B14" s="110" t="s">
        <v>1128</v>
      </c>
      <c r="C14" s="111">
        <v>1</v>
      </c>
      <c r="D14" s="112"/>
      <c r="E14" s="113">
        <v>81</v>
      </c>
      <c r="F14" s="114">
        <v>81</v>
      </c>
      <c r="G14" s="115">
        <v>40</v>
      </c>
      <c r="H14" s="116">
        <v>48.6</v>
      </c>
      <c r="I14" s="117"/>
    </row>
    <row r="15" spans="1:9" outlineLevel="2" x14ac:dyDescent="0.2">
      <c r="A15" s="109" t="s">
        <v>1129</v>
      </c>
      <c r="B15" s="110" t="s">
        <v>191</v>
      </c>
      <c r="C15" s="111">
        <v>2</v>
      </c>
      <c r="D15" s="112"/>
      <c r="E15" s="113">
        <v>700.36928562000003</v>
      </c>
      <c r="F15" s="114">
        <f>C15*E15</f>
        <v>1400.7385712400001</v>
      </c>
      <c r="G15" s="115">
        <v>40</v>
      </c>
      <c r="H15" s="116">
        <f>F15*(1-(G15/100)) +(0*SUM(H16))</f>
        <v>840.44314274400006</v>
      </c>
      <c r="I15" s="117"/>
    </row>
    <row r="16" spans="1:9" hidden="1" outlineLevel="2" x14ac:dyDescent="0.2">
      <c r="A16" s="109" t="s">
        <v>1130</v>
      </c>
      <c r="B16" s="110" t="s">
        <v>193</v>
      </c>
      <c r="C16" s="111">
        <v>1</v>
      </c>
      <c r="D16" s="112"/>
      <c r="E16" s="113">
        <v>700.36928562000003</v>
      </c>
      <c r="F16" s="114">
        <v>700.36928562000003</v>
      </c>
      <c r="G16" s="115">
        <v>40</v>
      </c>
      <c r="H16" s="116">
        <v>420.22157137200003</v>
      </c>
      <c r="I16" s="117"/>
    </row>
    <row r="17" spans="1:9" outlineLevel="2" x14ac:dyDescent="0.2">
      <c r="A17" s="109" t="s">
        <v>1131</v>
      </c>
      <c r="B17" s="110" t="s">
        <v>195</v>
      </c>
      <c r="C17" s="111">
        <v>4</v>
      </c>
      <c r="D17" s="112"/>
      <c r="E17" s="113">
        <v>967.93582071000003</v>
      </c>
      <c r="F17" s="114">
        <f>C17*E17</f>
        <v>3871.7432828400001</v>
      </c>
      <c r="G17" s="115">
        <v>40</v>
      </c>
      <c r="H17" s="116">
        <f>F17*(1-(G17/100)) +(0*SUM(H18))</f>
        <v>2323.0459697040001</v>
      </c>
      <c r="I17" s="117"/>
    </row>
    <row r="18" spans="1:9" hidden="1" outlineLevel="2" x14ac:dyDescent="0.2">
      <c r="A18" s="109" t="s">
        <v>1132</v>
      </c>
      <c r="B18" s="110" t="s">
        <v>197</v>
      </c>
      <c r="C18" s="111">
        <v>1</v>
      </c>
      <c r="D18" s="112"/>
      <c r="E18" s="113">
        <v>967.93582071000003</v>
      </c>
      <c r="F18" s="114">
        <v>967.93582071000003</v>
      </c>
      <c r="G18" s="115">
        <v>40</v>
      </c>
      <c r="H18" s="116">
        <v>580.76149242600002</v>
      </c>
      <c r="I18" s="117"/>
    </row>
    <row r="19" spans="1:9" outlineLevel="2" x14ac:dyDescent="0.2">
      <c r="A19" s="109" t="s">
        <v>1133</v>
      </c>
      <c r="B19" s="110" t="s">
        <v>203</v>
      </c>
      <c r="C19" s="111">
        <v>1</v>
      </c>
      <c r="D19" s="112"/>
      <c r="E19" s="113">
        <v>9312.3647013900008</v>
      </c>
      <c r="F19" s="114">
        <f>C19*E19</f>
        <v>9312.3647013900008</v>
      </c>
      <c r="G19" s="115">
        <v>40</v>
      </c>
      <c r="H19" s="116">
        <f>F19*(1-(G19/100)) +(0*SUM(H20))</f>
        <v>5587.4188208340001</v>
      </c>
      <c r="I19" s="117"/>
    </row>
    <row r="20" spans="1:9" hidden="1" outlineLevel="2" x14ac:dyDescent="0.2">
      <c r="A20" s="109" t="s">
        <v>1134</v>
      </c>
      <c r="B20" s="110" t="s">
        <v>205</v>
      </c>
      <c r="C20" s="111">
        <v>1</v>
      </c>
      <c r="D20" s="112"/>
      <c r="E20" s="113">
        <v>9312.3647013900008</v>
      </c>
      <c r="F20" s="114">
        <v>9312.3647013900008</v>
      </c>
      <c r="G20" s="115">
        <v>40</v>
      </c>
      <c r="H20" s="116">
        <v>5587.4188208340001</v>
      </c>
      <c r="I20" s="117"/>
    </row>
    <row r="21" spans="1:9" outlineLevel="2" x14ac:dyDescent="0.2">
      <c r="A21" s="109" t="s">
        <v>1135</v>
      </c>
      <c r="B21" s="110" t="s">
        <v>210</v>
      </c>
      <c r="C21" s="111">
        <v>4</v>
      </c>
      <c r="D21" s="112"/>
      <c r="E21" s="113">
        <v>1308.5572392700001</v>
      </c>
      <c r="F21" s="114">
        <f>C21*E21</f>
        <v>5234.2289570800003</v>
      </c>
      <c r="G21" s="115">
        <v>40</v>
      </c>
      <c r="H21" s="116">
        <f>F21*(1-(G21/100)) +(0*SUM(H22))</f>
        <v>3140.5373742480001</v>
      </c>
      <c r="I21" s="117"/>
    </row>
    <row r="22" spans="1:9" hidden="1" outlineLevel="2" x14ac:dyDescent="0.2">
      <c r="A22" s="109" t="s">
        <v>1136</v>
      </c>
      <c r="B22" s="110" t="s">
        <v>210</v>
      </c>
      <c r="C22" s="111">
        <v>1</v>
      </c>
      <c r="D22" s="112"/>
      <c r="E22" s="113">
        <v>1308.5572392700001</v>
      </c>
      <c r="F22" s="114">
        <v>1308.5572392700001</v>
      </c>
      <c r="G22" s="115">
        <v>40</v>
      </c>
      <c r="H22" s="116">
        <v>785.13434356200003</v>
      </c>
      <c r="I22" s="117"/>
    </row>
    <row r="23" spans="1:9" outlineLevel="2" x14ac:dyDescent="0.2">
      <c r="A23" s="109" t="s">
        <v>1137</v>
      </c>
      <c r="B23" s="110" t="s">
        <v>242</v>
      </c>
      <c r="C23" s="111">
        <v>2</v>
      </c>
      <c r="D23" s="112"/>
      <c r="E23" s="113">
        <v>5389.0233031999996</v>
      </c>
      <c r="F23" s="114">
        <f>C23*E23</f>
        <v>10778.046606399999</v>
      </c>
      <c r="G23" s="115">
        <v>40</v>
      </c>
      <c r="H23" s="116">
        <f>F23*(1-(G23/100)) +(0*SUM(H24))</f>
        <v>6466.827963839999</v>
      </c>
      <c r="I23" s="117"/>
    </row>
    <row r="24" spans="1:9" hidden="1" outlineLevel="2" x14ac:dyDescent="0.2">
      <c r="A24" s="109" t="s">
        <v>1138</v>
      </c>
      <c r="B24" s="110" t="s">
        <v>242</v>
      </c>
      <c r="C24" s="111">
        <v>1</v>
      </c>
      <c r="D24" s="112"/>
      <c r="E24" s="113">
        <v>5389.0233031999996</v>
      </c>
      <c r="F24" s="114">
        <v>5389.0233031999996</v>
      </c>
      <c r="G24" s="115">
        <v>40</v>
      </c>
      <c r="H24" s="116">
        <v>3233.41398192</v>
      </c>
      <c r="I24" s="117"/>
    </row>
    <row r="25" spans="1:9" outlineLevel="2" x14ac:dyDescent="0.2">
      <c r="A25" s="109" t="s">
        <v>1139</v>
      </c>
      <c r="B25" s="110" t="s">
        <v>245</v>
      </c>
      <c r="C25" s="111">
        <v>2</v>
      </c>
      <c r="D25" s="112"/>
      <c r="E25" s="113">
        <v>3300</v>
      </c>
      <c r="F25" s="114">
        <f>C25*E25</f>
        <v>6600</v>
      </c>
      <c r="G25" s="115">
        <v>40</v>
      </c>
      <c r="H25" s="116">
        <f>F25*(1-(G25/100)) +(0*SUM(H26))</f>
        <v>3960</v>
      </c>
      <c r="I25" s="117"/>
    </row>
    <row r="26" spans="1:9" hidden="1" outlineLevel="2" x14ac:dyDescent="0.2">
      <c r="A26" s="109" t="s">
        <v>1140</v>
      </c>
      <c r="B26" s="110" t="s">
        <v>245</v>
      </c>
      <c r="C26" s="111">
        <v>1</v>
      </c>
      <c r="D26" s="112"/>
      <c r="E26" s="113">
        <v>3300</v>
      </c>
      <c r="F26" s="114">
        <v>3300</v>
      </c>
      <c r="G26" s="115">
        <v>40</v>
      </c>
      <c r="H26" s="116">
        <v>1980</v>
      </c>
      <c r="I26" s="117"/>
    </row>
    <row r="27" spans="1:9" outlineLevel="1" x14ac:dyDescent="0.2">
      <c r="A27" s="109" t="s">
        <v>1141</v>
      </c>
      <c r="B27" s="110" t="s">
        <v>1142</v>
      </c>
      <c r="C27" s="111">
        <v>1</v>
      </c>
      <c r="D27" s="112"/>
      <c r="E27" s="113">
        <f>SUM(F28,F33,F45)</f>
        <v>10433.939721129998</v>
      </c>
      <c r="F27" s="114">
        <f>C27*E27</f>
        <v>10433.939721129998</v>
      </c>
      <c r="G27" s="115">
        <f>IF(F27=0, 0, 100*(1-(H27/F27)))</f>
        <v>40</v>
      </c>
      <c r="H27" s="116">
        <f>C27*SUM(H28,H33,H45)</f>
        <v>6260.3638326779992</v>
      </c>
      <c r="I27" s="117"/>
    </row>
    <row r="28" spans="1:9" outlineLevel="2" x14ac:dyDescent="0.2">
      <c r="A28" s="109" t="s">
        <v>1143</v>
      </c>
      <c r="B28" s="110" t="s">
        <v>1144</v>
      </c>
      <c r="C28" s="111">
        <v>1</v>
      </c>
      <c r="D28" s="112"/>
      <c r="E28" s="113">
        <f>SUM(F29)</f>
        <v>709.71</v>
      </c>
      <c r="F28" s="114">
        <f>C28*E28</f>
        <v>709.71</v>
      </c>
      <c r="G28" s="115">
        <f>IF(F28=0, 0, 100*(1-(H28/F28)))</f>
        <v>40</v>
      </c>
      <c r="H28" s="116">
        <f>C28*SUM(H29)</f>
        <v>425.82600000000002</v>
      </c>
      <c r="I28" s="117"/>
    </row>
    <row r="29" spans="1:9" outlineLevel="2" x14ac:dyDescent="0.2">
      <c r="A29" s="109" t="s">
        <v>1145</v>
      </c>
      <c r="B29" s="110" t="s">
        <v>1146</v>
      </c>
      <c r="C29" s="111">
        <v>1</v>
      </c>
      <c r="D29" s="112"/>
      <c r="E29" s="113">
        <v>709.71</v>
      </c>
      <c r="F29" s="114">
        <f>C29*E29</f>
        <v>709.71</v>
      </c>
      <c r="G29" s="115">
        <v>40</v>
      </c>
      <c r="H29" s="116">
        <f>F29*(1-(G29/100)) +(0*SUM(H30,H31,H32))</f>
        <v>425.82600000000002</v>
      </c>
      <c r="I29" s="117"/>
    </row>
    <row r="30" spans="1:9" hidden="1" outlineLevel="3" x14ac:dyDescent="0.2">
      <c r="A30" s="109" t="s">
        <v>1147</v>
      </c>
      <c r="B30" s="110" t="s">
        <v>1148</v>
      </c>
      <c r="C30" s="111">
        <v>1</v>
      </c>
      <c r="D30" s="112"/>
      <c r="E30" s="113">
        <v>96.1</v>
      </c>
      <c r="F30" s="114">
        <v>96.1</v>
      </c>
      <c r="G30" s="115">
        <v>40</v>
      </c>
      <c r="H30" s="116">
        <v>57.66</v>
      </c>
      <c r="I30" s="117"/>
    </row>
    <row r="31" spans="1:9" hidden="1" outlineLevel="3" x14ac:dyDescent="0.2">
      <c r="A31" s="109" t="s">
        <v>1149</v>
      </c>
      <c r="B31" s="110" t="s">
        <v>1150</v>
      </c>
      <c r="C31" s="111">
        <v>1</v>
      </c>
      <c r="D31" s="112"/>
      <c r="E31" s="113">
        <v>84.08</v>
      </c>
      <c r="F31" s="114">
        <v>84.08</v>
      </c>
      <c r="G31" s="115">
        <v>40</v>
      </c>
      <c r="H31" s="116">
        <v>50.448</v>
      </c>
      <c r="I31" s="117"/>
    </row>
    <row r="32" spans="1:9" hidden="1" outlineLevel="3" x14ac:dyDescent="0.2">
      <c r="A32" s="109" t="s">
        <v>1151</v>
      </c>
      <c r="B32" s="110" t="s">
        <v>1152</v>
      </c>
      <c r="C32" s="111">
        <v>1</v>
      </c>
      <c r="D32" s="112"/>
      <c r="E32" s="113">
        <v>529.53</v>
      </c>
      <c r="F32" s="114">
        <v>529.53</v>
      </c>
      <c r="G32" s="115">
        <v>40</v>
      </c>
      <c r="H32" s="116">
        <v>317.71800000000002</v>
      </c>
      <c r="I32" s="117"/>
    </row>
    <row r="33" spans="1:9" outlineLevel="2" x14ac:dyDescent="0.2">
      <c r="A33" s="109" t="s">
        <v>1153</v>
      </c>
      <c r="B33" s="110" t="s">
        <v>1154</v>
      </c>
      <c r="C33" s="111">
        <v>1</v>
      </c>
      <c r="D33" s="112"/>
      <c r="E33" s="113">
        <v>9132.2297211299992</v>
      </c>
      <c r="F33" s="114">
        <f>C33*E33</f>
        <v>9132.2297211299992</v>
      </c>
      <c r="G33" s="115">
        <v>40</v>
      </c>
      <c r="H33" s="116">
        <f>F33*(1-(G33/100)) +(0*SUM(H34,H35,H36,H37,H38,H39,H40,H41,H42,H43,H44))</f>
        <v>5479.3378326779994</v>
      </c>
      <c r="I33" s="117"/>
    </row>
    <row r="34" spans="1:9" hidden="1" outlineLevel="3" x14ac:dyDescent="0.2">
      <c r="A34" s="109" t="s">
        <v>1155</v>
      </c>
      <c r="B34" s="110" t="s">
        <v>222</v>
      </c>
      <c r="C34" s="111">
        <v>1</v>
      </c>
      <c r="D34" s="112"/>
      <c r="E34" s="113">
        <v>594.85546925000006</v>
      </c>
      <c r="F34" s="114">
        <v>594.85546925000006</v>
      </c>
      <c r="G34" s="115">
        <v>40</v>
      </c>
      <c r="H34" s="116">
        <v>356.91328155000002</v>
      </c>
      <c r="I34" s="117"/>
    </row>
    <row r="35" spans="1:9" hidden="1" outlineLevel="3" x14ac:dyDescent="0.2">
      <c r="A35" s="109" t="s">
        <v>1156</v>
      </c>
      <c r="B35" s="110" t="s">
        <v>315</v>
      </c>
      <c r="C35" s="111">
        <v>0</v>
      </c>
      <c r="D35" s="112"/>
      <c r="E35" s="113">
        <v>36.08811919</v>
      </c>
      <c r="F35" s="114">
        <v>0</v>
      </c>
      <c r="G35" s="115">
        <v>40</v>
      </c>
      <c r="H35" s="116">
        <v>0</v>
      </c>
      <c r="I35" s="117"/>
    </row>
    <row r="36" spans="1:9" hidden="1" outlineLevel="3" x14ac:dyDescent="0.2">
      <c r="A36" s="109" t="s">
        <v>1157</v>
      </c>
      <c r="B36" s="110" t="s">
        <v>319</v>
      </c>
      <c r="C36" s="111">
        <v>1</v>
      </c>
      <c r="D36" s="112"/>
      <c r="E36" s="113">
        <v>227.32713613000001</v>
      </c>
      <c r="F36" s="114">
        <v>227.32713613000001</v>
      </c>
      <c r="G36" s="115">
        <v>40</v>
      </c>
      <c r="H36" s="116">
        <v>136.39628167800001</v>
      </c>
      <c r="I36" s="117"/>
    </row>
    <row r="37" spans="1:9" hidden="1" outlineLevel="3" x14ac:dyDescent="0.2">
      <c r="A37" s="109" t="s">
        <v>1158</v>
      </c>
      <c r="B37" s="110" t="s">
        <v>312</v>
      </c>
      <c r="C37" s="111">
        <v>1</v>
      </c>
      <c r="D37" s="112"/>
      <c r="E37" s="113">
        <v>2631.3510760200002</v>
      </c>
      <c r="F37" s="114">
        <v>2631.3510760200002</v>
      </c>
      <c r="G37" s="115">
        <v>40</v>
      </c>
      <c r="H37" s="116">
        <v>1578.8106456119999</v>
      </c>
      <c r="I37" s="117"/>
    </row>
    <row r="38" spans="1:9" hidden="1" outlineLevel="3" x14ac:dyDescent="0.2">
      <c r="A38" s="109" t="s">
        <v>1159</v>
      </c>
      <c r="B38" s="110" t="s">
        <v>197</v>
      </c>
      <c r="C38" s="111">
        <v>0</v>
      </c>
      <c r="D38" s="112"/>
      <c r="E38" s="113">
        <v>967.93582071000003</v>
      </c>
      <c r="F38" s="114">
        <v>0</v>
      </c>
      <c r="G38" s="115">
        <v>40</v>
      </c>
      <c r="H38" s="116">
        <v>0</v>
      </c>
      <c r="I38" s="117"/>
    </row>
    <row r="39" spans="1:9" hidden="1" outlineLevel="3" x14ac:dyDescent="0.2">
      <c r="A39" s="109" t="s">
        <v>1160</v>
      </c>
      <c r="B39" s="110" t="s">
        <v>185</v>
      </c>
      <c r="C39" s="111">
        <v>2</v>
      </c>
      <c r="D39" s="112"/>
      <c r="E39" s="113">
        <v>313.76543995999998</v>
      </c>
      <c r="F39" s="114">
        <v>627.53087991999996</v>
      </c>
      <c r="G39" s="115">
        <v>40</v>
      </c>
      <c r="H39" s="116">
        <v>376.518527952</v>
      </c>
      <c r="I39" s="117"/>
    </row>
    <row r="40" spans="1:9" hidden="1" outlineLevel="3" x14ac:dyDescent="0.2">
      <c r="A40" s="109" t="s">
        <v>1161</v>
      </c>
      <c r="B40" s="110" t="s">
        <v>1162</v>
      </c>
      <c r="C40" s="111">
        <v>1</v>
      </c>
      <c r="D40" s="112"/>
      <c r="E40" s="113">
        <v>3158.4872023399998</v>
      </c>
      <c r="F40" s="114">
        <v>3158.4872023399998</v>
      </c>
      <c r="G40" s="115">
        <v>40</v>
      </c>
      <c r="H40" s="116">
        <v>1895.0923214039999</v>
      </c>
      <c r="I40" s="117"/>
    </row>
    <row r="41" spans="1:9" hidden="1" outlineLevel="3" x14ac:dyDescent="0.2">
      <c r="A41" s="109" t="s">
        <v>1163</v>
      </c>
      <c r="B41" s="110" t="s">
        <v>256</v>
      </c>
      <c r="C41" s="111">
        <v>0</v>
      </c>
      <c r="D41" s="112"/>
      <c r="E41" s="113">
        <v>967.93582071000003</v>
      </c>
      <c r="F41" s="114">
        <v>0</v>
      </c>
      <c r="G41" s="115">
        <v>40</v>
      </c>
      <c r="H41" s="116">
        <v>0</v>
      </c>
      <c r="I41" s="117"/>
    </row>
    <row r="42" spans="1:9" hidden="1" outlineLevel="3" x14ac:dyDescent="0.2">
      <c r="A42" s="109" t="s">
        <v>1164</v>
      </c>
      <c r="B42" s="110" t="s">
        <v>1165</v>
      </c>
      <c r="C42" s="111">
        <v>1</v>
      </c>
      <c r="D42" s="112"/>
      <c r="E42" s="113">
        <v>1400.7385712499999</v>
      </c>
      <c r="F42" s="114">
        <v>1400.7385712499999</v>
      </c>
      <c r="G42" s="115">
        <v>40</v>
      </c>
      <c r="H42" s="116">
        <v>840.44314274999999</v>
      </c>
      <c r="I42" s="117"/>
    </row>
    <row r="43" spans="1:9" hidden="1" outlineLevel="3" x14ac:dyDescent="0.2">
      <c r="A43" s="109" t="s">
        <v>1166</v>
      </c>
      <c r="B43" s="110" t="s">
        <v>181</v>
      </c>
      <c r="C43" s="111">
        <v>1</v>
      </c>
      <c r="D43" s="112"/>
      <c r="E43" s="113">
        <v>491.93938622000002</v>
      </c>
      <c r="F43" s="114">
        <v>491.93938622000002</v>
      </c>
      <c r="G43" s="115">
        <v>40</v>
      </c>
      <c r="H43" s="116">
        <v>295.163631732</v>
      </c>
      <c r="I43" s="117"/>
    </row>
    <row r="44" spans="1:9" hidden="1" outlineLevel="3" x14ac:dyDescent="0.2">
      <c r="A44" s="109" t="s">
        <v>1167</v>
      </c>
      <c r="B44" s="110" t="s">
        <v>1168</v>
      </c>
      <c r="C44" s="111">
        <v>0</v>
      </c>
      <c r="D44" s="112"/>
      <c r="E44" s="113">
        <v>508.08608175000001</v>
      </c>
      <c r="F44" s="114">
        <v>0</v>
      </c>
      <c r="G44" s="115">
        <v>40</v>
      </c>
      <c r="H44" s="116">
        <v>0</v>
      </c>
      <c r="I44" s="117"/>
    </row>
    <row r="45" spans="1:9" outlineLevel="2" x14ac:dyDescent="0.2">
      <c r="A45" s="109" t="s">
        <v>1169</v>
      </c>
      <c r="B45" s="110" t="s">
        <v>1170</v>
      </c>
      <c r="C45" s="111">
        <v>1</v>
      </c>
      <c r="D45" s="112"/>
      <c r="E45" s="113">
        <f>SUM(F46)</f>
        <v>592</v>
      </c>
      <c r="F45" s="114">
        <f>C45*E45</f>
        <v>592</v>
      </c>
      <c r="G45" s="115">
        <f>IF(F45=0, 0, 100*(1-(H45/F45)))</f>
        <v>40</v>
      </c>
      <c r="H45" s="116">
        <f>C45*SUM(H46)</f>
        <v>355.2</v>
      </c>
      <c r="I45" s="117"/>
    </row>
    <row r="46" spans="1:9" outlineLevel="2" x14ac:dyDescent="0.2">
      <c r="A46" s="109" t="s">
        <v>1171</v>
      </c>
      <c r="B46" s="110" t="s">
        <v>1172</v>
      </c>
      <c r="C46" s="111">
        <v>1</v>
      </c>
      <c r="D46" s="112"/>
      <c r="E46" s="113">
        <v>592</v>
      </c>
      <c r="F46" s="114">
        <f>C46*E46</f>
        <v>592</v>
      </c>
      <c r="G46" s="115">
        <v>40</v>
      </c>
      <c r="H46" s="116">
        <f>F46*(1-(G46/100)) +(0*SUM(H47))</f>
        <v>355.2</v>
      </c>
      <c r="I46" s="117"/>
    </row>
    <row r="47" spans="1:9" hidden="1" outlineLevel="2" x14ac:dyDescent="0.2">
      <c r="A47" s="109" t="s">
        <v>1173</v>
      </c>
      <c r="B47" s="110" t="s">
        <v>1174</v>
      </c>
      <c r="C47" s="111">
        <v>1</v>
      </c>
      <c r="D47" s="112"/>
      <c r="E47" s="113">
        <v>592</v>
      </c>
      <c r="F47" s="114">
        <v>592</v>
      </c>
      <c r="G47" s="115">
        <v>40</v>
      </c>
      <c r="H47" s="116">
        <v>355.2</v>
      </c>
      <c r="I47" s="117"/>
    </row>
    <row r="48" spans="1:9" outlineLevel="1" x14ac:dyDescent="0.2">
      <c r="A48" s="109" t="s">
        <v>1175</v>
      </c>
      <c r="B48" s="110" t="s">
        <v>1176</v>
      </c>
      <c r="C48" s="111">
        <v>1</v>
      </c>
      <c r="D48" s="112"/>
      <c r="E48" s="113">
        <f>SUM(F49,F51)</f>
        <v>1984.10798421</v>
      </c>
      <c r="F48" s="114">
        <f>C48*E48</f>
        <v>1984.10798421</v>
      </c>
      <c r="G48" s="115">
        <f>IF(F48=0, 0, 100*(1-(H48/F48)))</f>
        <v>40</v>
      </c>
      <c r="H48" s="116">
        <f>C48*SUM(H49,H51)</f>
        <v>1190.4647905259999</v>
      </c>
      <c r="I48" s="117"/>
    </row>
    <row r="49" spans="1:9" outlineLevel="2" x14ac:dyDescent="0.2">
      <c r="A49" s="109" t="s">
        <v>1177</v>
      </c>
      <c r="B49" s="110" t="s">
        <v>195</v>
      </c>
      <c r="C49" s="111">
        <v>1</v>
      </c>
      <c r="D49" s="112"/>
      <c r="E49" s="113">
        <v>967.93582071000003</v>
      </c>
      <c r="F49" s="114">
        <f>C49*E49</f>
        <v>967.93582071000003</v>
      </c>
      <c r="G49" s="115">
        <v>40</v>
      </c>
      <c r="H49" s="116">
        <f>F49*(1-(G49/100)) +(0*SUM(H50))</f>
        <v>580.76149242600002</v>
      </c>
      <c r="I49" s="117"/>
    </row>
    <row r="50" spans="1:9" hidden="1" outlineLevel="2" x14ac:dyDescent="0.2">
      <c r="A50" s="109" t="s">
        <v>1178</v>
      </c>
      <c r="B50" s="110" t="s">
        <v>197</v>
      </c>
      <c r="C50" s="111">
        <v>1</v>
      </c>
      <c r="D50" s="112"/>
      <c r="E50" s="113">
        <v>967.93582071000003</v>
      </c>
      <c r="F50" s="114">
        <v>967.93582071000003</v>
      </c>
      <c r="G50" s="115">
        <v>40</v>
      </c>
      <c r="H50" s="116">
        <v>580.76149242600002</v>
      </c>
      <c r="I50" s="117"/>
    </row>
    <row r="51" spans="1:9" outlineLevel="2" x14ac:dyDescent="0.2">
      <c r="A51" s="109" t="s">
        <v>1179</v>
      </c>
      <c r="B51" s="110" t="s">
        <v>1180</v>
      </c>
      <c r="C51" s="111">
        <v>2</v>
      </c>
      <c r="D51" s="112"/>
      <c r="E51" s="113">
        <v>508.08608175000001</v>
      </c>
      <c r="F51" s="114">
        <f>C51*E51</f>
        <v>1016.1721635</v>
      </c>
      <c r="G51" s="115">
        <v>40</v>
      </c>
      <c r="H51" s="116">
        <f>F51*(1-(G51/100)) +(0*SUM(H52))</f>
        <v>609.70329809999998</v>
      </c>
      <c r="I51" s="117"/>
    </row>
    <row r="52" spans="1:9" hidden="1" outlineLevel="2" x14ac:dyDescent="0.2">
      <c r="A52" s="109" t="s">
        <v>1181</v>
      </c>
      <c r="B52" s="110" t="s">
        <v>1168</v>
      </c>
      <c r="C52" s="111">
        <v>1</v>
      </c>
      <c r="D52" s="112"/>
      <c r="E52" s="113">
        <v>508.08608175000001</v>
      </c>
      <c r="F52" s="114">
        <v>508.08608175000001</v>
      </c>
      <c r="G52" s="115">
        <v>40</v>
      </c>
      <c r="H52" s="116">
        <v>304.85164904999999</v>
      </c>
      <c r="I52" s="117"/>
    </row>
    <row r="53" spans="1:9" outlineLevel="1" x14ac:dyDescent="0.2">
      <c r="A53" s="109" t="s">
        <v>1182</v>
      </c>
      <c r="B53" s="110" t="s">
        <v>1183</v>
      </c>
      <c r="C53" s="111">
        <v>1</v>
      </c>
      <c r="D53" s="112"/>
      <c r="E53" s="113">
        <f>SUM(F54,F56)</f>
        <v>2719.84</v>
      </c>
      <c r="F53" s="114">
        <f>C53*E53</f>
        <v>2719.84</v>
      </c>
      <c r="G53" s="115">
        <f>IF(F53=0, 0, 100*(1-(H53/F53)))</f>
        <v>40</v>
      </c>
      <c r="H53" s="116">
        <f>C53*SUM(H54,H56)</f>
        <v>1631.904</v>
      </c>
      <c r="I53" s="117"/>
    </row>
    <row r="54" spans="1:9" outlineLevel="2" x14ac:dyDescent="0.2">
      <c r="A54" s="109" t="s">
        <v>1184</v>
      </c>
      <c r="B54" s="110" t="s">
        <v>294</v>
      </c>
      <c r="C54" s="111">
        <v>1</v>
      </c>
      <c r="D54" s="112"/>
      <c r="E54" s="113">
        <v>1419</v>
      </c>
      <c r="F54" s="114">
        <f>C54*E54</f>
        <v>1419</v>
      </c>
      <c r="G54" s="115">
        <v>40</v>
      </c>
      <c r="H54" s="116">
        <f>F54*(1-(G54/100)) +(0*SUM(H55))</f>
        <v>851.4</v>
      </c>
      <c r="I54" s="117"/>
    </row>
    <row r="55" spans="1:9" hidden="1" outlineLevel="2" x14ac:dyDescent="0.2">
      <c r="A55" s="109" t="s">
        <v>1185</v>
      </c>
      <c r="B55" s="110" t="s">
        <v>296</v>
      </c>
      <c r="C55" s="111">
        <v>1</v>
      </c>
      <c r="D55" s="112"/>
      <c r="E55" s="113">
        <v>1419</v>
      </c>
      <c r="F55" s="114">
        <v>1419</v>
      </c>
      <c r="G55" s="115">
        <v>40</v>
      </c>
      <c r="H55" s="116">
        <v>851.4</v>
      </c>
      <c r="I55" s="117"/>
    </row>
    <row r="56" spans="1:9" outlineLevel="2" x14ac:dyDescent="0.2">
      <c r="A56" s="109" t="s">
        <v>1186</v>
      </c>
      <c r="B56" s="110" t="s">
        <v>1187</v>
      </c>
      <c r="C56" s="111">
        <v>1</v>
      </c>
      <c r="D56" s="112"/>
      <c r="E56" s="113">
        <v>1300.8399999999999</v>
      </c>
      <c r="F56" s="114">
        <f>C56*E56</f>
        <v>1300.8399999999999</v>
      </c>
      <c r="G56" s="115">
        <v>40</v>
      </c>
      <c r="H56" s="116">
        <f>F56*(1-(G56/100)) +(0*SUM(H57,H58,H59,H60))</f>
        <v>780.50399999999991</v>
      </c>
      <c r="I56" s="117"/>
    </row>
    <row r="57" spans="1:9" hidden="1" outlineLevel="3" x14ac:dyDescent="0.2">
      <c r="A57" s="109" t="s">
        <v>1188</v>
      </c>
      <c r="B57" s="110" t="s">
        <v>300</v>
      </c>
      <c r="C57" s="111">
        <v>1</v>
      </c>
      <c r="D57" s="112"/>
      <c r="E57" s="113">
        <v>290.63</v>
      </c>
      <c r="F57" s="114">
        <v>290.63</v>
      </c>
      <c r="G57" s="115">
        <v>40</v>
      </c>
      <c r="H57" s="116">
        <v>174.37799999999999</v>
      </c>
      <c r="I57" s="117"/>
    </row>
    <row r="58" spans="1:9" hidden="1" outlineLevel="3" x14ac:dyDescent="0.2">
      <c r="A58" s="109" t="s">
        <v>1189</v>
      </c>
      <c r="B58" s="110" t="s">
        <v>302</v>
      </c>
      <c r="C58" s="111">
        <v>1</v>
      </c>
      <c r="D58" s="112"/>
      <c r="E58" s="113">
        <v>297</v>
      </c>
      <c r="F58" s="114">
        <v>297</v>
      </c>
      <c r="G58" s="115">
        <v>40</v>
      </c>
      <c r="H58" s="116">
        <v>178.2</v>
      </c>
      <c r="I58" s="117"/>
    </row>
    <row r="59" spans="1:9" hidden="1" outlineLevel="3" x14ac:dyDescent="0.2">
      <c r="A59" s="109" t="s">
        <v>1190</v>
      </c>
      <c r="B59" s="110" t="s">
        <v>296</v>
      </c>
      <c r="C59" s="111">
        <v>0</v>
      </c>
      <c r="D59" s="112"/>
      <c r="E59" s="113">
        <v>1419</v>
      </c>
      <c r="F59" s="114">
        <v>0</v>
      </c>
      <c r="G59" s="115">
        <v>40</v>
      </c>
      <c r="H59" s="116">
        <v>0</v>
      </c>
      <c r="I59" s="117"/>
    </row>
    <row r="60" spans="1:9" hidden="1" outlineLevel="3" x14ac:dyDescent="0.2">
      <c r="A60" s="109" t="s">
        <v>1191</v>
      </c>
      <c r="B60" s="110" t="s">
        <v>1192</v>
      </c>
      <c r="C60" s="111">
        <v>1</v>
      </c>
      <c r="D60" s="112"/>
      <c r="E60" s="113">
        <v>713.21</v>
      </c>
      <c r="F60" s="114">
        <v>713.21</v>
      </c>
      <c r="G60" s="115">
        <v>40</v>
      </c>
      <c r="H60" s="116">
        <v>427.92599999999999</v>
      </c>
      <c r="I60" s="117"/>
    </row>
    <row r="61" spans="1:9" outlineLevel="1" x14ac:dyDescent="0.2">
      <c r="A61" s="109" t="s">
        <v>1193</v>
      </c>
      <c r="B61" s="110" t="s">
        <v>1194</v>
      </c>
      <c r="C61" s="111">
        <v>1</v>
      </c>
      <c r="D61" s="112"/>
      <c r="E61" s="113">
        <f>SUM(F62,F64)</f>
        <v>13283.713230629999</v>
      </c>
      <c r="F61" s="114">
        <f>C61*E61</f>
        <v>13283.713230629999</v>
      </c>
      <c r="G61" s="115">
        <f>IF(F61=0, 0, 100*(1-(H61/F61)))</f>
        <v>40</v>
      </c>
      <c r="H61" s="116">
        <f>C61*SUM(H62,H64)</f>
        <v>7970.2279383779996</v>
      </c>
      <c r="I61" s="117"/>
    </row>
    <row r="62" spans="1:9" outlineLevel="2" x14ac:dyDescent="0.2">
      <c r="A62" s="109" t="s">
        <v>1195</v>
      </c>
      <c r="B62" s="110" t="s">
        <v>110</v>
      </c>
      <c r="C62" s="111">
        <v>3</v>
      </c>
      <c r="D62" s="112"/>
      <c r="E62" s="113">
        <v>256.72991214000001</v>
      </c>
      <c r="F62" s="114">
        <f>C62*E62</f>
        <v>770.18973642000003</v>
      </c>
      <c r="G62" s="115">
        <v>40</v>
      </c>
      <c r="H62" s="116">
        <f>F62*(1-(G62/100)) +(0*SUM(H63))</f>
        <v>462.11384185200001</v>
      </c>
      <c r="I62" s="117"/>
    </row>
    <row r="63" spans="1:9" hidden="1" outlineLevel="2" x14ac:dyDescent="0.2">
      <c r="A63" s="109" t="s">
        <v>1196</v>
      </c>
      <c r="B63" s="110" t="s">
        <v>80</v>
      </c>
      <c r="C63" s="111">
        <v>1</v>
      </c>
      <c r="D63" s="112"/>
      <c r="E63" s="113">
        <v>256.72991214000001</v>
      </c>
      <c r="F63" s="114">
        <v>256.72991214000001</v>
      </c>
      <c r="G63" s="115">
        <v>40</v>
      </c>
      <c r="H63" s="116">
        <v>154.03794728400001</v>
      </c>
      <c r="I63" s="117"/>
    </row>
    <row r="64" spans="1:9" outlineLevel="2" x14ac:dyDescent="0.2">
      <c r="A64" s="109" t="s">
        <v>1197</v>
      </c>
      <c r="B64" s="110" t="s">
        <v>1198</v>
      </c>
      <c r="C64" s="111">
        <v>1</v>
      </c>
      <c r="D64" s="112"/>
      <c r="E64" s="113">
        <v>12513.52349421</v>
      </c>
      <c r="F64" s="114">
        <f>C64*E64</f>
        <v>12513.52349421</v>
      </c>
      <c r="G64" s="115">
        <v>40</v>
      </c>
      <c r="H64" s="116">
        <f>F64*(1-(G64/100)) +(0*SUM(H65,H66,H67))</f>
        <v>7508.1140965259992</v>
      </c>
      <c r="I64" s="117"/>
    </row>
    <row r="65" spans="1:9" hidden="1" outlineLevel="3" x14ac:dyDescent="0.2">
      <c r="A65" s="109" t="s">
        <v>1199</v>
      </c>
      <c r="B65" s="110" t="s">
        <v>76</v>
      </c>
      <c r="C65" s="111">
        <v>1</v>
      </c>
      <c r="D65" s="112"/>
      <c r="E65" s="113">
        <v>10880.466063919999</v>
      </c>
      <c r="F65" s="114">
        <v>10880.466063919999</v>
      </c>
      <c r="G65" s="115">
        <v>40</v>
      </c>
      <c r="H65" s="116">
        <v>6528.2796383519999</v>
      </c>
      <c r="I65" s="117"/>
    </row>
    <row r="66" spans="1:9" hidden="1" outlineLevel="3" x14ac:dyDescent="0.2">
      <c r="A66" s="109" t="s">
        <v>1200</v>
      </c>
      <c r="B66" s="110" t="s">
        <v>118</v>
      </c>
      <c r="C66" s="111">
        <v>1</v>
      </c>
      <c r="D66" s="112"/>
      <c r="E66" s="113">
        <v>862.86769387000004</v>
      </c>
      <c r="F66" s="114">
        <v>862.86769387000004</v>
      </c>
      <c r="G66" s="115">
        <v>40</v>
      </c>
      <c r="H66" s="116">
        <v>517.72061632199996</v>
      </c>
      <c r="I66" s="117"/>
    </row>
    <row r="67" spans="1:9" hidden="1" outlineLevel="3" x14ac:dyDescent="0.2">
      <c r="A67" s="109" t="s">
        <v>1201</v>
      </c>
      <c r="B67" s="110" t="s">
        <v>80</v>
      </c>
      <c r="C67" s="111">
        <v>3</v>
      </c>
      <c r="D67" s="112"/>
      <c r="E67" s="113">
        <v>256.72991214000001</v>
      </c>
      <c r="F67" s="114">
        <v>770.18973642000003</v>
      </c>
      <c r="G67" s="115">
        <v>40</v>
      </c>
      <c r="H67" s="116">
        <v>462.11384185200001</v>
      </c>
      <c r="I67" s="117"/>
    </row>
    <row r="68" spans="1:9" outlineLevel="1" x14ac:dyDescent="0.2">
      <c r="A68" s="109" t="s">
        <v>1202</v>
      </c>
      <c r="B68" s="110" t="s">
        <v>1203</v>
      </c>
      <c r="C68" s="111">
        <v>1</v>
      </c>
      <c r="D68" s="112"/>
      <c r="E68" s="113">
        <f>SUM(F69,F71,F73)</f>
        <v>19932.446198919999</v>
      </c>
      <c r="F68" s="114">
        <f>C68*E68</f>
        <v>19932.446198919999</v>
      </c>
      <c r="G68" s="115">
        <f>IF(F68=0, 0, 100*(1-(H68/F68)))</f>
        <v>39.999999999999993</v>
      </c>
      <c r="H68" s="116">
        <f>C68*SUM(H69,H71,H73)</f>
        <v>11959.467719352</v>
      </c>
      <c r="I68" s="117"/>
    </row>
    <row r="69" spans="1:9" outlineLevel="2" x14ac:dyDescent="0.2">
      <c r="A69" s="109" t="s">
        <v>1204</v>
      </c>
      <c r="B69" s="110" t="s">
        <v>60</v>
      </c>
      <c r="C69" s="111">
        <v>3</v>
      </c>
      <c r="D69" s="112"/>
      <c r="E69" s="113">
        <v>214.52947918000001</v>
      </c>
      <c r="F69" s="114">
        <f>C69*E69</f>
        <v>643.58843754000009</v>
      </c>
      <c r="G69" s="115">
        <v>40</v>
      </c>
      <c r="H69" s="116">
        <f>F69*(1-(G69/100)) +(0*SUM(H70))</f>
        <v>386.15306252400006</v>
      </c>
      <c r="I69" s="117"/>
    </row>
    <row r="70" spans="1:9" hidden="1" outlineLevel="2" x14ac:dyDescent="0.2">
      <c r="A70" s="109" t="s">
        <v>1205</v>
      </c>
      <c r="B70" s="110" t="s">
        <v>62</v>
      </c>
      <c r="C70" s="111">
        <v>1</v>
      </c>
      <c r="D70" s="112"/>
      <c r="E70" s="113">
        <v>214.52947918000001</v>
      </c>
      <c r="F70" s="114">
        <v>214.52947918000001</v>
      </c>
      <c r="G70" s="115">
        <v>40</v>
      </c>
      <c r="H70" s="116">
        <v>128.71768750800001</v>
      </c>
      <c r="I70" s="117"/>
    </row>
    <row r="71" spans="1:9" outlineLevel="2" x14ac:dyDescent="0.2">
      <c r="A71" s="109" t="s">
        <v>1206</v>
      </c>
      <c r="B71" s="110" t="s">
        <v>64</v>
      </c>
      <c r="C71" s="111">
        <v>12</v>
      </c>
      <c r="D71" s="112"/>
      <c r="E71" s="113">
        <v>214.52947918000001</v>
      </c>
      <c r="F71" s="114">
        <f>C71*E71</f>
        <v>2574.3537501600003</v>
      </c>
      <c r="G71" s="115">
        <v>40</v>
      </c>
      <c r="H71" s="116">
        <f>F71*(1-(G71/100)) +(0*SUM(H72))</f>
        <v>1544.6122500960003</v>
      </c>
      <c r="I71" s="117"/>
    </row>
    <row r="72" spans="1:9" hidden="1" outlineLevel="2" x14ac:dyDescent="0.2">
      <c r="A72" s="109" t="s">
        <v>1207</v>
      </c>
      <c r="B72" s="110" t="s">
        <v>66</v>
      </c>
      <c r="C72" s="111">
        <v>1</v>
      </c>
      <c r="D72" s="112"/>
      <c r="E72" s="113">
        <v>214.52947918000001</v>
      </c>
      <c r="F72" s="114">
        <v>214.52947918000001</v>
      </c>
      <c r="G72" s="115">
        <v>40</v>
      </c>
      <c r="H72" s="116">
        <v>128.71768750800001</v>
      </c>
      <c r="I72" s="117"/>
    </row>
    <row r="73" spans="1:9" outlineLevel="2" x14ac:dyDescent="0.2">
      <c r="A73" s="109" t="s">
        <v>1208</v>
      </c>
      <c r="B73" s="110" t="s">
        <v>1209</v>
      </c>
      <c r="C73" s="111">
        <v>1</v>
      </c>
      <c r="D73" s="112"/>
      <c r="E73" s="113">
        <v>16714.50401122</v>
      </c>
      <c r="F73" s="114">
        <f>C73*E73</f>
        <v>16714.50401122</v>
      </c>
      <c r="G73" s="115">
        <v>40</v>
      </c>
      <c r="H73" s="116">
        <f>F73*(1-(G73/100)) +(0*SUM(H74,H75,H76,H77,H78,H79,H80,H81,H82,H83,H84,H85,H86,H87,H88,H89,H90))</f>
        <v>10028.702406732</v>
      </c>
      <c r="I73" s="117"/>
    </row>
    <row r="74" spans="1:9" hidden="1" outlineLevel="3" x14ac:dyDescent="0.2">
      <c r="A74" s="109" t="s">
        <v>1210</v>
      </c>
      <c r="B74" s="110" t="s">
        <v>312</v>
      </c>
      <c r="C74" s="111">
        <v>0</v>
      </c>
      <c r="D74" s="112"/>
      <c r="E74" s="113">
        <v>2631.3510760200002</v>
      </c>
      <c r="F74" s="114">
        <v>0</v>
      </c>
      <c r="G74" s="115">
        <v>40</v>
      </c>
      <c r="H74" s="116">
        <v>0</v>
      </c>
      <c r="I74" s="117"/>
    </row>
    <row r="75" spans="1:9" hidden="1" outlineLevel="3" x14ac:dyDescent="0.2">
      <c r="A75" s="109" t="s">
        <v>1211</v>
      </c>
      <c r="B75" s="110" t="s">
        <v>181</v>
      </c>
      <c r="C75" s="111">
        <v>1</v>
      </c>
      <c r="D75" s="112"/>
      <c r="E75" s="113">
        <v>491.93938622000002</v>
      </c>
      <c r="F75" s="114">
        <v>491.93938622000002</v>
      </c>
      <c r="G75" s="115">
        <v>40</v>
      </c>
      <c r="H75" s="116">
        <v>295.163631732</v>
      </c>
      <c r="I75" s="117"/>
    </row>
    <row r="76" spans="1:9" hidden="1" outlineLevel="3" x14ac:dyDescent="0.2">
      <c r="A76" s="109" t="s">
        <v>1212</v>
      </c>
      <c r="B76" s="110" t="s">
        <v>315</v>
      </c>
      <c r="C76" s="111">
        <v>0</v>
      </c>
      <c r="D76" s="112"/>
      <c r="E76" s="113">
        <v>36.08811919</v>
      </c>
      <c r="F76" s="114">
        <v>0</v>
      </c>
      <c r="G76" s="115">
        <v>40</v>
      </c>
      <c r="H76" s="116">
        <v>0</v>
      </c>
      <c r="I76" s="117"/>
    </row>
    <row r="77" spans="1:9" hidden="1" outlineLevel="3" x14ac:dyDescent="0.2">
      <c r="A77" s="109" t="s">
        <v>1213</v>
      </c>
      <c r="B77" s="110" t="s">
        <v>72</v>
      </c>
      <c r="C77" s="111">
        <v>1</v>
      </c>
      <c r="D77" s="112"/>
      <c r="E77" s="113">
        <v>537.64166561000002</v>
      </c>
      <c r="F77" s="114">
        <v>537.64166561000002</v>
      </c>
      <c r="G77" s="115">
        <v>40</v>
      </c>
      <c r="H77" s="116">
        <v>322.58499936599998</v>
      </c>
      <c r="I77" s="117"/>
    </row>
    <row r="78" spans="1:9" hidden="1" outlineLevel="3" x14ac:dyDescent="0.2">
      <c r="A78" s="109" t="s">
        <v>1214</v>
      </c>
      <c r="B78" s="110" t="s">
        <v>185</v>
      </c>
      <c r="C78" s="111">
        <v>1</v>
      </c>
      <c r="D78" s="112"/>
      <c r="E78" s="113">
        <v>313.76543995999998</v>
      </c>
      <c r="F78" s="114">
        <v>313.76543995999998</v>
      </c>
      <c r="G78" s="115">
        <v>40</v>
      </c>
      <c r="H78" s="116">
        <v>188.259263976</v>
      </c>
      <c r="I78" s="117"/>
    </row>
    <row r="79" spans="1:9" hidden="1" outlineLevel="3" x14ac:dyDescent="0.2">
      <c r="A79" s="109" t="s">
        <v>1215</v>
      </c>
      <c r="B79" s="110" t="s">
        <v>189</v>
      </c>
      <c r="C79" s="111">
        <v>1</v>
      </c>
      <c r="D79" s="112"/>
      <c r="E79" s="113">
        <v>666.34407233000002</v>
      </c>
      <c r="F79" s="114">
        <v>666.34407233000002</v>
      </c>
      <c r="G79" s="115">
        <v>40</v>
      </c>
      <c r="H79" s="116">
        <v>399.806443398</v>
      </c>
      <c r="I79" s="117"/>
    </row>
    <row r="80" spans="1:9" hidden="1" outlineLevel="3" x14ac:dyDescent="0.2">
      <c r="A80" s="109" t="s">
        <v>1216</v>
      </c>
      <c r="B80" s="110" t="s">
        <v>197</v>
      </c>
      <c r="C80" s="111">
        <v>1</v>
      </c>
      <c r="D80" s="112"/>
      <c r="E80" s="113">
        <v>967.93582071000003</v>
      </c>
      <c r="F80" s="114">
        <v>967.93582071000003</v>
      </c>
      <c r="G80" s="115">
        <v>40</v>
      </c>
      <c r="H80" s="116">
        <v>580.76149242600002</v>
      </c>
      <c r="I80" s="117"/>
    </row>
    <row r="81" spans="1:9" hidden="1" outlineLevel="3" x14ac:dyDescent="0.2">
      <c r="A81" s="109" t="s">
        <v>1217</v>
      </c>
      <c r="B81" s="110" t="s">
        <v>256</v>
      </c>
      <c r="C81" s="111">
        <v>1</v>
      </c>
      <c r="D81" s="112"/>
      <c r="E81" s="113">
        <v>967.93582071000003</v>
      </c>
      <c r="F81" s="114">
        <v>967.93582071000003</v>
      </c>
      <c r="G81" s="115">
        <v>40</v>
      </c>
      <c r="H81" s="116">
        <v>580.76149242600002</v>
      </c>
      <c r="I81" s="117"/>
    </row>
    <row r="82" spans="1:9" hidden="1" outlineLevel="3" x14ac:dyDescent="0.2">
      <c r="A82" s="109" t="s">
        <v>1218</v>
      </c>
      <c r="B82" s="110" t="s">
        <v>118</v>
      </c>
      <c r="C82" s="111">
        <v>2</v>
      </c>
      <c r="D82" s="112"/>
      <c r="E82" s="113">
        <v>862.86769387000004</v>
      </c>
      <c r="F82" s="114">
        <v>1725.7353877400001</v>
      </c>
      <c r="G82" s="115">
        <v>40</v>
      </c>
      <c r="H82" s="116">
        <v>1035.4412326439999</v>
      </c>
      <c r="I82" s="117"/>
    </row>
    <row r="83" spans="1:9" hidden="1" outlineLevel="3" x14ac:dyDescent="0.2">
      <c r="A83" s="109" t="s">
        <v>1219</v>
      </c>
      <c r="B83" s="110" t="s">
        <v>258</v>
      </c>
      <c r="C83" s="111">
        <v>1</v>
      </c>
      <c r="D83" s="112"/>
      <c r="E83" s="113">
        <v>2064.00101872</v>
      </c>
      <c r="F83" s="114">
        <v>2064.00101872</v>
      </c>
      <c r="G83" s="115">
        <v>40</v>
      </c>
      <c r="H83" s="116">
        <v>1238.4006112320001</v>
      </c>
      <c r="I83" s="117"/>
    </row>
    <row r="84" spans="1:9" hidden="1" outlineLevel="3" x14ac:dyDescent="0.2">
      <c r="A84" s="109" t="s">
        <v>1220</v>
      </c>
      <c r="B84" s="110" t="s">
        <v>963</v>
      </c>
      <c r="C84" s="111">
        <v>1</v>
      </c>
      <c r="D84" s="112"/>
      <c r="E84" s="113">
        <v>7211.7152680500003</v>
      </c>
      <c r="F84" s="114">
        <v>7211.7152680500003</v>
      </c>
      <c r="G84" s="115">
        <v>40</v>
      </c>
      <c r="H84" s="116">
        <v>4327.0291608300004</v>
      </c>
      <c r="I84" s="117"/>
    </row>
    <row r="85" spans="1:9" hidden="1" outlineLevel="3" x14ac:dyDescent="0.2">
      <c r="A85" s="109" t="s">
        <v>1221</v>
      </c>
      <c r="B85" s="110" t="s">
        <v>62</v>
      </c>
      <c r="C85" s="111">
        <v>0</v>
      </c>
      <c r="D85" s="112"/>
      <c r="E85" s="113">
        <v>214.52947918000001</v>
      </c>
      <c r="F85" s="114">
        <v>0</v>
      </c>
      <c r="G85" s="115">
        <v>40</v>
      </c>
      <c r="H85" s="116">
        <v>0</v>
      </c>
      <c r="I85" s="117"/>
    </row>
    <row r="86" spans="1:9" hidden="1" outlineLevel="3" x14ac:dyDescent="0.2">
      <c r="A86" s="109" t="s">
        <v>1222</v>
      </c>
      <c r="B86" s="110" t="s">
        <v>66</v>
      </c>
      <c r="C86" s="111">
        <v>0</v>
      </c>
      <c r="D86" s="112"/>
      <c r="E86" s="113">
        <v>214.52947918000001</v>
      </c>
      <c r="F86" s="114">
        <v>0</v>
      </c>
      <c r="G86" s="115">
        <v>40</v>
      </c>
      <c r="H86" s="116">
        <v>0</v>
      </c>
      <c r="I86" s="117"/>
    </row>
    <row r="87" spans="1:9" hidden="1" outlineLevel="3" x14ac:dyDescent="0.2">
      <c r="A87" s="109" t="s">
        <v>1223</v>
      </c>
      <c r="B87" s="110" t="s">
        <v>80</v>
      </c>
      <c r="C87" s="111">
        <v>3</v>
      </c>
      <c r="D87" s="112"/>
      <c r="E87" s="113">
        <v>256.72991214000001</v>
      </c>
      <c r="F87" s="114">
        <v>770.18973642000003</v>
      </c>
      <c r="G87" s="115">
        <v>40</v>
      </c>
      <c r="H87" s="116">
        <v>462.11384185200001</v>
      </c>
      <c r="I87" s="117"/>
    </row>
    <row r="88" spans="1:9" hidden="1" outlineLevel="3" x14ac:dyDescent="0.2">
      <c r="A88" s="109" t="s">
        <v>1224</v>
      </c>
      <c r="B88" s="110" t="s">
        <v>82</v>
      </c>
      <c r="C88" s="111">
        <v>1</v>
      </c>
      <c r="D88" s="112"/>
      <c r="E88" s="113">
        <v>997.30039475000001</v>
      </c>
      <c r="F88" s="114">
        <v>997.30039475000001</v>
      </c>
      <c r="G88" s="115">
        <v>40</v>
      </c>
      <c r="H88" s="116">
        <v>598.38023684999996</v>
      </c>
      <c r="I88" s="117"/>
    </row>
    <row r="89" spans="1:9" hidden="1" outlineLevel="3" x14ac:dyDescent="0.2">
      <c r="A89" s="109" t="s">
        <v>1225</v>
      </c>
      <c r="B89" s="110" t="s">
        <v>222</v>
      </c>
      <c r="C89" s="111">
        <v>0</v>
      </c>
      <c r="D89" s="112"/>
      <c r="E89" s="113">
        <v>594.85546925000006</v>
      </c>
      <c r="F89" s="114">
        <v>0</v>
      </c>
      <c r="G89" s="115">
        <v>40</v>
      </c>
      <c r="H89" s="116">
        <v>0</v>
      </c>
      <c r="I89" s="117"/>
    </row>
    <row r="90" spans="1:9" hidden="1" outlineLevel="3" x14ac:dyDescent="0.2">
      <c r="A90" s="109" t="s">
        <v>1226</v>
      </c>
      <c r="B90" s="110" t="s">
        <v>319</v>
      </c>
      <c r="C90" s="111">
        <v>0</v>
      </c>
      <c r="D90" s="112"/>
      <c r="E90" s="113">
        <v>227.32713613000001</v>
      </c>
      <c r="F90" s="114">
        <v>0</v>
      </c>
      <c r="G90" s="115">
        <v>40</v>
      </c>
      <c r="H90" s="116">
        <v>0</v>
      </c>
      <c r="I90" s="117"/>
    </row>
    <row r="91" spans="1:9" outlineLevel="1" x14ac:dyDescent="0.2">
      <c r="A91" s="109" t="s">
        <v>1227</v>
      </c>
      <c r="B91" s="110" t="s">
        <v>1228</v>
      </c>
      <c r="C91" s="111">
        <v>1</v>
      </c>
      <c r="D91" s="112"/>
      <c r="E91" s="113">
        <f>SUM(F92)</f>
        <v>9458.1815866500001</v>
      </c>
      <c r="F91" s="114">
        <f>C91*E91</f>
        <v>9458.1815866500001</v>
      </c>
      <c r="G91" s="115">
        <f>IF(F91=0, 0, 100*(1-(H91/F91)))</f>
        <v>40</v>
      </c>
      <c r="H91" s="116">
        <f>C91*SUM(H92)</f>
        <v>5674.9089519899999</v>
      </c>
      <c r="I91" s="117"/>
    </row>
    <row r="92" spans="1:9" outlineLevel="1" x14ac:dyDescent="0.2">
      <c r="A92" s="109" t="s">
        <v>1229</v>
      </c>
      <c r="B92" s="110" t="s">
        <v>1230</v>
      </c>
      <c r="C92" s="111">
        <v>1</v>
      </c>
      <c r="D92" s="112"/>
      <c r="E92" s="113">
        <f>SUM(F93)</f>
        <v>9458.1815866500001</v>
      </c>
      <c r="F92" s="114">
        <f>C92*E92</f>
        <v>9458.1815866500001</v>
      </c>
      <c r="G92" s="115">
        <f>IF(F92=0, 0, 100*(1-(H92/F92)))</f>
        <v>40</v>
      </c>
      <c r="H92" s="116">
        <f>C92*SUM(H93)</f>
        <v>5674.9089519899999</v>
      </c>
      <c r="I92" s="117"/>
    </row>
    <row r="93" spans="1:9" outlineLevel="1" x14ac:dyDescent="0.2">
      <c r="A93" s="109" t="s">
        <v>1231</v>
      </c>
      <c r="B93" s="110" t="s">
        <v>252</v>
      </c>
      <c r="C93" s="111">
        <v>1</v>
      </c>
      <c r="D93" s="112"/>
      <c r="E93" s="113">
        <v>9458.1815866500001</v>
      </c>
      <c r="F93" s="114">
        <f>C93*E93</f>
        <v>9458.1815866500001</v>
      </c>
      <c r="G93" s="115">
        <v>40</v>
      </c>
      <c r="H93" s="116">
        <f>F93*(1-(G93/100)) +(0*SUM(H94,H95,H96,H97,H98,H99))</f>
        <v>5674.9089519899999</v>
      </c>
      <c r="I93" s="117"/>
    </row>
    <row r="94" spans="1:9" hidden="1" outlineLevel="2" x14ac:dyDescent="0.2">
      <c r="A94" s="109" t="s">
        <v>1232</v>
      </c>
      <c r="B94" s="110" t="s">
        <v>181</v>
      </c>
      <c r="C94" s="111">
        <v>1</v>
      </c>
      <c r="D94" s="112"/>
      <c r="E94" s="113">
        <v>491.93938622000002</v>
      </c>
      <c r="F94" s="114">
        <v>491.93938622000002</v>
      </c>
      <c r="G94" s="115">
        <v>40</v>
      </c>
      <c r="H94" s="116">
        <v>295.163631732</v>
      </c>
      <c r="I94" s="117"/>
    </row>
    <row r="95" spans="1:9" hidden="1" outlineLevel="2" x14ac:dyDescent="0.2">
      <c r="A95" s="109" t="s">
        <v>1233</v>
      </c>
      <c r="B95" s="110" t="s">
        <v>197</v>
      </c>
      <c r="C95" s="111">
        <v>1</v>
      </c>
      <c r="D95" s="112"/>
      <c r="E95" s="113">
        <v>967.93582071000003</v>
      </c>
      <c r="F95" s="114">
        <v>967.93582071000003</v>
      </c>
      <c r="G95" s="115">
        <v>40</v>
      </c>
      <c r="H95" s="116">
        <v>580.76149242600002</v>
      </c>
      <c r="I95" s="117"/>
    </row>
    <row r="96" spans="1:9" hidden="1" outlineLevel="2" x14ac:dyDescent="0.2">
      <c r="A96" s="109" t="s">
        <v>1234</v>
      </c>
      <c r="B96" s="110" t="s">
        <v>256</v>
      </c>
      <c r="C96" s="111">
        <v>1</v>
      </c>
      <c r="D96" s="112"/>
      <c r="E96" s="113">
        <v>967.93582071000003</v>
      </c>
      <c r="F96" s="114">
        <v>967.93582071000003</v>
      </c>
      <c r="G96" s="115">
        <v>40</v>
      </c>
      <c r="H96" s="116">
        <v>580.76149242600002</v>
      </c>
      <c r="I96" s="117"/>
    </row>
    <row r="97" spans="1:9" hidden="1" outlineLevel="2" x14ac:dyDescent="0.2">
      <c r="A97" s="109" t="s">
        <v>1235</v>
      </c>
      <c r="B97" s="110" t="s">
        <v>185</v>
      </c>
      <c r="C97" s="111">
        <v>1</v>
      </c>
      <c r="D97" s="112"/>
      <c r="E97" s="113">
        <v>313.76543995999998</v>
      </c>
      <c r="F97" s="114">
        <v>313.76543995999998</v>
      </c>
      <c r="G97" s="115">
        <v>40</v>
      </c>
      <c r="H97" s="116">
        <v>188.259263976</v>
      </c>
      <c r="I97" s="117"/>
    </row>
    <row r="98" spans="1:9" hidden="1" outlineLevel="2" x14ac:dyDescent="0.2">
      <c r="A98" s="109" t="s">
        <v>1236</v>
      </c>
      <c r="B98" s="110" t="s">
        <v>258</v>
      </c>
      <c r="C98" s="111">
        <v>2</v>
      </c>
      <c r="D98" s="112"/>
      <c r="E98" s="113">
        <v>2064.00101872</v>
      </c>
      <c r="F98" s="114">
        <v>4128.0020374400001</v>
      </c>
      <c r="G98" s="115">
        <v>40</v>
      </c>
      <c r="H98" s="116">
        <v>2476.8012224640001</v>
      </c>
      <c r="I98" s="117"/>
    </row>
    <row r="99" spans="1:9" hidden="1" outlineLevel="2" x14ac:dyDescent="0.2">
      <c r="A99" s="109" t="s">
        <v>1237</v>
      </c>
      <c r="B99" s="110" t="s">
        <v>118</v>
      </c>
      <c r="C99" s="111">
        <v>3</v>
      </c>
      <c r="D99" s="112"/>
      <c r="E99" s="113">
        <v>862.86769387000004</v>
      </c>
      <c r="F99" s="114">
        <v>2588.6030816100001</v>
      </c>
      <c r="G99" s="115">
        <v>40</v>
      </c>
      <c r="H99" s="116">
        <v>1553.161848966</v>
      </c>
      <c r="I99" s="117"/>
    </row>
    <row r="100" spans="1:9" outlineLevel="1" x14ac:dyDescent="0.2">
      <c r="A100" s="109" t="s">
        <v>1238</v>
      </c>
      <c r="B100" s="110" t="s">
        <v>1239</v>
      </c>
      <c r="C100" s="111">
        <v>1</v>
      </c>
      <c r="D100" s="112"/>
      <c r="E100" s="113">
        <f>SUM(F101)</f>
        <v>1324.33464918</v>
      </c>
      <c r="F100" s="114">
        <f>C100*E100</f>
        <v>1324.33464918</v>
      </c>
      <c r="G100" s="115">
        <f>IF(F100=0, 0, 100*(1-(H100/F100)))</f>
        <v>85.6</v>
      </c>
      <c r="H100" s="116">
        <f>C100*SUM(H101)</f>
        <v>190.70418948192003</v>
      </c>
      <c r="I100" s="117"/>
    </row>
    <row r="101" spans="1:9" outlineLevel="1" x14ac:dyDescent="0.2">
      <c r="A101" s="109" t="s">
        <v>1240</v>
      </c>
      <c r="B101" s="110" t="s">
        <v>133</v>
      </c>
      <c r="C101" s="111">
        <v>1</v>
      </c>
      <c r="D101" s="112"/>
      <c r="E101" s="113">
        <v>1324.33464918</v>
      </c>
      <c r="F101" s="114">
        <f>C101*E101</f>
        <v>1324.33464918</v>
      </c>
      <c r="G101" s="115">
        <v>85.6</v>
      </c>
      <c r="H101" s="116">
        <f>F101*(1-(G101/100)) +(0*SUM(H102))</f>
        <v>190.70418948192003</v>
      </c>
      <c r="I101" s="117"/>
    </row>
    <row r="102" spans="1:9" hidden="1" outlineLevel="1" x14ac:dyDescent="0.2">
      <c r="A102" s="109" t="s">
        <v>1241</v>
      </c>
      <c r="B102" s="110" t="s">
        <v>135</v>
      </c>
      <c r="C102" s="111">
        <v>1</v>
      </c>
      <c r="D102" s="112"/>
      <c r="E102" s="113">
        <v>1324.33464918</v>
      </c>
      <c r="F102" s="114">
        <v>1324.33464918</v>
      </c>
      <c r="G102" s="115">
        <v>85.6</v>
      </c>
      <c r="H102" s="116">
        <v>190.70418948192</v>
      </c>
      <c r="I102" s="117"/>
    </row>
    <row r="103" spans="1:9" outlineLevel="1" x14ac:dyDescent="0.2">
      <c r="A103" s="109" t="s">
        <v>1242</v>
      </c>
      <c r="B103" s="110" t="s">
        <v>1243</v>
      </c>
      <c r="C103" s="111">
        <v>1</v>
      </c>
      <c r="D103" s="112"/>
      <c r="E103" s="113">
        <f>SUM(F104)</f>
        <v>333.63045970000002</v>
      </c>
      <c r="F103" s="114">
        <f>C103*E103</f>
        <v>333.63045970000002</v>
      </c>
      <c r="G103" s="115">
        <f>IF(F103=0, 0, 100*(1-(H103/F103)))</f>
        <v>85.6</v>
      </c>
      <c r="H103" s="116">
        <f>C103*SUM(H104)</f>
        <v>48.042786196800009</v>
      </c>
      <c r="I103" s="117"/>
    </row>
    <row r="104" spans="1:9" outlineLevel="1" x14ac:dyDescent="0.2">
      <c r="A104" s="109" t="s">
        <v>1244</v>
      </c>
      <c r="B104" s="110" t="s">
        <v>139</v>
      </c>
      <c r="C104" s="111">
        <v>1</v>
      </c>
      <c r="D104" s="112"/>
      <c r="E104" s="113">
        <v>333.63045970000002</v>
      </c>
      <c r="F104" s="114">
        <f>C104*E104</f>
        <v>333.63045970000002</v>
      </c>
      <c r="G104" s="115">
        <v>85.6</v>
      </c>
      <c r="H104" s="116">
        <f>F104*(1-(G104/100)) +(0*SUM(H105))</f>
        <v>48.042786196800009</v>
      </c>
      <c r="I104" s="117"/>
    </row>
    <row r="105" spans="1:9" hidden="1" outlineLevel="1" x14ac:dyDescent="0.2">
      <c r="A105" s="109" t="s">
        <v>1245</v>
      </c>
      <c r="B105" s="110" t="s">
        <v>141</v>
      </c>
      <c r="C105" s="111">
        <v>1</v>
      </c>
      <c r="D105" s="112"/>
      <c r="E105" s="113">
        <v>333.63045970000002</v>
      </c>
      <c r="F105" s="114">
        <v>333.63045970000002</v>
      </c>
      <c r="G105" s="115">
        <v>85.6</v>
      </c>
      <c r="H105" s="116">
        <v>48.042786196800002</v>
      </c>
      <c r="I105" s="117"/>
    </row>
    <row r="106" spans="1:9" outlineLevel="1" x14ac:dyDescent="0.2">
      <c r="A106" s="109" t="s">
        <v>1246</v>
      </c>
      <c r="B106" s="110" t="s">
        <v>1247</v>
      </c>
      <c r="C106" s="111">
        <v>1</v>
      </c>
      <c r="D106" s="112"/>
      <c r="E106" s="113">
        <f>SUM(F107,F110,F112,F114,F116)</f>
        <v>13011.371921559999</v>
      </c>
      <c r="F106" s="114">
        <f>C106*E106</f>
        <v>13011.371921559999</v>
      </c>
      <c r="G106" s="115">
        <f>IF(F106=0, 0, 100*(1-(H106/F106)))</f>
        <v>88</v>
      </c>
      <c r="H106" s="116">
        <f>C106*SUM(H107,H110,H112,H114,H116)</f>
        <v>1561.3646305871998</v>
      </c>
      <c r="I106" s="117"/>
    </row>
    <row r="107" spans="1:9" outlineLevel="2" x14ac:dyDescent="0.2">
      <c r="A107" s="109" t="s">
        <v>1248</v>
      </c>
      <c r="B107" s="110" t="s">
        <v>149</v>
      </c>
      <c r="C107" s="111">
        <v>1</v>
      </c>
      <c r="D107" s="112"/>
      <c r="E107" s="113">
        <v>2292.1176620400001</v>
      </c>
      <c r="F107" s="114">
        <f>C107*E107</f>
        <v>2292.1176620400001</v>
      </c>
      <c r="G107" s="115">
        <v>88</v>
      </c>
      <c r="H107" s="116">
        <f>F107*(1-(G107/100)) +(0*SUM(H108,H109))</f>
        <v>275.05411944479999</v>
      </c>
      <c r="I107" s="117"/>
    </row>
    <row r="108" spans="1:9" hidden="1" outlineLevel="3" x14ac:dyDescent="0.2">
      <c r="A108" s="109" t="s">
        <v>1249</v>
      </c>
      <c r="B108" s="110" t="s">
        <v>151</v>
      </c>
      <c r="C108" s="111">
        <v>1</v>
      </c>
      <c r="D108" s="112"/>
      <c r="E108" s="113">
        <v>509.35948044999998</v>
      </c>
      <c r="F108" s="114">
        <v>509.35948044999998</v>
      </c>
      <c r="G108" s="115">
        <v>88</v>
      </c>
      <c r="H108" s="116">
        <v>61.123137653999997</v>
      </c>
      <c r="I108" s="117"/>
    </row>
    <row r="109" spans="1:9" hidden="1" outlineLevel="3" x14ac:dyDescent="0.2">
      <c r="A109" s="109" t="s">
        <v>1250</v>
      </c>
      <c r="B109" s="110" t="s">
        <v>153</v>
      </c>
      <c r="C109" s="111">
        <v>1</v>
      </c>
      <c r="D109" s="112"/>
      <c r="E109" s="113">
        <v>1782.75818159</v>
      </c>
      <c r="F109" s="114">
        <v>1782.75818159</v>
      </c>
      <c r="G109" s="115">
        <v>88</v>
      </c>
      <c r="H109" s="116">
        <v>213.93098179079999</v>
      </c>
      <c r="I109" s="117"/>
    </row>
    <row r="110" spans="1:9" outlineLevel="2" x14ac:dyDescent="0.2">
      <c r="A110" s="109" t="s">
        <v>1251</v>
      </c>
      <c r="B110" s="110" t="s">
        <v>155</v>
      </c>
      <c r="C110" s="111">
        <v>1</v>
      </c>
      <c r="D110" s="112"/>
      <c r="E110" s="113">
        <v>303.06889087000002</v>
      </c>
      <c r="F110" s="114">
        <f>C110*E110</f>
        <v>303.06889087000002</v>
      </c>
      <c r="G110" s="115">
        <v>88</v>
      </c>
      <c r="H110" s="116">
        <f>F110*(1-(G110/100)) +(0*SUM(H111))</f>
        <v>36.368266904400002</v>
      </c>
      <c r="I110" s="117"/>
    </row>
    <row r="111" spans="1:9" hidden="1" outlineLevel="2" x14ac:dyDescent="0.2">
      <c r="A111" s="109" t="s">
        <v>1252</v>
      </c>
      <c r="B111" s="110" t="s">
        <v>157</v>
      </c>
      <c r="C111" s="111">
        <v>1</v>
      </c>
      <c r="D111" s="112"/>
      <c r="E111" s="113">
        <v>303.06889087000002</v>
      </c>
      <c r="F111" s="114">
        <v>303.06889087000002</v>
      </c>
      <c r="G111" s="115">
        <v>88</v>
      </c>
      <c r="H111" s="116">
        <v>36.368266904400002</v>
      </c>
      <c r="I111" s="117"/>
    </row>
    <row r="112" spans="1:9" outlineLevel="2" x14ac:dyDescent="0.2">
      <c r="A112" s="109" t="s">
        <v>1253</v>
      </c>
      <c r="B112" s="110" t="s">
        <v>139</v>
      </c>
      <c r="C112" s="111">
        <v>1</v>
      </c>
      <c r="D112" s="112"/>
      <c r="E112" s="113">
        <v>333.63045970000002</v>
      </c>
      <c r="F112" s="114">
        <f>C112*E112</f>
        <v>333.63045970000002</v>
      </c>
      <c r="G112" s="115">
        <v>88</v>
      </c>
      <c r="H112" s="116">
        <f>F112*(1-(G112/100)) +(0*SUM(H113))</f>
        <v>40.035655163999998</v>
      </c>
      <c r="I112" s="117"/>
    </row>
    <row r="113" spans="1:9" hidden="1" outlineLevel="2" x14ac:dyDescent="0.2">
      <c r="A113" s="109" t="s">
        <v>1254</v>
      </c>
      <c r="B113" s="110" t="s">
        <v>141</v>
      </c>
      <c r="C113" s="111">
        <v>1</v>
      </c>
      <c r="D113" s="112"/>
      <c r="E113" s="113">
        <v>333.63045970000002</v>
      </c>
      <c r="F113" s="114">
        <v>333.63045970000002</v>
      </c>
      <c r="G113" s="115">
        <v>88</v>
      </c>
      <c r="H113" s="116">
        <v>40.035655163999998</v>
      </c>
      <c r="I113" s="117"/>
    </row>
    <row r="114" spans="1:9" outlineLevel="2" x14ac:dyDescent="0.2">
      <c r="A114" s="109" t="s">
        <v>1255</v>
      </c>
      <c r="B114" s="110" t="s">
        <v>159</v>
      </c>
      <c r="C114" s="111">
        <v>1</v>
      </c>
      <c r="D114" s="112"/>
      <c r="E114" s="113">
        <v>1069.6549089499999</v>
      </c>
      <c r="F114" s="114">
        <f>C114*E114</f>
        <v>1069.6549089499999</v>
      </c>
      <c r="G114" s="115">
        <v>88</v>
      </c>
      <c r="H114" s="116">
        <f>F114*(1-(G114/100)) +(0*SUM(H115))</f>
        <v>128.35858907399998</v>
      </c>
      <c r="I114" s="117"/>
    </row>
    <row r="115" spans="1:9" hidden="1" outlineLevel="2" x14ac:dyDescent="0.2">
      <c r="A115" s="109" t="s">
        <v>1256</v>
      </c>
      <c r="B115" s="110" t="s">
        <v>161</v>
      </c>
      <c r="C115" s="111">
        <v>1</v>
      </c>
      <c r="D115" s="112"/>
      <c r="E115" s="113">
        <v>1069.6549089499999</v>
      </c>
      <c r="F115" s="114">
        <v>1069.6549089499999</v>
      </c>
      <c r="G115" s="115">
        <v>88</v>
      </c>
      <c r="H115" s="116">
        <v>128.35858907400001</v>
      </c>
      <c r="I115" s="117"/>
    </row>
    <row r="116" spans="1:9" outlineLevel="2" x14ac:dyDescent="0.2">
      <c r="A116" s="109" t="s">
        <v>1257</v>
      </c>
      <c r="B116" s="110" t="s">
        <v>163</v>
      </c>
      <c r="C116" s="111">
        <v>1</v>
      </c>
      <c r="D116" s="112"/>
      <c r="E116" s="113">
        <v>9012.9</v>
      </c>
      <c r="F116" s="114">
        <f>C116*E116</f>
        <v>9012.9</v>
      </c>
      <c r="G116" s="115">
        <v>88</v>
      </c>
      <c r="H116" s="116">
        <f>F116*(1-(G116/100)) +(0*SUM(H117))</f>
        <v>1081.548</v>
      </c>
      <c r="I116" s="117"/>
    </row>
    <row r="117" spans="1:9" hidden="1" outlineLevel="2" x14ac:dyDescent="0.2">
      <c r="A117" s="109" t="s">
        <v>1258</v>
      </c>
      <c r="B117" s="110" t="s">
        <v>165</v>
      </c>
      <c r="C117" s="111">
        <v>1</v>
      </c>
      <c r="D117" s="112"/>
      <c r="E117" s="113">
        <v>9012.9</v>
      </c>
      <c r="F117" s="114">
        <v>9012.9</v>
      </c>
      <c r="G117" s="115">
        <v>88</v>
      </c>
      <c r="H117" s="116">
        <v>1081.548</v>
      </c>
      <c r="I117" s="117"/>
    </row>
    <row r="118" spans="1:9" outlineLevel="1" x14ac:dyDescent="0.2">
      <c r="A118" s="109" t="s">
        <v>1259</v>
      </c>
      <c r="B118" s="110" t="s">
        <v>1260</v>
      </c>
      <c r="C118" s="111">
        <v>1</v>
      </c>
      <c r="D118" s="112"/>
      <c r="E118" s="113">
        <f>SUM(F119,F122,F124,F126)</f>
        <v>12677.74146186</v>
      </c>
      <c r="F118" s="114">
        <f>C118*E118</f>
        <v>12677.74146186</v>
      </c>
      <c r="G118" s="115">
        <f>IF(F118=0, 0, 100*(1-(H118/F118)))</f>
        <v>85.6</v>
      </c>
      <c r="H118" s="116">
        <f>C118*SUM(H119,H122,H124,H126)</f>
        <v>1825.5947705078402</v>
      </c>
      <c r="I118" s="117"/>
    </row>
    <row r="119" spans="1:9" outlineLevel="2" x14ac:dyDescent="0.2">
      <c r="A119" s="109" t="s">
        <v>1261</v>
      </c>
      <c r="B119" s="110" t="s">
        <v>149</v>
      </c>
      <c r="C119" s="111">
        <v>1</v>
      </c>
      <c r="D119" s="112"/>
      <c r="E119" s="113">
        <v>2292.1176620400001</v>
      </c>
      <c r="F119" s="114">
        <f>C119*E119</f>
        <v>2292.1176620400001</v>
      </c>
      <c r="G119" s="115">
        <v>85.6</v>
      </c>
      <c r="H119" s="116">
        <f>F119*(1-(G119/100)) +(0*SUM(H120,H121))</f>
        <v>330.06494333376008</v>
      </c>
      <c r="I119" s="117"/>
    </row>
    <row r="120" spans="1:9" hidden="1" outlineLevel="3" x14ac:dyDescent="0.2">
      <c r="A120" s="109" t="s">
        <v>1262</v>
      </c>
      <c r="B120" s="110" t="s">
        <v>151</v>
      </c>
      <c r="C120" s="111">
        <v>1</v>
      </c>
      <c r="D120" s="112"/>
      <c r="E120" s="113">
        <v>509.35948044999998</v>
      </c>
      <c r="F120" s="114">
        <v>509.35948044999998</v>
      </c>
      <c r="G120" s="115">
        <v>85.6</v>
      </c>
      <c r="H120" s="116">
        <v>73.347765184799997</v>
      </c>
      <c r="I120" s="117"/>
    </row>
    <row r="121" spans="1:9" hidden="1" outlineLevel="3" x14ac:dyDescent="0.2">
      <c r="A121" s="109" t="s">
        <v>1263</v>
      </c>
      <c r="B121" s="110" t="s">
        <v>153</v>
      </c>
      <c r="C121" s="111">
        <v>1</v>
      </c>
      <c r="D121" s="112"/>
      <c r="E121" s="113">
        <v>1782.75818159</v>
      </c>
      <c r="F121" s="114">
        <v>1782.75818159</v>
      </c>
      <c r="G121" s="115">
        <v>85.6</v>
      </c>
      <c r="H121" s="116">
        <v>256.71717814895999</v>
      </c>
      <c r="I121" s="117"/>
    </row>
    <row r="122" spans="1:9" outlineLevel="2" x14ac:dyDescent="0.2">
      <c r="A122" s="109" t="s">
        <v>1264</v>
      </c>
      <c r="B122" s="110" t="s">
        <v>155</v>
      </c>
      <c r="C122" s="111">
        <v>1</v>
      </c>
      <c r="D122" s="112"/>
      <c r="E122" s="113">
        <v>303.06889087000002</v>
      </c>
      <c r="F122" s="114">
        <f>C122*E122</f>
        <v>303.06889087000002</v>
      </c>
      <c r="G122" s="115">
        <v>85.6</v>
      </c>
      <c r="H122" s="116">
        <f>F122*(1-(G122/100)) +(0*SUM(H123))</f>
        <v>43.641920285280008</v>
      </c>
      <c r="I122" s="117"/>
    </row>
    <row r="123" spans="1:9" hidden="1" outlineLevel="2" x14ac:dyDescent="0.2">
      <c r="A123" s="109" t="s">
        <v>1265</v>
      </c>
      <c r="B123" s="110" t="s">
        <v>157</v>
      </c>
      <c r="C123" s="111">
        <v>1</v>
      </c>
      <c r="D123" s="112"/>
      <c r="E123" s="113">
        <v>303.06889087000002</v>
      </c>
      <c r="F123" s="114">
        <v>303.06889087000002</v>
      </c>
      <c r="G123" s="115">
        <v>85.6</v>
      </c>
      <c r="H123" s="116">
        <v>43.641920285280001</v>
      </c>
      <c r="I123" s="117"/>
    </row>
    <row r="124" spans="1:9" outlineLevel="2" x14ac:dyDescent="0.2">
      <c r="A124" s="109" t="s">
        <v>1266</v>
      </c>
      <c r="B124" s="110" t="s">
        <v>159</v>
      </c>
      <c r="C124" s="111">
        <v>1</v>
      </c>
      <c r="D124" s="112"/>
      <c r="E124" s="113">
        <v>1069.6549089499999</v>
      </c>
      <c r="F124" s="114">
        <f>C124*E124</f>
        <v>1069.6549089499999</v>
      </c>
      <c r="G124" s="115">
        <v>85.6</v>
      </c>
      <c r="H124" s="116">
        <f>F124*(1-(G124/100)) +(0*SUM(H125))</f>
        <v>154.0303068888</v>
      </c>
      <c r="I124" s="117"/>
    </row>
    <row r="125" spans="1:9" hidden="1" outlineLevel="2" x14ac:dyDescent="0.2">
      <c r="A125" s="109" t="s">
        <v>1267</v>
      </c>
      <c r="B125" s="110" t="s">
        <v>161</v>
      </c>
      <c r="C125" s="111">
        <v>1</v>
      </c>
      <c r="D125" s="112"/>
      <c r="E125" s="113">
        <v>1069.6549089499999</v>
      </c>
      <c r="F125" s="114">
        <v>1069.6549089499999</v>
      </c>
      <c r="G125" s="115">
        <v>85.6</v>
      </c>
      <c r="H125" s="116">
        <v>154.0303068888</v>
      </c>
      <c r="I125" s="117"/>
    </row>
    <row r="126" spans="1:9" outlineLevel="2" x14ac:dyDescent="0.2">
      <c r="A126" s="109" t="s">
        <v>1268</v>
      </c>
      <c r="B126" s="110" t="s">
        <v>163</v>
      </c>
      <c r="C126" s="111">
        <v>1</v>
      </c>
      <c r="D126" s="112"/>
      <c r="E126" s="113">
        <v>9012.9</v>
      </c>
      <c r="F126" s="114">
        <f>C126*E126</f>
        <v>9012.9</v>
      </c>
      <c r="G126" s="115">
        <v>85.6</v>
      </c>
      <c r="H126" s="116">
        <f>F126*(1-(G126/100)) +(0*SUM(H127))</f>
        <v>1297.8576</v>
      </c>
      <c r="I126" s="117"/>
    </row>
    <row r="127" spans="1:9" hidden="1" outlineLevel="2" x14ac:dyDescent="0.2">
      <c r="A127" s="109" t="s">
        <v>1269</v>
      </c>
      <c r="B127" s="110" t="s">
        <v>165</v>
      </c>
      <c r="C127" s="111">
        <v>1</v>
      </c>
      <c r="D127" s="112"/>
      <c r="E127" s="113">
        <v>9012.9</v>
      </c>
      <c r="F127" s="114">
        <v>9012.9</v>
      </c>
      <c r="G127" s="115">
        <v>85.6</v>
      </c>
      <c r="H127" s="116">
        <v>1297.8576</v>
      </c>
      <c r="I127" s="117"/>
    </row>
    <row r="128" spans="1:9" x14ac:dyDescent="0.2">
      <c r="A128" s="109"/>
      <c r="B128" s="110"/>
      <c r="C128" s="111"/>
      <c r="D128" s="112"/>
      <c r="E128" s="113"/>
      <c r="F128" s="114"/>
      <c r="G128" s="115"/>
      <c r="H128" s="116"/>
      <c r="I128" s="117"/>
    </row>
    <row r="129" spans="1:9" ht="13.5" thickBot="1" x14ac:dyDescent="0.25">
      <c r="A129" s="118"/>
      <c r="B129" s="119"/>
      <c r="C129" s="120"/>
      <c r="D129" s="121"/>
      <c r="E129" s="122"/>
      <c r="F129" s="123"/>
      <c r="G129" s="124"/>
      <c r="H129" s="125"/>
      <c r="I129" s="126"/>
    </row>
    <row r="130" spans="1:9" x14ac:dyDescent="0.2">
      <c r="A130" s="27"/>
      <c r="B130" s="127" t="s">
        <v>49</v>
      </c>
      <c r="C130" s="128"/>
      <c r="D130" s="27"/>
      <c r="E130" s="129"/>
      <c r="F130" s="114"/>
      <c r="G130" s="130"/>
      <c r="H130" s="129">
        <f>F11</f>
        <v>122437.42933278999</v>
      </c>
      <c r="I130" s="129"/>
    </row>
    <row r="131" spans="1:9" x14ac:dyDescent="0.2">
      <c r="A131" s="4"/>
      <c r="B131" s="127" t="s">
        <v>50</v>
      </c>
      <c r="C131" s="96"/>
      <c r="D131" s="4"/>
      <c r="E131" s="20"/>
      <c r="F131" s="114"/>
      <c r="G131" s="97"/>
      <c r="H131" s="20">
        <f>H11</f>
        <v>60679.916881067758</v>
      </c>
      <c r="I131" s="20"/>
    </row>
    <row r="132" spans="1:9" x14ac:dyDescent="0.2">
      <c r="A132" s="4"/>
      <c r="B132" s="127" t="s">
        <v>51</v>
      </c>
      <c r="C132" s="96"/>
      <c r="D132" s="4"/>
      <c r="E132" s="20"/>
      <c r="F132" s="114"/>
      <c r="G132" s="97"/>
      <c r="H132" s="20">
        <f>I11</f>
        <v>0</v>
      </c>
      <c r="I132" s="20"/>
    </row>
    <row r="133" spans="1:9" x14ac:dyDescent="0.2">
      <c r="A133" s="4"/>
      <c r="B133" s="127"/>
      <c r="C133" s="96"/>
      <c r="D133" s="4"/>
      <c r="E133" s="20"/>
      <c r="F133" s="114"/>
      <c r="G133" s="97"/>
      <c r="H133" s="20"/>
      <c r="I133" s="20"/>
    </row>
    <row r="134" spans="1:9" x14ac:dyDescent="0.2">
      <c r="A134" s="4"/>
      <c r="B134" s="76" t="s">
        <v>52</v>
      </c>
      <c r="C134" s="96"/>
      <c r="D134" s="4"/>
      <c r="E134" s="20"/>
      <c r="F134" s="114"/>
      <c r="G134" s="97"/>
      <c r="H134" s="20">
        <f>SUM(H131,H132)</f>
        <v>60679.916881067758</v>
      </c>
    </row>
    <row r="135" spans="1:9" x14ac:dyDescent="0.2">
      <c r="A135" s="4"/>
      <c r="B135" s="76"/>
      <c r="C135" s="96"/>
      <c r="D135" s="4"/>
      <c r="E135" s="20"/>
      <c r="F135" s="20"/>
      <c r="G135" s="97"/>
      <c r="H135" s="20"/>
      <c r="I135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outlinePr summaryBelow="0"/>
    <pageSetUpPr fitToPage="1"/>
  </sheetPr>
  <dimension ref="A1:I82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1270</v>
      </c>
      <c r="B11" s="110" t="s">
        <v>1271</v>
      </c>
      <c r="C11" s="111">
        <v>1</v>
      </c>
      <c r="D11" s="112"/>
      <c r="E11" s="113">
        <f>SUM(F12,F56,F68)</f>
        <v>83761.341982690006</v>
      </c>
      <c r="F11" s="114">
        <f>C11*E11</f>
        <v>83761.341982690006</v>
      </c>
      <c r="G11" s="115">
        <f>IF(F11=0, 0, 100*(1-(H11/F11)))</f>
        <v>47.456254131696554</v>
      </c>
      <c r="H11" s="116">
        <f>C11*SUM(H12,H56,H68)</f>
        <v>44011.346667265199</v>
      </c>
      <c r="I11" s="117">
        <f>SUM(I12:I74)</f>
        <v>0</v>
      </c>
    </row>
    <row r="12" spans="1:9" outlineLevel="1" x14ac:dyDescent="0.2">
      <c r="A12" s="109" t="s">
        <v>1272</v>
      </c>
      <c r="B12" s="110" t="s">
        <v>1273</v>
      </c>
      <c r="C12" s="111">
        <v>1</v>
      </c>
      <c r="D12" s="112"/>
      <c r="E12" s="113">
        <f>SUM(F13,F15,F17,F19,F21,F23,F25,F27,F29,F31,F33,F35,F52,F54)</f>
        <v>64161.494319380006</v>
      </c>
      <c r="F12" s="114">
        <f>C12*E12</f>
        <v>64161.494319380006</v>
      </c>
      <c r="G12" s="115">
        <f>IF(F12=0, 0, 100*(1-(H12/F12)))</f>
        <v>40</v>
      </c>
      <c r="H12" s="116">
        <f>C12*SUM(H13,H15,H17,H19,H21,H23,H25,H27,H29,H31,H33,H35,H52,H54)</f>
        <v>38496.896591627999</v>
      </c>
      <c r="I12" s="117"/>
    </row>
    <row r="13" spans="1:9" outlineLevel="2" x14ac:dyDescent="0.2">
      <c r="A13" s="109" t="s">
        <v>1274</v>
      </c>
      <c r="B13" s="110" t="s">
        <v>171</v>
      </c>
      <c r="C13" s="111">
        <v>1</v>
      </c>
      <c r="D13" s="112"/>
      <c r="E13" s="113">
        <v>926.14287533000004</v>
      </c>
      <c r="F13" s="114">
        <f>C13*E13</f>
        <v>926.14287533000004</v>
      </c>
      <c r="G13" s="115">
        <v>40</v>
      </c>
      <c r="H13" s="116">
        <f>F13*(1-(G13/100)) +(0*SUM(H14))</f>
        <v>555.685725198</v>
      </c>
      <c r="I13" s="117"/>
    </row>
    <row r="14" spans="1:9" hidden="1" outlineLevel="2" x14ac:dyDescent="0.2">
      <c r="A14" s="109" t="s">
        <v>1275</v>
      </c>
      <c r="B14" s="110" t="s">
        <v>173</v>
      </c>
      <c r="C14" s="111">
        <v>1</v>
      </c>
      <c r="D14" s="112"/>
      <c r="E14" s="113">
        <v>926.14287533000004</v>
      </c>
      <c r="F14" s="114">
        <v>926.14287533000004</v>
      </c>
      <c r="G14" s="115">
        <v>40</v>
      </c>
      <c r="H14" s="116">
        <v>555.685725198</v>
      </c>
      <c r="I14" s="117"/>
    </row>
    <row r="15" spans="1:9" outlineLevel="2" x14ac:dyDescent="0.2">
      <c r="A15" s="109" t="s">
        <v>1276</v>
      </c>
      <c r="B15" s="110" t="s">
        <v>175</v>
      </c>
      <c r="C15" s="111">
        <v>1</v>
      </c>
      <c r="D15" s="112"/>
      <c r="E15" s="113">
        <v>1655.4183114699999</v>
      </c>
      <c r="F15" s="114">
        <f>C15*E15</f>
        <v>1655.4183114699999</v>
      </c>
      <c r="G15" s="115">
        <v>40</v>
      </c>
      <c r="H15" s="116">
        <f>F15*(1-(G15/100)) +(0*SUM(H16))</f>
        <v>993.25098688199989</v>
      </c>
      <c r="I15" s="117"/>
    </row>
    <row r="16" spans="1:9" hidden="1" outlineLevel="2" x14ac:dyDescent="0.2">
      <c r="A16" s="109" t="s">
        <v>1277</v>
      </c>
      <c r="B16" s="110" t="s">
        <v>177</v>
      </c>
      <c r="C16" s="111">
        <v>1</v>
      </c>
      <c r="D16" s="112"/>
      <c r="E16" s="113">
        <v>1655.4183114699999</v>
      </c>
      <c r="F16" s="114">
        <v>1655.4183114699999</v>
      </c>
      <c r="G16" s="115">
        <v>40</v>
      </c>
      <c r="H16" s="116">
        <v>993.25098688200001</v>
      </c>
      <c r="I16" s="117"/>
    </row>
    <row r="17" spans="1:9" outlineLevel="2" x14ac:dyDescent="0.2">
      <c r="A17" s="109" t="s">
        <v>1278</v>
      </c>
      <c r="B17" s="110" t="s">
        <v>179</v>
      </c>
      <c r="C17" s="111">
        <v>3</v>
      </c>
      <c r="D17" s="112"/>
      <c r="E17" s="113">
        <v>491.93938622000002</v>
      </c>
      <c r="F17" s="114">
        <f>C17*E17</f>
        <v>1475.8181586600001</v>
      </c>
      <c r="G17" s="115">
        <v>40</v>
      </c>
      <c r="H17" s="116">
        <f>F17*(1-(G17/100)) +(0*SUM(H18))</f>
        <v>885.490895196</v>
      </c>
      <c r="I17" s="117"/>
    </row>
    <row r="18" spans="1:9" hidden="1" outlineLevel="2" x14ac:dyDescent="0.2">
      <c r="A18" s="109" t="s">
        <v>1279</v>
      </c>
      <c r="B18" s="110" t="s">
        <v>181</v>
      </c>
      <c r="C18" s="111">
        <v>1</v>
      </c>
      <c r="D18" s="112"/>
      <c r="E18" s="113">
        <v>491.93938622000002</v>
      </c>
      <c r="F18" s="114">
        <v>491.93938622000002</v>
      </c>
      <c r="G18" s="115">
        <v>40</v>
      </c>
      <c r="H18" s="116">
        <v>295.163631732</v>
      </c>
      <c r="I18" s="117"/>
    </row>
    <row r="19" spans="1:9" outlineLevel="2" x14ac:dyDescent="0.2">
      <c r="A19" s="109" t="s">
        <v>1280</v>
      </c>
      <c r="B19" s="110" t="s">
        <v>183</v>
      </c>
      <c r="C19" s="111">
        <v>4</v>
      </c>
      <c r="D19" s="112"/>
      <c r="E19" s="113">
        <v>313.76543995999998</v>
      </c>
      <c r="F19" s="114">
        <f>C19*E19</f>
        <v>1255.0617598399999</v>
      </c>
      <c r="G19" s="115">
        <v>40</v>
      </c>
      <c r="H19" s="116">
        <f>F19*(1-(G19/100)) +(0*SUM(H20))</f>
        <v>753.03705590399989</v>
      </c>
      <c r="I19" s="117"/>
    </row>
    <row r="20" spans="1:9" hidden="1" outlineLevel="2" x14ac:dyDescent="0.2">
      <c r="A20" s="109" t="s">
        <v>1281</v>
      </c>
      <c r="B20" s="110" t="s">
        <v>185</v>
      </c>
      <c r="C20" s="111">
        <v>1</v>
      </c>
      <c r="D20" s="112"/>
      <c r="E20" s="113">
        <v>313.76543995999998</v>
      </c>
      <c r="F20" s="114">
        <v>313.76543995999998</v>
      </c>
      <c r="G20" s="115">
        <v>40</v>
      </c>
      <c r="H20" s="116">
        <v>188.259263976</v>
      </c>
      <c r="I20" s="117"/>
    </row>
    <row r="21" spans="1:9" outlineLevel="2" x14ac:dyDescent="0.2">
      <c r="A21" s="109" t="s">
        <v>1282</v>
      </c>
      <c r="B21" s="110" t="s">
        <v>187</v>
      </c>
      <c r="C21" s="111">
        <v>1</v>
      </c>
      <c r="D21" s="112"/>
      <c r="E21" s="113">
        <v>666.34407233000002</v>
      </c>
      <c r="F21" s="114">
        <f>C21*E21</f>
        <v>666.34407233000002</v>
      </c>
      <c r="G21" s="115">
        <v>40</v>
      </c>
      <c r="H21" s="116">
        <f>F21*(1-(G21/100)) +(0*SUM(H22))</f>
        <v>399.806443398</v>
      </c>
      <c r="I21" s="117"/>
    </row>
    <row r="22" spans="1:9" hidden="1" outlineLevel="2" x14ac:dyDescent="0.2">
      <c r="A22" s="109" t="s">
        <v>1283</v>
      </c>
      <c r="B22" s="110" t="s">
        <v>189</v>
      </c>
      <c r="C22" s="111">
        <v>1</v>
      </c>
      <c r="D22" s="112"/>
      <c r="E22" s="113">
        <v>666.34407233000002</v>
      </c>
      <c r="F22" s="114">
        <v>666.34407233000002</v>
      </c>
      <c r="G22" s="115">
        <v>40</v>
      </c>
      <c r="H22" s="116">
        <v>399.806443398</v>
      </c>
      <c r="I22" s="117"/>
    </row>
    <row r="23" spans="1:9" outlineLevel="2" x14ac:dyDescent="0.2">
      <c r="A23" s="109" t="s">
        <v>1284</v>
      </c>
      <c r="B23" s="110" t="s">
        <v>191</v>
      </c>
      <c r="C23" s="111">
        <v>1</v>
      </c>
      <c r="D23" s="112"/>
      <c r="E23" s="113">
        <v>700.36928562000003</v>
      </c>
      <c r="F23" s="114">
        <f>C23*E23</f>
        <v>700.36928562000003</v>
      </c>
      <c r="G23" s="115">
        <v>40</v>
      </c>
      <c r="H23" s="116">
        <f>F23*(1-(G23/100)) +(0*SUM(H24))</f>
        <v>420.22157137200003</v>
      </c>
      <c r="I23" s="117"/>
    </row>
    <row r="24" spans="1:9" hidden="1" outlineLevel="2" x14ac:dyDescent="0.2">
      <c r="A24" s="109" t="s">
        <v>1285</v>
      </c>
      <c r="B24" s="110" t="s">
        <v>193</v>
      </c>
      <c r="C24" s="111">
        <v>1</v>
      </c>
      <c r="D24" s="112"/>
      <c r="E24" s="113">
        <v>700.36928562000003</v>
      </c>
      <c r="F24" s="114">
        <v>700.36928562000003</v>
      </c>
      <c r="G24" s="115">
        <v>40</v>
      </c>
      <c r="H24" s="116">
        <v>420.22157137200003</v>
      </c>
      <c r="I24" s="117"/>
    </row>
    <row r="25" spans="1:9" outlineLevel="2" x14ac:dyDescent="0.2">
      <c r="A25" s="109" t="s">
        <v>1286</v>
      </c>
      <c r="B25" s="110" t="s">
        <v>195</v>
      </c>
      <c r="C25" s="111">
        <v>4</v>
      </c>
      <c r="D25" s="112"/>
      <c r="E25" s="113">
        <v>967.93582071000003</v>
      </c>
      <c r="F25" s="114">
        <f>C25*E25</f>
        <v>3871.7432828400001</v>
      </c>
      <c r="G25" s="115">
        <v>40</v>
      </c>
      <c r="H25" s="116">
        <f>F25*(1-(G25/100)) +(0*SUM(H26))</f>
        <v>2323.0459697040001</v>
      </c>
      <c r="I25" s="117"/>
    </row>
    <row r="26" spans="1:9" hidden="1" outlineLevel="2" x14ac:dyDescent="0.2">
      <c r="A26" s="109" t="s">
        <v>1287</v>
      </c>
      <c r="B26" s="110" t="s">
        <v>197</v>
      </c>
      <c r="C26" s="111">
        <v>1</v>
      </c>
      <c r="D26" s="112"/>
      <c r="E26" s="113">
        <v>967.93582071000003</v>
      </c>
      <c r="F26" s="114">
        <v>967.93582071000003</v>
      </c>
      <c r="G26" s="115">
        <v>40</v>
      </c>
      <c r="H26" s="116">
        <v>580.76149242600002</v>
      </c>
      <c r="I26" s="117"/>
    </row>
    <row r="27" spans="1:9" outlineLevel="2" x14ac:dyDescent="0.2">
      <c r="A27" s="109" t="s">
        <v>1288</v>
      </c>
      <c r="B27" s="110" t="s">
        <v>199</v>
      </c>
      <c r="C27" s="111">
        <v>2</v>
      </c>
      <c r="D27" s="112"/>
      <c r="E27" s="113">
        <v>5209</v>
      </c>
      <c r="F27" s="114">
        <f>C27*E27</f>
        <v>10418</v>
      </c>
      <c r="G27" s="115">
        <v>40</v>
      </c>
      <c r="H27" s="116">
        <f>F27*(1-(G27/100)) +(0*SUM(H28))</f>
        <v>6250.8</v>
      </c>
      <c r="I27" s="117"/>
    </row>
    <row r="28" spans="1:9" hidden="1" outlineLevel="2" x14ac:dyDescent="0.2">
      <c r="A28" s="109" t="s">
        <v>1289</v>
      </c>
      <c r="B28" s="110" t="s">
        <v>201</v>
      </c>
      <c r="C28" s="111">
        <v>1</v>
      </c>
      <c r="D28" s="112"/>
      <c r="E28" s="113">
        <v>5209</v>
      </c>
      <c r="F28" s="114">
        <v>5209</v>
      </c>
      <c r="G28" s="115">
        <v>40</v>
      </c>
      <c r="H28" s="116">
        <v>3125.4</v>
      </c>
      <c r="I28" s="117"/>
    </row>
    <row r="29" spans="1:9" outlineLevel="2" x14ac:dyDescent="0.2">
      <c r="A29" s="109" t="s">
        <v>1290</v>
      </c>
      <c r="B29" s="110" t="s">
        <v>203</v>
      </c>
      <c r="C29" s="111">
        <v>1</v>
      </c>
      <c r="D29" s="112"/>
      <c r="E29" s="113">
        <v>9312.3647013900008</v>
      </c>
      <c r="F29" s="114">
        <f>C29*E29</f>
        <v>9312.3647013900008</v>
      </c>
      <c r="G29" s="115">
        <v>40</v>
      </c>
      <c r="H29" s="116">
        <f>F29*(1-(G29/100)) +(0*SUM(H30))</f>
        <v>5587.4188208340001</v>
      </c>
      <c r="I29" s="117"/>
    </row>
    <row r="30" spans="1:9" hidden="1" outlineLevel="2" x14ac:dyDescent="0.2">
      <c r="A30" s="109" t="s">
        <v>1291</v>
      </c>
      <c r="B30" s="110" t="s">
        <v>205</v>
      </c>
      <c r="C30" s="111">
        <v>1</v>
      </c>
      <c r="D30" s="112"/>
      <c r="E30" s="113">
        <v>9312.3647013900008</v>
      </c>
      <c r="F30" s="114">
        <v>9312.3647013900008</v>
      </c>
      <c r="G30" s="115">
        <v>40</v>
      </c>
      <c r="H30" s="116">
        <v>5587.4188208340001</v>
      </c>
      <c r="I30" s="117"/>
    </row>
    <row r="31" spans="1:9" outlineLevel="2" x14ac:dyDescent="0.2">
      <c r="A31" s="109" t="s">
        <v>1292</v>
      </c>
      <c r="B31" s="110" t="s">
        <v>207</v>
      </c>
      <c r="C31" s="111">
        <v>1</v>
      </c>
      <c r="D31" s="112"/>
      <c r="E31" s="113">
        <v>1980.13</v>
      </c>
      <c r="F31" s="114">
        <f>C31*E31</f>
        <v>1980.13</v>
      </c>
      <c r="G31" s="115">
        <v>40</v>
      </c>
      <c r="H31" s="116">
        <f>F31*(1-(G31/100)) +(0*SUM(H32))</f>
        <v>1188.078</v>
      </c>
      <c r="I31" s="117"/>
    </row>
    <row r="32" spans="1:9" hidden="1" outlineLevel="2" x14ac:dyDescent="0.2">
      <c r="A32" s="109" t="s">
        <v>1293</v>
      </c>
      <c r="B32" s="110" t="s">
        <v>207</v>
      </c>
      <c r="C32" s="111">
        <v>1</v>
      </c>
      <c r="D32" s="112"/>
      <c r="E32" s="113">
        <v>1980.13</v>
      </c>
      <c r="F32" s="114">
        <v>1980.13</v>
      </c>
      <c r="G32" s="115">
        <v>40</v>
      </c>
      <c r="H32" s="116">
        <v>1188.078</v>
      </c>
      <c r="I32" s="117"/>
    </row>
    <row r="33" spans="1:9" outlineLevel="2" x14ac:dyDescent="0.2">
      <c r="A33" s="109" t="s">
        <v>1294</v>
      </c>
      <c r="B33" s="110" t="s">
        <v>210</v>
      </c>
      <c r="C33" s="111">
        <v>2</v>
      </c>
      <c r="D33" s="112"/>
      <c r="E33" s="113">
        <v>1308.5572392700001</v>
      </c>
      <c r="F33" s="114">
        <f>C33*E33</f>
        <v>2617.1144785400002</v>
      </c>
      <c r="G33" s="115">
        <v>40</v>
      </c>
      <c r="H33" s="116">
        <f>F33*(1-(G33/100)) +(0*SUM(H34))</f>
        <v>1570.2686871240001</v>
      </c>
      <c r="I33" s="117"/>
    </row>
    <row r="34" spans="1:9" hidden="1" outlineLevel="2" x14ac:dyDescent="0.2">
      <c r="A34" s="109" t="s">
        <v>1295</v>
      </c>
      <c r="B34" s="110" t="s">
        <v>210</v>
      </c>
      <c r="C34" s="111">
        <v>1</v>
      </c>
      <c r="D34" s="112"/>
      <c r="E34" s="113">
        <v>1308.5572392700001</v>
      </c>
      <c r="F34" s="114">
        <v>1308.5572392700001</v>
      </c>
      <c r="G34" s="115">
        <v>40</v>
      </c>
      <c r="H34" s="116">
        <v>785.13434356200003</v>
      </c>
      <c r="I34" s="117"/>
    </row>
    <row r="35" spans="1:9" outlineLevel="2" x14ac:dyDescent="0.2">
      <c r="A35" s="109" t="s">
        <v>1296</v>
      </c>
      <c r="B35" s="110" t="s">
        <v>213</v>
      </c>
      <c r="C35" s="111">
        <v>1</v>
      </c>
      <c r="D35" s="112"/>
      <c r="E35" s="113">
        <v>11904.94078696</v>
      </c>
      <c r="F35" s="114">
        <f>C35*E35</f>
        <v>11904.94078696</v>
      </c>
      <c r="G35" s="115">
        <v>40</v>
      </c>
      <c r="H35" s="116">
        <f>F35*(1-(G35/100)) +(0*SUM(H36,H37,H38,H39,H40,H41,H42,H43,H44,H45,H46,H47,H48,H49,H50,H51))</f>
        <v>7142.9644721759996</v>
      </c>
      <c r="I35" s="117"/>
    </row>
    <row r="36" spans="1:9" hidden="1" outlineLevel="3" x14ac:dyDescent="0.2">
      <c r="A36" s="109" t="s">
        <v>1297</v>
      </c>
      <c r="B36" s="110" t="s">
        <v>181</v>
      </c>
      <c r="C36" s="111">
        <v>1</v>
      </c>
      <c r="D36" s="112"/>
      <c r="E36" s="113">
        <v>491.93938622000002</v>
      </c>
      <c r="F36" s="114">
        <v>491.93938622000002</v>
      </c>
      <c r="G36" s="115">
        <v>40</v>
      </c>
      <c r="H36" s="116">
        <v>295.163631732</v>
      </c>
      <c r="I36" s="117"/>
    </row>
    <row r="37" spans="1:9" hidden="1" outlineLevel="3" x14ac:dyDescent="0.2">
      <c r="A37" s="109" t="s">
        <v>1298</v>
      </c>
      <c r="B37" s="110" t="s">
        <v>173</v>
      </c>
      <c r="C37" s="111">
        <v>1</v>
      </c>
      <c r="D37" s="112"/>
      <c r="E37" s="113">
        <v>926.14287533000004</v>
      </c>
      <c r="F37" s="114">
        <v>926.14287533000004</v>
      </c>
      <c r="G37" s="115">
        <v>40</v>
      </c>
      <c r="H37" s="116">
        <v>555.685725198</v>
      </c>
      <c r="I37" s="117"/>
    </row>
    <row r="38" spans="1:9" hidden="1" outlineLevel="3" x14ac:dyDescent="0.2">
      <c r="A38" s="109" t="s">
        <v>1299</v>
      </c>
      <c r="B38" s="110" t="s">
        <v>185</v>
      </c>
      <c r="C38" s="111">
        <v>3</v>
      </c>
      <c r="D38" s="112"/>
      <c r="E38" s="113">
        <v>313.76543995999998</v>
      </c>
      <c r="F38" s="114">
        <v>941.29631988000006</v>
      </c>
      <c r="G38" s="115">
        <v>40</v>
      </c>
      <c r="H38" s="116">
        <v>564.77779192800006</v>
      </c>
      <c r="I38" s="117"/>
    </row>
    <row r="39" spans="1:9" hidden="1" outlineLevel="3" x14ac:dyDescent="0.2">
      <c r="A39" s="109" t="s">
        <v>1300</v>
      </c>
      <c r="B39" s="110" t="s">
        <v>218</v>
      </c>
      <c r="C39" s="111">
        <v>1</v>
      </c>
      <c r="D39" s="112"/>
      <c r="E39" s="113">
        <v>5940.1629950300003</v>
      </c>
      <c r="F39" s="114">
        <v>5940.1629950300003</v>
      </c>
      <c r="G39" s="115">
        <v>40</v>
      </c>
      <c r="H39" s="116">
        <v>3564.0977970180002</v>
      </c>
      <c r="I39" s="117"/>
    </row>
    <row r="40" spans="1:9" hidden="1" outlineLevel="3" x14ac:dyDescent="0.2">
      <c r="A40" s="109" t="s">
        <v>1301</v>
      </c>
      <c r="B40" s="110" t="s">
        <v>220</v>
      </c>
      <c r="C40" s="111">
        <v>0</v>
      </c>
      <c r="D40" s="112"/>
      <c r="E40" s="113">
        <v>1527.53087992</v>
      </c>
      <c r="F40" s="114">
        <v>0</v>
      </c>
      <c r="G40" s="115">
        <v>40</v>
      </c>
      <c r="H40" s="116">
        <v>0</v>
      </c>
      <c r="I40" s="117"/>
    </row>
    <row r="41" spans="1:9" hidden="1" outlineLevel="3" x14ac:dyDescent="0.2">
      <c r="A41" s="109" t="s">
        <v>1302</v>
      </c>
      <c r="B41" s="110" t="s">
        <v>222</v>
      </c>
      <c r="C41" s="111">
        <v>1</v>
      </c>
      <c r="D41" s="112"/>
      <c r="E41" s="113">
        <v>594.85546925000006</v>
      </c>
      <c r="F41" s="114">
        <v>594.85546925000006</v>
      </c>
      <c r="G41" s="115">
        <v>40</v>
      </c>
      <c r="H41" s="116">
        <v>356.91328155000002</v>
      </c>
      <c r="I41" s="117"/>
    </row>
    <row r="42" spans="1:9" hidden="1" outlineLevel="3" x14ac:dyDescent="0.2">
      <c r="A42" s="109" t="s">
        <v>1303</v>
      </c>
      <c r="B42" s="110" t="s">
        <v>201</v>
      </c>
      <c r="C42" s="111">
        <v>0</v>
      </c>
      <c r="D42" s="112"/>
      <c r="E42" s="113">
        <v>5209</v>
      </c>
      <c r="F42" s="114">
        <v>0</v>
      </c>
      <c r="G42" s="115">
        <v>40</v>
      </c>
      <c r="H42" s="116">
        <v>0</v>
      </c>
      <c r="I42" s="117"/>
    </row>
    <row r="43" spans="1:9" hidden="1" outlineLevel="3" x14ac:dyDescent="0.2">
      <c r="A43" s="109" t="s">
        <v>1304</v>
      </c>
      <c r="B43" s="110" t="s">
        <v>225</v>
      </c>
      <c r="C43" s="111">
        <v>1</v>
      </c>
      <c r="D43" s="112"/>
      <c r="E43" s="113">
        <v>275.43613906000002</v>
      </c>
      <c r="F43" s="114">
        <v>275.43613906000002</v>
      </c>
      <c r="G43" s="115">
        <v>40</v>
      </c>
      <c r="H43" s="116">
        <v>165.261683436</v>
      </c>
      <c r="I43" s="117"/>
    </row>
    <row r="44" spans="1:9" hidden="1" outlineLevel="3" x14ac:dyDescent="0.2">
      <c r="A44" s="109" t="s">
        <v>1305</v>
      </c>
      <c r="B44" s="110" t="s">
        <v>227</v>
      </c>
      <c r="C44" s="111">
        <v>1</v>
      </c>
      <c r="D44" s="112"/>
      <c r="E44" s="113">
        <v>78.186680249999995</v>
      </c>
      <c r="F44" s="114">
        <v>78.186680249999995</v>
      </c>
      <c r="G44" s="115">
        <v>40</v>
      </c>
      <c r="H44" s="116">
        <v>46.912008149999998</v>
      </c>
      <c r="I44" s="117"/>
    </row>
    <row r="45" spans="1:9" hidden="1" outlineLevel="3" x14ac:dyDescent="0.2">
      <c r="A45" s="109" t="s">
        <v>1306</v>
      </c>
      <c r="B45" s="110" t="s">
        <v>229</v>
      </c>
      <c r="C45" s="111">
        <v>1</v>
      </c>
      <c r="D45" s="112"/>
      <c r="E45" s="113">
        <v>823.90169361999995</v>
      </c>
      <c r="F45" s="114">
        <v>823.90169361999995</v>
      </c>
      <c r="G45" s="115">
        <v>40</v>
      </c>
      <c r="H45" s="116">
        <v>494.34101617200002</v>
      </c>
      <c r="I45" s="117"/>
    </row>
    <row r="46" spans="1:9" hidden="1" outlineLevel="3" x14ac:dyDescent="0.2">
      <c r="A46" s="109" t="s">
        <v>1307</v>
      </c>
      <c r="B46" s="110" t="s">
        <v>231</v>
      </c>
      <c r="C46" s="111">
        <v>1</v>
      </c>
      <c r="D46" s="112"/>
      <c r="E46" s="113">
        <v>270.62269196</v>
      </c>
      <c r="F46" s="114">
        <v>270.62269196</v>
      </c>
      <c r="G46" s="115">
        <v>40</v>
      </c>
      <c r="H46" s="116">
        <v>162.37361517599999</v>
      </c>
      <c r="I46" s="117"/>
    </row>
    <row r="47" spans="1:9" hidden="1" outlineLevel="3" x14ac:dyDescent="0.2">
      <c r="A47" s="109" t="s">
        <v>1308</v>
      </c>
      <c r="B47" s="110" t="s">
        <v>92</v>
      </c>
      <c r="C47" s="111">
        <v>0</v>
      </c>
      <c r="D47" s="112"/>
      <c r="E47" s="113">
        <v>119.07551254000001</v>
      </c>
      <c r="F47" s="114">
        <v>0</v>
      </c>
      <c r="G47" s="115">
        <v>40</v>
      </c>
      <c r="H47" s="116">
        <v>0</v>
      </c>
      <c r="I47" s="117"/>
    </row>
    <row r="48" spans="1:9" hidden="1" outlineLevel="3" x14ac:dyDescent="0.2">
      <c r="A48" s="109" t="s">
        <v>1309</v>
      </c>
      <c r="B48" s="110" t="s">
        <v>234</v>
      </c>
      <c r="C48" s="111">
        <v>0</v>
      </c>
      <c r="D48" s="112"/>
      <c r="E48" s="113">
        <v>56.526168339999998</v>
      </c>
      <c r="F48" s="114">
        <v>0</v>
      </c>
      <c r="G48" s="115">
        <v>40</v>
      </c>
      <c r="H48" s="116">
        <v>0</v>
      </c>
      <c r="I48" s="117"/>
    </row>
    <row r="49" spans="1:9" hidden="1" outlineLevel="3" x14ac:dyDescent="0.2">
      <c r="A49" s="109" t="s">
        <v>1310</v>
      </c>
      <c r="B49" s="110" t="s">
        <v>236</v>
      </c>
      <c r="C49" s="111">
        <v>1</v>
      </c>
      <c r="D49" s="112"/>
      <c r="E49" s="113">
        <v>212.88679486000001</v>
      </c>
      <c r="F49" s="114">
        <v>212.88679486000001</v>
      </c>
      <c r="G49" s="115">
        <v>40</v>
      </c>
      <c r="H49" s="116">
        <v>127.732076916</v>
      </c>
      <c r="I49" s="117"/>
    </row>
    <row r="50" spans="1:9" hidden="1" outlineLevel="3" x14ac:dyDescent="0.2">
      <c r="A50" s="109" t="s">
        <v>1311</v>
      </c>
      <c r="B50" s="110" t="s">
        <v>238</v>
      </c>
      <c r="C50" s="111">
        <v>1</v>
      </c>
      <c r="D50" s="112"/>
      <c r="E50" s="113">
        <v>206.87635298999999</v>
      </c>
      <c r="F50" s="114">
        <v>206.87635298999999</v>
      </c>
      <c r="G50" s="115">
        <v>40</v>
      </c>
      <c r="H50" s="116">
        <v>124.125811794</v>
      </c>
      <c r="I50" s="117"/>
    </row>
    <row r="51" spans="1:9" hidden="1" outlineLevel="3" x14ac:dyDescent="0.2">
      <c r="A51" s="109" t="s">
        <v>1312</v>
      </c>
      <c r="B51" s="110" t="s">
        <v>240</v>
      </c>
      <c r="C51" s="111">
        <v>1</v>
      </c>
      <c r="D51" s="112"/>
      <c r="E51" s="113">
        <v>1142.63338851</v>
      </c>
      <c r="F51" s="114">
        <v>1142.63338851</v>
      </c>
      <c r="G51" s="115">
        <v>40</v>
      </c>
      <c r="H51" s="116">
        <v>685.58003310599997</v>
      </c>
      <c r="I51" s="117"/>
    </row>
    <row r="52" spans="1:9" outlineLevel="2" x14ac:dyDescent="0.2">
      <c r="A52" s="109" t="s">
        <v>1313</v>
      </c>
      <c r="B52" s="110" t="s">
        <v>242</v>
      </c>
      <c r="C52" s="111">
        <v>2</v>
      </c>
      <c r="D52" s="112"/>
      <c r="E52" s="113">
        <v>5389.0233031999996</v>
      </c>
      <c r="F52" s="114">
        <f>C52*E52</f>
        <v>10778.046606399999</v>
      </c>
      <c r="G52" s="115">
        <v>40</v>
      </c>
      <c r="H52" s="116">
        <f>F52*(1-(G52/100)) +(0*SUM(H53))</f>
        <v>6466.827963839999</v>
      </c>
      <c r="I52" s="117"/>
    </row>
    <row r="53" spans="1:9" hidden="1" outlineLevel="2" x14ac:dyDescent="0.2">
      <c r="A53" s="109" t="s">
        <v>1314</v>
      </c>
      <c r="B53" s="110" t="s">
        <v>242</v>
      </c>
      <c r="C53" s="111">
        <v>1</v>
      </c>
      <c r="D53" s="112"/>
      <c r="E53" s="113">
        <v>5389.0233031999996</v>
      </c>
      <c r="F53" s="114">
        <v>5389.0233031999996</v>
      </c>
      <c r="G53" s="115">
        <v>40</v>
      </c>
      <c r="H53" s="116">
        <v>3233.41398192</v>
      </c>
      <c r="I53" s="117"/>
    </row>
    <row r="54" spans="1:9" outlineLevel="2" x14ac:dyDescent="0.2">
      <c r="A54" s="109" t="s">
        <v>1315</v>
      </c>
      <c r="B54" s="110" t="s">
        <v>245</v>
      </c>
      <c r="C54" s="111">
        <v>2</v>
      </c>
      <c r="D54" s="112"/>
      <c r="E54" s="113">
        <v>3300</v>
      </c>
      <c r="F54" s="114">
        <f>C54*E54</f>
        <v>6600</v>
      </c>
      <c r="G54" s="115">
        <v>40</v>
      </c>
      <c r="H54" s="116">
        <f>F54*(1-(G54/100)) +(0*SUM(H55))</f>
        <v>3960</v>
      </c>
      <c r="I54" s="117"/>
    </row>
    <row r="55" spans="1:9" hidden="1" outlineLevel="2" x14ac:dyDescent="0.2">
      <c r="A55" s="109" t="s">
        <v>1316</v>
      </c>
      <c r="B55" s="110" t="s">
        <v>245</v>
      </c>
      <c r="C55" s="111">
        <v>1</v>
      </c>
      <c r="D55" s="112"/>
      <c r="E55" s="113">
        <v>3300</v>
      </c>
      <c r="F55" s="114">
        <v>3300</v>
      </c>
      <c r="G55" s="115">
        <v>40</v>
      </c>
      <c r="H55" s="116">
        <v>1980</v>
      </c>
      <c r="I55" s="117"/>
    </row>
    <row r="56" spans="1:9" outlineLevel="1" x14ac:dyDescent="0.2">
      <c r="A56" s="109" t="s">
        <v>1317</v>
      </c>
      <c r="B56" s="110" t="s">
        <v>1318</v>
      </c>
      <c r="C56" s="111">
        <v>1</v>
      </c>
      <c r="D56" s="112"/>
      <c r="E56" s="113">
        <f>SUM(F57,F60,F62,F64,F66)</f>
        <v>13011.371921559999</v>
      </c>
      <c r="F56" s="114">
        <f>C56*E56</f>
        <v>13011.371921559999</v>
      </c>
      <c r="G56" s="115">
        <f>IF(F56=0, 0, 100*(1-(H56/F56)))</f>
        <v>88</v>
      </c>
      <c r="H56" s="116">
        <f>C56*SUM(H57,H60,H62,H64,H66)</f>
        <v>1561.3646305871998</v>
      </c>
      <c r="I56" s="117"/>
    </row>
    <row r="57" spans="1:9" outlineLevel="2" x14ac:dyDescent="0.2">
      <c r="A57" s="109" t="s">
        <v>1319</v>
      </c>
      <c r="B57" s="110" t="s">
        <v>149</v>
      </c>
      <c r="C57" s="111">
        <v>1</v>
      </c>
      <c r="D57" s="112"/>
      <c r="E57" s="113">
        <v>2292.1176620400001</v>
      </c>
      <c r="F57" s="114">
        <f>C57*E57</f>
        <v>2292.1176620400001</v>
      </c>
      <c r="G57" s="115">
        <v>88</v>
      </c>
      <c r="H57" s="116">
        <f>F57*(1-(G57/100)) +(0*SUM(H58,H59))</f>
        <v>275.05411944479999</v>
      </c>
      <c r="I57" s="117"/>
    </row>
    <row r="58" spans="1:9" hidden="1" outlineLevel="3" x14ac:dyDescent="0.2">
      <c r="A58" s="109" t="s">
        <v>1320</v>
      </c>
      <c r="B58" s="110" t="s">
        <v>151</v>
      </c>
      <c r="C58" s="111">
        <v>1</v>
      </c>
      <c r="D58" s="112"/>
      <c r="E58" s="113">
        <v>509.35948044999998</v>
      </c>
      <c r="F58" s="114">
        <v>509.35948044999998</v>
      </c>
      <c r="G58" s="115">
        <v>88</v>
      </c>
      <c r="H58" s="116">
        <v>61.123137653999997</v>
      </c>
      <c r="I58" s="117"/>
    </row>
    <row r="59" spans="1:9" hidden="1" outlineLevel="3" x14ac:dyDescent="0.2">
      <c r="A59" s="109" t="s">
        <v>1321</v>
      </c>
      <c r="B59" s="110" t="s">
        <v>153</v>
      </c>
      <c r="C59" s="111">
        <v>1</v>
      </c>
      <c r="D59" s="112"/>
      <c r="E59" s="113">
        <v>1782.75818159</v>
      </c>
      <c r="F59" s="114">
        <v>1782.75818159</v>
      </c>
      <c r="G59" s="115">
        <v>88</v>
      </c>
      <c r="H59" s="116">
        <v>213.93098179079999</v>
      </c>
      <c r="I59" s="117"/>
    </row>
    <row r="60" spans="1:9" outlineLevel="2" x14ac:dyDescent="0.2">
      <c r="A60" s="109" t="s">
        <v>1322</v>
      </c>
      <c r="B60" s="110" t="s">
        <v>155</v>
      </c>
      <c r="C60" s="111">
        <v>1</v>
      </c>
      <c r="D60" s="112"/>
      <c r="E60" s="113">
        <v>303.06889087000002</v>
      </c>
      <c r="F60" s="114">
        <f>C60*E60</f>
        <v>303.06889087000002</v>
      </c>
      <c r="G60" s="115">
        <v>88</v>
      </c>
      <c r="H60" s="116">
        <f>F60*(1-(G60/100)) +(0*SUM(H61))</f>
        <v>36.368266904400002</v>
      </c>
      <c r="I60" s="117"/>
    </row>
    <row r="61" spans="1:9" hidden="1" outlineLevel="2" x14ac:dyDescent="0.2">
      <c r="A61" s="109" t="s">
        <v>1323</v>
      </c>
      <c r="B61" s="110" t="s">
        <v>157</v>
      </c>
      <c r="C61" s="111">
        <v>1</v>
      </c>
      <c r="D61" s="112"/>
      <c r="E61" s="113">
        <v>303.06889087000002</v>
      </c>
      <c r="F61" s="114">
        <v>303.06889087000002</v>
      </c>
      <c r="G61" s="115">
        <v>88</v>
      </c>
      <c r="H61" s="116">
        <v>36.368266904400002</v>
      </c>
      <c r="I61" s="117"/>
    </row>
    <row r="62" spans="1:9" outlineLevel="2" x14ac:dyDescent="0.2">
      <c r="A62" s="109" t="s">
        <v>1324</v>
      </c>
      <c r="B62" s="110" t="s">
        <v>139</v>
      </c>
      <c r="C62" s="111">
        <v>1</v>
      </c>
      <c r="D62" s="112"/>
      <c r="E62" s="113">
        <v>333.63045970000002</v>
      </c>
      <c r="F62" s="114">
        <f>C62*E62</f>
        <v>333.63045970000002</v>
      </c>
      <c r="G62" s="115">
        <v>88</v>
      </c>
      <c r="H62" s="116">
        <f>F62*(1-(G62/100)) +(0*SUM(H63))</f>
        <v>40.035655163999998</v>
      </c>
      <c r="I62" s="117"/>
    </row>
    <row r="63" spans="1:9" hidden="1" outlineLevel="2" x14ac:dyDescent="0.2">
      <c r="A63" s="109" t="s">
        <v>1325</v>
      </c>
      <c r="B63" s="110" t="s">
        <v>141</v>
      </c>
      <c r="C63" s="111">
        <v>1</v>
      </c>
      <c r="D63" s="112"/>
      <c r="E63" s="113">
        <v>333.63045970000002</v>
      </c>
      <c r="F63" s="114">
        <v>333.63045970000002</v>
      </c>
      <c r="G63" s="115">
        <v>88</v>
      </c>
      <c r="H63" s="116">
        <v>40.035655163999998</v>
      </c>
      <c r="I63" s="117"/>
    </row>
    <row r="64" spans="1:9" outlineLevel="2" x14ac:dyDescent="0.2">
      <c r="A64" s="109" t="s">
        <v>1326</v>
      </c>
      <c r="B64" s="110" t="s">
        <v>159</v>
      </c>
      <c r="C64" s="111">
        <v>1</v>
      </c>
      <c r="D64" s="112"/>
      <c r="E64" s="113">
        <v>1069.6549089499999</v>
      </c>
      <c r="F64" s="114">
        <f>C64*E64</f>
        <v>1069.6549089499999</v>
      </c>
      <c r="G64" s="115">
        <v>88</v>
      </c>
      <c r="H64" s="116">
        <f>F64*(1-(G64/100)) +(0*SUM(H65))</f>
        <v>128.35858907399998</v>
      </c>
      <c r="I64" s="117"/>
    </row>
    <row r="65" spans="1:9" hidden="1" outlineLevel="2" x14ac:dyDescent="0.2">
      <c r="A65" s="109" t="s">
        <v>1327</v>
      </c>
      <c r="B65" s="110" t="s">
        <v>161</v>
      </c>
      <c r="C65" s="111">
        <v>1</v>
      </c>
      <c r="D65" s="112"/>
      <c r="E65" s="113">
        <v>1069.6549089499999</v>
      </c>
      <c r="F65" s="114">
        <v>1069.6549089499999</v>
      </c>
      <c r="G65" s="115">
        <v>88</v>
      </c>
      <c r="H65" s="116">
        <v>128.35858907400001</v>
      </c>
      <c r="I65" s="117"/>
    </row>
    <row r="66" spans="1:9" outlineLevel="2" x14ac:dyDescent="0.2">
      <c r="A66" s="109" t="s">
        <v>1328</v>
      </c>
      <c r="B66" s="110" t="s">
        <v>163</v>
      </c>
      <c r="C66" s="111">
        <v>1</v>
      </c>
      <c r="D66" s="112"/>
      <c r="E66" s="113">
        <v>9012.9</v>
      </c>
      <c r="F66" s="114">
        <f>C66*E66</f>
        <v>9012.9</v>
      </c>
      <c r="G66" s="115">
        <v>88</v>
      </c>
      <c r="H66" s="116">
        <f>F66*(1-(G66/100)) +(0*SUM(H67))</f>
        <v>1081.548</v>
      </c>
      <c r="I66" s="117"/>
    </row>
    <row r="67" spans="1:9" hidden="1" outlineLevel="2" x14ac:dyDescent="0.2">
      <c r="A67" s="109" t="s">
        <v>1329</v>
      </c>
      <c r="B67" s="110" t="s">
        <v>165</v>
      </c>
      <c r="C67" s="111">
        <v>1</v>
      </c>
      <c r="D67" s="112"/>
      <c r="E67" s="113">
        <v>9012.9</v>
      </c>
      <c r="F67" s="114">
        <v>9012.9</v>
      </c>
      <c r="G67" s="115">
        <v>88</v>
      </c>
      <c r="H67" s="116">
        <v>1081.548</v>
      </c>
      <c r="I67" s="117"/>
    </row>
    <row r="68" spans="1:9" outlineLevel="1" x14ac:dyDescent="0.2">
      <c r="A68" s="109" t="s">
        <v>1330</v>
      </c>
      <c r="B68" s="110" t="s">
        <v>1331</v>
      </c>
      <c r="C68" s="111">
        <v>1</v>
      </c>
      <c r="D68" s="112"/>
      <c r="E68" s="113">
        <f>SUM(F69)</f>
        <v>6588.4757417500005</v>
      </c>
      <c r="F68" s="114">
        <f>C68*E68</f>
        <v>6588.4757417500005</v>
      </c>
      <c r="G68" s="115">
        <f>IF(F68=0, 0, 100*(1-(H68/F68)))</f>
        <v>40</v>
      </c>
      <c r="H68" s="116">
        <f>C68*SUM(H69)</f>
        <v>3953.0854450500001</v>
      </c>
      <c r="I68" s="117"/>
    </row>
    <row r="69" spans="1:9" outlineLevel="1" x14ac:dyDescent="0.2">
      <c r="A69" s="109" t="s">
        <v>1332</v>
      </c>
      <c r="B69" s="110" t="s">
        <v>1333</v>
      </c>
      <c r="C69" s="111">
        <v>1</v>
      </c>
      <c r="D69" s="112"/>
      <c r="E69" s="113">
        <f>SUM(F70)</f>
        <v>6588.4757417500005</v>
      </c>
      <c r="F69" s="114">
        <f>C69*E69</f>
        <v>6588.4757417500005</v>
      </c>
      <c r="G69" s="115">
        <f>IF(F69=0, 0, 100*(1-(H69/F69)))</f>
        <v>40</v>
      </c>
      <c r="H69" s="116">
        <f>C69*SUM(H70)</f>
        <v>3953.0854450500001</v>
      </c>
      <c r="I69" s="117"/>
    </row>
    <row r="70" spans="1:9" outlineLevel="1" x14ac:dyDescent="0.2">
      <c r="A70" s="109" t="s">
        <v>1334</v>
      </c>
      <c r="B70" s="110" t="s">
        <v>252</v>
      </c>
      <c r="C70" s="111">
        <v>1</v>
      </c>
      <c r="D70" s="112"/>
      <c r="E70" s="113">
        <v>6588.4757417500005</v>
      </c>
      <c r="F70" s="114">
        <f>C70*E70</f>
        <v>6588.4757417500005</v>
      </c>
      <c r="G70" s="115">
        <v>40</v>
      </c>
      <c r="H70" s="116">
        <f>F70*(1-(G70/100)) +(0*SUM(H71,H72,H73,H74))</f>
        <v>3953.0854450500001</v>
      </c>
      <c r="I70" s="117"/>
    </row>
    <row r="71" spans="1:9" hidden="1" outlineLevel="2" x14ac:dyDescent="0.2">
      <c r="A71" s="109" t="s">
        <v>1335</v>
      </c>
      <c r="B71" s="110" t="s">
        <v>197</v>
      </c>
      <c r="C71" s="111">
        <v>1</v>
      </c>
      <c r="D71" s="112"/>
      <c r="E71" s="113">
        <v>967.93582071000003</v>
      </c>
      <c r="F71" s="114">
        <v>967.93582071000003</v>
      </c>
      <c r="G71" s="115">
        <v>40</v>
      </c>
      <c r="H71" s="116">
        <v>580.76149242600002</v>
      </c>
      <c r="I71" s="117"/>
    </row>
    <row r="72" spans="1:9" hidden="1" outlineLevel="2" x14ac:dyDescent="0.2">
      <c r="A72" s="109" t="s">
        <v>1336</v>
      </c>
      <c r="B72" s="110" t="s">
        <v>256</v>
      </c>
      <c r="C72" s="111">
        <v>1</v>
      </c>
      <c r="D72" s="112"/>
      <c r="E72" s="113">
        <v>967.93582071000003</v>
      </c>
      <c r="F72" s="114">
        <v>967.93582071000003</v>
      </c>
      <c r="G72" s="115">
        <v>40</v>
      </c>
      <c r="H72" s="116">
        <v>580.76149242600002</v>
      </c>
      <c r="I72" s="117"/>
    </row>
    <row r="73" spans="1:9" hidden="1" outlineLevel="2" x14ac:dyDescent="0.2">
      <c r="A73" s="109" t="s">
        <v>1337</v>
      </c>
      <c r="B73" s="110" t="s">
        <v>258</v>
      </c>
      <c r="C73" s="111">
        <v>1</v>
      </c>
      <c r="D73" s="112"/>
      <c r="E73" s="113">
        <v>2064.00101872</v>
      </c>
      <c r="F73" s="114">
        <v>2064.00101872</v>
      </c>
      <c r="G73" s="115">
        <v>40</v>
      </c>
      <c r="H73" s="116">
        <v>1238.4006112320001</v>
      </c>
      <c r="I73" s="117"/>
    </row>
    <row r="74" spans="1:9" hidden="1" outlineLevel="2" x14ac:dyDescent="0.2">
      <c r="A74" s="109" t="s">
        <v>1338</v>
      </c>
      <c r="B74" s="110" t="s">
        <v>118</v>
      </c>
      <c r="C74" s="111">
        <v>3</v>
      </c>
      <c r="D74" s="112"/>
      <c r="E74" s="113">
        <v>862.86769387000004</v>
      </c>
      <c r="F74" s="114">
        <v>2588.6030816100001</v>
      </c>
      <c r="G74" s="115">
        <v>40</v>
      </c>
      <c r="H74" s="116">
        <v>1553.161848966</v>
      </c>
      <c r="I74" s="117"/>
    </row>
    <row r="75" spans="1:9" x14ac:dyDescent="0.2">
      <c r="A75" s="109"/>
      <c r="B75" s="110"/>
      <c r="C75" s="111"/>
      <c r="D75" s="112"/>
      <c r="E75" s="113"/>
      <c r="F75" s="114"/>
      <c r="G75" s="115"/>
      <c r="H75" s="116"/>
      <c r="I75" s="117"/>
    </row>
    <row r="76" spans="1:9" ht="13.5" thickBot="1" x14ac:dyDescent="0.25">
      <c r="A76" s="118"/>
      <c r="B76" s="119"/>
      <c r="C76" s="120"/>
      <c r="D76" s="121"/>
      <c r="E76" s="122"/>
      <c r="F76" s="123"/>
      <c r="G76" s="124"/>
      <c r="H76" s="125"/>
      <c r="I76" s="126"/>
    </row>
    <row r="77" spans="1:9" x14ac:dyDescent="0.2">
      <c r="A77" s="27"/>
      <c r="B77" s="127" t="s">
        <v>49</v>
      </c>
      <c r="C77" s="128"/>
      <c r="D77" s="27"/>
      <c r="E77" s="129"/>
      <c r="F77" s="114"/>
      <c r="G77" s="130"/>
      <c r="H77" s="129">
        <f>F11</f>
        <v>83761.341982690006</v>
      </c>
      <c r="I77" s="129"/>
    </row>
    <row r="78" spans="1:9" x14ac:dyDescent="0.2">
      <c r="A78" s="4"/>
      <c r="B78" s="127" t="s">
        <v>50</v>
      </c>
      <c r="C78" s="96"/>
      <c r="D78" s="4"/>
      <c r="E78" s="20"/>
      <c r="F78" s="114"/>
      <c r="G78" s="97"/>
      <c r="H78" s="20">
        <f>H11</f>
        <v>44011.346667265199</v>
      </c>
      <c r="I78" s="20"/>
    </row>
    <row r="79" spans="1:9" x14ac:dyDescent="0.2">
      <c r="A79" s="4"/>
      <c r="B79" s="127" t="s">
        <v>51</v>
      </c>
      <c r="C79" s="96"/>
      <c r="D79" s="4"/>
      <c r="E79" s="20"/>
      <c r="F79" s="114"/>
      <c r="G79" s="97"/>
      <c r="H79" s="20">
        <f>I11</f>
        <v>0</v>
      </c>
      <c r="I79" s="20"/>
    </row>
    <row r="80" spans="1:9" x14ac:dyDescent="0.2">
      <c r="A80" s="4"/>
      <c r="B80" s="127"/>
      <c r="C80" s="96"/>
      <c r="D80" s="4"/>
      <c r="E80" s="20"/>
      <c r="F80" s="114"/>
      <c r="G80" s="97"/>
      <c r="H80" s="20"/>
      <c r="I80" s="20"/>
    </row>
    <row r="81" spans="1:9" x14ac:dyDescent="0.2">
      <c r="A81" s="4"/>
      <c r="B81" s="76" t="s">
        <v>52</v>
      </c>
      <c r="C81" s="96"/>
      <c r="D81" s="4"/>
      <c r="E81" s="20"/>
      <c r="F81" s="114"/>
      <c r="G81" s="97"/>
      <c r="H81" s="20">
        <f>SUM(H78,H79)</f>
        <v>44011.346667265199</v>
      </c>
    </row>
    <row r="82" spans="1:9" x14ac:dyDescent="0.2">
      <c r="A82" s="4"/>
      <c r="B82" s="76"/>
      <c r="C82" s="96"/>
      <c r="D82" s="4"/>
      <c r="E82" s="20"/>
      <c r="F82" s="20"/>
      <c r="G82" s="97"/>
      <c r="H82" s="20"/>
      <c r="I82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outlinePr summaryBelow="0"/>
    <pageSetUpPr fitToPage="1"/>
  </sheetPr>
  <dimension ref="A1:I100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1339</v>
      </c>
      <c r="B11" s="110" t="s">
        <v>1340</v>
      </c>
      <c r="C11" s="111">
        <v>1</v>
      </c>
      <c r="D11" s="112"/>
      <c r="E11" s="113">
        <f>SUM(F12,F56,F65,F68,F71,F83)</f>
        <v>125534.02805173</v>
      </c>
      <c r="F11" s="114">
        <f>C11*E11</f>
        <v>125534.02805173</v>
      </c>
      <c r="G11" s="115">
        <f>IF(F11=0, 0, 100*(1-(H11/F11)))</f>
        <v>50.182530519405312</v>
      </c>
      <c r="H11" s="116">
        <f>C11*SUM(H12,H56,H65,H68,H71,H83)</f>
        <v>62537.876112431761</v>
      </c>
      <c r="I11" s="117">
        <f>SUM(I12:I92)</f>
        <v>0</v>
      </c>
    </row>
    <row r="12" spans="1:9" outlineLevel="1" x14ac:dyDescent="0.2">
      <c r="A12" s="109" t="s">
        <v>1341</v>
      </c>
      <c r="B12" s="110" t="s">
        <v>1342</v>
      </c>
      <c r="C12" s="111">
        <v>1</v>
      </c>
      <c r="D12" s="112"/>
      <c r="E12" s="113">
        <f>SUM(F13,F15,F17,F19,F21,F23,F25,F27,F29,F31,F33,F35,F52,F54)</f>
        <v>88728.767972779999</v>
      </c>
      <c r="F12" s="114">
        <f>C12*E12</f>
        <v>88728.767972779999</v>
      </c>
      <c r="G12" s="115">
        <f>IF(F12=0, 0, 100*(1-(H12/F12)))</f>
        <v>40</v>
      </c>
      <c r="H12" s="116">
        <f>C12*SUM(H13,H15,H17,H19,H21,H23,H25,H27,H29,H31,H33,H35,H52,H54)</f>
        <v>53237.260783667996</v>
      </c>
      <c r="I12" s="117"/>
    </row>
    <row r="13" spans="1:9" outlineLevel="2" x14ac:dyDescent="0.2">
      <c r="A13" s="109" t="s">
        <v>1343</v>
      </c>
      <c r="B13" s="110" t="s">
        <v>171</v>
      </c>
      <c r="C13" s="111">
        <v>1</v>
      </c>
      <c r="D13" s="112"/>
      <c r="E13" s="113">
        <v>926.14287533000004</v>
      </c>
      <c r="F13" s="114">
        <f>C13*E13</f>
        <v>926.14287533000004</v>
      </c>
      <c r="G13" s="115">
        <v>40</v>
      </c>
      <c r="H13" s="116">
        <f>F13*(1-(G13/100)) +(0*SUM(H14))</f>
        <v>555.685725198</v>
      </c>
      <c r="I13" s="117"/>
    </row>
    <row r="14" spans="1:9" hidden="1" outlineLevel="2" x14ac:dyDescent="0.2">
      <c r="A14" s="109" t="s">
        <v>1344</v>
      </c>
      <c r="B14" s="110" t="s">
        <v>173</v>
      </c>
      <c r="C14" s="111">
        <v>1</v>
      </c>
      <c r="D14" s="112"/>
      <c r="E14" s="113">
        <v>926.14287533000004</v>
      </c>
      <c r="F14" s="114">
        <v>926.14287533000004</v>
      </c>
      <c r="G14" s="115">
        <v>40</v>
      </c>
      <c r="H14" s="116">
        <v>555.685725198</v>
      </c>
      <c r="I14" s="117"/>
    </row>
    <row r="15" spans="1:9" outlineLevel="2" x14ac:dyDescent="0.2">
      <c r="A15" s="109" t="s">
        <v>1345</v>
      </c>
      <c r="B15" s="110" t="s">
        <v>175</v>
      </c>
      <c r="C15" s="111">
        <v>1</v>
      </c>
      <c r="D15" s="112"/>
      <c r="E15" s="113">
        <v>1655.4183114699999</v>
      </c>
      <c r="F15" s="114">
        <f>C15*E15</f>
        <v>1655.4183114699999</v>
      </c>
      <c r="G15" s="115">
        <v>40</v>
      </c>
      <c r="H15" s="116">
        <f>F15*(1-(G15/100)) +(0*SUM(H16))</f>
        <v>993.25098688199989</v>
      </c>
      <c r="I15" s="117"/>
    </row>
    <row r="16" spans="1:9" hidden="1" outlineLevel="2" x14ac:dyDescent="0.2">
      <c r="A16" s="109" t="s">
        <v>1346</v>
      </c>
      <c r="B16" s="110" t="s">
        <v>177</v>
      </c>
      <c r="C16" s="111">
        <v>1</v>
      </c>
      <c r="D16" s="112"/>
      <c r="E16" s="113">
        <v>1655.4183114699999</v>
      </c>
      <c r="F16" s="114">
        <v>1655.4183114699999</v>
      </c>
      <c r="G16" s="115">
        <v>40</v>
      </c>
      <c r="H16" s="116">
        <v>993.25098688200001</v>
      </c>
      <c r="I16" s="117"/>
    </row>
    <row r="17" spans="1:9" outlineLevel="2" x14ac:dyDescent="0.2">
      <c r="A17" s="109" t="s">
        <v>1347</v>
      </c>
      <c r="B17" s="110" t="s">
        <v>179</v>
      </c>
      <c r="C17" s="111">
        <v>3</v>
      </c>
      <c r="D17" s="112"/>
      <c r="E17" s="113">
        <v>491.93938622000002</v>
      </c>
      <c r="F17" s="114">
        <f>C17*E17</f>
        <v>1475.8181586600001</v>
      </c>
      <c r="G17" s="115">
        <v>40</v>
      </c>
      <c r="H17" s="116">
        <f>F17*(1-(G17/100)) +(0*SUM(H18))</f>
        <v>885.490895196</v>
      </c>
      <c r="I17" s="117"/>
    </row>
    <row r="18" spans="1:9" hidden="1" outlineLevel="2" x14ac:dyDescent="0.2">
      <c r="A18" s="109" t="s">
        <v>1348</v>
      </c>
      <c r="B18" s="110" t="s">
        <v>181</v>
      </c>
      <c r="C18" s="111">
        <v>1</v>
      </c>
      <c r="D18" s="112"/>
      <c r="E18" s="113">
        <v>491.93938622000002</v>
      </c>
      <c r="F18" s="114">
        <v>491.93938622000002</v>
      </c>
      <c r="G18" s="115">
        <v>40</v>
      </c>
      <c r="H18" s="116">
        <v>295.163631732</v>
      </c>
      <c r="I18" s="117"/>
    </row>
    <row r="19" spans="1:9" outlineLevel="2" x14ac:dyDescent="0.2">
      <c r="A19" s="109" t="s">
        <v>1349</v>
      </c>
      <c r="B19" s="110" t="s">
        <v>183</v>
      </c>
      <c r="C19" s="111">
        <v>4</v>
      </c>
      <c r="D19" s="112"/>
      <c r="E19" s="113">
        <v>313.76543995999998</v>
      </c>
      <c r="F19" s="114">
        <f>C19*E19</f>
        <v>1255.0617598399999</v>
      </c>
      <c r="G19" s="115">
        <v>40</v>
      </c>
      <c r="H19" s="116">
        <f>F19*(1-(G19/100)) +(0*SUM(H20))</f>
        <v>753.03705590399989</v>
      </c>
      <c r="I19" s="117"/>
    </row>
    <row r="20" spans="1:9" hidden="1" outlineLevel="2" x14ac:dyDescent="0.2">
      <c r="A20" s="109" t="s">
        <v>1350</v>
      </c>
      <c r="B20" s="110" t="s">
        <v>185</v>
      </c>
      <c r="C20" s="111">
        <v>1</v>
      </c>
      <c r="D20" s="112"/>
      <c r="E20" s="113">
        <v>313.76543995999998</v>
      </c>
      <c r="F20" s="114">
        <v>313.76543995999998</v>
      </c>
      <c r="G20" s="115">
        <v>40</v>
      </c>
      <c r="H20" s="116">
        <v>188.259263976</v>
      </c>
      <c r="I20" s="117"/>
    </row>
    <row r="21" spans="1:9" outlineLevel="2" x14ac:dyDescent="0.2">
      <c r="A21" s="109" t="s">
        <v>1351</v>
      </c>
      <c r="B21" s="110" t="s">
        <v>187</v>
      </c>
      <c r="C21" s="111">
        <v>1</v>
      </c>
      <c r="D21" s="112"/>
      <c r="E21" s="113">
        <v>666.34407233000002</v>
      </c>
      <c r="F21" s="114">
        <f>C21*E21</f>
        <v>666.34407233000002</v>
      </c>
      <c r="G21" s="115">
        <v>40</v>
      </c>
      <c r="H21" s="116">
        <f>F21*(1-(G21/100)) +(0*SUM(H22))</f>
        <v>399.806443398</v>
      </c>
      <c r="I21" s="117"/>
    </row>
    <row r="22" spans="1:9" hidden="1" outlineLevel="2" x14ac:dyDescent="0.2">
      <c r="A22" s="109" t="s">
        <v>1352</v>
      </c>
      <c r="B22" s="110" t="s">
        <v>189</v>
      </c>
      <c r="C22" s="111">
        <v>1</v>
      </c>
      <c r="D22" s="112"/>
      <c r="E22" s="113">
        <v>666.34407233000002</v>
      </c>
      <c r="F22" s="114">
        <v>666.34407233000002</v>
      </c>
      <c r="G22" s="115">
        <v>40</v>
      </c>
      <c r="H22" s="116">
        <v>399.806443398</v>
      </c>
      <c r="I22" s="117"/>
    </row>
    <row r="23" spans="1:9" outlineLevel="2" x14ac:dyDescent="0.2">
      <c r="A23" s="109" t="s">
        <v>1353</v>
      </c>
      <c r="B23" s="110" t="s">
        <v>191</v>
      </c>
      <c r="C23" s="111">
        <v>2</v>
      </c>
      <c r="D23" s="112"/>
      <c r="E23" s="113">
        <v>700.36928562000003</v>
      </c>
      <c r="F23" s="114">
        <f>C23*E23</f>
        <v>1400.7385712400001</v>
      </c>
      <c r="G23" s="115">
        <v>40</v>
      </c>
      <c r="H23" s="116">
        <f>F23*(1-(G23/100)) +(0*SUM(H24))</f>
        <v>840.44314274400006</v>
      </c>
      <c r="I23" s="117"/>
    </row>
    <row r="24" spans="1:9" hidden="1" outlineLevel="2" x14ac:dyDescent="0.2">
      <c r="A24" s="109" t="s">
        <v>1354</v>
      </c>
      <c r="B24" s="110" t="s">
        <v>193</v>
      </c>
      <c r="C24" s="111">
        <v>1</v>
      </c>
      <c r="D24" s="112"/>
      <c r="E24" s="113">
        <v>700.36928562000003</v>
      </c>
      <c r="F24" s="114">
        <v>700.36928562000003</v>
      </c>
      <c r="G24" s="115">
        <v>40</v>
      </c>
      <c r="H24" s="116">
        <v>420.22157137200003</v>
      </c>
      <c r="I24" s="117"/>
    </row>
    <row r="25" spans="1:9" outlineLevel="2" x14ac:dyDescent="0.2">
      <c r="A25" s="109" t="s">
        <v>1355</v>
      </c>
      <c r="B25" s="110" t="s">
        <v>195</v>
      </c>
      <c r="C25" s="111">
        <v>8</v>
      </c>
      <c r="D25" s="112"/>
      <c r="E25" s="113">
        <v>967.93582071000003</v>
      </c>
      <c r="F25" s="114">
        <f>C25*E25</f>
        <v>7743.4865656800002</v>
      </c>
      <c r="G25" s="115">
        <v>40</v>
      </c>
      <c r="H25" s="116">
        <f>F25*(1-(G25/100)) +(0*SUM(H26))</f>
        <v>4646.0919394080001</v>
      </c>
      <c r="I25" s="117"/>
    </row>
    <row r="26" spans="1:9" hidden="1" outlineLevel="2" x14ac:dyDescent="0.2">
      <c r="A26" s="109" t="s">
        <v>1356</v>
      </c>
      <c r="B26" s="110" t="s">
        <v>197</v>
      </c>
      <c r="C26" s="111">
        <v>1</v>
      </c>
      <c r="D26" s="112"/>
      <c r="E26" s="113">
        <v>967.93582071000003</v>
      </c>
      <c r="F26" s="114">
        <v>967.93582071000003</v>
      </c>
      <c r="G26" s="115">
        <v>40</v>
      </c>
      <c r="H26" s="116">
        <v>580.76149242600002</v>
      </c>
      <c r="I26" s="117"/>
    </row>
    <row r="27" spans="1:9" outlineLevel="2" x14ac:dyDescent="0.2">
      <c r="A27" s="109" t="s">
        <v>1357</v>
      </c>
      <c r="B27" s="110" t="s">
        <v>199</v>
      </c>
      <c r="C27" s="111">
        <v>2</v>
      </c>
      <c r="D27" s="112"/>
      <c r="E27" s="113">
        <v>5209</v>
      </c>
      <c r="F27" s="114">
        <f>C27*E27</f>
        <v>10418</v>
      </c>
      <c r="G27" s="115">
        <v>40</v>
      </c>
      <c r="H27" s="116">
        <f>F27*(1-(G27/100)) +(0*SUM(H28))</f>
        <v>6250.8</v>
      </c>
      <c r="I27" s="117"/>
    </row>
    <row r="28" spans="1:9" hidden="1" outlineLevel="2" x14ac:dyDescent="0.2">
      <c r="A28" s="109" t="s">
        <v>1358</v>
      </c>
      <c r="B28" s="110" t="s">
        <v>201</v>
      </c>
      <c r="C28" s="111">
        <v>1</v>
      </c>
      <c r="D28" s="112"/>
      <c r="E28" s="113">
        <v>5209</v>
      </c>
      <c r="F28" s="114">
        <v>5209</v>
      </c>
      <c r="G28" s="115">
        <v>40</v>
      </c>
      <c r="H28" s="116">
        <v>3125.4</v>
      </c>
      <c r="I28" s="117"/>
    </row>
    <row r="29" spans="1:9" outlineLevel="2" x14ac:dyDescent="0.2">
      <c r="A29" s="109" t="s">
        <v>1359</v>
      </c>
      <c r="B29" s="110" t="s">
        <v>203</v>
      </c>
      <c r="C29" s="111">
        <v>1</v>
      </c>
      <c r="D29" s="112"/>
      <c r="E29" s="113">
        <v>9312.3647013900008</v>
      </c>
      <c r="F29" s="114">
        <f>C29*E29</f>
        <v>9312.3647013900008</v>
      </c>
      <c r="G29" s="115">
        <v>40</v>
      </c>
      <c r="H29" s="116">
        <f>F29*(1-(G29/100)) +(0*SUM(H30))</f>
        <v>5587.4188208340001</v>
      </c>
      <c r="I29" s="117"/>
    </row>
    <row r="30" spans="1:9" hidden="1" outlineLevel="2" x14ac:dyDescent="0.2">
      <c r="A30" s="109" t="s">
        <v>1360</v>
      </c>
      <c r="B30" s="110" t="s">
        <v>205</v>
      </c>
      <c r="C30" s="111">
        <v>1</v>
      </c>
      <c r="D30" s="112"/>
      <c r="E30" s="113">
        <v>9312.3647013900008</v>
      </c>
      <c r="F30" s="114">
        <v>9312.3647013900008</v>
      </c>
      <c r="G30" s="115">
        <v>40</v>
      </c>
      <c r="H30" s="116">
        <v>5587.4188208340001</v>
      </c>
      <c r="I30" s="117"/>
    </row>
    <row r="31" spans="1:9" outlineLevel="2" x14ac:dyDescent="0.2">
      <c r="A31" s="109" t="s">
        <v>1361</v>
      </c>
      <c r="B31" s="110" t="s">
        <v>207</v>
      </c>
      <c r="C31" s="111">
        <v>1</v>
      </c>
      <c r="D31" s="112"/>
      <c r="E31" s="113">
        <v>1980.13</v>
      </c>
      <c r="F31" s="114">
        <f>C31*E31</f>
        <v>1980.13</v>
      </c>
      <c r="G31" s="115">
        <v>40</v>
      </c>
      <c r="H31" s="116">
        <f>F31*(1-(G31/100)) +(0*SUM(H32))</f>
        <v>1188.078</v>
      </c>
      <c r="I31" s="117"/>
    </row>
    <row r="32" spans="1:9" hidden="1" outlineLevel="2" x14ac:dyDescent="0.2">
      <c r="A32" s="109" t="s">
        <v>1362</v>
      </c>
      <c r="B32" s="110" t="s">
        <v>207</v>
      </c>
      <c r="C32" s="111">
        <v>1</v>
      </c>
      <c r="D32" s="112"/>
      <c r="E32" s="113">
        <v>1980.13</v>
      </c>
      <c r="F32" s="114">
        <v>1980.13</v>
      </c>
      <c r="G32" s="115">
        <v>40</v>
      </c>
      <c r="H32" s="116">
        <v>1188.078</v>
      </c>
      <c r="I32" s="117"/>
    </row>
    <row r="33" spans="1:9" outlineLevel="2" x14ac:dyDescent="0.2">
      <c r="A33" s="109" t="s">
        <v>1363</v>
      </c>
      <c r="B33" s="110" t="s">
        <v>210</v>
      </c>
      <c r="C33" s="111">
        <v>4</v>
      </c>
      <c r="D33" s="112"/>
      <c r="E33" s="113">
        <v>1308.5572392700001</v>
      </c>
      <c r="F33" s="114">
        <f>C33*E33</f>
        <v>5234.2289570800003</v>
      </c>
      <c r="G33" s="115">
        <v>40</v>
      </c>
      <c r="H33" s="116">
        <f>F33*(1-(G33/100)) +(0*SUM(H34))</f>
        <v>3140.5373742480001</v>
      </c>
      <c r="I33" s="117"/>
    </row>
    <row r="34" spans="1:9" hidden="1" outlineLevel="2" x14ac:dyDescent="0.2">
      <c r="A34" s="109" t="s">
        <v>1364</v>
      </c>
      <c r="B34" s="110" t="s">
        <v>210</v>
      </c>
      <c r="C34" s="111">
        <v>1</v>
      </c>
      <c r="D34" s="112"/>
      <c r="E34" s="113">
        <v>1308.5572392700001</v>
      </c>
      <c r="F34" s="114">
        <v>1308.5572392700001</v>
      </c>
      <c r="G34" s="115">
        <v>40</v>
      </c>
      <c r="H34" s="116">
        <v>785.13434356200003</v>
      </c>
      <c r="I34" s="117"/>
    </row>
    <row r="35" spans="1:9" outlineLevel="2" x14ac:dyDescent="0.2">
      <c r="A35" s="109" t="s">
        <v>1365</v>
      </c>
      <c r="B35" s="110" t="s">
        <v>213</v>
      </c>
      <c r="C35" s="111">
        <v>1</v>
      </c>
      <c r="D35" s="112"/>
      <c r="E35" s="113">
        <v>11904.94078696</v>
      </c>
      <c r="F35" s="114">
        <f>C35*E35</f>
        <v>11904.94078696</v>
      </c>
      <c r="G35" s="115">
        <v>40</v>
      </c>
      <c r="H35" s="116">
        <f>F35*(1-(G35/100)) +(0*SUM(H36,H37,H38,H39,H40,H41,H42,H43,H44,H45,H46,H47,H48,H49,H50,H51))</f>
        <v>7142.9644721759996</v>
      </c>
      <c r="I35" s="117"/>
    </row>
    <row r="36" spans="1:9" hidden="1" outlineLevel="3" x14ac:dyDescent="0.2">
      <c r="A36" s="109" t="s">
        <v>1366</v>
      </c>
      <c r="B36" s="110" t="s">
        <v>181</v>
      </c>
      <c r="C36" s="111">
        <v>1</v>
      </c>
      <c r="D36" s="112"/>
      <c r="E36" s="113">
        <v>491.93938622000002</v>
      </c>
      <c r="F36" s="114">
        <v>491.93938622000002</v>
      </c>
      <c r="G36" s="115">
        <v>40</v>
      </c>
      <c r="H36" s="116">
        <v>295.163631732</v>
      </c>
      <c r="I36" s="117"/>
    </row>
    <row r="37" spans="1:9" hidden="1" outlineLevel="3" x14ac:dyDescent="0.2">
      <c r="A37" s="109" t="s">
        <v>1367</v>
      </c>
      <c r="B37" s="110" t="s">
        <v>173</v>
      </c>
      <c r="C37" s="111">
        <v>1</v>
      </c>
      <c r="D37" s="112"/>
      <c r="E37" s="113">
        <v>926.14287533000004</v>
      </c>
      <c r="F37" s="114">
        <v>926.14287533000004</v>
      </c>
      <c r="G37" s="115">
        <v>40</v>
      </c>
      <c r="H37" s="116">
        <v>555.685725198</v>
      </c>
      <c r="I37" s="117"/>
    </row>
    <row r="38" spans="1:9" hidden="1" outlineLevel="3" x14ac:dyDescent="0.2">
      <c r="A38" s="109" t="s">
        <v>1368</v>
      </c>
      <c r="B38" s="110" t="s">
        <v>185</v>
      </c>
      <c r="C38" s="111">
        <v>3</v>
      </c>
      <c r="D38" s="112"/>
      <c r="E38" s="113">
        <v>313.76543995999998</v>
      </c>
      <c r="F38" s="114">
        <v>941.29631988000006</v>
      </c>
      <c r="G38" s="115">
        <v>40</v>
      </c>
      <c r="H38" s="116">
        <v>564.77779192800006</v>
      </c>
      <c r="I38" s="117"/>
    </row>
    <row r="39" spans="1:9" hidden="1" outlineLevel="3" x14ac:dyDescent="0.2">
      <c r="A39" s="109" t="s">
        <v>1369</v>
      </c>
      <c r="B39" s="110" t="s">
        <v>218</v>
      </c>
      <c r="C39" s="111">
        <v>1</v>
      </c>
      <c r="D39" s="112"/>
      <c r="E39" s="113">
        <v>5940.1629950300003</v>
      </c>
      <c r="F39" s="114">
        <v>5940.1629950300003</v>
      </c>
      <c r="G39" s="115">
        <v>40</v>
      </c>
      <c r="H39" s="116">
        <v>3564.0977970180002</v>
      </c>
      <c r="I39" s="117"/>
    </row>
    <row r="40" spans="1:9" hidden="1" outlineLevel="3" x14ac:dyDescent="0.2">
      <c r="A40" s="109" t="s">
        <v>1370</v>
      </c>
      <c r="B40" s="110" t="s">
        <v>220</v>
      </c>
      <c r="C40" s="111">
        <v>0</v>
      </c>
      <c r="D40" s="112"/>
      <c r="E40" s="113">
        <v>1527.53087992</v>
      </c>
      <c r="F40" s="114">
        <v>0</v>
      </c>
      <c r="G40" s="115">
        <v>40</v>
      </c>
      <c r="H40" s="116">
        <v>0</v>
      </c>
      <c r="I40" s="117"/>
    </row>
    <row r="41" spans="1:9" hidden="1" outlineLevel="3" x14ac:dyDescent="0.2">
      <c r="A41" s="109" t="s">
        <v>1371</v>
      </c>
      <c r="B41" s="110" t="s">
        <v>222</v>
      </c>
      <c r="C41" s="111">
        <v>1</v>
      </c>
      <c r="D41" s="112"/>
      <c r="E41" s="113">
        <v>594.85546925000006</v>
      </c>
      <c r="F41" s="114">
        <v>594.85546925000006</v>
      </c>
      <c r="G41" s="115">
        <v>40</v>
      </c>
      <c r="H41" s="116">
        <v>356.91328155000002</v>
      </c>
      <c r="I41" s="117"/>
    </row>
    <row r="42" spans="1:9" hidden="1" outlineLevel="3" x14ac:dyDescent="0.2">
      <c r="A42" s="109" t="s">
        <v>1372</v>
      </c>
      <c r="B42" s="110" t="s">
        <v>201</v>
      </c>
      <c r="C42" s="111">
        <v>0</v>
      </c>
      <c r="D42" s="112"/>
      <c r="E42" s="113">
        <v>5209</v>
      </c>
      <c r="F42" s="114">
        <v>0</v>
      </c>
      <c r="G42" s="115">
        <v>40</v>
      </c>
      <c r="H42" s="116">
        <v>0</v>
      </c>
      <c r="I42" s="117"/>
    </row>
    <row r="43" spans="1:9" hidden="1" outlineLevel="3" x14ac:dyDescent="0.2">
      <c r="A43" s="109" t="s">
        <v>1373</v>
      </c>
      <c r="B43" s="110" t="s">
        <v>225</v>
      </c>
      <c r="C43" s="111">
        <v>1</v>
      </c>
      <c r="D43" s="112"/>
      <c r="E43" s="113">
        <v>275.43613906000002</v>
      </c>
      <c r="F43" s="114">
        <v>275.43613906000002</v>
      </c>
      <c r="G43" s="115">
        <v>40</v>
      </c>
      <c r="H43" s="116">
        <v>165.261683436</v>
      </c>
      <c r="I43" s="117"/>
    </row>
    <row r="44" spans="1:9" hidden="1" outlineLevel="3" x14ac:dyDescent="0.2">
      <c r="A44" s="109" t="s">
        <v>1374</v>
      </c>
      <c r="B44" s="110" t="s">
        <v>227</v>
      </c>
      <c r="C44" s="111">
        <v>1</v>
      </c>
      <c r="D44" s="112"/>
      <c r="E44" s="113">
        <v>78.186680249999995</v>
      </c>
      <c r="F44" s="114">
        <v>78.186680249999995</v>
      </c>
      <c r="G44" s="115">
        <v>40</v>
      </c>
      <c r="H44" s="116">
        <v>46.912008149999998</v>
      </c>
      <c r="I44" s="117"/>
    </row>
    <row r="45" spans="1:9" hidden="1" outlineLevel="3" x14ac:dyDescent="0.2">
      <c r="A45" s="109" t="s">
        <v>1375</v>
      </c>
      <c r="B45" s="110" t="s">
        <v>229</v>
      </c>
      <c r="C45" s="111">
        <v>1</v>
      </c>
      <c r="D45" s="112"/>
      <c r="E45" s="113">
        <v>823.90169361999995</v>
      </c>
      <c r="F45" s="114">
        <v>823.90169361999995</v>
      </c>
      <c r="G45" s="115">
        <v>40</v>
      </c>
      <c r="H45" s="116">
        <v>494.34101617200002</v>
      </c>
      <c r="I45" s="117"/>
    </row>
    <row r="46" spans="1:9" hidden="1" outlineLevel="3" x14ac:dyDescent="0.2">
      <c r="A46" s="109" t="s">
        <v>1376</v>
      </c>
      <c r="B46" s="110" t="s">
        <v>231</v>
      </c>
      <c r="C46" s="111">
        <v>1</v>
      </c>
      <c r="D46" s="112"/>
      <c r="E46" s="113">
        <v>270.62269196</v>
      </c>
      <c r="F46" s="114">
        <v>270.62269196</v>
      </c>
      <c r="G46" s="115">
        <v>40</v>
      </c>
      <c r="H46" s="116">
        <v>162.37361517599999</v>
      </c>
      <c r="I46" s="117"/>
    </row>
    <row r="47" spans="1:9" hidden="1" outlineLevel="3" x14ac:dyDescent="0.2">
      <c r="A47" s="109" t="s">
        <v>1377</v>
      </c>
      <c r="B47" s="110" t="s">
        <v>92</v>
      </c>
      <c r="C47" s="111">
        <v>0</v>
      </c>
      <c r="D47" s="112"/>
      <c r="E47" s="113">
        <v>119.07551254000001</v>
      </c>
      <c r="F47" s="114">
        <v>0</v>
      </c>
      <c r="G47" s="115">
        <v>40</v>
      </c>
      <c r="H47" s="116">
        <v>0</v>
      </c>
      <c r="I47" s="117"/>
    </row>
    <row r="48" spans="1:9" hidden="1" outlineLevel="3" x14ac:dyDescent="0.2">
      <c r="A48" s="109" t="s">
        <v>1378</v>
      </c>
      <c r="B48" s="110" t="s">
        <v>234</v>
      </c>
      <c r="C48" s="111">
        <v>0</v>
      </c>
      <c r="D48" s="112"/>
      <c r="E48" s="113">
        <v>56.526168339999998</v>
      </c>
      <c r="F48" s="114">
        <v>0</v>
      </c>
      <c r="G48" s="115">
        <v>40</v>
      </c>
      <c r="H48" s="116">
        <v>0</v>
      </c>
      <c r="I48" s="117"/>
    </row>
    <row r="49" spans="1:9" hidden="1" outlineLevel="3" x14ac:dyDescent="0.2">
      <c r="A49" s="109" t="s">
        <v>1379</v>
      </c>
      <c r="B49" s="110" t="s">
        <v>236</v>
      </c>
      <c r="C49" s="111">
        <v>1</v>
      </c>
      <c r="D49" s="112"/>
      <c r="E49" s="113">
        <v>212.88679486000001</v>
      </c>
      <c r="F49" s="114">
        <v>212.88679486000001</v>
      </c>
      <c r="G49" s="115">
        <v>40</v>
      </c>
      <c r="H49" s="116">
        <v>127.732076916</v>
      </c>
      <c r="I49" s="117"/>
    </row>
    <row r="50" spans="1:9" hidden="1" outlineLevel="3" x14ac:dyDescent="0.2">
      <c r="A50" s="109" t="s">
        <v>1380</v>
      </c>
      <c r="B50" s="110" t="s">
        <v>238</v>
      </c>
      <c r="C50" s="111">
        <v>1</v>
      </c>
      <c r="D50" s="112"/>
      <c r="E50" s="113">
        <v>206.87635298999999</v>
      </c>
      <c r="F50" s="114">
        <v>206.87635298999999</v>
      </c>
      <c r="G50" s="115">
        <v>40</v>
      </c>
      <c r="H50" s="116">
        <v>124.125811794</v>
      </c>
      <c r="I50" s="117"/>
    </row>
    <row r="51" spans="1:9" hidden="1" outlineLevel="3" x14ac:dyDescent="0.2">
      <c r="A51" s="109" t="s">
        <v>1381</v>
      </c>
      <c r="B51" s="110" t="s">
        <v>240</v>
      </c>
      <c r="C51" s="111">
        <v>1</v>
      </c>
      <c r="D51" s="112"/>
      <c r="E51" s="113">
        <v>1142.63338851</v>
      </c>
      <c r="F51" s="114">
        <v>1142.63338851</v>
      </c>
      <c r="G51" s="115">
        <v>40</v>
      </c>
      <c r="H51" s="116">
        <v>685.58003310599997</v>
      </c>
      <c r="I51" s="117"/>
    </row>
    <row r="52" spans="1:9" outlineLevel="2" x14ac:dyDescent="0.2">
      <c r="A52" s="109" t="s">
        <v>1382</v>
      </c>
      <c r="B52" s="110" t="s">
        <v>242</v>
      </c>
      <c r="C52" s="111">
        <v>4</v>
      </c>
      <c r="D52" s="112"/>
      <c r="E52" s="113">
        <v>5389.0233031999996</v>
      </c>
      <c r="F52" s="114">
        <f>C52*E52</f>
        <v>21556.093212799999</v>
      </c>
      <c r="G52" s="115">
        <v>40</v>
      </c>
      <c r="H52" s="116">
        <f>F52*(1-(G52/100)) +(0*SUM(H53))</f>
        <v>12933.655927679998</v>
      </c>
      <c r="I52" s="117"/>
    </row>
    <row r="53" spans="1:9" hidden="1" outlineLevel="2" x14ac:dyDescent="0.2">
      <c r="A53" s="109" t="s">
        <v>1383</v>
      </c>
      <c r="B53" s="110" t="s">
        <v>242</v>
      </c>
      <c r="C53" s="111">
        <v>1</v>
      </c>
      <c r="D53" s="112"/>
      <c r="E53" s="113">
        <v>5389.0233031999996</v>
      </c>
      <c r="F53" s="114">
        <v>5389.0233031999996</v>
      </c>
      <c r="G53" s="115">
        <v>40</v>
      </c>
      <c r="H53" s="116">
        <v>3233.41398192</v>
      </c>
      <c r="I53" s="117"/>
    </row>
    <row r="54" spans="1:9" outlineLevel="2" x14ac:dyDescent="0.2">
      <c r="A54" s="109" t="s">
        <v>1384</v>
      </c>
      <c r="B54" s="110" t="s">
        <v>245</v>
      </c>
      <c r="C54" s="111">
        <v>4</v>
      </c>
      <c r="D54" s="112"/>
      <c r="E54" s="113">
        <v>3300</v>
      </c>
      <c r="F54" s="114">
        <f>C54*E54</f>
        <v>13200</v>
      </c>
      <c r="G54" s="115">
        <v>40</v>
      </c>
      <c r="H54" s="116">
        <f>F54*(1-(G54/100)) +(0*SUM(H55))</f>
        <v>7920</v>
      </c>
      <c r="I54" s="117"/>
    </row>
    <row r="55" spans="1:9" hidden="1" outlineLevel="2" x14ac:dyDescent="0.2">
      <c r="A55" s="109" t="s">
        <v>1385</v>
      </c>
      <c r="B55" s="110" t="s">
        <v>245</v>
      </c>
      <c r="C55" s="111">
        <v>1</v>
      </c>
      <c r="D55" s="112"/>
      <c r="E55" s="113">
        <v>3300</v>
      </c>
      <c r="F55" s="114">
        <v>3300</v>
      </c>
      <c r="G55" s="115">
        <v>40</v>
      </c>
      <c r="H55" s="116">
        <v>1980</v>
      </c>
      <c r="I55" s="117"/>
    </row>
    <row r="56" spans="1:9" outlineLevel="1" x14ac:dyDescent="0.2">
      <c r="A56" s="109" t="s">
        <v>1386</v>
      </c>
      <c r="B56" s="110" t="s">
        <v>1387</v>
      </c>
      <c r="C56" s="111">
        <v>1</v>
      </c>
      <c r="D56" s="112"/>
      <c r="E56" s="113">
        <f>SUM(F57)</f>
        <v>9458.1815866500001</v>
      </c>
      <c r="F56" s="114">
        <f>C56*E56</f>
        <v>9458.1815866500001</v>
      </c>
      <c r="G56" s="115">
        <f>IF(F56=0, 0, 100*(1-(H56/F56)))</f>
        <v>40</v>
      </c>
      <c r="H56" s="116">
        <f>C56*SUM(H57)</f>
        <v>5674.9089519899999</v>
      </c>
      <c r="I56" s="117"/>
    </row>
    <row r="57" spans="1:9" outlineLevel="1" x14ac:dyDescent="0.2">
      <c r="A57" s="109" t="s">
        <v>1388</v>
      </c>
      <c r="B57" s="110" t="s">
        <v>1389</v>
      </c>
      <c r="C57" s="111">
        <v>1</v>
      </c>
      <c r="D57" s="112"/>
      <c r="E57" s="113">
        <f>SUM(F58)</f>
        <v>9458.1815866500001</v>
      </c>
      <c r="F57" s="114">
        <f>C57*E57</f>
        <v>9458.1815866500001</v>
      </c>
      <c r="G57" s="115">
        <f>IF(F57=0, 0, 100*(1-(H57/F57)))</f>
        <v>40</v>
      </c>
      <c r="H57" s="116">
        <f>C57*SUM(H58)</f>
        <v>5674.9089519899999</v>
      </c>
      <c r="I57" s="117"/>
    </row>
    <row r="58" spans="1:9" outlineLevel="1" x14ac:dyDescent="0.2">
      <c r="A58" s="109" t="s">
        <v>1390</v>
      </c>
      <c r="B58" s="110" t="s">
        <v>252</v>
      </c>
      <c r="C58" s="111">
        <v>1</v>
      </c>
      <c r="D58" s="112"/>
      <c r="E58" s="113">
        <v>9458.1815866500001</v>
      </c>
      <c r="F58" s="114">
        <f>C58*E58</f>
        <v>9458.1815866500001</v>
      </c>
      <c r="G58" s="115">
        <v>40</v>
      </c>
      <c r="H58" s="116">
        <f>F58*(1-(G58/100)) +(0*SUM(H59,H60,H61,H62,H63,H64))</f>
        <v>5674.9089519899999</v>
      </c>
      <c r="I58" s="117"/>
    </row>
    <row r="59" spans="1:9" hidden="1" outlineLevel="2" x14ac:dyDescent="0.2">
      <c r="A59" s="109" t="s">
        <v>1391</v>
      </c>
      <c r="B59" s="110" t="s">
        <v>181</v>
      </c>
      <c r="C59" s="111">
        <v>1</v>
      </c>
      <c r="D59" s="112"/>
      <c r="E59" s="113">
        <v>491.93938622000002</v>
      </c>
      <c r="F59" s="114">
        <v>491.93938622000002</v>
      </c>
      <c r="G59" s="115">
        <v>40</v>
      </c>
      <c r="H59" s="116">
        <v>295.163631732</v>
      </c>
      <c r="I59" s="117"/>
    </row>
    <row r="60" spans="1:9" hidden="1" outlineLevel="2" x14ac:dyDescent="0.2">
      <c r="A60" s="109" t="s">
        <v>1392</v>
      </c>
      <c r="B60" s="110" t="s">
        <v>197</v>
      </c>
      <c r="C60" s="111">
        <v>1</v>
      </c>
      <c r="D60" s="112"/>
      <c r="E60" s="113">
        <v>967.93582071000003</v>
      </c>
      <c r="F60" s="114">
        <v>967.93582071000003</v>
      </c>
      <c r="G60" s="115">
        <v>40</v>
      </c>
      <c r="H60" s="116">
        <v>580.76149242600002</v>
      </c>
      <c r="I60" s="117"/>
    </row>
    <row r="61" spans="1:9" hidden="1" outlineLevel="2" x14ac:dyDescent="0.2">
      <c r="A61" s="109" t="s">
        <v>1393</v>
      </c>
      <c r="B61" s="110" t="s">
        <v>256</v>
      </c>
      <c r="C61" s="111">
        <v>1</v>
      </c>
      <c r="D61" s="112"/>
      <c r="E61" s="113">
        <v>967.93582071000003</v>
      </c>
      <c r="F61" s="114">
        <v>967.93582071000003</v>
      </c>
      <c r="G61" s="115">
        <v>40</v>
      </c>
      <c r="H61" s="116">
        <v>580.76149242600002</v>
      </c>
      <c r="I61" s="117"/>
    </row>
    <row r="62" spans="1:9" hidden="1" outlineLevel="2" x14ac:dyDescent="0.2">
      <c r="A62" s="109" t="s">
        <v>1394</v>
      </c>
      <c r="B62" s="110" t="s">
        <v>185</v>
      </c>
      <c r="C62" s="111">
        <v>1</v>
      </c>
      <c r="D62" s="112"/>
      <c r="E62" s="113">
        <v>313.76543995999998</v>
      </c>
      <c r="F62" s="114">
        <v>313.76543995999998</v>
      </c>
      <c r="G62" s="115">
        <v>40</v>
      </c>
      <c r="H62" s="116">
        <v>188.259263976</v>
      </c>
      <c r="I62" s="117"/>
    </row>
    <row r="63" spans="1:9" hidden="1" outlineLevel="2" x14ac:dyDescent="0.2">
      <c r="A63" s="109" t="s">
        <v>1395</v>
      </c>
      <c r="B63" s="110" t="s">
        <v>258</v>
      </c>
      <c r="C63" s="111">
        <v>2</v>
      </c>
      <c r="D63" s="112"/>
      <c r="E63" s="113">
        <v>2064.00101872</v>
      </c>
      <c r="F63" s="114">
        <v>4128.0020374400001</v>
      </c>
      <c r="G63" s="115">
        <v>40</v>
      </c>
      <c r="H63" s="116">
        <v>2476.8012224640001</v>
      </c>
      <c r="I63" s="117"/>
    </row>
    <row r="64" spans="1:9" hidden="1" outlineLevel="2" x14ac:dyDescent="0.2">
      <c r="A64" s="109" t="s">
        <v>1396</v>
      </c>
      <c r="B64" s="110" t="s">
        <v>118</v>
      </c>
      <c r="C64" s="111">
        <v>3</v>
      </c>
      <c r="D64" s="112"/>
      <c r="E64" s="113">
        <v>862.86769387000004</v>
      </c>
      <c r="F64" s="114">
        <v>2588.6030816100001</v>
      </c>
      <c r="G64" s="115">
        <v>40</v>
      </c>
      <c r="H64" s="116">
        <v>1553.161848966</v>
      </c>
      <c r="I64" s="117"/>
    </row>
    <row r="65" spans="1:9" outlineLevel="1" x14ac:dyDescent="0.2">
      <c r="A65" s="109" t="s">
        <v>1397</v>
      </c>
      <c r="B65" s="110" t="s">
        <v>1398</v>
      </c>
      <c r="C65" s="111">
        <v>1</v>
      </c>
      <c r="D65" s="112"/>
      <c r="E65" s="113">
        <f>SUM(F66)</f>
        <v>1324.33464918</v>
      </c>
      <c r="F65" s="114">
        <f>C65*E65</f>
        <v>1324.33464918</v>
      </c>
      <c r="G65" s="115">
        <f>IF(F65=0, 0, 100*(1-(H65/F65)))</f>
        <v>85.6</v>
      </c>
      <c r="H65" s="116">
        <f>C65*SUM(H66)</f>
        <v>190.70418948192003</v>
      </c>
      <c r="I65" s="117"/>
    </row>
    <row r="66" spans="1:9" outlineLevel="1" x14ac:dyDescent="0.2">
      <c r="A66" s="109" t="s">
        <v>1399</v>
      </c>
      <c r="B66" s="110" t="s">
        <v>133</v>
      </c>
      <c r="C66" s="111">
        <v>1</v>
      </c>
      <c r="D66" s="112"/>
      <c r="E66" s="113">
        <v>1324.33464918</v>
      </c>
      <c r="F66" s="114">
        <f>C66*E66</f>
        <v>1324.33464918</v>
      </c>
      <c r="G66" s="115">
        <v>85.6</v>
      </c>
      <c r="H66" s="116">
        <f>F66*(1-(G66/100)) +(0*SUM(H67))</f>
        <v>190.70418948192003</v>
      </c>
      <c r="I66" s="117"/>
    </row>
    <row r="67" spans="1:9" hidden="1" outlineLevel="1" x14ac:dyDescent="0.2">
      <c r="A67" s="109" t="s">
        <v>1400</v>
      </c>
      <c r="B67" s="110" t="s">
        <v>135</v>
      </c>
      <c r="C67" s="111">
        <v>1</v>
      </c>
      <c r="D67" s="112"/>
      <c r="E67" s="113">
        <v>1324.33464918</v>
      </c>
      <c r="F67" s="114">
        <v>1324.33464918</v>
      </c>
      <c r="G67" s="115">
        <v>85.6</v>
      </c>
      <c r="H67" s="116">
        <v>190.70418948192</v>
      </c>
      <c r="I67" s="117"/>
    </row>
    <row r="68" spans="1:9" outlineLevel="1" x14ac:dyDescent="0.2">
      <c r="A68" s="109" t="s">
        <v>1401</v>
      </c>
      <c r="B68" s="110" t="s">
        <v>1402</v>
      </c>
      <c r="C68" s="111">
        <v>1</v>
      </c>
      <c r="D68" s="112"/>
      <c r="E68" s="113">
        <f>SUM(F69)</f>
        <v>333.63045970000002</v>
      </c>
      <c r="F68" s="114">
        <f>C68*E68</f>
        <v>333.63045970000002</v>
      </c>
      <c r="G68" s="115">
        <f>IF(F68=0, 0, 100*(1-(H68/F68)))</f>
        <v>85.6</v>
      </c>
      <c r="H68" s="116">
        <f>C68*SUM(H69)</f>
        <v>48.042786196800009</v>
      </c>
      <c r="I68" s="117"/>
    </row>
    <row r="69" spans="1:9" outlineLevel="1" x14ac:dyDescent="0.2">
      <c r="A69" s="109" t="s">
        <v>1403</v>
      </c>
      <c r="B69" s="110" t="s">
        <v>139</v>
      </c>
      <c r="C69" s="111">
        <v>1</v>
      </c>
      <c r="D69" s="112"/>
      <c r="E69" s="113">
        <v>333.63045970000002</v>
      </c>
      <c r="F69" s="114">
        <f>C69*E69</f>
        <v>333.63045970000002</v>
      </c>
      <c r="G69" s="115">
        <v>85.6</v>
      </c>
      <c r="H69" s="116">
        <f>F69*(1-(G69/100)) +(0*SUM(H70))</f>
        <v>48.042786196800009</v>
      </c>
      <c r="I69" s="117"/>
    </row>
    <row r="70" spans="1:9" hidden="1" outlineLevel="1" x14ac:dyDescent="0.2">
      <c r="A70" s="109" t="s">
        <v>1404</v>
      </c>
      <c r="B70" s="110" t="s">
        <v>141</v>
      </c>
      <c r="C70" s="111">
        <v>1</v>
      </c>
      <c r="D70" s="112"/>
      <c r="E70" s="113">
        <v>333.63045970000002</v>
      </c>
      <c r="F70" s="114">
        <v>333.63045970000002</v>
      </c>
      <c r="G70" s="115">
        <v>85.6</v>
      </c>
      <c r="H70" s="116">
        <v>48.042786196800002</v>
      </c>
      <c r="I70" s="117"/>
    </row>
    <row r="71" spans="1:9" outlineLevel="1" x14ac:dyDescent="0.2">
      <c r="A71" s="109" t="s">
        <v>1405</v>
      </c>
      <c r="B71" s="110" t="s">
        <v>1406</v>
      </c>
      <c r="C71" s="111">
        <v>1</v>
      </c>
      <c r="D71" s="112"/>
      <c r="E71" s="113">
        <f>SUM(F72,F75,F77,F79,F81)</f>
        <v>13011.371921559999</v>
      </c>
      <c r="F71" s="114">
        <f>C71*E71</f>
        <v>13011.371921559999</v>
      </c>
      <c r="G71" s="115">
        <f>IF(F71=0, 0, 100*(1-(H71/F71)))</f>
        <v>88</v>
      </c>
      <c r="H71" s="116">
        <f>C71*SUM(H72,H75,H77,H79,H81)</f>
        <v>1561.3646305871998</v>
      </c>
      <c r="I71" s="117"/>
    </row>
    <row r="72" spans="1:9" outlineLevel="2" x14ac:dyDescent="0.2">
      <c r="A72" s="109" t="s">
        <v>1407</v>
      </c>
      <c r="B72" s="110" t="s">
        <v>149</v>
      </c>
      <c r="C72" s="111">
        <v>1</v>
      </c>
      <c r="D72" s="112"/>
      <c r="E72" s="113">
        <v>2292.1176620400001</v>
      </c>
      <c r="F72" s="114">
        <f>C72*E72</f>
        <v>2292.1176620400001</v>
      </c>
      <c r="G72" s="115">
        <v>88</v>
      </c>
      <c r="H72" s="116">
        <f>F72*(1-(G72/100)) +(0*SUM(H73,H74))</f>
        <v>275.05411944479999</v>
      </c>
      <c r="I72" s="117"/>
    </row>
    <row r="73" spans="1:9" hidden="1" outlineLevel="3" x14ac:dyDescent="0.2">
      <c r="A73" s="109" t="s">
        <v>1408</v>
      </c>
      <c r="B73" s="110" t="s">
        <v>151</v>
      </c>
      <c r="C73" s="111">
        <v>1</v>
      </c>
      <c r="D73" s="112"/>
      <c r="E73" s="113">
        <v>509.35948044999998</v>
      </c>
      <c r="F73" s="114">
        <v>509.35948044999998</v>
      </c>
      <c r="G73" s="115">
        <v>88</v>
      </c>
      <c r="H73" s="116">
        <v>61.123137653999997</v>
      </c>
      <c r="I73" s="117"/>
    </row>
    <row r="74" spans="1:9" hidden="1" outlineLevel="3" x14ac:dyDescent="0.2">
      <c r="A74" s="109" t="s">
        <v>1409</v>
      </c>
      <c r="B74" s="110" t="s">
        <v>153</v>
      </c>
      <c r="C74" s="111">
        <v>1</v>
      </c>
      <c r="D74" s="112"/>
      <c r="E74" s="113">
        <v>1782.75818159</v>
      </c>
      <c r="F74" s="114">
        <v>1782.75818159</v>
      </c>
      <c r="G74" s="115">
        <v>88</v>
      </c>
      <c r="H74" s="116">
        <v>213.93098179079999</v>
      </c>
      <c r="I74" s="117"/>
    </row>
    <row r="75" spans="1:9" outlineLevel="2" x14ac:dyDescent="0.2">
      <c r="A75" s="109" t="s">
        <v>1410</v>
      </c>
      <c r="B75" s="110" t="s">
        <v>155</v>
      </c>
      <c r="C75" s="111">
        <v>1</v>
      </c>
      <c r="D75" s="112"/>
      <c r="E75" s="113">
        <v>303.06889087000002</v>
      </c>
      <c r="F75" s="114">
        <f>C75*E75</f>
        <v>303.06889087000002</v>
      </c>
      <c r="G75" s="115">
        <v>88</v>
      </c>
      <c r="H75" s="116">
        <f>F75*(1-(G75/100)) +(0*SUM(H76))</f>
        <v>36.368266904400002</v>
      </c>
      <c r="I75" s="117"/>
    </row>
    <row r="76" spans="1:9" hidden="1" outlineLevel="2" x14ac:dyDescent="0.2">
      <c r="A76" s="109" t="s">
        <v>1411</v>
      </c>
      <c r="B76" s="110" t="s">
        <v>157</v>
      </c>
      <c r="C76" s="111">
        <v>1</v>
      </c>
      <c r="D76" s="112"/>
      <c r="E76" s="113">
        <v>303.06889087000002</v>
      </c>
      <c r="F76" s="114">
        <v>303.06889087000002</v>
      </c>
      <c r="G76" s="115">
        <v>88</v>
      </c>
      <c r="H76" s="116">
        <v>36.368266904400002</v>
      </c>
      <c r="I76" s="117"/>
    </row>
    <row r="77" spans="1:9" outlineLevel="2" x14ac:dyDescent="0.2">
      <c r="A77" s="109" t="s">
        <v>1412</v>
      </c>
      <c r="B77" s="110" t="s">
        <v>139</v>
      </c>
      <c r="C77" s="111">
        <v>1</v>
      </c>
      <c r="D77" s="112"/>
      <c r="E77" s="113">
        <v>333.63045970000002</v>
      </c>
      <c r="F77" s="114">
        <f>C77*E77</f>
        <v>333.63045970000002</v>
      </c>
      <c r="G77" s="115">
        <v>88</v>
      </c>
      <c r="H77" s="116">
        <f>F77*(1-(G77/100)) +(0*SUM(H78))</f>
        <v>40.035655163999998</v>
      </c>
      <c r="I77" s="117"/>
    </row>
    <row r="78" spans="1:9" hidden="1" outlineLevel="2" x14ac:dyDescent="0.2">
      <c r="A78" s="109" t="s">
        <v>1413</v>
      </c>
      <c r="B78" s="110" t="s">
        <v>141</v>
      </c>
      <c r="C78" s="111">
        <v>1</v>
      </c>
      <c r="D78" s="112"/>
      <c r="E78" s="113">
        <v>333.63045970000002</v>
      </c>
      <c r="F78" s="114">
        <v>333.63045970000002</v>
      </c>
      <c r="G78" s="115">
        <v>88</v>
      </c>
      <c r="H78" s="116">
        <v>40.035655163999998</v>
      </c>
      <c r="I78" s="117"/>
    </row>
    <row r="79" spans="1:9" outlineLevel="2" x14ac:dyDescent="0.2">
      <c r="A79" s="109" t="s">
        <v>1414</v>
      </c>
      <c r="B79" s="110" t="s">
        <v>159</v>
      </c>
      <c r="C79" s="111">
        <v>1</v>
      </c>
      <c r="D79" s="112"/>
      <c r="E79" s="113">
        <v>1069.6549089499999</v>
      </c>
      <c r="F79" s="114">
        <f>C79*E79</f>
        <v>1069.6549089499999</v>
      </c>
      <c r="G79" s="115">
        <v>88</v>
      </c>
      <c r="H79" s="116">
        <f>F79*(1-(G79/100)) +(0*SUM(H80))</f>
        <v>128.35858907399998</v>
      </c>
      <c r="I79" s="117"/>
    </row>
    <row r="80" spans="1:9" hidden="1" outlineLevel="2" x14ac:dyDescent="0.2">
      <c r="A80" s="109" t="s">
        <v>1415</v>
      </c>
      <c r="B80" s="110" t="s">
        <v>161</v>
      </c>
      <c r="C80" s="111">
        <v>1</v>
      </c>
      <c r="D80" s="112"/>
      <c r="E80" s="113">
        <v>1069.6549089499999</v>
      </c>
      <c r="F80" s="114">
        <v>1069.6549089499999</v>
      </c>
      <c r="G80" s="115">
        <v>88</v>
      </c>
      <c r="H80" s="116">
        <v>128.35858907400001</v>
      </c>
      <c r="I80" s="117"/>
    </row>
    <row r="81" spans="1:9" outlineLevel="2" x14ac:dyDescent="0.2">
      <c r="A81" s="109" t="s">
        <v>1416</v>
      </c>
      <c r="B81" s="110" t="s">
        <v>163</v>
      </c>
      <c r="C81" s="111">
        <v>1</v>
      </c>
      <c r="D81" s="112"/>
      <c r="E81" s="113">
        <v>9012.9</v>
      </c>
      <c r="F81" s="114">
        <f>C81*E81</f>
        <v>9012.9</v>
      </c>
      <c r="G81" s="115">
        <v>88</v>
      </c>
      <c r="H81" s="116">
        <f>F81*(1-(G81/100)) +(0*SUM(H82))</f>
        <v>1081.548</v>
      </c>
      <c r="I81" s="117"/>
    </row>
    <row r="82" spans="1:9" hidden="1" outlineLevel="2" x14ac:dyDescent="0.2">
      <c r="A82" s="109" t="s">
        <v>1417</v>
      </c>
      <c r="B82" s="110" t="s">
        <v>165</v>
      </c>
      <c r="C82" s="111">
        <v>1</v>
      </c>
      <c r="D82" s="112"/>
      <c r="E82" s="113">
        <v>9012.9</v>
      </c>
      <c r="F82" s="114">
        <v>9012.9</v>
      </c>
      <c r="G82" s="115">
        <v>88</v>
      </c>
      <c r="H82" s="116">
        <v>1081.548</v>
      </c>
      <c r="I82" s="117"/>
    </row>
    <row r="83" spans="1:9" outlineLevel="1" x14ac:dyDescent="0.2">
      <c r="A83" s="109" t="s">
        <v>1418</v>
      </c>
      <c r="B83" s="110" t="s">
        <v>1419</v>
      </c>
      <c r="C83" s="111">
        <v>1</v>
      </c>
      <c r="D83" s="112"/>
      <c r="E83" s="113">
        <f>SUM(F84,F87,F89,F91)</f>
        <v>12677.74146186</v>
      </c>
      <c r="F83" s="114">
        <f>C83*E83</f>
        <v>12677.74146186</v>
      </c>
      <c r="G83" s="115">
        <f>IF(F83=0, 0, 100*(1-(H83/F83)))</f>
        <v>85.6</v>
      </c>
      <c r="H83" s="116">
        <f>C83*SUM(H84,H87,H89,H91)</f>
        <v>1825.5947705078402</v>
      </c>
      <c r="I83" s="117"/>
    </row>
    <row r="84" spans="1:9" outlineLevel="2" x14ac:dyDescent="0.2">
      <c r="A84" s="109" t="s">
        <v>1420</v>
      </c>
      <c r="B84" s="110" t="s">
        <v>149</v>
      </c>
      <c r="C84" s="111">
        <v>1</v>
      </c>
      <c r="D84" s="112"/>
      <c r="E84" s="113">
        <v>2292.1176620400001</v>
      </c>
      <c r="F84" s="114">
        <f>C84*E84</f>
        <v>2292.1176620400001</v>
      </c>
      <c r="G84" s="115">
        <v>85.6</v>
      </c>
      <c r="H84" s="116">
        <f>F84*(1-(G84/100)) +(0*SUM(H85,H86))</f>
        <v>330.06494333376008</v>
      </c>
      <c r="I84" s="117"/>
    </row>
    <row r="85" spans="1:9" hidden="1" outlineLevel="3" x14ac:dyDescent="0.2">
      <c r="A85" s="109" t="s">
        <v>1421</v>
      </c>
      <c r="B85" s="110" t="s">
        <v>151</v>
      </c>
      <c r="C85" s="111">
        <v>1</v>
      </c>
      <c r="D85" s="112"/>
      <c r="E85" s="113">
        <v>509.35948044999998</v>
      </c>
      <c r="F85" s="114">
        <v>509.35948044999998</v>
      </c>
      <c r="G85" s="115">
        <v>85.6</v>
      </c>
      <c r="H85" s="116">
        <v>73.347765184799997</v>
      </c>
      <c r="I85" s="117"/>
    </row>
    <row r="86" spans="1:9" hidden="1" outlineLevel="3" x14ac:dyDescent="0.2">
      <c r="A86" s="109" t="s">
        <v>1422</v>
      </c>
      <c r="B86" s="110" t="s">
        <v>153</v>
      </c>
      <c r="C86" s="111">
        <v>1</v>
      </c>
      <c r="D86" s="112"/>
      <c r="E86" s="113">
        <v>1782.75818159</v>
      </c>
      <c r="F86" s="114">
        <v>1782.75818159</v>
      </c>
      <c r="G86" s="115">
        <v>85.6</v>
      </c>
      <c r="H86" s="116">
        <v>256.71717814895999</v>
      </c>
      <c r="I86" s="117"/>
    </row>
    <row r="87" spans="1:9" outlineLevel="2" x14ac:dyDescent="0.2">
      <c r="A87" s="109" t="s">
        <v>1423</v>
      </c>
      <c r="B87" s="110" t="s">
        <v>155</v>
      </c>
      <c r="C87" s="111">
        <v>1</v>
      </c>
      <c r="D87" s="112"/>
      <c r="E87" s="113">
        <v>303.06889087000002</v>
      </c>
      <c r="F87" s="114">
        <f>C87*E87</f>
        <v>303.06889087000002</v>
      </c>
      <c r="G87" s="115">
        <v>85.6</v>
      </c>
      <c r="H87" s="116">
        <f>F87*(1-(G87/100)) +(0*SUM(H88))</f>
        <v>43.641920285280008</v>
      </c>
      <c r="I87" s="117"/>
    </row>
    <row r="88" spans="1:9" hidden="1" outlineLevel="2" x14ac:dyDescent="0.2">
      <c r="A88" s="109" t="s">
        <v>1424</v>
      </c>
      <c r="B88" s="110" t="s">
        <v>157</v>
      </c>
      <c r="C88" s="111">
        <v>1</v>
      </c>
      <c r="D88" s="112"/>
      <c r="E88" s="113">
        <v>303.06889087000002</v>
      </c>
      <c r="F88" s="114">
        <v>303.06889087000002</v>
      </c>
      <c r="G88" s="115">
        <v>85.6</v>
      </c>
      <c r="H88" s="116">
        <v>43.641920285280001</v>
      </c>
      <c r="I88" s="117"/>
    </row>
    <row r="89" spans="1:9" outlineLevel="2" x14ac:dyDescent="0.2">
      <c r="A89" s="109" t="s">
        <v>1425</v>
      </c>
      <c r="B89" s="110" t="s">
        <v>159</v>
      </c>
      <c r="C89" s="111">
        <v>1</v>
      </c>
      <c r="D89" s="112"/>
      <c r="E89" s="113">
        <v>1069.6549089499999</v>
      </c>
      <c r="F89" s="114">
        <f>C89*E89</f>
        <v>1069.6549089499999</v>
      </c>
      <c r="G89" s="115">
        <v>85.6</v>
      </c>
      <c r="H89" s="116">
        <f>F89*(1-(G89/100)) +(0*SUM(H90))</f>
        <v>154.0303068888</v>
      </c>
      <c r="I89" s="117"/>
    </row>
    <row r="90" spans="1:9" hidden="1" outlineLevel="2" x14ac:dyDescent="0.2">
      <c r="A90" s="109" t="s">
        <v>1426</v>
      </c>
      <c r="B90" s="110" t="s">
        <v>161</v>
      </c>
      <c r="C90" s="111">
        <v>1</v>
      </c>
      <c r="D90" s="112"/>
      <c r="E90" s="113">
        <v>1069.6549089499999</v>
      </c>
      <c r="F90" s="114">
        <v>1069.6549089499999</v>
      </c>
      <c r="G90" s="115">
        <v>85.6</v>
      </c>
      <c r="H90" s="116">
        <v>154.0303068888</v>
      </c>
      <c r="I90" s="117"/>
    </row>
    <row r="91" spans="1:9" outlineLevel="2" x14ac:dyDescent="0.2">
      <c r="A91" s="109" t="s">
        <v>1427</v>
      </c>
      <c r="B91" s="110" t="s">
        <v>163</v>
      </c>
      <c r="C91" s="111">
        <v>1</v>
      </c>
      <c r="D91" s="112"/>
      <c r="E91" s="113">
        <v>9012.9</v>
      </c>
      <c r="F91" s="114">
        <f>C91*E91</f>
        <v>9012.9</v>
      </c>
      <c r="G91" s="115">
        <v>85.6</v>
      </c>
      <c r="H91" s="116">
        <f>F91*(1-(G91/100)) +(0*SUM(H92))</f>
        <v>1297.8576</v>
      </c>
      <c r="I91" s="117"/>
    </row>
    <row r="92" spans="1:9" hidden="1" outlineLevel="2" x14ac:dyDescent="0.2">
      <c r="A92" s="109" t="s">
        <v>1428</v>
      </c>
      <c r="B92" s="110" t="s">
        <v>165</v>
      </c>
      <c r="C92" s="111">
        <v>1</v>
      </c>
      <c r="D92" s="112"/>
      <c r="E92" s="113">
        <v>9012.9</v>
      </c>
      <c r="F92" s="114">
        <v>9012.9</v>
      </c>
      <c r="G92" s="115">
        <v>85.6</v>
      </c>
      <c r="H92" s="116">
        <v>1297.8576</v>
      </c>
      <c r="I92" s="117"/>
    </row>
    <row r="93" spans="1:9" x14ac:dyDescent="0.2">
      <c r="A93" s="109"/>
      <c r="B93" s="110"/>
      <c r="C93" s="111"/>
      <c r="D93" s="112"/>
      <c r="E93" s="113"/>
      <c r="F93" s="114"/>
      <c r="G93" s="115"/>
      <c r="H93" s="116"/>
      <c r="I93" s="117"/>
    </row>
    <row r="94" spans="1:9" ht="13.5" thickBot="1" x14ac:dyDescent="0.25">
      <c r="A94" s="118"/>
      <c r="B94" s="119"/>
      <c r="C94" s="120"/>
      <c r="D94" s="121"/>
      <c r="E94" s="122"/>
      <c r="F94" s="123"/>
      <c r="G94" s="124"/>
      <c r="H94" s="125"/>
      <c r="I94" s="126"/>
    </row>
    <row r="95" spans="1:9" x14ac:dyDescent="0.2">
      <c r="A95" s="27"/>
      <c r="B95" s="127" t="s">
        <v>49</v>
      </c>
      <c r="C95" s="128"/>
      <c r="D95" s="27"/>
      <c r="E95" s="129"/>
      <c r="F95" s="114"/>
      <c r="G95" s="130"/>
      <c r="H95" s="129">
        <f>F11</f>
        <v>125534.02805173</v>
      </c>
      <c r="I95" s="129"/>
    </row>
    <row r="96" spans="1:9" x14ac:dyDescent="0.2">
      <c r="A96" s="4"/>
      <c r="B96" s="127" t="s">
        <v>50</v>
      </c>
      <c r="C96" s="96"/>
      <c r="D96" s="4"/>
      <c r="E96" s="20"/>
      <c r="F96" s="114"/>
      <c r="G96" s="97"/>
      <c r="H96" s="20">
        <f>H11</f>
        <v>62537.876112431761</v>
      </c>
      <c r="I96" s="20"/>
    </row>
    <row r="97" spans="1:9" x14ac:dyDescent="0.2">
      <c r="A97" s="4"/>
      <c r="B97" s="127" t="s">
        <v>51</v>
      </c>
      <c r="C97" s="96"/>
      <c r="D97" s="4"/>
      <c r="E97" s="20"/>
      <c r="F97" s="114"/>
      <c r="G97" s="97"/>
      <c r="H97" s="20">
        <f>I11</f>
        <v>0</v>
      </c>
      <c r="I97" s="20"/>
    </row>
    <row r="98" spans="1:9" x14ac:dyDescent="0.2">
      <c r="A98" s="4"/>
      <c r="B98" s="127"/>
      <c r="C98" s="96"/>
      <c r="D98" s="4"/>
      <c r="E98" s="20"/>
      <c r="F98" s="114"/>
      <c r="G98" s="97"/>
      <c r="H98" s="20"/>
      <c r="I98" s="20"/>
    </row>
    <row r="99" spans="1:9" x14ac:dyDescent="0.2">
      <c r="A99" s="4"/>
      <c r="B99" s="76" t="s">
        <v>52</v>
      </c>
      <c r="C99" s="96"/>
      <c r="D99" s="4"/>
      <c r="E99" s="20"/>
      <c r="F99" s="114"/>
      <c r="G99" s="97"/>
      <c r="H99" s="20">
        <f>SUM(H96,H97)</f>
        <v>62537.876112431761</v>
      </c>
    </row>
    <row r="100" spans="1:9" x14ac:dyDescent="0.2">
      <c r="A100" s="4"/>
      <c r="B100" s="76"/>
      <c r="C100" s="96"/>
      <c r="D100" s="4"/>
      <c r="E100" s="20"/>
      <c r="F100" s="20"/>
      <c r="G100" s="97"/>
      <c r="H100" s="20"/>
      <c r="I100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outlinePr summaryBelow="0"/>
    <pageSetUpPr fitToPage="1"/>
  </sheetPr>
  <dimension ref="A1:I87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1429</v>
      </c>
      <c r="B11" s="110" t="s">
        <v>1430</v>
      </c>
      <c r="C11" s="111">
        <v>1</v>
      </c>
      <c r="D11" s="112"/>
      <c r="E11" s="113">
        <f>SUM(F12,F47,F52,F55,F58,F70)</f>
        <v>125861.92815486999</v>
      </c>
      <c r="F11" s="114">
        <f>C11*E11</f>
        <v>125861.92815486999</v>
      </c>
      <c r="G11" s="115">
        <f>IF(F11=0, 0, 100*(1-(H11/F11)))</f>
        <v>50.156002618105155</v>
      </c>
      <c r="H11" s="116">
        <f>C11*SUM(H12,H47,H52,H55,H58,H70)</f>
        <v>62734.616174315765</v>
      </c>
      <c r="I11" s="117">
        <f>SUM(I12:I79)</f>
        <v>0</v>
      </c>
    </row>
    <row r="12" spans="1:9" outlineLevel="1" x14ac:dyDescent="0.2">
      <c r="A12" s="109" t="s">
        <v>1431</v>
      </c>
      <c r="B12" s="110" t="s">
        <v>1432</v>
      </c>
      <c r="C12" s="111">
        <v>1</v>
      </c>
      <c r="D12" s="112"/>
      <c r="E12" s="113">
        <f>SUM(F13,F15,F17,F19,F21,F23,F25,F27,F29,F31,F33,F35,F37,F39,F41,F43,F45)</f>
        <v>66660.169662569999</v>
      </c>
      <c r="F12" s="114">
        <f>C12*E12</f>
        <v>66660.169662569999</v>
      </c>
      <c r="G12" s="115">
        <f>IF(F12=0, 0, 100*(1-(H12/F12)))</f>
        <v>40</v>
      </c>
      <c r="H12" s="116">
        <f>C12*SUM(H13,H15,H17,H19,H21,H23,H25,H27,H29,H31,H33,H35,H37,H39,H41,H43,H45)</f>
        <v>39996.101797541996</v>
      </c>
      <c r="I12" s="117"/>
    </row>
    <row r="13" spans="1:9" outlineLevel="2" x14ac:dyDescent="0.2">
      <c r="A13" s="109" t="s">
        <v>1433</v>
      </c>
      <c r="B13" s="110" t="s">
        <v>536</v>
      </c>
      <c r="C13" s="111">
        <v>1</v>
      </c>
      <c r="D13" s="112"/>
      <c r="E13" s="113">
        <v>37.44</v>
      </c>
      <c r="F13" s="114">
        <f>C13*E13</f>
        <v>37.44</v>
      </c>
      <c r="G13" s="115">
        <v>40</v>
      </c>
      <c r="H13" s="116">
        <f>F13*(1-(G13/100)) +(0*SUM(H14))</f>
        <v>22.463999999999999</v>
      </c>
      <c r="I13" s="117"/>
    </row>
    <row r="14" spans="1:9" hidden="1" outlineLevel="2" x14ac:dyDescent="0.2">
      <c r="A14" s="109" t="s">
        <v>1434</v>
      </c>
      <c r="B14" s="110" t="s">
        <v>536</v>
      </c>
      <c r="C14" s="111">
        <v>1</v>
      </c>
      <c r="D14" s="112"/>
      <c r="E14" s="113">
        <v>37.44</v>
      </c>
      <c r="F14" s="114">
        <v>37.44</v>
      </c>
      <c r="G14" s="115">
        <v>40</v>
      </c>
      <c r="H14" s="116">
        <v>22.463999999999999</v>
      </c>
      <c r="I14" s="117"/>
    </row>
    <row r="15" spans="1:9" outlineLevel="2" x14ac:dyDescent="0.2">
      <c r="A15" s="109" t="s">
        <v>1435</v>
      </c>
      <c r="B15" s="110" t="s">
        <v>191</v>
      </c>
      <c r="C15" s="111">
        <v>2</v>
      </c>
      <c r="D15" s="112"/>
      <c r="E15" s="113">
        <v>700.36928562000003</v>
      </c>
      <c r="F15" s="114">
        <f>C15*E15</f>
        <v>1400.7385712400001</v>
      </c>
      <c r="G15" s="115">
        <v>40</v>
      </c>
      <c r="H15" s="116">
        <f>F15*(1-(G15/100)) +(0*SUM(H16))</f>
        <v>840.44314274400006</v>
      </c>
      <c r="I15" s="117"/>
    </row>
    <row r="16" spans="1:9" hidden="1" outlineLevel="2" x14ac:dyDescent="0.2">
      <c r="A16" s="109" t="s">
        <v>1436</v>
      </c>
      <c r="B16" s="110" t="s">
        <v>193</v>
      </c>
      <c r="C16" s="111">
        <v>1</v>
      </c>
      <c r="D16" s="112"/>
      <c r="E16" s="113">
        <v>700.36928562000003</v>
      </c>
      <c r="F16" s="114">
        <v>700.36928562000003</v>
      </c>
      <c r="G16" s="115">
        <v>40</v>
      </c>
      <c r="H16" s="116">
        <v>420.22157137200003</v>
      </c>
      <c r="I16" s="117"/>
    </row>
    <row r="17" spans="1:9" outlineLevel="2" x14ac:dyDescent="0.2">
      <c r="A17" s="109" t="s">
        <v>1437</v>
      </c>
      <c r="B17" s="110" t="s">
        <v>195</v>
      </c>
      <c r="C17" s="111">
        <v>6</v>
      </c>
      <c r="D17" s="112"/>
      <c r="E17" s="113">
        <v>967.93582071000003</v>
      </c>
      <c r="F17" s="114">
        <f>C17*E17</f>
        <v>5807.6149242600004</v>
      </c>
      <c r="G17" s="115">
        <v>40</v>
      </c>
      <c r="H17" s="116">
        <f>F17*(1-(G17/100)) +(0*SUM(H18))</f>
        <v>3484.5689545560003</v>
      </c>
      <c r="I17" s="117"/>
    </row>
    <row r="18" spans="1:9" hidden="1" outlineLevel="2" x14ac:dyDescent="0.2">
      <c r="A18" s="109" t="s">
        <v>1438</v>
      </c>
      <c r="B18" s="110" t="s">
        <v>197</v>
      </c>
      <c r="C18" s="111">
        <v>1</v>
      </c>
      <c r="D18" s="112"/>
      <c r="E18" s="113">
        <v>967.93582071000003</v>
      </c>
      <c r="F18" s="114">
        <v>967.93582071000003</v>
      </c>
      <c r="G18" s="115">
        <v>40</v>
      </c>
      <c r="H18" s="116">
        <v>580.76149242600002</v>
      </c>
      <c r="I18" s="117"/>
    </row>
    <row r="19" spans="1:9" outlineLevel="2" x14ac:dyDescent="0.2">
      <c r="A19" s="109" t="s">
        <v>1439</v>
      </c>
      <c r="B19" s="110" t="s">
        <v>543</v>
      </c>
      <c r="C19" s="111">
        <v>2</v>
      </c>
      <c r="D19" s="112"/>
      <c r="E19" s="113">
        <v>967.93582071000003</v>
      </c>
      <c r="F19" s="114">
        <f>C19*E19</f>
        <v>1935.8716414200001</v>
      </c>
      <c r="G19" s="115">
        <v>40</v>
      </c>
      <c r="H19" s="116">
        <f>F19*(1-(G19/100)) +(0*SUM(H20))</f>
        <v>1161.522984852</v>
      </c>
      <c r="I19" s="117"/>
    </row>
    <row r="20" spans="1:9" hidden="1" outlineLevel="2" x14ac:dyDescent="0.2">
      <c r="A20" s="109" t="s">
        <v>1440</v>
      </c>
      <c r="B20" s="110" t="s">
        <v>256</v>
      </c>
      <c r="C20" s="111">
        <v>1</v>
      </c>
      <c r="D20" s="112"/>
      <c r="E20" s="113">
        <v>967.93582071000003</v>
      </c>
      <c r="F20" s="114">
        <v>967.93582071000003</v>
      </c>
      <c r="G20" s="115">
        <v>40</v>
      </c>
      <c r="H20" s="116">
        <v>580.76149242600002</v>
      </c>
      <c r="I20" s="117"/>
    </row>
    <row r="21" spans="1:9" outlineLevel="2" x14ac:dyDescent="0.2">
      <c r="A21" s="109" t="s">
        <v>1441</v>
      </c>
      <c r="B21" s="110" t="s">
        <v>616</v>
      </c>
      <c r="C21" s="111">
        <v>1</v>
      </c>
      <c r="D21" s="112"/>
      <c r="E21" s="113">
        <v>20.059999999999999</v>
      </c>
      <c r="F21" s="114">
        <f>C21*E21</f>
        <v>20.059999999999999</v>
      </c>
      <c r="G21" s="115">
        <v>40</v>
      </c>
      <c r="H21" s="116">
        <f>F21*(1-(G21/100)) +(0*SUM(H22))</f>
        <v>12.036</v>
      </c>
      <c r="I21" s="117"/>
    </row>
    <row r="22" spans="1:9" hidden="1" outlineLevel="2" x14ac:dyDescent="0.2">
      <c r="A22" s="109" t="s">
        <v>1442</v>
      </c>
      <c r="B22" s="110" t="s">
        <v>616</v>
      </c>
      <c r="C22" s="111">
        <v>1</v>
      </c>
      <c r="D22" s="112"/>
      <c r="E22" s="113">
        <v>20.059999999999999</v>
      </c>
      <c r="F22" s="114">
        <v>20.059999999999999</v>
      </c>
      <c r="G22" s="115">
        <v>40</v>
      </c>
      <c r="H22" s="116">
        <v>12.036</v>
      </c>
      <c r="I22" s="117"/>
    </row>
    <row r="23" spans="1:9" outlineLevel="2" x14ac:dyDescent="0.2">
      <c r="A23" s="109" t="s">
        <v>1443</v>
      </c>
      <c r="B23" s="110" t="s">
        <v>619</v>
      </c>
      <c r="C23" s="111">
        <v>1</v>
      </c>
      <c r="D23" s="112"/>
      <c r="E23" s="113">
        <v>40.11</v>
      </c>
      <c r="F23" s="114">
        <f>C23*E23</f>
        <v>40.11</v>
      </c>
      <c r="G23" s="115">
        <v>40</v>
      </c>
      <c r="H23" s="116">
        <f>F23*(1-(G23/100)) +(0*SUM(H24))</f>
        <v>24.065999999999999</v>
      </c>
      <c r="I23" s="117"/>
    </row>
    <row r="24" spans="1:9" hidden="1" outlineLevel="2" x14ac:dyDescent="0.2">
      <c r="A24" s="109" t="s">
        <v>1444</v>
      </c>
      <c r="B24" s="110" t="s">
        <v>619</v>
      </c>
      <c r="C24" s="111">
        <v>1</v>
      </c>
      <c r="D24" s="112"/>
      <c r="E24" s="113">
        <v>40.11</v>
      </c>
      <c r="F24" s="114">
        <v>40.11</v>
      </c>
      <c r="G24" s="115">
        <v>40</v>
      </c>
      <c r="H24" s="116">
        <v>24.065999999999999</v>
      </c>
      <c r="I24" s="117"/>
    </row>
    <row r="25" spans="1:9" outlineLevel="2" x14ac:dyDescent="0.2">
      <c r="A25" s="109" t="s">
        <v>1445</v>
      </c>
      <c r="B25" s="110" t="s">
        <v>549</v>
      </c>
      <c r="C25" s="111">
        <v>2</v>
      </c>
      <c r="D25" s="112"/>
      <c r="E25" s="113">
        <v>10160.44823634</v>
      </c>
      <c r="F25" s="114">
        <f>C25*E25</f>
        <v>20320.89647268</v>
      </c>
      <c r="G25" s="115">
        <v>40</v>
      </c>
      <c r="H25" s="116">
        <f>F25*(1-(G25/100)) +(0*SUM(H26))</f>
        <v>12192.537883608</v>
      </c>
      <c r="I25" s="117"/>
    </row>
    <row r="26" spans="1:9" hidden="1" outlineLevel="2" x14ac:dyDescent="0.2">
      <c r="A26" s="109" t="s">
        <v>1446</v>
      </c>
      <c r="B26" s="110" t="s">
        <v>549</v>
      </c>
      <c r="C26" s="111">
        <v>1</v>
      </c>
      <c r="D26" s="112"/>
      <c r="E26" s="113">
        <v>10160.44823634</v>
      </c>
      <c r="F26" s="114">
        <v>10160.44823634</v>
      </c>
      <c r="G26" s="115">
        <v>40</v>
      </c>
      <c r="H26" s="116">
        <v>6096.268941804</v>
      </c>
      <c r="I26" s="117"/>
    </row>
    <row r="27" spans="1:9" outlineLevel="2" x14ac:dyDescent="0.2">
      <c r="A27" s="109" t="s">
        <v>1447</v>
      </c>
      <c r="B27" s="110" t="s">
        <v>203</v>
      </c>
      <c r="C27" s="111">
        <v>1</v>
      </c>
      <c r="D27" s="112"/>
      <c r="E27" s="113">
        <v>9312.3647013900008</v>
      </c>
      <c r="F27" s="114">
        <f>C27*E27</f>
        <v>9312.3647013900008</v>
      </c>
      <c r="G27" s="115">
        <v>40</v>
      </c>
      <c r="H27" s="116">
        <f>F27*(1-(G27/100)) +(0*SUM(H28))</f>
        <v>5587.4188208340001</v>
      </c>
      <c r="I27" s="117"/>
    </row>
    <row r="28" spans="1:9" hidden="1" outlineLevel="2" x14ac:dyDescent="0.2">
      <c r="A28" s="109" t="s">
        <v>1448</v>
      </c>
      <c r="B28" s="110" t="s">
        <v>205</v>
      </c>
      <c r="C28" s="111">
        <v>1</v>
      </c>
      <c r="D28" s="112"/>
      <c r="E28" s="113">
        <v>9312.3647013900008</v>
      </c>
      <c r="F28" s="114">
        <v>9312.3647013900008</v>
      </c>
      <c r="G28" s="115">
        <v>40</v>
      </c>
      <c r="H28" s="116">
        <v>5587.4188208340001</v>
      </c>
      <c r="I28" s="117"/>
    </row>
    <row r="29" spans="1:9" outlineLevel="2" x14ac:dyDescent="0.2">
      <c r="A29" s="109" t="s">
        <v>1449</v>
      </c>
      <c r="B29" s="110" t="s">
        <v>207</v>
      </c>
      <c r="C29" s="111">
        <v>1</v>
      </c>
      <c r="D29" s="112"/>
      <c r="E29" s="113">
        <v>1980.13</v>
      </c>
      <c r="F29" s="114">
        <f>C29*E29</f>
        <v>1980.13</v>
      </c>
      <c r="G29" s="115">
        <v>40</v>
      </c>
      <c r="H29" s="116">
        <f>F29*(1-(G29/100)) +(0*SUM(H30))</f>
        <v>1188.078</v>
      </c>
      <c r="I29" s="117"/>
    </row>
    <row r="30" spans="1:9" hidden="1" outlineLevel="2" x14ac:dyDescent="0.2">
      <c r="A30" s="109" t="s">
        <v>1450</v>
      </c>
      <c r="B30" s="110" t="s">
        <v>207</v>
      </c>
      <c r="C30" s="111">
        <v>1</v>
      </c>
      <c r="D30" s="112"/>
      <c r="E30" s="113">
        <v>1980.13</v>
      </c>
      <c r="F30" s="114">
        <v>1980.13</v>
      </c>
      <c r="G30" s="115">
        <v>40</v>
      </c>
      <c r="H30" s="116">
        <v>1188.078</v>
      </c>
      <c r="I30" s="117"/>
    </row>
    <row r="31" spans="1:9" outlineLevel="2" x14ac:dyDescent="0.2">
      <c r="A31" s="109" t="s">
        <v>1451</v>
      </c>
      <c r="B31" s="110" t="s">
        <v>210</v>
      </c>
      <c r="C31" s="111">
        <v>4</v>
      </c>
      <c r="D31" s="112"/>
      <c r="E31" s="113">
        <v>1308.5572392700001</v>
      </c>
      <c r="F31" s="114">
        <f>C31*E31</f>
        <v>5234.2289570800003</v>
      </c>
      <c r="G31" s="115">
        <v>40</v>
      </c>
      <c r="H31" s="116">
        <f>F31*(1-(G31/100)) +(0*SUM(H32))</f>
        <v>3140.5373742480001</v>
      </c>
      <c r="I31" s="117"/>
    </row>
    <row r="32" spans="1:9" hidden="1" outlineLevel="2" x14ac:dyDescent="0.2">
      <c r="A32" s="109" t="s">
        <v>1452</v>
      </c>
      <c r="B32" s="110" t="s">
        <v>210</v>
      </c>
      <c r="C32" s="111">
        <v>1</v>
      </c>
      <c r="D32" s="112"/>
      <c r="E32" s="113">
        <v>1308.5572392700001</v>
      </c>
      <c r="F32" s="114">
        <v>1308.5572392700001</v>
      </c>
      <c r="G32" s="115">
        <v>40</v>
      </c>
      <c r="H32" s="116">
        <v>785.13434356200003</v>
      </c>
      <c r="I32" s="117"/>
    </row>
    <row r="33" spans="1:9" outlineLevel="2" x14ac:dyDescent="0.2">
      <c r="A33" s="109" t="s">
        <v>1453</v>
      </c>
      <c r="B33" s="110" t="s">
        <v>632</v>
      </c>
      <c r="C33" s="111">
        <v>5</v>
      </c>
      <c r="D33" s="112"/>
      <c r="E33" s="113">
        <v>452</v>
      </c>
      <c r="F33" s="114">
        <f>C33*E33</f>
        <v>2260</v>
      </c>
      <c r="G33" s="115">
        <v>40</v>
      </c>
      <c r="H33" s="116">
        <f>F33*(1-(G33/100)) +(0*SUM(H34))</f>
        <v>1356</v>
      </c>
      <c r="I33" s="117"/>
    </row>
    <row r="34" spans="1:9" hidden="1" outlineLevel="2" x14ac:dyDescent="0.2">
      <c r="A34" s="109" t="s">
        <v>1454</v>
      </c>
      <c r="B34" s="110" t="s">
        <v>634</v>
      </c>
      <c r="C34" s="111">
        <v>1</v>
      </c>
      <c r="D34" s="112"/>
      <c r="E34" s="113">
        <v>452</v>
      </c>
      <c r="F34" s="114">
        <v>452</v>
      </c>
      <c r="G34" s="115">
        <v>40</v>
      </c>
      <c r="H34" s="116">
        <v>271.2</v>
      </c>
      <c r="I34" s="117"/>
    </row>
    <row r="35" spans="1:9" outlineLevel="2" x14ac:dyDescent="0.2">
      <c r="A35" s="109" t="s">
        <v>1455</v>
      </c>
      <c r="B35" s="110" t="s">
        <v>558</v>
      </c>
      <c r="C35" s="111">
        <v>4</v>
      </c>
      <c r="D35" s="112"/>
      <c r="E35" s="113">
        <v>28.6</v>
      </c>
      <c r="F35" s="114">
        <f>C35*E35</f>
        <v>114.4</v>
      </c>
      <c r="G35" s="115">
        <v>40</v>
      </c>
      <c r="H35" s="116">
        <f>F35*(1-(G35/100)) +(0*SUM(H36))</f>
        <v>68.64</v>
      </c>
      <c r="I35" s="117"/>
    </row>
    <row r="36" spans="1:9" hidden="1" outlineLevel="2" x14ac:dyDescent="0.2">
      <c r="A36" s="109" t="s">
        <v>1456</v>
      </c>
      <c r="B36" s="110" t="s">
        <v>558</v>
      </c>
      <c r="C36" s="111">
        <v>1</v>
      </c>
      <c r="D36" s="112"/>
      <c r="E36" s="113">
        <v>28.6</v>
      </c>
      <c r="F36" s="114">
        <v>28.6</v>
      </c>
      <c r="G36" s="115">
        <v>40</v>
      </c>
      <c r="H36" s="116">
        <v>17.16</v>
      </c>
      <c r="I36" s="117"/>
    </row>
    <row r="37" spans="1:9" outlineLevel="2" x14ac:dyDescent="0.2">
      <c r="A37" s="109" t="s">
        <v>1457</v>
      </c>
      <c r="B37" s="110" t="s">
        <v>638</v>
      </c>
      <c r="C37" s="111">
        <v>2</v>
      </c>
      <c r="D37" s="112"/>
      <c r="E37" s="113">
        <v>1107.3</v>
      </c>
      <c r="F37" s="114">
        <f>C37*E37</f>
        <v>2214.6</v>
      </c>
      <c r="G37" s="115">
        <v>40</v>
      </c>
      <c r="H37" s="116">
        <f>F37*(1-(G37/100)) +(0*SUM(H38))</f>
        <v>1328.76</v>
      </c>
      <c r="I37" s="117"/>
    </row>
    <row r="38" spans="1:9" hidden="1" outlineLevel="2" x14ac:dyDescent="0.2">
      <c r="A38" s="109" t="s">
        <v>1458</v>
      </c>
      <c r="B38" s="110" t="s">
        <v>638</v>
      </c>
      <c r="C38" s="111">
        <v>1</v>
      </c>
      <c r="D38" s="112"/>
      <c r="E38" s="113">
        <v>1107.3</v>
      </c>
      <c r="F38" s="114">
        <v>1107.3</v>
      </c>
      <c r="G38" s="115">
        <v>40</v>
      </c>
      <c r="H38" s="116">
        <v>664.38</v>
      </c>
      <c r="I38" s="117"/>
    </row>
    <row r="39" spans="1:9" outlineLevel="2" x14ac:dyDescent="0.2">
      <c r="A39" s="109" t="s">
        <v>1459</v>
      </c>
      <c r="B39" s="110" t="s">
        <v>641</v>
      </c>
      <c r="C39" s="111">
        <v>1</v>
      </c>
      <c r="D39" s="112"/>
      <c r="E39" s="113">
        <v>2358.3343945000001</v>
      </c>
      <c r="F39" s="114">
        <f>C39*E39</f>
        <v>2358.3343945000001</v>
      </c>
      <c r="G39" s="115">
        <v>40</v>
      </c>
      <c r="H39" s="116">
        <f>F39*(1-(G39/100)) +(0*SUM(H40))</f>
        <v>1415.0006367000001</v>
      </c>
      <c r="I39" s="117"/>
    </row>
    <row r="40" spans="1:9" hidden="1" outlineLevel="2" x14ac:dyDescent="0.2">
      <c r="A40" s="109" t="s">
        <v>1460</v>
      </c>
      <c r="B40" s="110" t="s">
        <v>641</v>
      </c>
      <c r="C40" s="111">
        <v>1</v>
      </c>
      <c r="D40" s="112"/>
      <c r="E40" s="113">
        <v>2358.3343945000001</v>
      </c>
      <c r="F40" s="114">
        <v>2358.3343945000001</v>
      </c>
      <c r="G40" s="115">
        <v>40</v>
      </c>
      <c r="H40" s="116">
        <v>1415.0006367000001</v>
      </c>
      <c r="I40" s="117"/>
    </row>
    <row r="41" spans="1:9" outlineLevel="2" x14ac:dyDescent="0.2">
      <c r="A41" s="109" t="s">
        <v>1461</v>
      </c>
      <c r="B41" s="110" t="s">
        <v>561</v>
      </c>
      <c r="C41" s="111">
        <v>2</v>
      </c>
      <c r="D41" s="112"/>
      <c r="E41" s="113">
        <v>27.17</v>
      </c>
      <c r="F41" s="114">
        <f>C41*E41</f>
        <v>54.34</v>
      </c>
      <c r="G41" s="115">
        <v>40</v>
      </c>
      <c r="H41" s="116">
        <f>F41*(1-(G41/100)) +(0*SUM(H42))</f>
        <v>32.603999999999999</v>
      </c>
      <c r="I41" s="117"/>
    </row>
    <row r="42" spans="1:9" hidden="1" outlineLevel="2" x14ac:dyDescent="0.2">
      <c r="A42" s="109" t="s">
        <v>1462</v>
      </c>
      <c r="B42" s="110" t="s">
        <v>561</v>
      </c>
      <c r="C42" s="111">
        <v>1</v>
      </c>
      <c r="D42" s="112"/>
      <c r="E42" s="113">
        <v>27.17</v>
      </c>
      <c r="F42" s="114">
        <v>27.17</v>
      </c>
      <c r="G42" s="115">
        <v>40</v>
      </c>
      <c r="H42" s="116">
        <v>16.302</v>
      </c>
      <c r="I42" s="117"/>
    </row>
    <row r="43" spans="1:9" outlineLevel="2" x14ac:dyDescent="0.2">
      <c r="A43" s="109" t="s">
        <v>1463</v>
      </c>
      <c r="B43" s="110" t="s">
        <v>646</v>
      </c>
      <c r="C43" s="111">
        <v>2</v>
      </c>
      <c r="D43" s="112"/>
      <c r="E43" s="113">
        <v>184.52</v>
      </c>
      <c r="F43" s="114">
        <f>C43*E43</f>
        <v>369.04</v>
      </c>
      <c r="G43" s="115">
        <v>40</v>
      </c>
      <c r="H43" s="116">
        <f>F43*(1-(G43/100)) +(0*SUM(H44))</f>
        <v>221.42400000000001</v>
      </c>
      <c r="I43" s="117"/>
    </row>
    <row r="44" spans="1:9" hidden="1" outlineLevel="2" x14ac:dyDescent="0.2">
      <c r="A44" s="109" t="s">
        <v>1464</v>
      </c>
      <c r="B44" s="110" t="s">
        <v>646</v>
      </c>
      <c r="C44" s="111">
        <v>1</v>
      </c>
      <c r="D44" s="112"/>
      <c r="E44" s="113">
        <v>184.52</v>
      </c>
      <c r="F44" s="114">
        <v>184.52</v>
      </c>
      <c r="G44" s="115">
        <v>40</v>
      </c>
      <c r="H44" s="116">
        <v>110.712</v>
      </c>
      <c r="I44" s="117"/>
    </row>
    <row r="45" spans="1:9" outlineLevel="2" x14ac:dyDescent="0.2">
      <c r="A45" s="109" t="s">
        <v>1465</v>
      </c>
      <c r="B45" s="110" t="s">
        <v>245</v>
      </c>
      <c r="C45" s="111">
        <v>4</v>
      </c>
      <c r="D45" s="112"/>
      <c r="E45" s="113">
        <v>3300</v>
      </c>
      <c r="F45" s="114">
        <f>C45*E45</f>
        <v>13200</v>
      </c>
      <c r="G45" s="115">
        <v>40</v>
      </c>
      <c r="H45" s="116">
        <f>F45*(1-(G45/100)) +(0*SUM(H46))</f>
        <v>7920</v>
      </c>
      <c r="I45" s="117"/>
    </row>
    <row r="46" spans="1:9" hidden="1" outlineLevel="2" x14ac:dyDescent="0.2">
      <c r="A46" s="109" t="s">
        <v>1466</v>
      </c>
      <c r="B46" s="110" t="s">
        <v>245</v>
      </c>
      <c r="C46" s="111">
        <v>1</v>
      </c>
      <c r="D46" s="112"/>
      <c r="E46" s="113">
        <v>3300</v>
      </c>
      <c r="F46" s="114">
        <v>3300</v>
      </c>
      <c r="G46" s="115">
        <v>40</v>
      </c>
      <c r="H46" s="116">
        <v>1980</v>
      </c>
      <c r="I46" s="117"/>
    </row>
    <row r="47" spans="1:9" outlineLevel="1" x14ac:dyDescent="0.2">
      <c r="A47" s="109" t="s">
        <v>1467</v>
      </c>
      <c r="B47" s="110" t="s">
        <v>1468</v>
      </c>
      <c r="C47" s="111">
        <v>1</v>
      </c>
      <c r="D47" s="112"/>
      <c r="E47" s="113">
        <f>SUM(F48)</f>
        <v>31854.68</v>
      </c>
      <c r="F47" s="114">
        <f>C47*E47</f>
        <v>31854.68</v>
      </c>
      <c r="G47" s="115">
        <f>IF(F47=0, 0, 100*(1-(H47/F47)))</f>
        <v>40</v>
      </c>
      <c r="H47" s="116">
        <f>C47*SUM(H48)</f>
        <v>19112.808000000001</v>
      </c>
      <c r="I47" s="117"/>
    </row>
    <row r="48" spans="1:9" outlineLevel="1" x14ac:dyDescent="0.2">
      <c r="A48" s="109" t="s">
        <v>1469</v>
      </c>
      <c r="B48" s="110" t="s">
        <v>1470</v>
      </c>
      <c r="C48" s="111">
        <v>1</v>
      </c>
      <c r="D48" s="112"/>
      <c r="E48" s="113">
        <f>SUM(F49)</f>
        <v>31854.68</v>
      </c>
      <c r="F48" s="114">
        <f>C48*E48</f>
        <v>31854.68</v>
      </c>
      <c r="G48" s="115">
        <f>IF(F48=0, 0, 100*(1-(H48/F48)))</f>
        <v>40</v>
      </c>
      <c r="H48" s="116">
        <f>C48*SUM(H49)</f>
        <v>19112.808000000001</v>
      </c>
      <c r="I48" s="117"/>
    </row>
    <row r="49" spans="1:9" outlineLevel="1" x14ac:dyDescent="0.2">
      <c r="A49" s="109" t="s">
        <v>1471</v>
      </c>
      <c r="B49" s="110" t="s">
        <v>1472</v>
      </c>
      <c r="C49" s="111">
        <v>1</v>
      </c>
      <c r="D49" s="112"/>
      <c r="E49" s="113">
        <v>31854.68</v>
      </c>
      <c r="F49" s="114">
        <f>C49*E49</f>
        <v>31854.68</v>
      </c>
      <c r="G49" s="115">
        <v>40</v>
      </c>
      <c r="H49" s="116">
        <f>F49*(1-(G49/100)) +(0*SUM(H50,H51))</f>
        <v>19112.808000000001</v>
      </c>
      <c r="I49" s="117"/>
    </row>
    <row r="50" spans="1:9" hidden="1" outlineLevel="2" x14ac:dyDescent="0.2">
      <c r="A50" s="109" t="s">
        <v>1473</v>
      </c>
      <c r="B50" s="110" t="s">
        <v>1474</v>
      </c>
      <c r="C50" s="111">
        <v>4</v>
      </c>
      <c r="D50" s="112"/>
      <c r="E50" s="113">
        <v>7663.37</v>
      </c>
      <c r="F50" s="114">
        <v>30653.48</v>
      </c>
      <c r="G50" s="115">
        <v>40</v>
      </c>
      <c r="H50" s="116">
        <v>18392.088</v>
      </c>
      <c r="I50" s="117"/>
    </row>
    <row r="51" spans="1:9" hidden="1" outlineLevel="2" x14ac:dyDescent="0.2">
      <c r="A51" s="109" t="s">
        <v>1475</v>
      </c>
      <c r="B51" s="110" t="s">
        <v>1476</v>
      </c>
      <c r="C51" s="111">
        <v>2</v>
      </c>
      <c r="D51" s="112"/>
      <c r="E51" s="113">
        <v>600.6</v>
      </c>
      <c r="F51" s="114">
        <v>1201.2</v>
      </c>
      <c r="G51" s="115">
        <v>40</v>
      </c>
      <c r="H51" s="116">
        <v>720.72</v>
      </c>
      <c r="I51" s="117"/>
    </row>
    <row r="52" spans="1:9" outlineLevel="1" x14ac:dyDescent="0.2">
      <c r="A52" s="109" t="s">
        <v>1477</v>
      </c>
      <c r="B52" s="110" t="s">
        <v>1478</v>
      </c>
      <c r="C52" s="111">
        <v>1</v>
      </c>
      <c r="D52" s="112"/>
      <c r="E52" s="113">
        <f>SUM(F53)</f>
        <v>1324.33464918</v>
      </c>
      <c r="F52" s="114">
        <f>C52*E52</f>
        <v>1324.33464918</v>
      </c>
      <c r="G52" s="115">
        <f>IF(F52=0, 0, 100*(1-(H52/F52)))</f>
        <v>85.6</v>
      </c>
      <c r="H52" s="116">
        <f>C52*SUM(H53)</f>
        <v>190.70418948192003</v>
      </c>
      <c r="I52" s="117"/>
    </row>
    <row r="53" spans="1:9" outlineLevel="1" x14ac:dyDescent="0.2">
      <c r="A53" s="109" t="s">
        <v>1479</v>
      </c>
      <c r="B53" s="110" t="s">
        <v>133</v>
      </c>
      <c r="C53" s="111">
        <v>1</v>
      </c>
      <c r="D53" s="112"/>
      <c r="E53" s="113">
        <v>1324.33464918</v>
      </c>
      <c r="F53" s="114">
        <f>C53*E53</f>
        <v>1324.33464918</v>
      </c>
      <c r="G53" s="115">
        <v>85.6</v>
      </c>
      <c r="H53" s="116">
        <f>F53*(1-(G53/100)) +(0*SUM(H54))</f>
        <v>190.70418948192003</v>
      </c>
      <c r="I53" s="117"/>
    </row>
    <row r="54" spans="1:9" hidden="1" outlineLevel="1" x14ac:dyDescent="0.2">
      <c r="A54" s="109" t="s">
        <v>1480</v>
      </c>
      <c r="B54" s="110" t="s">
        <v>135</v>
      </c>
      <c r="C54" s="111">
        <v>1</v>
      </c>
      <c r="D54" s="112"/>
      <c r="E54" s="113">
        <v>1324.33464918</v>
      </c>
      <c r="F54" s="114">
        <v>1324.33464918</v>
      </c>
      <c r="G54" s="115">
        <v>85.6</v>
      </c>
      <c r="H54" s="116">
        <v>190.70418948192</v>
      </c>
      <c r="I54" s="117"/>
    </row>
    <row r="55" spans="1:9" outlineLevel="1" x14ac:dyDescent="0.2">
      <c r="A55" s="109" t="s">
        <v>1481</v>
      </c>
      <c r="B55" s="110" t="s">
        <v>1482</v>
      </c>
      <c r="C55" s="111">
        <v>1</v>
      </c>
      <c r="D55" s="112"/>
      <c r="E55" s="113">
        <f>SUM(F56)</f>
        <v>333.63045970000002</v>
      </c>
      <c r="F55" s="114">
        <f>C55*E55</f>
        <v>333.63045970000002</v>
      </c>
      <c r="G55" s="115">
        <f>IF(F55=0, 0, 100*(1-(H55/F55)))</f>
        <v>85.6</v>
      </c>
      <c r="H55" s="116">
        <f>C55*SUM(H56)</f>
        <v>48.042786196800009</v>
      </c>
      <c r="I55" s="117"/>
    </row>
    <row r="56" spans="1:9" outlineLevel="1" x14ac:dyDescent="0.2">
      <c r="A56" s="109" t="s">
        <v>1483</v>
      </c>
      <c r="B56" s="110" t="s">
        <v>139</v>
      </c>
      <c r="C56" s="111">
        <v>1</v>
      </c>
      <c r="D56" s="112"/>
      <c r="E56" s="113">
        <v>333.63045970000002</v>
      </c>
      <c r="F56" s="114">
        <f>C56*E56</f>
        <v>333.63045970000002</v>
      </c>
      <c r="G56" s="115">
        <v>85.6</v>
      </c>
      <c r="H56" s="116">
        <f>F56*(1-(G56/100)) +(0*SUM(H57))</f>
        <v>48.042786196800009</v>
      </c>
      <c r="I56" s="117"/>
    </row>
    <row r="57" spans="1:9" hidden="1" outlineLevel="1" x14ac:dyDescent="0.2">
      <c r="A57" s="109" t="s">
        <v>1484</v>
      </c>
      <c r="B57" s="110" t="s">
        <v>141</v>
      </c>
      <c r="C57" s="111">
        <v>1</v>
      </c>
      <c r="D57" s="112"/>
      <c r="E57" s="113">
        <v>333.63045970000002</v>
      </c>
      <c r="F57" s="114">
        <v>333.63045970000002</v>
      </c>
      <c r="G57" s="115">
        <v>85.6</v>
      </c>
      <c r="H57" s="116">
        <v>48.042786196800002</v>
      </c>
      <c r="I57" s="117"/>
    </row>
    <row r="58" spans="1:9" outlineLevel="1" x14ac:dyDescent="0.2">
      <c r="A58" s="109" t="s">
        <v>1485</v>
      </c>
      <c r="B58" s="110" t="s">
        <v>1486</v>
      </c>
      <c r="C58" s="111">
        <v>1</v>
      </c>
      <c r="D58" s="112"/>
      <c r="E58" s="113">
        <f>SUM(F59,F62,F64,F66,F68)</f>
        <v>13011.371921559999</v>
      </c>
      <c r="F58" s="114">
        <f>C58*E58</f>
        <v>13011.371921559999</v>
      </c>
      <c r="G58" s="115">
        <f>IF(F58=0, 0, 100*(1-(H58/F58)))</f>
        <v>88</v>
      </c>
      <c r="H58" s="116">
        <f>C58*SUM(H59,H62,H64,H66,H68)</f>
        <v>1561.3646305871998</v>
      </c>
      <c r="I58" s="117"/>
    </row>
    <row r="59" spans="1:9" outlineLevel="2" x14ac:dyDescent="0.2">
      <c r="A59" s="109" t="s">
        <v>1487</v>
      </c>
      <c r="B59" s="110" t="s">
        <v>149</v>
      </c>
      <c r="C59" s="111">
        <v>1</v>
      </c>
      <c r="D59" s="112"/>
      <c r="E59" s="113">
        <v>2292.1176620400001</v>
      </c>
      <c r="F59" s="114">
        <f>C59*E59</f>
        <v>2292.1176620400001</v>
      </c>
      <c r="G59" s="115">
        <v>88</v>
      </c>
      <c r="H59" s="116">
        <f>F59*(1-(G59/100)) +(0*SUM(H60,H61))</f>
        <v>275.05411944479999</v>
      </c>
      <c r="I59" s="117"/>
    </row>
    <row r="60" spans="1:9" hidden="1" outlineLevel="3" x14ac:dyDescent="0.2">
      <c r="A60" s="109" t="s">
        <v>1488</v>
      </c>
      <c r="B60" s="110" t="s">
        <v>151</v>
      </c>
      <c r="C60" s="111">
        <v>1</v>
      </c>
      <c r="D60" s="112"/>
      <c r="E60" s="113">
        <v>509.35948044999998</v>
      </c>
      <c r="F60" s="114">
        <v>509.35948044999998</v>
      </c>
      <c r="G60" s="115">
        <v>88</v>
      </c>
      <c r="H60" s="116">
        <v>61.123137653999997</v>
      </c>
      <c r="I60" s="117"/>
    </row>
    <row r="61" spans="1:9" hidden="1" outlineLevel="3" x14ac:dyDescent="0.2">
      <c r="A61" s="109" t="s">
        <v>1489</v>
      </c>
      <c r="B61" s="110" t="s">
        <v>153</v>
      </c>
      <c r="C61" s="111">
        <v>1</v>
      </c>
      <c r="D61" s="112"/>
      <c r="E61" s="113">
        <v>1782.75818159</v>
      </c>
      <c r="F61" s="114">
        <v>1782.75818159</v>
      </c>
      <c r="G61" s="115">
        <v>88</v>
      </c>
      <c r="H61" s="116">
        <v>213.93098179079999</v>
      </c>
      <c r="I61" s="117"/>
    </row>
    <row r="62" spans="1:9" outlineLevel="2" x14ac:dyDescent="0.2">
      <c r="A62" s="109" t="s">
        <v>1490</v>
      </c>
      <c r="B62" s="110" t="s">
        <v>155</v>
      </c>
      <c r="C62" s="111">
        <v>1</v>
      </c>
      <c r="D62" s="112"/>
      <c r="E62" s="113">
        <v>303.06889087000002</v>
      </c>
      <c r="F62" s="114">
        <f>C62*E62</f>
        <v>303.06889087000002</v>
      </c>
      <c r="G62" s="115">
        <v>88</v>
      </c>
      <c r="H62" s="116">
        <f>F62*(1-(G62/100)) +(0*SUM(H63))</f>
        <v>36.368266904400002</v>
      </c>
      <c r="I62" s="117"/>
    </row>
    <row r="63" spans="1:9" hidden="1" outlineLevel="2" x14ac:dyDescent="0.2">
      <c r="A63" s="109" t="s">
        <v>1491</v>
      </c>
      <c r="B63" s="110" t="s">
        <v>157</v>
      </c>
      <c r="C63" s="111">
        <v>1</v>
      </c>
      <c r="D63" s="112"/>
      <c r="E63" s="113">
        <v>303.06889087000002</v>
      </c>
      <c r="F63" s="114">
        <v>303.06889087000002</v>
      </c>
      <c r="G63" s="115">
        <v>88</v>
      </c>
      <c r="H63" s="116">
        <v>36.368266904400002</v>
      </c>
      <c r="I63" s="117"/>
    </row>
    <row r="64" spans="1:9" outlineLevel="2" x14ac:dyDescent="0.2">
      <c r="A64" s="109" t="s">
        <v>1492</v>
      </c>
      <c r="B64" s="110" t="s">
        <v>139</v>
      </c>
      <c r="C64" s="111">
        <v>1</v>
      </c>
      <c r="D64" s="112"/>
      <c r="E64" s="113">
        <v>333.63045970000002</v>
      </c>
      <c r="F64" s="114">
        <f>C64*E64</f>
        <v>333.63045970000002</v>
      </c>
      <c r="G64" s="115">
        <v>88</v>
      </c>
      <c r="H64" s="116">
        <f>F64*(1-(G64/100)) +(0*SUM(H65))</f>
        <v>40.035655163999998</v>
      </c>
      <c r="I64" s="117"/>
    </row>
    <row r="65" spans="1:9" hidden="1" outlineLevel="2" x14ac:dyDescent="0.2">
      <c r="A65" s="109" t="s">
        <v>1493</v>
      </c>
      <c r="B65" s="110" t="s">
        <v>141</v>
      </c>
      <c r="C65" s="111">
        <v>1</v>
      </c>
      <c r="D65" s="112"/>
      <c r="E65" s="113">
        <v>333.63045970000002</v>
      </c>
      <c r="F65" s="114">
        <v>333.63045970000002</v>
      </c>
      <c r="G65" s="115">
        <v>88</v>
      </c>
      <c r="H65" s="116">
        <v>40.035655163999998</v>
      </c>
      <c r="I65" s="117"/>
    </row>
    <row r="66" spans="1:9" outlineLevel="2" x14ac:dyDescent="0.2">
      <c r="A66" s="109" t="s">
        <v>1494</v>
      </c>
      <c r="B66" s="110" t="s">
        <v>159</v>
      </c>
      <c r="C66" s="111">
        <v>1</v>
      </c>
      <c r="D66" s="112"/>
      <c r="E66" s="113">
        <v>1069.6549089499999</v>
      </c>
      <c r="F66" s="114">
        <f>C66*E66</f>
        <v>1069.6549089499999</v>
      </c>
      <c r="G66" s="115">
        <v>88</v>
      </c>
      <c r="H66" s="116">
        <f>F66*(1-(G66/100)) +(0*SUM(H67))</f>
        <v>128.35858907399998</v>
      </c>
      <c r="I66" s="117"/>
    </row>
    <row r="67" spans="1:9" hidden="1" outlineLevel="2" x14ac:dyDescent="0.2">
      <c r="A67" s="109" t="s">
        <v>1495</v>
      </c>
      <c r="B67" s="110" t="s">
        <v>161</v>
      </c>
      <c r="C67" s="111">
        <v>1</v>
      </c>
      <c r="D67" s="112"/>
      <c r="E67" s="113">
        <v>1069.6549089499999</v>
      </c>
      <c r="F67" s="114">
        <v>1069.6549089499999</v>
      </c>
      <c r="G67" s="115">
        <v>88</v>
      </c>
      <c r="H67" s="116">
        <v>128.35858907400001</v>
      </c>
      <c r="I67" s="117"/>
    </row>
    <row r="68" spans="1:9" outlineLevel="2" x14ac:dyDescent="0.2">
      <c r="A68" s="109" t="s">
        <v>1496</v>
      </c>
      <c r="B68" s="110" t="s">
        <v>163</v>
      </c>
      <c r="C68" s="111">
        <v>1</v>
      </c>
      <c r="D68" s="112"/>
      <c r="E68" s="113">
        <v>9012.9</v>
      </c>
      <c r="F68" s="114">
        <f>C68*E68</f>
        <v>9012.9</v>
      </c>
      <c r="G68" s="115">
        <v>88</v>
      </c>
      <c r="H68" s="116">
        <f>F68*(1-(G68/100)) +(0*SUM(H69))</f>
        <v>1081.548</v>
      </c>
      <c r="I68" s="117"/>
    </row>
    <row r="69" spans="1:9" hidden="1" outlineLevel="2" x14ac:dyDescent="0.2">
      <c r="A69" s="109" t="s">
        <v>1497</v>
      </c>
      <c r="B69" s="110" t="s">
        <v>165</v>
      </c>
      <c r="C69" s="111">
        <v>1</v>
      </c>
      <c r="D69" s="112"/>
      <c r="E69" s="113">
        <v>9012.9</v>
      </c>
      <c r="F69" s="114">
        <v>9012.9</v>
      </c>
      <c r="G69" s="115">
        <v>88</v>
      </c>
      <c r="H69" s="116">
        <v>1081.548</v>
      </c>
      <c r="I69" s="117"/>
    </row>
    <row r="70" spans="1:9" outlineLevel="1" x14ac:dyDescent="0.2">
      <c r="A70" s="109" t="s">
        <v>1498</v>
      </c>
      <c r="B70" s="110" t="s">
        <v>1499</v>
      </c>
      <c r="C70" s="111">
        <v>1</v>
      </c>
      <c r="D70" s="112"/>
      <c r="E70" s="113">
        <f>SUM(F71,F74,F76,F78)</f>
        <v>12677.74146186</v>
      </c>
      <c r="F70" s="114">
        <f>C70*E70</f>
        <v>12677.74146186</v>
      </c>
      <c r="G70" s="115">
        <f>IF(F70=0, 0, 100*(1-(H70/F70)))</f>
        <v>85.6</v>
      </c>
      <c r="H70" s="116">
        <f>C70*SUM(H71,H74,H76,H78)</f>
        <v>1825.5947705078402</v>
      </c>
      <c r="I70" s="117"/>
    </row>
    <row r="71" spans="1:9" outlineLevel="2" x14ac:dyDescent="0.2">
      <c r="A71" s="109" t="s">
        <v>1500</v>
      </c>
      <c r="B71" s="110" t="s">
        <v>149</v>
      </c>
      <c r="C71" s="111">
        <v>1</v>
      </c>
      <c r="D71" s="112"/>
      <c r="E71" s="113">
        <v>2292.1176620400001</v>
      </c>
      <c r="F71" s="114">
        <f>C71*E71</f>
        <v>2292.1176620400001</v>
      </c>
      <c r="G71" s="115">
        <v>85.6</v>
      </c>
      <c r="H71" s="116">
        <f>F71*(1-(G71/100)) +(0*SUM(H72,H73))</f>
        <v>330.06494333376008</v>
      </c>
      <c r="I71" s="117"/>
    </row>
    <row r="72" spans="1:9" hidden="1" outlineLevel="3" x14ac:dyDescent="0.2">
      <c r="A72" s="109" t="s">
        <v>1501</v>
      </c>
      <c r="B72" s="110" t="s">
        <v>151</v>
      </c>
      <c r="C72" s="111">
        <v>1</v>
      </c>
      <c r="D72" s="112"/>
      <c r="E72" s="113">
        <v>509.35948044999998</v>
      </c>
      <c r="F72" s="114">
        <v>509.35948044999998</v>
      </c>
      <c r="G72" s="115">
        <v>85.6</v>
      </c>
      <c r="H72" s="116">
        <v>73.347765184799997</v>
      </c>
      <c r="I72" s="117"/>
    </row>
    <row r="73" spans="1:9" hidden="1" outlineLevel="3" x14ac:dyDescent="0.2">
      <c r="A73" s="109" t="s">
        <v>1502</v>
      </c>
      <c r="B73" s="110" t="s">
        <v>153</v>
      </c>
      <c r="C73" s="111">
        <v>1</v>
      </c>
      <c r="D73" s="112"/>
      <c r="E73" s="113">
        <v>1782.75818159</v>
      </c>
      <c r="F73" s="114">
        <v>1782.75818159</v>
      </c>
      <c r="G73" s="115">
        <v>85.6</v>
      </c>
      <c r="H73" s="116">
        <v>256.71717814895999</v>
      </c>
      <c r="I73" s="117"/>
    </row>
    <row r="74" spans="1:9" outlineLevel="2" x14ac:dyDescent="0.2">
      <c r="A74" s="109" t="s">
        <v>1503</v>
      </c>
      <c r="B74" s="110" t="s">
        <v>155</v>
      </c>
      <c r="C74" s="111">
        <v>1</v>
      </c>
      <c r="D74" s="112"/>
      <c r="E74" s="113">
        <v>303.06889087000002</v>
      </c>
      <c r="F74" s="114">
        <f>C74*E74</f>
        <v>303.06889087000002</v>
      </c>
      <c r="G74" s="115">
        <v>85.6</v>
      </c>
      <c r="H74" s="116">
        <f>F74*(1-(G74/100)) +(0*SUM(H75))</f>
        <v>43.641920285280008</v>
      </c>
      <c r="I74" s="117"/>
    </row>
    <row r="75" spans="1:9" hidden="1" outlineLevel="2" x14ac:dyDescent="0.2">
      <c r="A75" s="109" t="s">
        <v>1504</v>
      </c>
      <c r="B75" s="110" t="s">
        <v>157</v>
      </c>
      <c r="C75" s="111">
        <v>1</v>
      </c>
      <c r="D75" s="112"/>
      <c r="E75" s="113">
        <v>303.06889087000002</v>
      </c>
      <c r="F75" s="114">
        <v>303.06889087000002</v>
      </c>
      <c r="G75" s="115">
        <v>85.6</v>
      </c>
      <c r="H75" s="116">
        <v>43.641920285280001</v>
      </c>
      <c r="I75" s="117"/>
    </row>
    <row r="76" spans="1:9" outlineLevel="2" x14ac:dyDescent="0.2">
      <c r="A76" s="109" t="s">
        <v>1505</v>
      </c>
      <c r="B76" s="110" t="s">
        <v>159</v>
      </c>
      <c r="C76" s="111">
        <v>1</v>
      </c>
      <c r="D76" s="112"/>
      <c r="E76" s="113">
        <v>1069.6549089499999</v>
      </c>
      <c r="F76" s="114">
        <f>C76*E76</f>
        <v>1069.6549089499999</v>
      </c>
      <c r="G76" s="115">
        <v>85.6</v>
      </c>
      <c r="H76" s="116">
        <f>F76*(1-(G76/100)) +(0*SUM(H77))</f>
        <v>154.0303068888</v>
      </c>
      <c r="I76" s="117"/>
    </row>
    <row r="77" spans="1:9" hidden="1" outlineLevel="2" x14ac:dyDescent="0.2">
      <c r="A77" s="109" t="s">
        <v>1506</v>
      </c>
      <c r="B77" s="110" t="s">
        <v>161</v>
      </c>
      <c r="C77" s="111">
        <v>1</v>
      </c>
      <c r="D77" s="112"/>
      <c r="E77" s="113">
        <v>1069.6549089499999</v>
      </c>
      <c r="F77" s="114">
        <v>1069.6549089499999</v>
      </c>
      <c r="G77" s="115">
        <v>85.6</v>
      </c>
      <c r="H77" s="116">
        <v>154.0303068888</v>
      </c>
      <c r="I77" s="117"/>
    </row>
    <row r="78" spans="1:9" outlineLevel="2" x14ac:dyDescent="0.2">
      <c r="A78" s="109" t="s">
        <v>1507</v>
      </c>
      <c r="B78" s="110" t="s">
        <v>163</v>
      </c>
      <c r="C78" s="111">
        <v>1</v>
      </c>
      <c r="D78" s="112"/>
      <c r="E78" s="113">
        <v>9012.9</v>
      </c>
      <c r="F78" s="114">
        <f>C78*E78</f>
        <v>9012.9</v>
      </c>
      <c r="G78" s="115">
        <v>85.6</v>
      </c>
      <c r="H78" s="116">
        <f>F78*(1-(G78/100)) +(0*SUM(H79))</f>
        <v>1297.8576</v>
      </c>
      <c r="I78" s="117"/>
    </row>
    <row r="79" spans="1:9" hidden="1" outlineLevel="2" x14ac:dyDescent="0.2">
      <c r="A79" s="109" t="s">
        <v>1508</v>
      </c>
      <c r="B79" s="110" t="s">
        <v>165</v>
      </c>
      <c r="C79" s="111">
        <v>1</v>
      </c>
      <c r="D79" s="112"/>
      <c r="E79" s="113">
        <v>9012.9</v>
      </c>
      <c r="F79" s="114">
        <v>9012.9</v>
      </c>
      <c r="G79" s="115">
        <v>85.6</v>
      </c>
      <c r="H79" s="116">
        <v>1297.8576</v>
      </c>
      <c r="I79" s="117"/>
    </row>
    <row r="80" spans="1:9" x14ac:dyDescent="0.2">
      <c r="A80" s="109"/>
      <c r="B80" s="110"/>
      <c r="C80" s="111"/>
      <c r="D80" s="112"/>
      <c r="E80" s="113"/>
      <c r="F80" s="114"/>
      <c r="G80" s="115"/>
      <c r="H80" s="116"/>
      <c r="I80" s="117"/>
    </row>
    <row r="81" spans="1:9" ht="13.5" thickBot="1" x14ac:dyDescent="0.25">
      <c r="A81" s="118"/>
      <c r="B81" s="119"/>
      <c r="C81" s="120"/>
      <c r="D81" s="121"/>
      <c r="E81" s="122"/>
      <c r="F81" s="123"/>
      <c r="G81" s="124"/>
      <c r="H81" s="125"/>
      <c r="I81" s="126"/>
    </row>
    <row r="82" spans="1:9" x14ac:dyDescent="0.2">
      <c r="A82" s="27"/>
      <c r="B82" s="127" t="s">
        <v>49</v>
      </c>
      <c r="C82" s="128"/>
      <c r="D82" s="27"/>
      <c r="E82" s="129"/>
      <c r="F82" s="114"/>
      <c r="G82" s="130"/>
      <c r="H82" s="129">
        <f>F11</f>
        <v>125861.92815486999</v>
      </c>
      <c r="I82" s="129"/>
    </row>
    <row r="83" spans="1:9" x14ac:dyDescent="0.2">
      <c r="A83" s="4"/>
      <c r="B83" s="127" t="s">
        <v>50</v>
      </c>
      <c r="C83" s="96"/>
      <c r="D83" s="4"/>
      <c r="E83" s="20"/>
      <c r="F83" s="114"/>
      <c r="G83" s="97"/>
      <c r="H83" s="20">
        <f>H11</f>
        <v>62734.616174315765</v>
      </c>
      <c r="I83" s="20"/>
    </row>
    <row r="84" spans="1:9" x14ac:dyDescent="0.2">
      <c r="A84" s="4"/>
      <c r="B84" s="127" t="s">
        <v>51</v>
      </c>
      <c r="C84" s="96"/>
      <c r="D84" s="4"/>
      <c r="E84" s="20"/>
      <c r="F84" s="114"/>
      <c r="G84" s="97"/>
      <c r="H84" s="20">
        <f>I11</f>
        <v>0</v>
      </c>
      <c r="I84" s="20"/>
    </row>
    <row r="85" spans="1:9" x14ac:dyDescent="0.2">
      <c r="A85" s="4"/>
      <c r="B85" s="127"/>
      <c r="C85" s="96"/>
      <c r="D85" s="4"/>
      <c r="E85" s="20"/>
      <c r="F85" s="114"/>
      <c r="G85" s="97"/>
      <c r="H85" s="20"/>
      <c r="I85" s="20"/>
    </row>
    <row r="86" spans="1:9" x14ac:dyDescent="0.2">
      <c r="A86" s="4"/>
      <c r="B86" s="76" t="s">
        <v>52</v>
      </c>
      <c r="C86" s="96"/>
      <c r="D86" s="4"/>
      <c r="E86" s="20"/>
      <c r="F86" s="114"/>
      <c r="G86" s="97"/>
      <c r="H86" s="20">
        <f>SUM(H83,H84)</f>
        <v>62734.616174315765</v>
      </c>
    </row>
    <row r="87" spans="1:9" x14ac:dyDescent="0.2">
      <c r="A87" s="4"/>
      <c r="B87" s="76"/>
      <c r="C87" s="96"/>
      <c r="D87" s="4"/>
      <c r="E87" s="20"/>
      <c r="F87" s="20"/>
      <c r="G87" s="97"/>
      <c r="H87" s="20"/>
      <c r="I87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outlinePr summaryBelow="0"/>
    <pageSetUpPr fitToPage="1"/>
  </sheetPr>
  <dimension ref="A1:I67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1509</v>
      </c>
      <c r="B11" s="110" t="s">
        <v>1510</v>
      </c>
      <c r="C11" s="111">
        <v>1</v>
      </c>
      <c r="D11" s="112"/>
      <c r="E11" s="113">
        <f>SUM(F12,F15,F42,F54,F57)</f>
        <v>43398.315243899997</v>
      </c>
      <c r="F11" s="114">
        <f>C11*E11</f>
        <v>43398.315243899997</v>
      </c>
      <c r="G11" s="115">
        <f>IF(F11=0, 0, 100*(1-(H11/F11)))</f>
        <v>42.211926595467844</v>
      </c>
      <c r="H11" s="116">
        <f>C11*SUM(H12,H15,H42,H54,H57)</f>
        <v>25079.050269475199</v>
      </c>
      <c r="I11" s="117">
        <f>SUM(I12:I59)</f>
        <v>0</v>
      </c>
    </row>
    <row r="12" spans="1:9" outlineLevel="1" x14ac:dyDescent="0.2">
      <c r="A12" s="109" t="s">
        <v>1511</v>
      </c>
      <c r="B12" s="110" t="s">
        <v>1512</v>
      </c>
      <c r="C12" s="111">
        <v>1</v>
      </c>
      <c r="D12" s="112"/>
      <c r="E12" s="113">
        <f>SUM(F13)</f>
        <v>2153.15</v>
      </c>
      <c r="F12" s="114">
        <f>C12*E12</f>
        <v>2153.15</v>
      </c>
      <c r="G12" s="115">
        <f>IF(F12=0, 0, 100*(1-(H12/F12)))</f>
        <v>40</v>
      </c>
      <c r="H12" s="116">
        <f>C12*SUM(H13)</f>
        <v>1291.8900000000001</v>
      </c>
      <c r="I12" s="117"/>
    </row>
    <row r="13" spans="1:9" outlineLevel="1" x14ac:dyDescent="0.2">
      <c r="A13" s="109" t="s">
        <v>1513</v>
      </c>
      <c r="B13" s="110" t="s">
        <v>127</v>
      </c>
      <c r="C13" s="111">
        <v>1</v>
      </c>
      <c r="D13" s="112"/>
      <c r="E13" s="113">
        <v>2153.15</v>
      </c>
      <c r="F13" s="114">
        <f>C13*E13</f>
        <v>2153.15</v>
      </c>
      <c r="G13" s="115">
        <v>40</v>
      </c>
      <c r="H13" s="116">
        <f>F13*(1-(G13/100)) +(0*SUM(H14))</f>
        <v>1291.8900000000001</v>
      </c>
      <c r="I13" s="117"/>
    </row>
    <row r="14" spans="1:9" hidden="1" outlineLevel="1" x14ac:dyDescent="0.2">
      <c r="A14" s="109" t="s">
        <v>1514</v>
      </c>
      <c r="B14" s="110" t="s">
        <v>129</v>
      </c>
      <c r="C14" s="111">
        <v>1</v>
      </c>
      <c r="D14" s="112"/>
      <c r="E14" s="113">
        <v>2153.15</v>
      </c>
      <c r="F14" s="114">
        <v>2153.15</v>
      </c>
      <c r="G14" s="115">
        <v>40</v>
      </c>
      <c r="H14" s="116">
        <v>1291.8900000000001</v>
      </c>
      <c r="I14" s="117"/>
    </row>
    <row r="15" spans="1:9" outlineLevel="1" x14ac:dyDescent="0.2">
      <c r="A15" s="109" t="s">
        <v>1515</v>
      </c>
      <c r="B15" s="110" t="s">
        <v>1516</v>
      </c>
      <c r="C15" s="111">
        <v>1</v>
      </c>
      <c r="D15" s="112"/>
      <c r="E15" s="113">
        <f>SUM(F16,F18,F20,F30)</f>
        <v>23769.416276600001</v>
      </c>
      <c r="F15" s="114">
        <f>C15*E15</f>
        <v>23769.416276600001</v>
      </c>
      <c r="G15" s="115">
        <f>IF(F15=0, 0, 100*(1-(H15/F15)))</f>
        <v>40</v>
      </c>
      <c r="H15" s="116">
        <f>C15*SUM(H16,H18,H20,H30)</f>
        <v>14261.649765960001</v>
      </c>
      <c r="I15" s="117"/>
    </row>
    <row r="16" spans="1:9" outlineLevel="2" x14ac:dyDescent="0.2">
      <c r="A16" s="109" t="s">
        <v>1517</v>
      </c>
      <c r="B16" s="110" t="s">
        <v>60</v>
      </c>
      <c r="C16" s="111">
        <v>4</v>
      </c>
      <c r="D16" s="112"/>
      <c r="E16" s="113">
        <v>214.52947918000001</v>
      </c>
      <c r="F16" s="114">
        <f>C16*E16</f>
        <v>858.11791672000004</v>
      </c>
      <c r="G16" s="115">
        <v>40</v>
      </c>
      <c r="H16" s="116">
        <f>F16*(1-(G16/100)) +(0*SUM(H17))</f>
        <v>514.87075003200005</v>
      </c>
      <c r="I16" s="117"/>
    </row>
    <row r="17" spans="1:9" hidden="1" outlineLevel="2" x14ac:dyDescent="0.2">
      <c r="A17" s="109" t="s">
        <v>1518</v>
      </c>
      <c r="B17" s="110" t="s">
        <v>62</v>
      </c>
      <c r="C17" s="111">
        <v>1</v>
      </c>
      <c r="D17" s="112"/>
      <c r="E17" s="113">
        <v>214.52947918000001</v>
      </c>
      <c r="F17" s="114">
        <v>214.52947918000001</v>
      </c>
      <c r="G17" s="115">
        <v>40</v>
      </c>
      <c r="H17" s="116">
        <v>128.71768750800001</v>
      </c>
      <c r="I17" s="117"/>
    </row>
    <row r="18" spans="1:9" outlineLevel="2" x14ac:dyDescent="0.2">
      <c r="A18" s="109" t="s">
        <v>1519</v>
      </c>
      <c r="B18" s="110" t="s">
        <v>64</v>
      </c>
      <c r="C18" s="111">
        <v>8</v>
      </c>
      <c r="D18" s="112"/>
      <c r="E18" s="113">
        <v>214.52947918000001</v>
      </c>
      <c r="F18" s="114">
        <f>C18*E18</f>
        <v>1716.2358334400001</v>
      </c>
      <c r="G18" s="115">
        <v>40</v>
      </c>
      <c r="H18" s="116">
        <f>F18*(1-(G18/100)) +(0*SUM(H19))</f>
        <v>1029.7415000640001</v>
      </c>
      <c r="I18" s="117"/>
    </row>
    <row r="19" spans="1:9" hidden="1" outlineLevel="2" x14ac:dyDescent="0.2">
      <c r="A19" s="109" t="s">
        <v>1520</v>
      </c>
      <c r="B19" s="110" t="s">
        <v>66</v>
      </c>
      <c r="C19" s="111">
        <v>1</v>
      </c>
      <c r="D19" s="112"/>
      <c r="E19" s="113">
        <v>214.52947918000001</v>
      </c>
      <c r="F19" s="114">
        <v>214.52947918000001</v>
      </c>
      <c r="G19" s="115">
        <v>40</v>
      </c>
      <c r="H19" s="116">
        <v>128.71768750800001</v>
      </c>
      <c r="I19" s="117"/>
    </row>
    <row r="20" spans="1:9" outlineLevel="2" x14ac:dyDescent="0.2">
      <c r="A20" s="109" t="s">
        <v>1521</v>
      </c>
      <c r="B20" s="110" t="s">
        <v>961</v>
      </c>
      <c r="C20" s="111">
        <v>1</v>
      </c>
      <c r="D20" s="112"/>
      <c r="E20" s="113">
        <v>11176.71252644</v>
      </c>
      <c r="F20" s="114">
        <f>C20*E20</f>
        <v>11176.71252644</v>
      </c>
      <c r="G20" s="115">
        <v>40</v>
      </c>
      <c r="H20" s="116">
        <f>F20*(1-(G20/100)) +(0*SUM(H21,H22,H23,H24,H25,H26,H27,H28,H29))</f>
        <v>6706.0275158639997</v>
      </c>
      <c r="I20" s="117"/>
    </row>
    <row r="21" spans="1:9" hidden="1" outlineLevel="3" x14ac:dyDescent="0.2">
      <c r="A21" s="109" t="s">
        <v>1522</v>
      </c>
      <c r="B21" s="110" t="s">
        <v>963</v>
      </c>
      <c r="C21" s="111">
        <v>1</v>
      </c>
      <c r="D21" s="112"/>
      <c r="E21" s="113">
        <v>7211.7152680500003</v>
      </c>
      <c r="F21" s="114">
        <v>7211.7152680500003</v>
      </c>
      <c r="G21" s="115">
        <v>40</v>
      </c>
      <c r="H21" s="116">
        <v>4327.0291608300004</v>
      </c>
      <c r="I21" s="117"/>
    </row>
    <row r="22" spans="1:9" hidden="1" outlineLevel="3" x14ac:dyDescent="0.2">
      <c r="A22" s="109" t="s">
        <v>1523</v>
      </c>
      <c r="B22" s="110" t="s">
        <v>70</v>
      </c>
      <c r="C22" s="111">
        <v>1</v>
      </c>
      <c r="D22" s="112"/>
      <c r="E22" s="113">
        <v>33.99</v>
      </c>
      <c r="F22" s="114">
        <v>33.99</v>
      </c>
      <c r="G22" s="115">
        <v>40</v>
      </c>
      <c r="H22" s="116">
        <v>20.393999999999998</v>
      </c>
      <c r="I22" s="117"/>
    </row>
    <row r="23" spans="1:9" hidden="1" outlineLevel="3" x14ac:dyDescent="0.2">
      <c r="A23" s="109" t="s">
        <v>1524</v>
      </c>
      <c r="B23" s="110" t="s">
        <v>72</v>
      </c>
      <c r="C23" s="111">
        <v>1</v>
      </c>
      <c r="D23" s="112"/>
      <c r="E23" s="113">
        <v>537.64166561000002</v>
      </c>
      <c r="F23" s="114">
        <v>537.64166561000002</v>
      </c>
      <c r="G23" s="115">
        <v>40</v>
      </c>
      <c r="H23" s="116">
        <v>322.58499936599998</v>
      </c>
      <c r="I23" s="117"/>
    </row>
    <row r="24" spans="1:9" hidden="1" outlineLevel="3" x14ac:dyDescent="0.2">
      <c r="A24" s="109" t="s">
        <v>1525</v>
      </c>
      <c r="B24" s="110" t="s">
        <v>74</v>
      </c>
      <c r="C24" s="111">
        <v>1</v>
      </c>
      <c r="D24" s="112"/>
      <c r="E24" s="113">
        <v>1625.87546161</v>
      </c>
      <c r="F24" s="114">
        <v>1625.87546161</v>
      </c>
      <c r="G24" s="115">
        <v>40</v>
      </c>
      <c r="H24" s="116">
        <v>975.52527696599998</v>
      </c>
      <c r="I24" s="117"/>
    </row>
    <row r="25" spans="1:9" hidden="1" outlineLevel="3" x14ac:dyDescent="0.2">
      <c r="A25" s="109" t="s">
        <v>1526</v>
      </c>
      <c r="B25" s="110" t="s">
        <v>76</v>
      </c>
      <c r="C25" s="111">
        <v>0</v>
      </c>
      <c r="D25" s="112"/>
      <c r="E25" s="113">
        <v>10880.466063919999</v>
      </c>
      <c r="F25" s="114">
        <v>0</v>
      </c>
      <c r="G25" s="115">
        <v>40</v>
      </c>
      <c r="H25" s="116">
        <v>0</v>
      </c>
      <c r="I25" s="117"/>
    </row>
    <row r="26" spans="1:9" hidden="1" outlineLevel="3" x14ac:dyDescent="0.2">
      <c r="A26" s="109" t="s">
        <v>1527</v>
      </c>
      <c r="B26" s="110" t="s">
        <v>62</v>
      </c>
      <c r="C26" s="111">
        <v>0</v>
      </c>
      <c r="D26" s="112"/>
      <c r="E26" s="113">
        <v>214.52947918000001</v>
      </c>
      <c r="F26" s="114">
        <v>0</v>
      </c>
      <c r="G26" s="115">
        <v>40</v>
      </c>
      <c r="H26" s="116">
        <v>0</v>
      </c>
      <c r="I26" s="117"/>
    </row>
    <row r="27" spans="1:9" hidden="1" outlineLevel="3" x14ac:dyDescent="0.2">
      <c r="A27" s="109" t="s">
        <v>1528</v>
      </c>
      <c r="B27" s="110" t="s">
        <v>66</v>
      </c>
      <c r="C27" s="111">
        <v>0</v>
      </c>
      <c r="D27" s="112"/>
      <c r="E27" s="113">
        <v>214.52947918000001</v>
      </c>
      <c r="F27" s="114">
        <v>0</v>
      </c>
      <c r="G27" s="115">
        <v>40</v>
      </c>
      <c r="H27" s="116">
        <v>0</v>
      </c>
      <c r="I27" s="117"/>
    </row>
    <row r="28" spans="1:9" hidden="1" outlineLevel="3" x14ac:dyDescent="0.2">
      <c r="A28" s="109" t="s">
        <v>1529</v>
      </c>
      <c r="B28" s="110" t="s">
        <v>80</v>
      </c>
      <c r="C28" s="111">
        <v>3</v>
      </c>
      <c r="D28" s="112"/>
      <c r="E28" s="113">
        <v>256.72991214000001</v>
      </c>
      <c r="F28" s="114">
        <v>770.18973642000003</v>
      </c>
      <c r="G28" s="115">
        <v>40</v>
      </c>
      <c r="H28" s="116">
        <v>462.11384185200001</v>
      </c>
      <c r="I28" s="117"/>
    </row>
    <row r="29" spans="1:9" hidden="1" outlineLevel="3" x14ac:dyDescent="0.2">
      <c r="A29" s="109" t="s">
        <v>1530</v>
      </c>
      <c r="B29" s="110" t="s">
        <v>82</v>
      </c>
      <c r="C29" s="111">
        <v>1</v>
      </c>
      <c r="D29" s="112"/>
      <c r="E29" s="113">
        <v>997.30039475000001</v>
      </c>
      <c r="F29" s="114">
        <v>997.30039475000001</v>
      </c>
      <c r="G29" s="115">
        <v>40</v>
      </c>
      <c r="H29" s="116">
        <v>598.38023684999996</v>
      </c>
      <c r="I29" s="117"/>
    </row>
    <row r="30" spans="1:9" outlineLevel="2" x14ac:dyDescent="0.2">
      <c r="A30" s="109" t="s">
        <v>1531</v>
      </c>
      <c r="B30" s="110" t="s">
        <v>84</v>
      </c>
      <c r="C30" s="111">
        <v>1</v>
      </c>
      <c r="D30" s="112"/>
      <c r="E30" s="113">
        <f>SUM(F31)</f>
        <v>10018.35</v>
      </c>
      <c r="F30" s="114">
        <f>C30*E30</f>
        <v>10018.35</v>
      </c>
      <c r="G30" s="115">
        <f>IF(F30=0, 0, 100*(1-(H30/F30)))</f>
        <v>40</v>
      </c>
      <c r="H30" s="116">
        <f>C30*SUM(H31)</f>
        <v>6011.01</v>
      </c>
      <c r="I30" s="117"/>
    </row>
    <row r="31" spans="1:9" outlineLevel="2" x14ac:dyDescent="0.2">
      <c r="A31" s="109" t="s">
        <v>1532</v>
      </c>
      <c r="B31" s="110" t="s">
        <v>86</v>
      </c>
      <c r="C31" s="111">
        <v>1</v>
      </c>
      <c r="D31" s="112"/>
      <c r="E31" s="113">
        <v>10018.35</v>
      </c>
      <c r="F31" s="114">
        <f>C31*E31</f>
        <v>10018.35</v>
      </c>
      <c r="G31" s="115">
        <v>40</v>
      </c>
      <c r="H31" s="116">
        <f>F31*(1-(G31/100)) +(0*SUM(H32,H33,H34,H35,H36,H37,H38,H39,H40,H41))</f>
        <v>6011.01</v>
      </c>
      <c r="I31" s="117"/>
    </row>
    <row r="32" spans="1:9" hidden="1" outlineLevel="3" x14ac:dyDescent="0.2">
      <c r="A32" s="109" t="s">
        <v>1533</v>
      </c>
      <c r="B32" s="110" t="s">
        <v>88</v>
      </c>
      <c r="C32" s="111">
        <v>1</v>
      </c>
      <c r="D32" s="112"/>
      <c r="E32" s="113">
        <v>213.07</v>
      </c>
      <c r="F32" s="114">
        <v>213.07</v>
      </c>
      <c r="G32" s="115">
        <v>40</v>
      </c>
      <c r="H32" s="116">
        <v>127.842</v>
      </c>
      <c r="I32" s="117"/>
    </row>
    <row r="33" spans="1:9" hidden="1" outlineLevel="3" x14ac:dyDescent="0.2">
      <c r="A33" s="109" t="s">
        <v>1534</v>
      </c>
      <c r="B33" s="110" t="s">
        <v>90</v>
      </c>
      <c r="C33" s="111">
        <v>6</v>
      </c>
      <c r="D33" s="112"/>
      <c r="E33" s="113">
        <v>15.02</v>
      </c>
      <c r="F33" s="114">
        <v>90.12</v>
      </c>
      <c r="G33" s="115">
        <v>40</v>
      </c>
      <c r="H33" s="116">
        <v>54.072000000000003</v>
      </c>
      <c r="I33" s="117"/>
    </row>
    <row r="34" spans="1:9" hidden="1" outlineLevel="3" x14ac:dyDescent="0.2">
      <c r="A34" s="109" t="s">
        <v>1535</v>
      </c>
      <c r="B34" s="110" t="s">
        <v>92</v>
      </c>
      <c r="C34" s="111">
        <v>1</v>
      </c>
      <c r="D34" s="112"/>
      <c r="E34" s="113">
        <v>91.39</v>
      </c>
      <c r="F34" s="114">
        <v>91.39</v>
      </c>
      <c r="G34" s="115">
        <v>40</v>
      </c>
      <c r="H34" s="116">
        <v>54.834000000000003</v>
      </c>
      <c r="I34" s="117"/>
    </row>
    <row r="35" spans="1:9" hidden="1" outlineLevel="3" x14ac:dyDescent="0.2">
      <c r="A35" s="109" t="s">
        <v>1536</v>
      </c>
      <c r="B35" s="110" t="s">
        <v>94</v>
      </c>
      <c r="C35" s="111">
        <v>1</v>
      </c>
      <c r="D35" s="112"/>
      <c r="E35" s="113">
        <v>11.44</v>
      </c>
      <c r="F35" s="114">
        <v>11.44</v>
      </c>
      <c r="G35" s="115">
        <v>40</v>
      </c>
      <c r="H35" s="116">
        <v>6.8639999999999999</v>
      </c>
      <c r="I35" s="117"/>
    </row>
    <row r="36" spans="1:9" hidden="1" outlineLevel="3" x14ac:dyDescent="0.2">
      <c r="A36" s="109" t="s">
        <v>1537</v>
      </c>
      <c r="B36" s="110" t="s">
        <v>96</v>
      </c>
      <c r="C36" s="111">
        <v>1</v>
      </c>
      <c r="D36" s="112"/>
      <c r="E36" s="113">
        <v>27.03</v>
      </c>
      <c r="F36" s="114">
        <v>27.03</v>
      </c>
      <c r="G36" s="115">
        <v>40</v>
      </c>
      <c r="H36" s="116">
        <v>16.218</v>
      </c>
      <c r="I36" s="117"/>
    </row>
    <row r="37" spans="1:9" hidden="1" outlineLevel="3" x14ac:dyDescent="0.2">
      <c r="A37" s="109" t="s">
        <v>1538</v>
      </c>
      <c r="B37" s="110" t="s">
        <v>98</v>
      </c>
      <c r="C37" s="111">
        <v>4</v>
      </c>
      <c r="D37" s="112"/>
      <c r="E37" s="113">
        <v>54.81</v>
      </c>
      <c r="F37" s="114">
        <v>219.24</v>
      </c>
      <c r="G37" s="115">
        <v>40</v>
      </c>
      <c r="H37" s="116">
        <v>131.54400000000001</v>
      </c>
      <c r="I37" s="117"/>
    </row>
    <row r="38" spans="1:9" hidden="1" outlineLevel="3" x14ac:dyDescent="0.2">
      <c r="A38" s="109" t="s">
        <v>1539</v>
      </c>
      <c r="B38" s="110" t="s">
        <v>100</v>
      </c>
      <c r="C38" s="111">
        <v>1</v>
      </c>
      <c r="D38" s="112"/>
      <c r="E38" s="113">
        <v>9009.01</v>
      </c>
      <c r="F38" s="114">
        <v>9009.01</v>
      </c>
      <c r="G38" s="115">
        <v>40</v>
      </c>
      <c r="H38" s="116">
        <v>5405.4059999999999</v>
      </c>
      <c r="I38" s="117"/>
    </row>
    <row r="39" spans="1:9" hidden="1" outlineLevel="3" x14ac:dyDescent="0.2">
      <c r="A39" s="109" t="s">
        <v>1540</v>
      </c>
      <c r="B39" s="110" t="s">
        <v>102</v>
      </c>
      <c r="C39" s="111">
        <v>1</v>
      </c>
      <c r="D39" s="112"/>
      <c r="E39" s="113">
        <v>90.09</v>
      </c>
      <c r="F39" s="114">
        <v>90.09</v>
      </c>
      <c r="G39" s="115">
        <v>40</v>
      </c>
      <c r="H39" s="116">
        <v>54.054000000000002</v>
      </c>
      <c r="I39" s="117"/>
    </row>
    <row r="40" spans="1:9" hidden="1" outlineLevel="3" x14ac:dyDescent="0.2">
      <c r="A40" s="109" t="s">
        <v>1541</v>
      </c>
      <c r="B40" s="110" t="s">
        <v>104</v>
      </c>
      <c r="C40" s="111">
        <v>1</v>
      </c>
      <c r="D40" s="112"/>
      <c r="E40" s="113">
        <v>121.31</v>
      </c>
      <c r="F40" s="114">
        <v>121.31</v>
      </c>
      <c r="G40" s="115">
        <v>40</v>
      </c>
      <c r="H40" s="116">
        <v>72.786000000000001</v>
      </c>
      <c r="I40" s="117"/>
    </row>
    <row r="41" spans="1:9" hidden="1" outlineLevel="3" x14ac:dyDescent="0.2">
      <c r="A41" s="109" t="s">
        <v>1542</v>
      </c>
      <c r="B41" s="110" t="s">
        <v>106</v>
      </c>
      <c r="C41" s="111">
        <v>1</v>
      </c>
      <c r="D41" s="112"/>
      <c r="E41" s="113">
        <v>145.65</v>
      </c>
      <c r="F41" s="114">
        <v>145.65</v>
      </c>
      <c r="G41" s="115">
        <v>40</v>
      </c>
      <c r="H41" s="116">
        <v>87.39</v>
      </c>
      <c r="I41" s="117"/>
    </row>
    <row r="42" spans="1:9" outlineLevel="1" x14ac:dyDescent="0.2">
      <c r="A42" s="109" t="s">
        <v>1543</v>
      </c>
      <c r="B42" s="110" t="s">
        <v>1544</v>
      </c>
      <c r="C42" s="111">
        <v>1</v>
      </c>
      <c r="D42" s="112"/>
      <c r="E42" s="113">
        <f>SUM(F43,F45)</f>
        <v>15392.46869224</v>
      </c>
      <c r="F42" s="114">
        <f>C42*E42</f>
        <v>15392.46869224</v>
      </c>
      <c r="G42" s="115">
        <f>IF(F42=0, 0, 100*(1-(H42/F42)))</f>
        <v>40</v>
      </c>
      <c r="H42" s="116">
        <f>C42*SUM(H43,H45)</f>
        <v>9235.4812153439998</v>
      </c>
      <c r="I42" s="117"/>
    </row>
    <row r="43" spans="1:9" outlineLevel="2" x14ac:dyDescent="0.2">
      <c r="A43" s="109" t="s">
        <v>1545</v>
      </c>
      <c r="B43" s="110" t="s">
        <v>110</v>
      </c>
      <c r="C43" s="111">
        <v>3</v>
      </c>
      <c r="D43" s="112"/>
      <c r="E43" s="113">
        <v>256.72991214000001</v>
      </c>
      <c r="F43" s="114">
        <f>C43*E43</f>
        <v>770.18973642000003</v>
      </c>
      <c r="G43" s="115">
        <v>40</v>
      </c>
      <c r="H43" s="116">
        <f>F43*(1-(G43/100)) +(0*SUM(H44))</f>
        <v>462.11384185200001</v>
      </c>
      <c r="I43" s="117"/>
    </row>
    <row r="44" spans="1:9" hidden="1" outlineLevel="2" x14ac:dyDescent="0.2">
      <c r="A44" s="109" t="s">
        <v>1546</v>
      </c>
      <c r="B44" s="110" t="s">
        <v>80</v>
      </c>
      <c r="C44" s="111">
        <v>1</v>
      </c>
      <c r="D44" s="112"/>
      <c r="E44" s="113">
        <v>256.72991214000001</v>
      </c>
      <c r="F44" s="114">
        <v>256.72991214000001</v>
      </c>
      <c r="G44" s="115">
        <v>40</v>
      </c>
      <c r="H44" s="116">
        <v>154.03794728400001</v>
      </c>
      <c r="I44" s="117"/>
    </row>
    <row r="45" spans="1:9" outlineLevel="2" x14ac:dyDescent="0.2">
      <c r="A45" s="109" t="s">
        <v>1547</v>
      </c>
      <c r="B45" s="110" t="s">
        <v>999</v>
      </c>
      <c r="C45" s="111">
        <v>1</v>
      </c>
      <c r="D45" s="112"/>
      <c r="E45" s="113">
        <v>14622.27895582</v>
      </c>
      <c r="F45" s="114">
        <f>C45*E45</f>
        <v>14622.27895582</v>
      </c>
      <c r="G45" s="115">
        <v>40</v>
      </c>
      <c r="H45" s="116">
        <f>F45*(1-(G45/100)) +(0*SUM(H46,H47,H48,H49,H50,H51,H52,H53))</f>
        <v>8773.3673734919994</v>
      </c>
      <c r="I45" s="117"/>
    </row>
    <row r="46" spans="1:9" hidden="1" outlineLevel="3" x14ac:dyDescent="0.2">
      <c r="A46" s="109" t="s">
        <v>1548</v>
      </c>
      <c r="B46" s="110" t="s">
        <v>76</v>
      </c>
      <c r="C46" s="111">
        <v>1</v>
      </c>
      <c r="D46" s="112"/>
      <c r="E46" s="113">
        <v>10880.466063919999</v>
      </c>
      <c r="F46" s="114">
        <v>10880.466063919999</v>
      </c>
      <c r="G46" s="115">
        <v>40</v>
      </c>
      <c r="H46" s="116">
        <v>6528.2796383519999</v>
      </c>
      <c r="I46" s="117"/>
    </row>
    <row r="47" spans="1:9" hidden="1" outlineLevel="3" x14ac:dyDescent="0.2">
      <c r="A47" s="109" t="s">
        <v>1549</v>
      </c>
      <c r="B47" s="110" t="s">
        <v>70</v>
      </c>
      <c r="C47" s="111">
        <v>1</v>
      </c>
      <c r="D47" s="112"/>
      <c r="E47" s="113">
        <v>33.99</v>
      </c>
      <c r="F47" s="114">
        <v>33.99</v>
      </c>
      <c r="G47" s="115">
        <v>40</v>
      </c>
      <c r="H47" s="116">
        <v>20.393999999999998</v>
      </c>
      <c r="I47" s="117"/>
    </row>
    <row r="48" spans="1:9" hidden="1" outlineLevel="3" x14ac:dyDescent="0.2">
      <c r="A48" s="109" t="s">
        <v>1550</v>
      </c>
      <c r="B48" s="110" t="s">
        <v>74</v>
      </c>
      <c r="C48" s="111">
        <v>1</v>
      </c>
      <c r="D48" s="112"/>
      <c r="E48" s="113">
        <v>1625.87546161</v>
      </c>
      <c r="F48" s="114">
        <v>1625.87546161</v>
      </c>
      <c r="G48" s="115">
        <v>40</v>
      </c>
      <c r="H48" s="116">
        <v>975.52527696599998</v>
      </c>
      <c r="I48" s="117"/>
    </row>
    <row r="49" spans="1:9" hidden="1" outlineLevel="3" x14ac:dyDescent="0.2">
      <c r="A49" s="109" t="s">
        <v>1551</v>
      </c>
      <c r="B49" s="110" t="s">
        <v>118</v>
      </c>
      <c r="C49" s="111">
        <v>1</v>
      </c>
      <c r="D49" s="112"/>
      <c r="E49" s="113">
        <v>862.86769387000004</v>
      </c>
      <c r="F49" s="114">
        <v>862.86769387000004</v>
      </c>
      <c r="G49" s="115">
        <v>40</v>
      </c>
      <c r="H49" s="116">
        <v>517.72061632199996</v>
      </c>
      <c r="I49" s="117"/>
    </row>
    <row r="50" spans="1:9" hidden="1" outlineLevel="3" x14ac:dyDescent="0.2">
      <c r="A50" s="109" t="s">
        <v>1552</v>
      </c>
      <c r="B50" s="110" t="s">
        <v>120</v>
      </c>
      <c r="C50" s="111">
        <v>1</v>
      </c>
      <c r="D50" s="112"/>
      <c r="E50" s="113">
        <v>448.89</v>
      </c>
      <c r="F50" s="114">
        <v>448.89</v>
      </c>
      <c r="G50" s="115">
        <v>40</v>
      </c>
      <c r="H50" s="116">
        <v>269.334</v>
      </c>
      <c r="I50" s="117"/>
    </row>
    <row r="51" spans="1:9" hidden="1" outlineLevel="3" x14ac:dyDescent="0.2">
      <c r="A51" s="109" t="s">
        <v>1553</v>
      </c>
      <c r="B51" s="110" t="s">
        <v>62</v>
      </c>
      <c r="C51" s="111">
        <v>0</v>
      </c>
      <c r="D51" s="112"/>
      <c r="E51" s="113">
        <v>214.52947918000001</v>
      </c>
      <c r="F51" s="114">
        <v>0</v>
      </c>
      <c r="G51" s="115">
        <v>40</v>
      </c>
      <c r="H51" s="116">
        <v>0</v>
      </c>
      <c r="I51" s="117"/>
    </row>
    <row r="52" spans="1:9" hidden="1" outlineLevel="3" x14ac:dyDescent="0.2">
      <c r="A52" s="109" t="s">
        <v>1554</v>
      </c>
      <c r="B52" s="110" t="s">
        <v>66</v>
      </c>
      <c r="C52" s="111">
        <v>0</v>
      </c>
      <c r="D52" s="112"/>
      <c r="E52" s="113">
        <v>214.52947918000001</v>
      </c>
      <c r="F52" s="114">
        <v>0</v>
      </c>
      <c r="G52" s="115">
        <v>40</v>
      </c>
      <c r="H52" s="116">
        <v>0</v>
      </c>
      <c r="I52" s="117"/>
    </row>
    <row r="53" spans="1:9" hidden="1" outlineLevel="3" x14ac:dyDescent="0.2">
      <c r="A53" s="109" t="s">
        <v>1555</v>
      </c>
      <c r="B53" s="110" t="s">
        <v>80</v>
      </c>
      <c r="C53" s="111">
        <v>3</v>
      </c>
      <c r="D53" s="112"/>
      <c r="E53" s="113">
        <v>256.72991214000001</v>
      </c>
      <c r="F53" s="114">
        <v>770.18973642000003</v>
      </c>
      <c r="G53" s="115">
        <v>40</v>
      </c>
      <c r="H53" s="116">
        <v>462.11384185200001</v>
      </c>
      <c r="I53" s="117"/>
    </row>
    <row r="54" spans="1:9" outlineLevel="1" x14ac:dyDescent="0.2">
      <c r="A54" s="109" t="s">
        <v>1556</v>
      </c>
      <c r="B54" s="110" t="s">
        <v>1557</v>
      </c>
      <c r="C54" s="111">
        <v>1</v>
      </c>
      <c r="D54" s="112"/>
      <c r="E54" s="113">
        <f>SUM(F55)</f>
        <v>333.63045970000002</v>
      </c>
      <c r="F54" s="114">
        <f>C54*E54</f>
        <v>333.63045970000002</v>
      </c>
      <c r="G54" s="115">
        <f>IF(F54=0, 0, 100*(1-(H54/F54)))</f>
        <v>76</v>
      </c>
      <c r="H54" s="116">
        <f>C54*SUM(H55)</f>
        <v>80.071310327999996</v>
      </c>
      <c r="I54" s="117"/>
    </row>
    <row r="55" spans="1:9" outlineLevel="1" x14ac:dyDescent="0.2">
      <c r="A55" s="109" t="s">
        <v>1558</v>
      </c>
      <c r="B55" s="110" t="s">
        <v>139</v>
      </c>
      <c r="C55" s="111">
        <v>1</v>
      </c>
      <c r="D55" s="112"/>
      <c r="E55" s="113">
        <v>333.63045970000002</v>
      </c>
      <c r="F55" s="114">
        <f>C55*E55</f>
        <v>333.63045970000002</v>
      </c>
      <c r="G55" s="115">
        <v>76</v>
      </c>
      <c r="H55" s="116">
        <f>F55*(1-(G55/100)) +(0*SUM(H56))</f>
        <v>80.071310327999996</v>
      </c>
      <c r="I55" s="117"/>
    </row>
    <row r="56" spans="1:9" hidden="1" outlineLevel="1" x14ac:dyDescent="0.2">
      <c r="A56" s="109" t="s">
        <v>1559</v>
      </c>
      <c r="B56" s="110" t="s">
        <v>141</v>
      </c>
      <c r="C56" s="111">
        <v>1</v>
      </c>
      <c r="D56" s="112"/>
      <c r="E56" s="113">
        <v>333.63045970000002</v>
      </c>
      <c r="F56" s="114">
        <v>333.63045970000002</v>
      </c>
      <c r="G56" s="115">
        <v>76</v>
      </c>
      <c r="H56" s="116">
        <v>80.071310327999996</v>
      </c>
      <c r="I56" s="117"/>
    </row>
    <row r="57" spans="1:9" outlineLevel="1" x14ac:dyDescent="0.2">
      <c r="A57" s="109" t="s">
        <v>1560</v>
      </c>
      <c r="B57" s="110" t="s">
        <v>1561</v>
      </c>
      <c r="C57" s="111">
        <v>1</v>
      </c>
      <c r="D57" s="112"/>
      <c r="E57" s="113">
        <f>SUM(F58)</f>
        <v>1749.64981536</v>
      </c>
      <c r="F57" s="114">
        <f>C57*E57</f>
        <v>1749.64981536</v>
      </c>
      <c r="G57" s="115">
        <f>IF(F57=0, 0, 100*(1-(H57/F57)))</f>
        <v>88</v>
      </c>
      <c r="H57" s="116">
        <f>C57*SUM(H58)</f>
        <v>209.95797784319998</v>
      </c>
      <c r="I57" s="117"/>
    </row>
    <row r="58" spans="1:9" outlineLevel="1" x14ac:dyDescent="0.2">
      <c r="A58" s="109" t="s">
        <v>1562</v>
      </c>
      <c r="B58" s="110" t="s">
        <v>991</v>
      </c>
      <c r="C58" s="111">
        <v>1</v>
      </c>
      <c r="D58" s="112"/>
      <c r="E58" s="113">
        <v>1749.64981536</v>
      </c>
      <c r="F58" s="114">
        <f>C58*E58</f>
        <v>1749.64981536</v>
      </c>
      <c r="G58" s="115">
        <v>88</v>
      </c>
      <c r="H58" s="116">
        <f>F58*(1-(G58/100)) +(0*SUM(H59))</f>
        <v>209.95797784319998</v>
      </c>
      <c r="I58" s="117"/>
    </row>
    <row r="59" spans="1:9" hidden="1" outlineLevel="1" x14ac:dyDescent="0.2">
      <c r="A59" s="109" t="s">
        <v>1563</v>
      </c>
      <c r="B59" s="110" t="s">
        <v>993</v>
      </c>
      <c r="C59" s="111">
        <v>1</v>
      </c>
      <c r="D59" s="112"/>
      <c r="E59" s="113">
        <v>1749.64981536</v>
      </c>
      <c r="F59" s="114">
        <v>1749.64981536</v>
      </c>
      <c r="G59" s="115">
        <v>88</v>
      </c>
      <c r="H59" s="116">
        <v>209.95797784320001</v>
      </c>
      <c r="I59" s="117"/>
    </row>
    <row r="60" spans="1:9" x14ac:dyDescent="0.2">
      <c r="A60" s="109"/>
      <c r="B60" s="110"/>
      <c r="C60" s="111"/>
      <c r="D60" s="112"/>
      <c r="E60" s="113"/>
      <c r="F60" s="114"/>
      <c r="G60" s="115"/>
      <c r="H60" s="116"/>
      <c r="I60" s="117"/>
    </row>
    <row r="61" spans="1:9" ht="13.5" thickBot="1" x14ac:dyDescent="0.25">
      <c r="A61" s="118"/>
      <c r="B61" s="119"/>
      <c r="C61" s="120"/>
      <c r="D61" s="121"/>
      <c r="E61" s="122"/>
      <c r="F61" s="123"/>
      <c r="G61" s="124"/>
      <c r="H61" s="125"/>
      <c r="I61" s="126"/>
    </row>
    <row r="62" spans="1:9" x14ac:dyDescent="0.2">
      <c r="A62" s="27"/>
      <c r="B62" s="127" t="s">
        <v>49</v>
      </c>
      <c r="C62" s="128"/>
      <c r="D62" s="27"/>
      <c r="E62" s="129"/>
      <c r="F62" s="114"/>
      <c r="G62" s="130"/>
      <c r="H62" s="129">
        <f>F11</f>
        <v>43398.315243899997</v>
      </c>
      <c r="I62" s="129"/>
    </row>
    <row r="63" spans="1:9" x14ac:dyDescent="0.2">
      <c r="A63" s="4"/>
      <c r="B63" s="127" t="s">
        <v>50</v>
      </c>
      <c r="C63" s="96"/>
      <c r="D63" s="4"/>
      <c r="E63" s="20"/>
      <c r="F63" s="114"/>
      <c r="G63" s="97"/>
      <c r="H63" s="20">
        <f>H11</f>
        <v>25079.050269475199</v>
      </c>
      <c r="I63" s="20"/>
    </row>
    <row r="64" spans="1:9" x14ac:dyDescent="0.2">
      <c r="A64" s="4"/>
      <c r="B64" s="127" t="s">
        <v>51</v>
      </c>
      <c r="C64" s="96"/>
      <c r="D64" s="4"/>
      <c r="E64" s="20"/>
      <c r="F64" s="114"/>
      <c r="G64" s="97"/>
      <c r="H64" s="20">
        <f>I11</f>
        <v>0</v>
      </c>
      <c r="I64" s="20"/>
    </row>
    <row r="65" spans="1:9" x14ac:dyDescent="0.2">
      <c r="A65" s="4"/>
      <c r="B65" s="127"/>
      <c r="C65" s="96"/>
      <c r="D65" s="4"/>
      <c r="E65" s="20"/>
      <c r="F65" s="114"/>
      <c r="G65" s="97"/>
      <c r="H65" s="20"/>
      <c r="I65" s="20"/>
    </row>
    <row r="66" spans="1:9" x14ac:dyDescent="0.2">
      <c r="A66" s="4"/>
      <c r="B66" s="76" t="s">
        <v>52</v>
      </c>
      <c r="C66" s="96"/>
      <c r="D66" s="4"/>
      <c r="E66" s="20"/>
      <c r="F66" s="114"/>
      <c r="G66" s="97"/>
      <c r="H66" s="20">
        <f>SUM(H63,H64)</f>
        <v>25079.050269475199</v>
      </c>
    </row>
    <row r="67" spans="1:9" x14ac:dyDescent="0.2">
      <c r="A67" s="4"/>
      <c r="B67" s="76"/>
      <c r="C67" s="96"/>
      <c r="D67" s="4"/>
      <c r="E67" s="20"/>
      <c r="F67" s="20"/>
      <c r="G67" s="97"/>
      <c r="H67" s="20"/>
      <c r="I67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outlinePr summaryBelow="0"/>
    <pageSetUpPr fitToPage="1"/>
  </sheetPr>
  <dimension ref="A1:I79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55</v>
      </c>
      <c r="B11" s="110" t="s">
        <v>56</v>
      </c>
      <c r="C11" s="111">
        <v>1</v>
      </c>
      <c r="D11" s="112"/>
      <c r="E11" s="113">
        <f>SUM(F12,F38,F50,F53,F56,F122,F125)</f>
        <v>51960.48256851999</v>
      </c>
      <c r="F11" s="114">
        <f>C11*E11</f>
        <v>51960.48256851999</v>
      </c>
      <c r="G11" s="115">
        <f>IF(F11=0, 0, 100*(1-(H11/F11)))</f>
        <v>41.455013603178728</v>
      </c>
      <c r="H11" s="116">
        <f>C11*SUM(H12,H38,H50,H53,H56,H122,H125)</f>
        <v>30420.257451462719</v>
      </c>
      <c r="I11" s="117">
        <f>SUM(I12:I71)</f>
        <v>0</v>
      </c>
    </row>
    <row r="12" spans="1:9" outlineLevel="1" x14ac:dyDescent="0.2">
      <c r="A12" s="109" t="s">
        <v>57</v>
      </c>
      <c r="B12" s="110" t="s">
        <v>58</v>
      </c>
      <c r="C12" s="111">
        <v>1</v>
      </c>
      <c r="D12" s="112"/>
      <c r="E12" s="113">
        <f>SUM(F13,F15,F17,F26)</f>
        <v>30353.651600689998</v>
      </c>
      <c r="F12" s="114">
        <f>C12*E12</f>
        <v>30353.651600689998</v>
      </c>
      <c r="G12" s="115">
        <f>IF(F12=0, 0, 100*(1-(H12/F12)))</f>
        <v>39.999999999999993</v>
      </c>
      <c r="H12" s="116">
        <f>C12*SUM(H13,H15,H17,H26)</f>
        <v>18212.190960414002</v>
      </c>
      <c r="I12" s="117"/>
    </row>
    <row r="13" spans="1:9" outlineLevel="2" x14ac:dyDescent="0.2">
      <c r="A13" s="109" t="s">
        <v>59</v>
      </c>
      <c r="B13" s="110" t="s">
        <v>60</v>
      </c>
      <c r="C13" s="111">
        <v>7</v>
      </c>
      <c r="D13" s="112"/>
      <c r="E13" s="113">
        <v>214.52947918000001</v>
      </c>
      <c r="F13" s="114">
        <f>C13*E13</f>
        <v>1501.7063542600001</v>
      </c>
      <c r="G13" s="115">
        <v>40</v>
      </c>
      <c r="H13" s="116">
        <f>F13*(1-(G13/100)) +(0*SUM(H14))</f>
        <v>901.02381255600005</v>
      </c>
      <c r="I13" s="117"/>
    </row>
    <row r="14" spans="1:9" hidden="1" outlineLevel="2" x14ac:dyDescent="0.2">
      <c r="A14" s="109" t="s">
        <v>61</v>
      </c>
      <c r="B14" s="110" t="s">
        <v>62</v>
      </c>
      <c r="C14" s="111">
        <v>1</v>
      </c>
      <c r="D14" s="112"/>
      <c r="E14" s="113">
        <v>214.52947918000001</v>
      </c>
      <c r="F14" s="114">
        <v>214.52947918000001</v>
      </c>
      <c r="G14" s="115">
        <v>40</v>
      </c>
      <c r="H14" s="116">
        <v>128.71768750800001</v>
      </c>
      <c r="I14" s="117"/>
    </row>
    <row r="15" spans="1:9" outlineLevel="2" x14ac:dyDescent="0.2">
      <c r="A15" s="109" t="s">
        <v>63</v>
      </c>
      <c r="B15" s="110" t="s">
        <v>64</v>
      </c>
      <c r="C15" s="111">
        <v>15</v>
      </c>
      <c r="D15" s="112"/>
      <c r="E15" s="113">
        <v>214.52947918000001</v>
      </c>
      <c r="F15" s="114">
        <f>C15*E15</f>
        <v>3217.9421877</v>
      </c>
      <c r="G15" s="115">
        <v>40</v>
      </c>
      <c r="H15" s="116">
        <f>F15*(1-(G15/100)) +(0*SUM(H16))</f>
        <v>1930.7653126199998</v>
      </c>
      <c r="I15" s="117"/>
    </row>
    <row r="16" spans="1:9" hidden="1" outlineLevel="2" x14ac:dyDescent="0.2">
      <c r="A16" s="109" t="s">
        <v>65</v>
      </c>
      <c r="B16" s="110" t="s">
        <v>66</v>
      </c>
      <c r="C16" s="111">
        <v>1</v>
      </c>
      <c r="D16" s="112"/>
      <c r="E16" s="113">
        <v>214.52947918000001</v>
      </c>
      <c r="F16" s="114">
        <v>214.52947918000001</v>
      </c>
      <c r="G16" s="115">
        <v>40</v>
      </c>
      <c r="H16" s="116">
        <v>128.71768750800001</v>
      </c>
      <c r="I16" s="117"/>
    </row>
    <row r="17" spans="1:9" outlineLevel="2" x14ac:dyDescent="0.2">
      <c r="A17" s="109" t="s">
        <v>67</v>
      </c>
      <c r="B17" s="110" t="s">
        <v>68</v>
      </c>
      <c r="C17" s="111">
        <v>1</v>
      </c>
      <c r="D17" s="112"/>
      <c r="E17" s="113">
        <v>15615.65305873</v>
      </c>
      <c r="F17" s="114">
        <f>C17*E17</f>
        <v>15615.65305873</v>
      </c>
      <c r="G17" s="115">
        <v>40</v>
      </c>
      <c r="H17" s="116">
        <f>F17*(1-(G17/100)) +(0*SUM(H18,H19,H20,H21,H22,H23,H24,H25))</f>
        <v>9369.3918352380006</v>
      </c>
      <c r="I17" s="117"/>
    </row>
    <row r="18" spans="1:9" hidden="1" outlineLevel="3" x14ac:dyDescent="0.2">
      <c r="A18" s="109" t="s">
        <v>69</v>
      </c>
      <c r="B18" s="110" t="s">
        <v>70</v>
      </c>
      <c r="C18" s="111">
        <v>1</v>
      </c>
      <c r="D18" s="112"/>
      <c r="E18" s="113">
        <v>33.99</v>
      </c>
      <c r="F18" s="114">
        <v>33.99</v>
      </c>
      <c r="G18" s="115">
        <v>40</v>
      </c>
      <c r="H18" s="116">
        <v>20.393999999999998</v>
      </c>
      <c r="I18" s="117"/>
    </row>
    <row r="19" spans="1:9" hidden="1" outlineLevel="3" x14ac:dyDescent="0.2">
      <c r="A19" s="109" t="s">
        <v>71</v>
      </c>
      <c r="B19" s="110" t="s">
        <v>72</v>
      </c>
      <c r="C19" s="111">
        <v>1</v>
      </c>
      <c r="D19" s="112"/>
      <c r="E19" s="113">
        <v>537.64166561000002</v>
      </c>
      <c r="F19" s="114">
        <v>537.64166561000002</v>
      </c>
      <c r="G19" s="115">
        <v>40</v>
      </c>
      <c r="H19" s="116">
        <v>322.58499936599998</v>
      </c>
      <c r="I19" s="117"/>
    </row>
    <row r="20" spans="1:9" hidden="1" outlineLevel="3" x14ac:dyDescent="0.2">
      <c r="A20" s="109" t="s">
        <v>73</v>
      </c>
      <c r="B20" s="110" t="s">
        <v>74</v>
      </c>
      <c r="C20" s="111">
        <v>1</v>
      </c>
      <c r="D20" s="112"/>
      <c r="E20" s="113">
        <v>1625.87546161</v>
      </c>
      <c r="F20" s="114">
        <v>1625.87546161</v>
      </c>
      <c r="G20" s="115">
        <v>40</v>
      </c>
      <c r="H20" s="116">
        <v>975.52527696599998</v>
      </c>
      <c r="I20" s="117"/>
    </row>
    <row r="21" spans="1:9" hidden="1" outlineLevel="3" x14ac:dyDescent="0.2">
      <c r="A21" s="109" t="s">
        <v>75</v>
      </c>
      <c r="B21" s="110" t="s">
        <v>76</v>
      </c>
      <c r="C21" s="111">
        <v>1</v>
      </c>
      <c r="D21" s="112"/>
      <c r="E21" s="113">
        <v>10880.466063919999</v>
      </c>
      <c r="F21" s="114">
        <v>10880.466063919999</v>
      </c>
      <c r="G21" s="115">
        <v>40</v>
      </c>
      <c r="H21" s="116">
        <v>6528.2796383519999</v>
      </c>
      <c r="I21" s="117"/>
    </row>
    <row r="22" spans="1:9" hidden="1" outlineLevel="3" x14ac:dyDescent="0.2">
      <c r="A22" s="109" t="s">
        <v>77</v>
      </c>
      <c r="B22" s="110" t="s">
        <v>62</v>
      </c>
      <c r="C22" s="111">
        <v>0</v>
      </c>
      <c r="D22" s="112"/>
      <c r="E22" s="113">
        <v>214.52947918000001</v>
      </c>
      <c r="F22" s="114">
        <v>0</v>
      </c>
      <c r="G22" s="115">
        <v>40</v>
      </c>
      <c r="H22" s="116">
        <v>0</v>
      </c>
      <c r="I22" s="117"/>
    </row>
    <row r="23" spans="1:9" hidden="1" outlineLevel="3" x14ac:dyDescent="0.2">
      <c r="A23" s="109" t="s">
        <v>78</v>
      </c>
      <c r="B23" s="110" t="s">
        <v>66</v>
      </c>
      <c r="C23" s="111">
        <v>0</v>
      </c>
      <c r="D23" s="112"/>
      <c r="E23" s="113">
        <v>214.52947918000001</v>
      </c>
      <c r="F23" s="114">
        <v>0</v>
      </c>
      <c r="G23" s="115">
        <v>40</v>
      </c>
      <c r="H23" s="116">
        <v>0</v>
      </c>
      <c r="I23" s="117"/>
    </row>
    <row r="24" spans="1:9" hidden="1" outlineLevel="3" x14ac:dyDescent="0.2">
      <c r="A24" s="109" t="s">
        <v>79</v>
      </c>
      <c r="B24" s="110" t="s">
        <v>80</v>
      </c>
      <c r="C24" s="111">
        <v>6</v>
      </c>
      <c r="D24" s="112"/>
      <c r="E24" s="113">
        <v>256.72991214000001</v>
      </c>
      <c r="F24" s="114">
        <v>1540.3794728400001</v>
      </c>
      <c r="G24" s="115">
        <v>40</v>
      </c>
      <c r="H24" s="116">
        <v>924.22768370400001</v>
      </c>
      <c r="I24" s="117"/>
    </row>
    <row r="25" spans="1:9" hidden="1" outlineLevel="3" x14ac:dyDescent="0.2">
      <c r="A25" s="109" t="s">
        <v>81</v>
      </c>
      <c r="B25" s="110" t="s">
        <v>82</v>
      </c>
      <c r="C25" s="111">
        <v>1</v>
      </c>
      <c r="D25" s="112"/>
      <c r="E25" s="113">
        <v>997.30039475000001</v>
      </c>
      <c r="F25" s="114">
        <v>997.30039475000001</v>
      </c>
      <c r="G25" s="115">
        <v>40</v>
      </c>
      <c r="H25" s="116">
        <v>598.38023684999996</v>
      </c>
      <c r="I25" s="117"/>
    </row>
    <row r="26" spans="1:9" outlineLevel="2" x14ac:dyDescent="0.2">
      <c r="A26" s="109" t="s">
        <v>83</v>
      </c>
      <c r="B26" s="110" t="s">
        <v>84</v>
      </c>
      <c r="C26" s="111">
        <v>1</v>
      </c>
      <c r="D26" s="112"/>
      <c r="E26" s="113">
        <f>SUM(F27)</f>
        <v>10018.35</v>
      </c>
      <c r="F26" s="114">
        <f>C26*E26</f>
        <v>10018.35</v>
      </c>
      <c r="G26" s="115">
        <f>IF(F26=0, 0, 100*(1-(H26/F26)))</f>
        <v>40</v>
      </c>
      <c r="H26" s="116">
        <f>C26*SUM(H27)</f>
        <v>6011.01</v>
      </c>
      <c r="I26" s="117"/>
    </row>
    <row r="27" spans="1:9" outlineLevel="2" x14ac:dyDescent="0.2">
      <c r="A27" s="109" t="s">
        <v>85</v>
      </c>
      <c r="B27" s="110" t="s">
        <v>86</v>
      </c>
      <c r="C27" s="111">
        <v>1</v>
      </c>
      <c r="D27" s="112"/>
      <c r="E27" s="113">
        <v>10018.35</v>
      </c>
      <c r="F27" s="114">
        <f>C27*E27</f>
        <v>10018.35</v>
      </c>
      <c r="G27" s="115">
        <v>40</v>
      </c>
      <c r="H27" s="116">
        <f>F27*(1-(G27/100)) +(0*SUM(H28,H29,H30,H31,H32,H33,H34,H35,H36,H37))</f>
        <v>6011.01</v>
      </c>
      <c r="I27" s="117"/>
    </row>
    <row r="28" spans="1:9" hidden="1" outlineLevel="3" x14ac:dyDescent="0.2">
      <c r="A28" s="109" t="s">
        <v>87</v>
      </c>
      <c r="B28" s="110" t="s">
        <v>88</v>
      </c>
      <c r="C28" s="111">
        <v>1</v>
      </c>
      <c r="D28" s="112"/>
      <c r="E28" s="113">
        <v>213.07</v>
      </c>
      <c r="F28" s="114">
        <v>213.07</v>
      </c>
      <c r="G28" s="115">
        <v>40</v>
      </c>
      <c r="H28" s="116">
        <v>127.842</v>
      </c>
      <c r="I28" s="117"/>
    </row>
    <row r="29" spans="1:9" hidden="1" outlineLevel="3" x14ac:dyDescent="0.2">
      <c r="A29" s="109" t="s">
        <v>89</v>
      </c>
      <c r="B29" s="110" t="s">
        <v>90</v>
      </c>
      <c r="C29" s="111">
        <v>6</v>
      </c>
      <c r="D29" s="112"/>
      <c r="E29" s="113">
        <v>15.02</v>
      </c>
      <c r="F29" s="114">
        <v>90.12</v>
      </c>
      <c r="G29" s="115">
        <v>40</v>
      </c>
      <c r="H29" s="116">
        <v>54.072000000000003</v>
      </c>
      <c r="I29" s="117"/>
    </row>
    <row r="30" spans="1:9" hidden="1" outlineLevel="3" x14ac:dyDescent="0.2">
      <c r="A30" s="109" t="s">
        <v>91</v>
      </c>
      <c r="B30" s="110" t="s">
        <v>92</v>
      </c>
      <c r="C30" s="111">
        <v>1</v>
      </c>
      <c r="D30" s="112"/>
      <c r="E30" s="113">
        <v>91.39</v>
      </c>
      <c r="F30" s="114">
        <v>91.39</v>
      </c>
      <c r="G30" s="115">
        <v>40</v>
      </c>
      <c r="H30" s="116">
        <v>54.834000000000003</v>
      </c>
      <c r="I30" s="117"/>
    </row>
    <row r="31" spans="1:9" hidden="1" outlineLevel="3" x14ac:dyDescent="0.2">
      <c r="A31" s="109" t="s">
        <v>93</v>
      </c>
      <c r="B31" s="110" t="s">
        <v>94</v>
      </c>
      <c r="C31" s="111">
        <v>1</v>
      </c>
      <c r="D31" s="112"/>
      <c r="E31" s="113">
        <v>11.44</v>
      </c>
      <c r="F31" s="114">
        <v>11.44</v>
      </c>
      <c r="G31" s="115">
        <v>40</v>
      </c>
      <c r="H31" s="116">
        <v>6.8639999999999999</v>
      </c>
      <c r="I31" s="117"/>
    </row>
    <row r="32" spans="1:9" hidden="1" outlineLevel="3" x14ac:dyDescent="0.2">
      <c r="A32" s="109" t="s">
        <v>95</v>
      </c>
      <c r="B32" s="110" t="s">
        <v>96</v>
      </c>
      <c r="C32" s="111">
        <v>1</v>
      </c>
      <c r="D32" s="112"/>
      <c r="E32" s="113">
        <v>27.03</v>
      </c>
      <c r="F32" s="114">
        <v>27.03</v>
      </c>
      <c r="G32" s="115">
        <v>40</v>
      </c>
      <c r="H32" s="116">
        <v>16.218</v>
      </c>
      <c r="I32" s="117"/>
    </row>
    <row r="33" spans="1:9" hidden="1" outlineLevel="3" x14ac:dyDescent="0.2">
      <c r="A33" s="109" t="s">
        <v>97</v>
      </c>
      <c r="B33" s="110" t="s">
        <v>98</v>
      </c>
      <c r="C33" s="111">
        <v>4</v>
      </c>
      <c r="D33" s="112"/>
      <c r="E33" s="113">
        <v>54.81</v>
      </c>
      <c r="F33" s="114">
        <v>219.24</v>
      </c>
      <c r="G33" s="115">
        <v>40</v>
      </c>
      <c r="H33" s="116">
        <v>131.54400000000001</v>
      </c>
      <c r="I33" s="117"/>
    </row>
    <row r="34" spans="1:9" hidden="1" outlineLevel="3" x14ac:dyDescent="0.2">
      <c r="A34" s="109" t="s">
        <v>99</v>
      </c>
      <c r="B34" s="110" t="s">
        <v>100</v>
      </c>
      <c r="C34" s="111">
        <v>1</v>
      </c>
      <c r="D34" s="112"/>
      <c r="E34" s="113">
        <v>9009.01</v>
      </c>
      <c r="F34" s="114">
        <v>9009.01</v>
      </c>
      <c r="G34" s="115">
        <v>40</v>
      </c>
      <c r="H34" s="116">
        <v>5405.4059999999999</v>
      </c>
      <c r="I34" s="117"/>
    </row>
    <row r="35" spans="1:9" hidden="1" outlineLevel="3" x14ac:dyDescent="0.2">
      <c r="A35" s="109" t="s">
        <v>101</v>
      </c>
      <c r="B35" s="110" t="s">
        <v>102</v>
      </c>
      <c r="C35" s="111">
        <v>1</v>
      </c>
      <c r="D35" s="112"/>
      <c r="E35" s="113">
        <v>90.09</v>
      </c>
      <c r="F35" s="114">
        <v>90.09</v>
      </c>
      <c r="G35" s="115">
        <v>40</v>
      </c>
      <c r="H35" s="116">
        <v>54.054000000000002</v>
      </c>
      <c r="I35" s="117"/>
    </row>
    <row r="36" spans="1:9" hidden="1" outlineLevel="3" x14ac:dyDescent="0.2">
      <c r="A36" s="109" t="s">
        <v>103</v>
      </c>
      <c r="B36" s="110" t="s">
        <v>104</v>
      </c>
      <c r="C36" s="111">
        <v>1</v>
      </c>
      <c r="D36" s="112"/>
      <c r="E36" s="113">
        <v>121.31</v>
      </c>
      <c r="F36" s="114">
        <v>121.31</v>
      </c>
      <c r="G36" s="115">
        <v>40</v>
      </c>
      <c r="H36" s="116">
        <v>72.786000000000001</v>
      </c>
      <c r="I36" s="117"/>
    </row>
    <row r="37" spans="1:9" hidden="1" outlineLevel="3" x14ac:dyDescent="0.2">
      <c r="A37" s="109" t="s">
        <v>105</v>
      </c>
      <c r="B37" s="110" t="s">
        <v>106</v>
      </c>
      <c r="C37" s="111">
        <v>1</v>
      </c>
      <c r="D37" s="112"/>
      <c r="E37" s="113">
        <v>145.65</v>
      </c>
      <c r="F37" s="114">
        <v>145.65</v>
      </c>
      <c r="G37" s="115">
        <v>40</v>
      </c>
      <c r="H37" s="116">
        <v>87.39</v>
      </c>
      <c r="I37" s="117"/>
    </row>
    <row r="38" spans="1:9" outlineLevel="1" x14ac:dyDescent="0.2">
      <c r="A38" s="109" t="s">
        <v>107</v>
      </c>
      <c r="B38" s="110" t="s">
        <v>108</v>
      </c>
      <c r="C38" s="111">
        <v>1</v>
      </c>
      <c r="D38" s="112"/>
      <c r="E38" s="113">
        <f>SUM(F39,F41)</f>
        <v>17795.71585895</v>
      </c>
      <c r="F38" s="114">
        <f>C38*E38</f>
        <v>17795.71585895</v>
      </c>
      <c r="G38" s="115">
        <f>IF(F38=0, 0, 100*(1-(H38/F38)))</f>
        <v>39.999999999999993</v>
      </c>
      <c r="H38" s="116">
        <f>C38*SUM(H39,H41)</f>
        <v>10677.42951537</v>
      </c>
      <c r="I38" s="117"/>
    </row>
    <row r="39" spans="1:9" outlineLevel="2" x14ac:dyDescent="0.2">
      <c r="A39" s="109" t="s">
        <v>109</v>
      </c>
      <c r="B39" s="110" t="s">
        <v>110</v>
      </c>
      <c r="C39" s="111">
        <v>6</v>
      </c>
      <c r="D39" s="112"/>
      <c r="E39" s="113">
        <v>256.72991214000001</v>
      </c>
      <c r="F39" s="114">
        <f>C39*E39</f>
        <v>1540.3794728400001</v>
      </c>
      <c r="G39" s="115">
        <v>40</v>
      </c>
      <c r="H39" s="116">
        <f>F39*(1-(G39/100)) +(0*SUM(H40))</f>
        <v>924.22768370400001</v>
      </c>
      <c r="I39" s="117"/>
    </row>
    <row r="40" spans="1:9" hidden="1" outlineLevel="2" x14ac:dyDescent="0.2">
      <c r="A40" s="109" t="s">
        <v>111</v>
      </c>
      <c r="B40" s="110" t="s">
        <v>80</v>
      </c>
      <c r="C40" s="111">
        <v>1</v>
      </c>
      <c r="D40" s="112"/>
      <c r="E40" s="113">
        <v>256.72991214000001</v>
      </c>
      <c r="F40" s="114">
        <v>256.72991214000001</v>
      </c>
      <c r="G40" s="115">
        <v>40</v>
      </c>
      <c r="H40" s="116">
        <v>154.03794728400001</v>
      </c>
      <c r="I40" s="117"/>
    </row>
    <row r="41" spans="1:9" outlineLevel="2" x14ac:dyDescent="0.2">
      <c r="A41" s="109" t="s">
        <v>112</v>
      </c>
      <c r="B41" s="110" t="s">
        <v>113</v>
      </c>
      <c r="C41" s="111">
        <v>1</v>
      </c>
      <c r="D41" s="112"/>
      <c r="E41" s="113">
        <v>16255.336386110001</v>
      </c>
      <c r="F41" s="114">
        <f>C41*E41</f>
        <v>16255.336386110001</v>
      </c>
      <c r="G41" s="115">
        <v>40</v>
      </c>
      <c r="H41" s="116">
        <f>F41*(1-(G41/100)) +(0*SUM(H42,H43,H44,H45,H46,H47,H48,H49))</f>
        <v>9753.2018316659996</v>
      </c>
      <c r="I41" s="117"/>
    </row>
    <row r="42" spans="1:9" hidden="1" outlineLevel="3" x14ac:dyDescent="0.2">
      <c r="A42" s="109" t="s">
        <v>114</v>
      </c>
      <c r="B42" s="110" t="s">
        <v>76</v>
      </c>
      <c r="C42" s="111">
        <v>1</v>
      </c>
      <c r="D42" s="112"/>
      <c r="E42" s="113">
        <v>10880.466063919999</v>
      </c>
      <c r="F42" s="114">
        <v>10880.466063919999</v>
      </c>
      <c r="G42" s="115">
        <v>40</v>
      </c>
      <c r="H42" s="116">
        <v>6528.2796383519999</v>
      </c>
      <c r="I42" s="117"/>
    </row>
    <row r="43" spans="1:9" hidden="1" outlineLevel="3" x14ac:dyDescent="0.2">
      <c r="A43" s="109" t="s">
        <v>115</v>
      </c>
      <c r="B43" s="110" t="s">
        <v>70</v>
      </c>
      <c r="C43" s="111">
        <v>1</v>
      </c>
      <c r="D43" s="112"/>
      <c r="E43" s="113">
        <v>33.99</v>
      </c>
      <c r="F43" s="114">
        <v>33.99</v>
      </c>
      <c r="G43" s="115">
        <v>40</v>
      </c>
      <c r="H43" s="116">
        <v>20.393999999999998</v>
      </c>
      <c r="I43" s="117"/>
    </row>
    <row r="44" spans="1:9" hidden="1" outlineLevel="3" x14ac:dyDescent="0.2">
      <c r="A44" s="109" t="s">
        <v>116</v>
      </c>
      <c r="B44" s="110" t="s">
        <v>74</v>
      </c>
      <c r="C44" s="111">
        <v>1</v>
      </c>
      <c r="D44" s="112"/>
      <c r="E44" s="113">
        <v>1625.87546161</v>
      </c>
      <c r="F44" s="114">
        <v>1625.87546161</v>
      </c>
      <c r="G44" s="115">
        <v>40</v>
      </c>
      <c r="H44" s="116">
        <v>975.52527696599998</v>
      </c>
      <c r="I44" s="117"/>
    </row>
    <row r="45" spans="1:9" hidden="1" outlineLevel="3" x14ac:dyDescent="0.2">
      <c r="A45" s="109" t="s">
        <v>117</v>
      </c>
      <c r="B45" s="110" t="s">
        <v>118</v>
      </c>
      <c r="C45" s="111">
        <v>2</v>
      </c>
      <c r="D45" s="112"/>
      <c r="E45" s="113">
        <v>862.86769387000004</v>
      </c>
      <c r="F45" s="114">
        <v>1725.7353877400001</v>
      </c>
      <c r="G45" s="115">
        <v>40</v>
      </c>
      <c r="H45" s="116">
        <v>1035.4412326439999</v>
      </c>
      <c r="I45" s="117"/>
    </row>
    <row r="46" spans="1:9" hidden="1" outlineLevel="3" x14ac:dyDescent="0.2">
      <c r="A46" s="109" t="s">
        <v>119</v>
      </c>
      <c r="B46" s="110" t="s">
        <v>120</v>
      </c>
      <c r="C46" s="111">
        <v>1</v>
      </c>
      <c r="D46" s="112"/>
      <c r="E46" s="113">
        <v>448.89</v>
      </c>
      <c r="F46" s="114">
        <v>448.89</v>
      </c>
      <c r="G46" s="115">
        <v>40</v>
      </c>
      <c r="H46" s="116">
        <v>269.334</v>
      </c>
      <c r="I46" s="117"/>
    </row>
    <row r="47" spans="1:9" hidden="1" outlineLevel="3" x14ac:dyDescent="0.2">
      <c r="A47" s="109" t="s">
        <v>121</v>
      </c>
      <c r="B47" s="110" t="s">
        <v>62</v>
      </c>
      <c r="C47" s="111">
        <v>0</v>
      </c>
      <c r="D47" s="112"/>
      <c r="E47" s="113">
        <v>214.52947918000001</v>
      </c>
      <c r="F47" s="114">
        <v>0</v>
      </c>
      <c r="G47" s="115">
        <v>40</v>
      </c>
      <c r="H47" s="116">
        <v>0</v>
      </c>
      <c r="I47" s="117"/>
    </row>
    <row r="48" spans="1:9" hidden="1" outlineLevel="3" x14ac:dyDescent="0.2">
      <c r="A48" s="109" t="s">
        <v>122</v>
      </c>
      <c r="B48" s="110" t="s">
        <v>66</v>
      </c>
      <c r="C48" s="111">
        <v>0</v>
      </c>
      <c r="D48" s="112"/>
      <c r="E48" s="113">
        <v>214.52947918000001</v>
      </c>
      <c r="F48" s="114">
        <v>0</v>
      </c>
      <c r="G48" s="115">
        <v>40</v>
      </c>
      <c r="H48" s="116">
        <v>0</v>
      </c>
      <c r="I48" s="117"/>
    </row>
    <row r="49" spans="1:9" hidden="1" outlineLevel="3" x14ac:dyDescent="0.2">
      <c r="A49" s="109" t="s">
        <v>123</v>
      </c>
      <c r="B49" s="110" t="s">
        <v>80</v>
      </c>
      <c r="C49" s="111">
        <v>6</v>
      </c>
      <c r="D49" s="112"/>
      <c r="E49" s="113">
        <v>256.72991214000001</v>
      </c>
      <c r="F49" s="114">
        <v>1540.3794728400001</v>
      </c>
      <c r="G49" s="115">
        <v>40</v>
      </c>
      <c r="H49" s="116">
        <v>924.22768370400001</v>
      </c>
      <c r="I49" s="117"/>
    </row>
    <row r="50" spans="1:9" outlineLevel="1" x14ac:dyDescent="0.2">
      <c r="A50" s="109" t="s">
        <v>124</v>
      </c>
      <c r="B50" s="110" t="s">
        <v>125</v>
      </c>
      <c r="C50" s="111">
        <v>1</v>
      </c>
      <c r="D50" s="112"/>
      <c r="E50" s="113">
        <f>SUM(F51)</f>
        <v>2153.15</v>
      </c>
      <c r="F50" s="114">
        <f>C50*E50</f>
        <v>2153.15</v>
      </c>
      <c r="G50" s="115">
        <f>IF(F50=0, 0, 100*(1-(H50/F50)))</f>
        <v>40</v>
      </c>
      <c r="H50" s="116">
        <f>C50*SUM(H51)</f>
        <v>1291.8900000000001</v>
      </c>
      <c r="I50" s="117"/>
    </row>
    <row r="51" spans="1:9" outlineLevel="1" x14ac:dyDescent="0.2">
      <c r="A51" s="109" t="s">
        <v>126</v>
      </c>
      <c r="B51" s="110" t="s">
        <v>127</v>
      </c>
      <c r="C51" s="111">
        <v>1</v>
      </c>
      <c r="D51" s="112"/>
      <c r="E51" s="113">
        <v>2153.15</v>
      </c>
      <c r="F51" s="114">
        <f>C51*E51</f>
        <v>2153.15</v>
      </c>
      <c r="G51" s="115">
        <v>40</v>
      </c>
      <c r="H51" s="116">
        <f>F51*(1-(G51/100)) +(0*SUM(H52))</f>
        <v>1291.8900000000001</v>
      </c>
      <c r="I51" s="117"/>
    </row>
    <row r="52" spans="1:9" hidden="1" outlineLevel="1" x14ac:dyDescent="0.2">
      <c r="A52" s="109" t="s">
        <v>128</v>
      </c>
      <c r="B52" s="110" t="s">
        <v>129</v>
      </c>
      <c r="C52" s="111">
        <v>1</v>
      </c>
      <c r="D52" s="112"/>
      <c r="E52" s="113">
        <v>2153.15</v>
      </c>
      <c r="F52" s="114">
        <v>2153.15</v>
      </c>
      <c r="G52" s="115">
        <v>40</v>
      </c>
      <c r="H52" s="116">
        <v>1291.8900000000001</v>
      </c>
      <c r="I52" s="117"/>
    </row>
    <row r="53" spans="1:9" outlineLevel="1" x14ac:dyDescent="0.2">
      <c r="A53" s="109" t="s">
        <v>130</v>
      </c>
      <c r="B53" s="110" t="s">
        <v>131</v>
      </c>
      <c r="C53" s="111">
        <v>1</v>
      </c>
      <c r="D53" s="112"/>
      <c r="E53" s="113">
        <f>SUM(F54)</f>
        <v>1324.33464918</v>
      </c>
      <c r="F53" s="114">
        <f>C53*E53</f>
        <v>1324.33464918</v>
      </c>
      <c r="G53" s="115">
        <f>IF(F53=0, 0, 100*(1-(H53/F53)))</f>
        <v>85.6</v>
      </c>
      <c r="H53" s="116">
        <f>C53*SUM(H54)</f>
        <v>190.70418948192003</v>
      </c>
      <c r="I53" s="117"/>
    </row>
    <row r="54" spans="1:9" outlineLevel="1" x14ac:dyDescent="0.2">
      <c r="A54" s="109" t="s">
        <v>132</v>
      </c>
      <c r="B54" s="110" t="s">
        <v>133</v>
      </c>
      <c r="C54" s="111">
        <v>1</v>
      </c>
      <c r="D54" s="112"/>
      <c r="E54" s="113">
        <v>1324.33464918</v>
      </c>
      <c r="F54" s="114">
        <f>C54*E54</f>
        <v>1324.33464918</v>
      </c>
      <c r="G54" s="115">
        <v>85.6</v>
      </c>
      <c r="H54" s="116">
        <f>F54*(1-(G54/100)) +(0*SUM(H55))</f>
        <v>190.70418948192003</v>
      </c>
      <c r="I54" s="117"/>
    </row>
    <row r="55" spans="1:9" hidden="1" outlineLevel="1" x14ac:dyDescent="0.2">
      <c r="A55" s="109" t="s">
        <v>134</v>
      </c>
      <c r="B55" s="110" t="s">
        <v>135</v>
      </c>
      <c r="C55" s="111">
        <v>1</v>
      </c>
      <c r="D55" s="112"/>
      <c r="E55" s="113">
        <v>1324.33464918</v>
      </c>
      <c r="F55" s="114">
        <v>1324.33464918</v>
      </c>
      <c r="G55" s="115">
        <v>85.6</v>
      </c>
      <c r="H55" s="116">
        <v>190.70418948192</v>
      </c>
      <c r="I55" s="117"/>
    </row>
    <row r="56" spans="1:9" outlineLevel="1" x14ac:dyDescent="0.2">
      <c r="A56" s="109" t="s">
        <v>136</v>
      </c>
      <c r="B56" s="110" t="s">
        <v>137</v>
      </c>
      <c r="C56" s="111">
        <v>1</v>
      </c>
      <c r="D56" s="112"/>
      <c r="E56" s="113">
        <f>SUM(F57)</f>
        <v>333.63045970000002</v>
      </c>
      <c r="F56" s="114">
        <f>C56*E56</f>
        <v>333.63045970000002</v>
      </c>
      <c r="G56" s="115">
        <f>IF(F56=0, 0, 100*(1-(H56/F56)))</f>
        <v>85.6</v>
      </c>
      <c r="H56" s="116">
        <f>C56*SUM(H57)</f>
        <v>48.042786196800009</v>
      </c>
      <c r="I56" s="117"/>
    </row>
    <row r="57" spans="1:9" outlineLevel="1" x14ac:dyDescent="0.2">
      <c r="A57" s="109" t="s">
        <v>138</v>
      </c>
      <c r="B57" s="110" t="s">
        <v>139</v>
      </c>
      <c r="C57" s="111">
        <v>1</v>
      </c>
      <c r="D57" s="112"/>
      <c r="E57" s="113">
        <v>333.63045970000002</v>
      </c>
      <c r="F57" s="114">
        <f>C57*E57</f>
        <v>333.63045970000002</v>
      </c>
      <c r="G57" s="115">
        <v>85.6</v>
      </c>
      <c r="H57" s="116">
        <f>F57*(1-(G57/100)) +(0*SUM(H58))</f>
        <v>48.042786196800009</v>
      </c>
      <c r="I57" s="117"/>
    </row>
    <row r="58" spans="1:9" hidden="1" outlineLevel="1" x14ac:dyDescent="0.2">
      <c r="A58" s="109" t="s">
        <v>140</v>
      </c>
      <c r="B58" s="110" t="s">
        <v>141</v>
      </c>
      <c r="C58" s="111">
        <v>1</v>
      </c>
      <c r="D58" s="112"/>
      <c r="E58" s="113">
        <v>333.63045970000002</v>
      </c>
      <c r="F58" s="114">
        <v>333.63045970000002</v>
      </c>
      <c r="G58" s="115">
        <v>85.6</v>
      </c>
      <c r="H58" s="116">
        <v>48.042786196800002</v>
      </c>
      <c r="I58" s="117"/>
    </row>
    <row r="59" spans="1:9" x14ac:dyDescent="0.2">
      <c r="A59" s="109" t="s">
        <v>142</v>
      </c>
      <c r="B59" s="110" t="s">
        <v>143</v>
      </c>
      <c r="C59" s="111">
        <v>1</v>
      </c>
      <c r="D59" s="112"/>
      <c r="E59" s="113">
        <f>SUM(F60)</f>
        <v>333.63045970000002</v>
      </c>
      <c r="F59" s="114">
        <f>C59*E59</f>
        <v>333.63045970000002</v>
      </c>
      <c r="G59" s="115">
        <f>IF(F59=0, 0, 100*(1-(H59/F59)))</f>
        <v>76</v>
      </c>
      <c r="H59" s="116">
        <f>C59*SUM(H60)</f>
        <v>80.071310327999996</v>
      </c>
      <c r="I59" s="117"/>
    </row>
    <row r="60" spans="1:9" x14ac:dyDescent="0.2">
      <c r="A60" s="109" t="s">
        <v>144</v>
      </c>
      <c r="B60" s="110" t="s">
        <v>139</v>
      </c>
      <c r="C60" s="111">
        <v>1</v>
      </c>
      <c r="D60" s="112"/>
      <c r="E60" s="113">
        <v>333.63045970000002</v>
      </c>
      <c r="F60" s="114">
        <f>C60*E60</f>
        <v>333.63045970000002</v>
      </c>
      <c r="G60" s="115">
        <v>76</v>
      </c>
      <c r="H60" s="116">
        <f>F60*(1-(G60/100)) +(0*SUM(H61))</f>
        <v>80.071310327999996</v>
      </c>
      <c r="I60" s="117"/>
    </row>
    <row r="61" spans="1:9" hidden="1" x14ac:dyDescent="0.2">
      <c r="A61" s="109" t="s">
        <v>145</v>
      </c>
      <c r="B61" s="110" t="s">
        <v>141</v>
      </c>
      <c r="C61" s="111">
        <v>1</v>
      </c>
      <c r="D61" s="112"/>
      <c r="E61" s="113">
        <v>333.63045970000002</v>
      </c>
      <c r="F61" s="114">
        <v>333.63045970000002</v>
      </c>
      <c r="G61" s="115">
        <v>76</v>
      </c>
      <c r="H61" s="116">
        <v>80.071310327999996</v>
      </c>
      <c r="I61" s="117"/>
    </row>
    <row r="62" spans="1:9" x14ac:dyDescent="0.2">
      <c r="A62" s="109" t="s">
        <v>146</v>
      </c>
      <c r="B62" s="110" t="s">
        <v>147</v>
      </c>
      <c r="C62" s="111">
        <v>1</v>
      </c>
      <c r="D62" s="112"/>
      <c r="E62" s="113">
        <f>SUM(F63,F66,F68,F70)</f>
        <v>12677.74146186</v>
      </c>
      <c r="F62" s="114">
        <f>C62*E62</f>
        <v>12677.74146186</v>
      </c>
      <c r="G62" s="115">
        <f>IF(F62=0, 0, 100*(1-(H62/F62)))</f>
        <v>85.6</v>
      </c>
      <c r="H62" s="116">
        <f>C62*SUM(H63,H66,H68,H70)</f>
        <v>1825.5947705078402</v>
      </c>
      <c r="I62" s="117"/>
    </row>
    <row r="63" spans="1:9" outlineLevel="1" x14ac:dyDescent="0.2">
      <c r="A63" s="109" t="s">
        <v>148</v>
      </c>
      <c r="B63" s="110" t="s">
        <v>149</v>
      </c>
      <c r="C63" s="111">
        <v>1</v>
      </c>
      <c r="D63" s="112"/>
      <c r="E63" s="113">
        <v>2292.1176620400001</v>
      </c>
      <c r="F63" s="114">
        <f>C63*E63</f>
        <v>2292.1176620400001</v>
      </c>
      <c r="G63" s="115">
        <v>85.6</v>
      </c>
      <c r="H63" s="116">
        <f>F63*(1-(G63/100)) +(0*SUM(H64,H65))</f>
        <v>330.06494333376008</v>
      </c>
      <c r="I63" s="117"/>
    </row>
    <row r="64" spans="1:9" hidden="1" outlineLevel="2" x14ac:dyDescent="0.2">
      <c r="A64" s="109" t="s">
        <v>150</v>
      </c>
      <c r="B64" s="110" t="s">
        <v>151</v>
      </c>
      <c r="C64" s="111">
        <v>1</v>
      </c>
      <c r="D64" s="112"/>
      <c r="E64" s="113">
        <v>509.35948044999998</v>
      </c>
      <c r="F64" s="114">
        <v>509.35948044999998</v>
      </c>
      <c r="G64" s="115">
        <v>85.6</v>
      </c>
      <c r="H64" s="116">
        <v>73.347765184799997</v>
      </c>
      <c r="I64" s="117"/>
    </row>
    <row r="65" spans="1:9" hidden="1" outlineLevel="2" x14ac:dyDescent="0.2">
      <c r="A65" s="109" t="s">
        <v>152</v>
      </c>
      <c r="B65" s="110" t="s">
        <v>153</v>
      </c>
      <c r="C65" s="111">
        <v>1</v>
      </c>
      <c r="D65" s="112"/>
      <c r="E65" s="113">
        <v>1782.75818159</v>
      </c>
      <c r="F65" s="114">
        <v>1782.75818159</v>
      </c>
      <c r="G65" s="115">
        <v>85.6</v>
      </c>
      <c r="H65" s="116">
        <v>256.71717814895999</v>
      </c>
      <c r="I65" s="117"/>
    </row>
    <row r="66" spans="1:9" outlineLevel="1" x14ac:dyDescent="0.2">
      <c r="A66" s="109" t="s">
        <v>154</v>
      </c>
      <c r="B66" s="110" t="s">
        <v>155</v>
      </c>
      <c r="C66" s="111">
        <v>1</v>
      </c>
      <c r="D66" s="112"/>
      <c r="E66" s="113">
        <v>303.06889087000002</v>
      </c>
      <c r="F66" s="114">
        <f>C66*E66</f>
        <v>303.06889087000002</v>
      </c>
      <c r="G66" s="115">
        <v>85.6</v>
      </c>
      <c r="H66" s="116">
        <f>F66*(1-(G66/100)) +(0*SUM(H67))</f>
        <v>43.641920285280008</v>
      </c>
      <c r="I66" s="117"/>
    </row>
    <row r="67" spans="1:9" hidden="1" outlineLevel="1" x14ac:dyDescent="0.2">
      <c r="A67" s="109" t="s">
        <v>156</v>
      </c>
      <c r="B67" s="110" t="s">
        <v>157</v>
      </c>
      <c r="C67" s="111">
        <v>1</v>
      </c>
      <c r="D67" s="112"/>
      <c r="E67" s="113">
        <v>303.06889087000002</v>
      </c>
      <c r="F67" s="114">
        <v>303.06889087000002</v>
      </c>
      <c r="G67" s="115">
        <v>85.6</v>
      </c>
      <c r="H67" s="116">
        <v>43.641920285280001</v>
      </c>
      <c r="I67" s="117"/>
    </row>
    <row r="68" spans="1:9" outlineLevel="1" x14ac:dyDescent="0.2">
      <c r="A68" s="109" t="s">
        <v>158</v>
      </c>
      <c r="B68" s="110" t="s">
        <v>159</v>
      </c>
      <c r="C68" s="111">
        <v>1</v>
      </c>
      <c r="D68" s="112"/>
      <c r="E68" s="113">
        <v>1069.6549089499999</v>
      </c>
      <c r="F68" s="114">
        <f>C68*E68</f>
        <v>1069.6549089499999</v>
      </c>
      <c r="G68" s="115">
        <v>85.6</v>
      </c>
      <c r="H68" s="116">
        <f>F68*(1-(G68/100)) +(0*SUM(H69))</f>
        <v>154.0303068888</v>
      </c>
      <c r="I68" s="117"/>
    </row>
    <row r="69" spans="1:9" hidden="1" outlineLevel="1" x14ac:dyDescent="0.2">
      <c r="A69" s="109" t="s">
        <v>160</v>
      </c>
      <c r="B69" s="110" t="s">
        <v>161</v>
      </c>
      <c r="C69" s="111">
        <v>1</v>
      </c>
      <c r="D69" s="112"/>
      <c r="E69" s="113">
        <v>1069.6549089499999</v>
      </c>
      <c r="F69" s="114">
        <v>1069.6549089499999</v>
      </c>
      <c r="G69" s="115">
        <v>85.6</v>
      </c>
      <c r="H69" s="116">
        <v>154.0303068888</v>
      </c>
      <c r="I69" s="117"/>
    </row>
    <row r="70" spans="1:9" outlineLevel="1" x14ac:dyDescent="0.2">
      <c r="A70" s="109" t="s">
        <v>162</v>
      </c>
      <c r="B70" s="110" t="s">
        <v>163</v>
      </c>
      <c r="C70" s="111">
        <v>1</v>
      </c>
      <c r="D70" s="112"/>
      <c r="E70" s="113">
        <v>9012.9</v>
      </c>
      <c r="F70" s="114">
        <f>C70*E70</f>
        <v>9012.9</v>
      </c>
      <c r="G70" s="115">
        <v>85.6</v>
      </c>
      <c r="H70" s="116">
        <f>F70*(1-(G70/100)) +(0*SUM(H71))</f>
        <v>1297.8576</v>
      </c>
      <c r="I70" s="117"/>
    </row>
    <row r="71" spans="1:9" hidden="1" outlineLevel="1" x14ac:dyDescent="0.2">
      <c r="A71" s="109" t="s">
        <v>164</v>
      </c>
      <c r="B71" s="110" t="s">
        <v>165</v>
      </c>
      <c r="C71" s="111">
        <v>1</v>
      </c>
      <c r="D71" s="112"/>
      <c r="E71" s="113">
        <v>9012.9</v>
      </c>
      <c r="F71" s="114">
        <v>9012.9</v>
      </c>
      <c r="G71" s="115">
        <v>85.6</v>
      </c>
      <c r="H71" s="116">
        <v>1297.8576</v>
      </c>
      <c r="I71" s="117"/>
    </row>
    <row r="72" spans="1:9" x14ac:dyDescent="0.2">
      <c r="A72" s="109"/>
      <c r="B72" s="110"/>
      <c r="C72" s="111"/>
      <c r="D72" s="112"/>
      <c r="E72" s="113"/>
      <c r="F72" s="114"/>
      <c r="G72" s="115"/>
      <c r="H72" s="116"/>
      <c r="I72" s="117"/>
    </row>
    <row r="73" spans="1:9" ht="13.5" thickBot="1" x14ac:dyDescent="0.25">
      <c r="A73" s="118"/>
      <c r="B73" s="119"/>
      <c r="C73" s="120"/>
      <c r="D73" s="121"/>
      <c r="E73" s="122"/>
      <c r="F73" s="123"/>
      <c r="G73" s="124"/>
      <c r="H73" s="125"/>
      <c r="I73" s="126"/>
    </row>
    <row r="74" spans="1:9" x14ac:dyDescent="0.2">
      <c r="A74" s="27"/>
      <c r="B74" s="127" t="s">
        <v>49</v>
      </c>
      <c r="C74" s="128"/>
      <c r="D74" s="27"/>
      <c r="E74" s="129"/>
      <c r="F74" s="114"/>
      <c r="G74" s="130"/>
      <c r="H74" s="129">
        <f>F11</f>
        <v>51960.48256851999</v>
      </c>
      <c r="I74" s="129"/>
    </row>
    <row r="75" spans="1:9" x14ac:dyDescent="0.2">
      <c r="A75" s="4"/>
      <c r="B75" s="127" t="s">
        <v>50</v>
      </c>
      <c r="C75" s="96"/>
      <c r="D75" s="4"/>
      <c r="E75" s="20"/>
      <c r="F75" s="114"/>
      <c r="G75" s="97"/>
      <c r="H75" s="20">
        <f>H11</f>
        <v>30420.257451462719</v>
      </c>
      <c r="I75" s="20"/>
    </row>
    <row r="76" spans="1:9" x14ac:dyDescent="0.2">
      <c r="A76" s="4"/>
      <c r="B76" s="127" t="s">
        <v>51</v>
      </c>
      <c r="C76" s="96"/>
      <c r="D76" s="4"/>
      <c r="E76" s="20"/>
      <c r="F76" s="114"/>
      <c r="G76" s="97"/>
      <c r="H76" s="20">
        <f>I11</f>
        <v>0</v>
      </c>
      <c r="I76" s="20"/>
    </row>
    <row r="77" spans="1:9" x14ac:dyDescent="0.2">
      <c r="A77" s="4"/>
      <c r="B77" s="127"/>
      <c r="C77" s="96"/>
      <c r="D77" s="4"/>
      <c r="E77" s="20"/>
      <c r="F77" s="114"/>
      <c r="G77" s="97"/>
      <c r="H77" s="20"/>
      <c r="I77" s="20"/>
    </row>
    <row r="78" spans="1:9" x14ac:dyDescent="0.2">
      <c r="A78" s="4"/>
      <c r="B78" s="76" t="s">
        <v>52</v>
      </c>
      <c r="C78" s="96"/>
      <c r="D78" s="4"/>
      <c r="E78" s="20"/>
      <c r="F78" s="114"/>
      <c r="G78" s="97"/>
      <c r="H78" s="20">
        <f>SUM(H75,H76)</f>
        <v>30420.257451462719</v>
      </c>
    </row>
    <row r="79" spans="1:9" x14ac:dyDescent="0.2">
      <c r="A79" s="4"/>
      <c r="B79" s="76"/>
      <c r="C79" s="96"/>
      <c r="D79" s="4"/>
      <c r="E79" s="20"/>
      <c r="F79" s="20"/>
      <c r="G79" s="97"/>
      <c r="H79" s="20"/>
      <c r="I79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outlinePr summaryBelow="0"/>
    <pageSetUpPr fitToPage="1"/>
  </sheetPr>
  <dimension ref="A1:I93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1564</v>
      </c>
      <c r="B11" s="110" t="s">
        <v>1565</v>
      </c>
      <c r="C11" s="111">
        <v>1</v>
      </c>
      <c r="D11" s="112"/>
      <c r="E11" s="113">
        <f>SUM(F12,F33,F42,F50,F73,F80,F83)</f>
        <v>62092.541977639987</v>
      </c>
      <c r="F11" s="114">
        <f>C11*E11</f>
        <v>62092.541977639987</v>
      </c>
      <c r="G11" s="115">
        <f>IF(F11=0, 0, 100*(1-(H11/F11)))</f>
        <v>41.545980960500017</v>
      </c>
      <c r="H11" s="116">
        <f>C11*SUM(H12,H33,H42,H50,H73,H80,H83)</f>
        <v>36295.586309719198</v>
      </c>
      <c r="I11" s="117">
        <f>SUM(I12:I85)</f>
        <v>0</v>
      </c>
    </row>
    <row r="12" spans="1:9" outlineLevel="1" x14ac:dyDescent="0.2">
      <c r="A12" s="109" t="s">
        <v>1566</v>
      </c>
      <c r="B12" s="110" t="s">
        <v>1567</v>
      </c>
      <c r="C12" s="111">
        <v>1</v>
      </c>
      <c r="D12" s="112"/>
      <c r="E12" s="113">
        <f>SUM(F13,F18,F30)</f>
        <v>19566.169442259998</v>
      </c>
      <c r="F12" s="114">
        <f>C12*E12</f>
        <v>19566.169442259998</v>
      </c>
      <c r="G12" s="115">
        <f>IF(F12=0, 0, 100*(1-(H12/F12)))</f>
        <v>40</v>
      </c>
      <c r="H12" s="116">
        <f>C12*SUM(H13,H18,H30)</f>
        <v>11739.701665355999</v>
      </c>
      <c r="I12" s="117"/>
    </row>
    <row r="13" spans="1:9" outlineLevel="2" x14ac:dyDescent="0.2">
      <c r="A13" s="109" t="s">
        <v>1568</v>
      </c>
      <c r="B13" s="110" t="s">
        <v>1144</v>
      </c>
      <c r="C13" s="111">
        <v>1</v>
      </c>
      <c r="D13" s="112"/>
      <c r="E13" s="113">
        <f>SUM(F14)</f>
        <v>709.71</v>
      </c>
      <c r="F13" s="114">
        <f>C13*E13</f>
        <v>709.71</v>
      </c>
      <c r="G13" s="115">
        <f>IF(F13=0, 0, 100*(1-(H13/F13)))</f>
        <v>40</v>
      </c>
      <c r="H13" s="116">
        <f>C13*SUM(H14)</f>
        <v>425.82600000000002</v>
      </c>
      <c r="I13" s="117"/>
    </row>
    <row r="14" spans="1:9" outlineLevel="2" x14ac:dyDescent="0.2">
      <c r="A14" s="109" t="s">
        <v>1569</v>
      </c>
      <c r="B14" s="110" t="s">
        <v>1146</v>
      </c>
      <c r="C14" s="111">
        <v>1</v>
      </c>
      <c r="D14" s="112"/>
      <c r="E14" s="113">
        <v>709.71</v>
      </c>
      <c r="F14" s="114">
        <f>C14*E14</f>
        <v>709.71</v>
      </c>
      <c r="G14" s="115">
        <v>40</v>
      </c>
      <c r="H14" s="116">
        <f>F14*(1-(G14/100)) +(0*SUM(H15,H16,H17))</f>
        <v>425.82600000000002</v>
      </c>
      <c r="I14" s="117"/>
    </row>
    <row r="15" spans="1:9" hidden="1" outlineLevel="3" x14ac:dyDescent="0.2">
      <c r="A15" s="109" t="s">
        <v>1570</v>
      </c>
      <c r="B15" s="110" t="s">
        <v>1148</v>
      </c>
      <c r="C15" s="111">
        <v>1</v>
      </c>
      <c r="D15" s="112"/>
      <c r="E15" s="113">
        <v>96.1</v>
      </c>
      <c r="F15" s="114">
        <v>96.1</v>
      </c>
      <c r="G15" s="115">
        <v>40</v>
      </c>
      <c r="H15" s="116">
        <v>57.66</v>
      </c>
      <c r="I15" s="117"/>
    </row>
    <row r="16" spans="1:9" hidden="1" outlineLevel="3" x14ac:dyDescent="0.2">
      <c r="A16" s="109" t="s">
        <v>1571</v>
      </c>
      <c r="B16" s="110" t="s">
        <v>1150</v>
      </c>
      <c r="C16" s="111">
        <v>1</v>
      </c>
      <c r="D16" s="112"/>
      <c r="E16" s="113">
        <v>84.08</v>
      </c>
      <c r="F16" s="114">
        <v>84.08</v>
      </c>
      <c r="G16" s="115">
        <v>40</v>
      </c>
      <c r="H16" s="116">
        <v>50.448</v>
      </c>
      <c r="I16" s="117"/>
    </row>
    <row r="17" spans="1:9" hidden="1" outlineLevel="3" x14ac:dyDescent="0.2">
      <c r="A17" s="109" t="s">
        <v>1572</v>
      </c>
      <c r="B17" s="110" t="s">
        <v>1152</v>
      </c>
      <c r="C17" s="111">
        <v>1</v>
      </c>
      <c r="D17" s="112"/>
      <c r="E17" s="113">
        <v>529.53</v>
      </c>
      <c r="F17" s="114">
        <v>529.53</v>
      </c>
      <c r="G17" s="115">
        <v>40</v>
      </c>
      <c r="H17" s="116">
        <v>317.71800000000002</v>
      </c>
      <c r="I17" s="117"/>
    </row>
    <row r="18" spans="1:9" outlineLevel="2" x14ac:dyDescent="0.2">
      <c r="A18" s="109" t="s">
        <v>1573</v>
      </c>
      <c r="B18" s="110" t="s">
        <v>1154</v>
      </c>
      <c r="C18" s="111">
        <v>2</v>
      </c>
      <c r="D18" s="112"/>
      <c r="E18" s="113">
        <v>9132.2297211299992</v>
      </c>
      <c r="F18" s="114">
        <f>C18*E18</f>
        <v>18264.459442259998</v>
      </c>
      <c r="G18" s="115">
        <v>40</v>
      </c>
      <c r="H18" s="116">
        <f>F18*(1-(G18/100)) +(0*SUM(H19,H20,H21,H22,H23,H24,H25,H26,H27,H28,H29))</f>
        <v>10958.675665355999</v>
      </c>
      <c r="I18" s="117"/>
    </row>
    <row r="19" spans="1:9" hidden="1" outlineLevel="3" x14ac:dyDescent="0.2">
      <c r="A19" s="109" t="s">
        <v>1574</v>
      </c>
      <c r="B19" s="110" t="s">
        <v>222</v>
      </c>
      <c r="C19" s="111">
        <v>1</v>
      </c>
      <c r="D19" s="112"/>
      <c r="E19" s="113">
        <v>594.85546925000006</v>
      </c>
      <c r="F19" s="114">
        <v>594.85546925000006</v>
      </c>
      <c r="G19" s="115">
        <v>40</v>
      </c>
      <c r="H19" s="116">
        <v>356.91328155000002</v>
      </c>
      <c r="I19" s="117"/>
    </row>
    <row r="20" spans="1:9" hidden="1" outlineLevel="3" x14ac:dyDescent="0.2">
      <c r="A20" s="109" t="s">
        <v>1575</v>
      </c>
      <c r="B20" s="110" t="s">
        <v>315</v>
      </c>
      <c r="C20" s="111">
        <v>0</v>
      </c>
      <c r="D20" s="112"/>
      <c r="E20" s="113">
        <v>36.08811919</v>
      </c>
      <c r="F20" s="114">
        <v>0</v>
      </c>
      <c r="G20" s="115">
        <v>40</v>
      </c>
      <c r="H20" s="116">
        <v>0</v>
      </c>
      <c r="I20" s="117"/>
    </row>
    <row r="21" spans="1:9" hidden="1" outlineLevel="3" x14ac:dyDescent="0.2">
      <c r="A21" s="109" t="s">
        <v>1576</v>
      </c>
      <c r="B21" s="110" t="s">
        <v>319</v>
      </c>
      <c r="C21" s="111">
        <v>1</v>
      </c>
      <c r="D21" s="112"/>
      <c r="E21" s="113">
        <v>227.32713613000001</v>
      </c>
      <c r="F21" s="114">
        <v>227.32713613000001</v>
      </c>
      <c r="G21" s="115">
        <v>40</v>
      </c>
      <c r="H21" s="116">
        <v>136.39628167800001</v>
      </c>
      <c r="I21" s="117"/>
    </row>
    <row r="22" spans="1:9" hidden="1" outlineLevel="3" x14ac:dyDescent="0.2">
      <c r="A22" s="109" t="s">
        <v>1577</v>
      </c>
      <c r="B22" s="110" t="s">
        <v>312</v>
      </c>
      <c r="C22" s="111">
        <v>1</v>
      </c>
      <c r="D22" s="112"/>
      <c r="E22" s="113">
        <v>2631.3510760200002</v>
      </c>
      <c r="F22" s="114">
        <v>2631.3510760200002</v>
      </c>
      <c r="G22" s="115">
        <v>40</v>
      </c>
      <c r="H22" s="116">
        <v>1578.8106456119999</v>
      </c>
      <c r="I22" s="117"/>
    </row>
    <row r="23" spans="1:9" hidden="1" outlineLevel="3" x14ac:dyDescent="0.2">
      <c r="A23" s="109" t="s">
        <v>1578</v>
      </c>
      <c r="B23" s="110" t="s">
        <v>197</v>
      </c>
      <c r="C23" s="111">
        <v>0</v>
      </c>
      <c r="D23" s="112"/>
      <c r="E23" s="113">
        <v>967.93582071000003</v>
      </c>
      <c r="F23" s="114">
        <v>0</v>
      </c>
      <c r="G23" s="115">
        <v>40</v>
      </c>
      <c r="H23" s="116">
        <v>0</v>
      </c>
      <c r="I23" s="117"/>
    </row>
    <row r="24" spans="1:9" hidden="1" outlineLevel="3" x14ac:dyDescent="0.2">
      <c r="A24" s="109" t="s">
        <v>1579</v>
      </c>
      <c r="B24" s="110" t="s">
        <v>185</v>
      </c>
      <c r="C24" s="111">
        <v>2</v>
      </c>
      <c r="D24" s="112"/>
      <c r="E24" s="113">
        <v>313.76543995999998</v>
      </c>
      <c r="F24" s="114">
        <v>627.53087991999996</v>
      </c>
      <c r="G24" s="115">
        <v>40</v>
      </c>
      <c r="H24" s="116">
        <v>376.518527952</v>
      </c>
      <c r="I24" s="117"/>
    </row>
    <row r="25" spans="1:9" hidden="1" outlineLevel="3" x14ac:dyDescent="0.2">
      <c r="A25" s="109" t="s">
        <v>1580</v>
      </c>
      <c r="B25" s="110" t="s">
        <v>1162</v>
      </c>
      <c r="C25" s="111">
        <v>1</v>
      </c>
      <c r="D25" s="112"/>
      <c r="E25" s="113">
        <v>3158.4872023399998</v>
      </c>
      <c r="F25" s="114">
        <v>3158.4872023399998</v>
      </c>
      <c r="G25" s="115">
        <v>40</v>
      </c>
      <c r="H25" s="116">
        <v>1895.0923214039999</v>
      </c>
      <c r="I25" s="117"/>
    </row>
    <row r="26" spans="1:9" hidden="1" outlineLevel="3" x14ac:dyDescent="0.2">
      <c r="A26" s="109" t="s">
        <v>1581</v>
      </c>
      <c r="B26" s="110" t="s">
        <v>256</v>
      </c>
      <c r="C26" s="111">
        <v>0</v>
      </c>
      <c r="D26" s="112"/>
      <c r="E26" s="113">
        <v>967.93582071000003</v>
      </c>
      <c r="F26" s="114">
        <v>0</v>
      </c>
      <c r="G26" s="115">
        <v>40</v>
      </c>
      <c r="H26" s="116">
        <v>0</v>
      </c>
      <c r="I26" s="117"/>
    </row>
    <row r="27" spans="1:9" hidden="1" outlineLevel="3" x14ac:dyDescent="0.2">
      <c r="A27" s="109" t="s">
        <v>1582</v>
      </c>
      <c r="B27" s="110" t="s">
        <v>1165</v>
      </c>
      <c r="C27" s="111">
        <v>1</v>
      </c>
      <c r="D27" s="112"/>
      <c r="E27" s="113">
        <v>1400.7385712499999</v>
      </c>
      <c r="F27" s="114">
        <v>1400.7385712499999</v>
      </c>
      <c r="G27" s="115">
        <v>40</v>
      </c>
      <c r="H27" s="116">
        <v>840.44314274999999</v>
      </c>
      <c r="I27" s="117"/>
    </row>
    <row r="28" spans="1:9" hidden="1" outlineLevel="3" x14ac:dyDescent="0.2">
      <c r="A28" s="109" t="s">
        <v>1583</v>
      </c>
      <c r="B28" s="110" t="s">
        <v>181</v>
      </c>
      <c r="C28" s="111">
        <v>1</v>
      </c>
      <c r="D28" s="112"/>
      <c r="E28" s="113">
        <v>491.93938622000002</v>
      </c>
      <c r="F28" s="114">
        <v>491.93938622000002</v>
      </c>
      <c r="G28" s="115">
        <v>40</v>
      </c>
      <c r="H28" s="116">
        <v>295.163631732</v>
      </c>
      <c r="I28" s="117"/>
    </row>
    <row r="29" spans="1:9" hidden="1" outlineLevel="3" x14ac:dyDescent="0.2">
      <c r="A29" s="109" t="s">
        <v>1584</v>
      </c>
      <c r="B29" s="110" t="s">
        <v>1168</v>
      </c>
      <c r="C29" s="111">
        <v>0</v>
      </c>
      <c r="D29" s="112"/>
      <c r="E29" s="113">
        <v>508.08608175000001</v>
      </c>
      <c r="F29" s="114">
        <v>0</v>
      </c>
      <c r="G29" s="115">
        <v>40</v>
      </c>
      <c r="H29" s="116">
        <v>0</v>
      </c>
      <c r="I29" s="117"/>
    </row>
    <row r="30" spans="1:9" outlineLevel="2" x14ac:dyDescent="0.2">
      <c r="A30" s="109" t="s">
        <v>1585</v>
      </c>
      <c r="B30" s="110" t="s">
        <v>1170</v>
      </c>
      <c r="C30" s="111">
        <v>1</v>
      </c>
      <c r="D30" s="112"/>
      <c r="E30" s="113">
        <f>SUM(F31)</f>
        <v>592</v>
      </c>
      <c r="F30" s="114">
        <f>C30*E30</f>
        <v>592</v>
      </c>
      <c r="G30" s="115">
        <f>IF(F30=0, 0, 100*(1-(H30/F30)))</f>
        <v>40</v>
      </c>
      <c r="H30" s="116">
        <f>C30*SUM(H31)</f>
        <v>355.2</v>
      </c>
      <c r="I30" s="117"/>
    </row>
    <row r="31" spans="1:9" outlineLevel="2" x14ac:dyDescent="0.2">
      <c r="A31" s="109" t="s">
        <v>1586</v>
      </c>
      <c r="B31" s="110" t="s">
        <v>1172</v>
      </c>
      <c r="C31" s="111">
        <v>1</v>
      </c>
      <c r="D31" s="112"/>
      <c r="E31" s="113">
        <v>592</v>
      </c>
      <c r="F31" s="114">
        <f>C31*E31</f>
        <v>592</v>
      </c>
      <c r="G31" s="115">
        <v>40</v>
      </c>
      <c r="H31" s="116">
        <f>F31*(1-(G31/100)) +(0*SUM(H32))</f>
        <v>355.2</v>
      </c>
      <c r="I31" s="117"/>
    </row>
    <row r="32" spans="1:9" hidden="1" outlineLevel="2" x14ac:dyDescent="0.2">
      <c r="A32" s="109" t="s">
        <v>1587</v>
      </c>
      <c r="B32" s="110" t="s">
        <v>1174</v>
      </c>
      <c r="C32" s="111">
        <v>1</v>
      </c>
      <c r="D32" s="112"/>
      <c r="E32" s="113">
        <v>592</v>
      </c>
      <c r="F32" s="114">
        <v>592</v>
      </c>
      <c r="G32" s="115">
        <v>40</v>
      </c>
      <c r="H32" s="116">
        <v>355.2</v>
      </c>
      <c r="I32" s="117"/>
    </row>
    <row r="33" spans="1:9" outlineLevel="1" x14ac:dyDescent="0.2">
      <c r="A33" s="109" t="s">
        <v>1588</v>
      </c>
      <c r="B33" s="110" t="s">
        <v>1589</v>
      </c>
      <c r="C33" s="111">
        <v>1</v>
      </c>
      <c r="D33" s="112"/>
      <c r="E33" s="113">
        <f>SUM(F34,F36,F38,F40)</f>
        <v>4936.15178913</v>
      </c>
      <c r="F33" s="114">
        <f>C33*E33</f>
        <v>4936.15178913</v>
      </c>
      <c r="G33" s="115">
        <f>IF(F33=0, 0, 100*(1-(H33/F33)))</f>
        <v>40</v>
      </c>
      <c r="H33" s="116">
        <f>C33*SUM(H34,H36,H38,H40)</f>
        <v>2961.6910734779999</v>
      </c>
      <c r="I33" s="117"/>
    </row>
    <row r="34" spans="1:9" outlineLevel="2" x14ac:dyDescent="0.2">
      <c r="A34" s="109" t="s">
        <v>1590</v>
      </c>
      <c r="B34" s="110" t="s">
        <v>195</v>
      </c>
      <c r="C34" s="111">
        <v>1</v>
      </c>
      <c r="D34" s="112"/>
      <c r="E34" s="113">
        <v>967.93582071000003</v>
      </c>
      <c r="F34" s="114">
        <f>C34*E34</f>
        <v>967.93582071000003</v>
      </c>
      <c r="G34" s="115">
        <v>40</v>
      </c>
      <c r="H34" s="116">
        <f>F34*(1-(G34/100)) +(0*SUM(H35))</f>
        <v>580.76149242600002</v>
      </c>
      <c r="I34" s="117"/>
    </row>
    <row r="35" spans="1:9" hidden="1" outlineLevel="2" x14ac:dyDescent="0.2">
      <c r="A35" s="109" t="s">
        <v>1591</v>
      </c>
      <c r="B35" s="110" t="s">
        <v>197</v>
      </c>
      <c r="C35" s="111">
        <v>1</v>
      </c>
      <c r="D35" s="112"/>
      <c r="E35" s="113">
        <v>967.93582071000003</v>
      </c>
      <c r="F35" s="114">
        <v>967.93582071000003</v>
      </c>
      <c r="G35" s="115">
        <v>40</v>
      </c>
      <c r="H35" s="116">
        <v>580.76149242600002</v>
      </c>
      <c r="I35" s="117"/>
    </row>
    <row r="36" spans="1:9" outlineLevel="2" x14ac:dyDescent="0.2">
      <c r="A36" s="109" t="s">
        <v>1592</v>
      </c>
      <c r="B36" s="110" t="s">
        <v>543</v>
      </c>
      <c r="C36" s="111">
        <v>1</v>
      </c>
      <c r="D36" s="112"/>
      <c r="E36" s="113">
        <v>967.93582071000003</v>
      </c>
      <c r="F36" s="114">
        <f>C36*E36</f>
        <v>967.93582071000003</v>
      </c>
      <c r="G36" s="115">
        <v>40</v>
      </c>
      <c r="H36" s="116">
        <f>F36*(1-(G36/100)) +(0*SUM(H37))</f>
        <v>580.76149242600002</v>
      </c>
      <c r="I36" s="117"/>
    </row>
    <row r="37" spans="1:9" hidden="1" outlineLevel="2" x14ac:dyDescent="0.2">
      <c r="A37" s="109" t="s">
        <v>1593</v>
      </c>
      <c r="B37" s="110" t="s">
        <v>256</v>
      </c>
      <c r="C37" s="111">
        <v>1</v>
      </c>
      <c r="D37" s="112"/>
      <c r="E37" s="113">
        <v>967.93582071000003</v>
      </c>
      <c r="F37" s="114">
        <v>967.93582071000003</v>
      </c>
      <c r="G37" s="115">
        <v>40</v>
      </c>
      <c r="H37" s="116">
        <v>580.76149242600002</v>
      </c>
      <c r="I37" s="117"/>
    </row>
    <row r="38" spans="1:9" outlineLevel="2" x14ac:dyDescent="0.2">
      <c r="A38" s="109" t="s">
        <v>1594</v>
      </c>
      <c r="B38" s="110" t="s">
        <v>1595</v>
      </c>
      <c r="C38" s="111">
        <v>1</v>
      </c>
      <c r="D38" s="112"/>
      <c r="E38" s="113">
        <v>967.93582071000003</v>
      </c>
      <c r="F38" s="114">
        <f>C38*E38</f>
        <v>967.93582071000003</v>
      </c>
      <c r="G38" s="115">
        <v>40</v>
      </c>
      <c r="H38" s="116">
        <f>F38*(1-(G38/100)) +(0*SUM(H39))</f>
        <v>580.76149242600002</v>
      </c>
      <c r="I38" s="117"/>
    </row>
    <row r="39" spans="1:9" hidden="1" outlineLevel="2" x14ac:dyDescent="0.2">
      <c r="A39" s="109" t="s">
        <v>1596</v>
      </c>
      <c r="B39" s="110" t="s">
        <v>1597</v>
      </c>
      <c r="C39" s="111">
        <v>1</v>
      </c>
      <c r="D39" s="112"/>
      <c r="E39" s="113">
        <v>967.93582071000003</v>
      </c>
      <c r="F39" s="114">
        <v>967.93582071000003</v>
      </c>
      <c r="G39" s="115">
        <v>40</v>
      </c>
      <c r="H39" s="116">
        <v>580.76149242600002</v>
      </c>
      <c r="I39" s="117"/>
    </row>
    <row r="40" spans="1:9" outlineLevel="2" x14ac:dyDescent="0.2">
      <c r="A40" s="109" t="s">
        <v>1598</v>
      </c>
      <c r="B40" s="110" t="s">
        <v>1180</v>
      </c>
      <c r="C40" s="111">
        <v>4</v>
      </c>
      <c r="D40" s="112"/>
      <c r="E40" s="113">
        <v>508.08608175000001</v>
      </c>
      <c r="F40" s="114">
        <f>C40*E40</f>
        <v>2032.344327</v>
      </c>
      <c r="G40" s="115">
        <v>40</v>
      </c>
      <c r="H40" s="116">
        <f>F40*(1-(G40/100)) +(0*SUM(H41))</f>
        <v>1219.4065962</v>
      </c>
      <c r="I40" s="117"/>
    </row>
    <row r="41" spans="1:9" hidden="1" outlineLevel="2" x14ac:dyDescent="0.2">
      <c r="A41" s="109" t="s">
        <v>1599</v>
      </c>
      <c r="B41" s="110" t="s">
        <v>1168</v>
      </c>
      <c r="C41" s="111">
        <v>1</v>
      </c>
      <c r="D41" s="112"/>
      <c r="E41" s="113">
        <v>508.08608175000001</v>
      </c>
      <c r="F41" s="114">
        <v>508.08608175000001</v>
      </c>
      <c r="G41" s="115">
        <v>40</v>
      </c>
      <c r="H41" s="116">
        <v>304.85164904999999</v>
      </c>
      <c r="I41" s="117"/>
    </row>
    <row r="42" spans="1:9" outlineLevel="1" x14ac:dyDescent="0.2">
      <c r="A42" s="109" t="s">
        <v>1600</v>
      </c>
      <c r="B42" s="110" t="s">
        <v>1601</v>
      </c>
      <c r="C42" s="111">
        <v>1</v>
      </c>
      <c r="D42" s="112"/>
      <c r="E42" s="113">
        <f>SUM(F43,F45)</f>
        <v>2719.84</v>
      </c>
      <c r="F42" s="114">
        <f>C42*E42</f>
        <v>2719.84</v>
      </c>
      <c r="G42" s="115">
        <f>IF(F42=0, 0, 100*(1-(H42/F42)))</f>
        <v>40</v>
      </c>
      <c r="H42" s="116">
        <f>C42*SUM(H43,H45)</f>
        <v>1631.904</v>
      </c>
      <c r="I42" s="117"/>
    </row>
    <row r="43" spans="1:9" outlineLevel="2" x14ac:dyDescent="0.2">
      <c r="A43" s="109" t="s">
        <v>1602</v>
      </c>
      <c r="B43" s="110" t="s">
        <v>294</v>
      </c>
      <c r="C43" s="111">
        <v>1</v>
      </c>
      <c r="D43" s="112"/>
      <c r="E43" s="113">
        <v>1419</v>
      </c>
      <c r="F43" s="114">
        <f>C43*E43</f>
        <v>1419</v>
      </c>
      <c r="G43" s="115">
        <v>40</v>
      </c>
      <c r="H43" s="116">
        <f>F43*(1-(G43/100)) +(0*SUM(H44))</f>
        <v>851.4</v>
      </c>
      <c r="I43" s="117"/>
    </row>
    <row r="44" spans="1:9" hidden="1" outlineLevel="2" x14ac:dyDescent="0.2">
      <c r="A44" s="109" t="s">
        <v>1603</v>
      </c>
      <c r="B44" s="110" t="s">
        <v>296</v>
      </c>
      <c r="C44" s="111">
        <v>1</v>
      </c>
      <c r="D44" s="112"/>
      <c r="E44" s="113">
        <v>1419</v>
      </c>
      <c r="F44" s="114">
        <v>1419</v>
      </c>
      <c r="G44" s="115">
        <v>40</v>
      </c>
      <c r="H44" s="116">
        <v>851.4</v>
      </c>
      <c r="I44" s="117"/>
    </row>
    <row r="45" spans="1:9" outlineLevel="2" x14ac:dyDescent="0.2">
      <c r="A45" s="109" t="s">
        <v>1604</v>
      </c>
      <c r="B45" s="110" t="s">
        <v>1187</v>
      </c>
      <c r="C45" s="111">
        <v>1</v>
      </c>
      <c r="D45" s="112"/>
      <c r="E45" s="113">
        <v>1300.8399999999999</v>
      </c>
      <c r="F45" s="114">
        <f>C45*E45</f>
        <v>1300.8399999999999</v>
      </c>
      <c r="G45" s="115">
        <v>40</v>
      </c>
      <c r="H45" s="116">
        <f>F45*(1-(G45/100)) +(0*SUM(H46,H47,H48,H49))</f>
        <v>780.50399999999991</v>
      </c>
      <c r="I45" s="117"/>
    </row>
    <row r="46" spans="1:9" hidden="1" outlineLevel="3" x14ac:dyDescent="0.2">
      <c r="A46" s="109" t="s">
        <v>1605</v>
      </c>
      <c r="B46" s="110" t="s">
        <v>300</v>
      </c>
      <c r="C46" s="111">
        <v>1</v>
      </c>
      <c r="D46" s="112"/>
      <c r="E46" s="113">
        <v>290.63</v>
      </c>
      <c r="F46" s="114">
        <v>290.63</v>
      </c>
      <c r="G46" s="115">
        <v>40</v>
      </c>
      <c r="H46" s="116">
        <v>174.37799999999999</v>
      </c>
      <c r="I46" s="117"/>
    </row>
    <row r="47" spans="1:9" hidden="1" outlineLevel="3" x14ac:dyDescent="0.2">
      <c r="A47" s="109" t="s">
        <v>1606</v>
      </c>
      <c r="B47" s="110" t="s">
        <v>302</v>
      </c>
      <c r="C47" s="111">
        <v>1</v>
      </c>
      <c r="D47" s="112"/>
      <c r="E47" s="113">
        <v>297</v>
      </c>
      <c r="F47" s="114">
        <v>297</v>
      </c>
      <c r="G47" s="115">
        <v>40</v>
      </c>
      <c r="H47" s="116">
        <v>178.2</v>
      </c>
      <c r="I47" s="117"/>
    </row>
    <row r="48" spans="1:9" hidden="1" outlineLevel="3" x14ac:dyDescent="0.2">
      <c r="A48" s="109" t="s">
        <v>1607</v>
      </c>
      <c r="B48" s="110" t="s">
        <v>296</v>
      </c>
      <c r="C48" s="111">
        <v>0</v>
      </c>
      <c r="D48" s="112"/>
      <c r="E48" s="113">
        <v>1419</v>
      </c>
      <c r="F48" s="114">
        <v>0</v>
      </c>
      <c r="G48" s="115">
        <v>40</v>
      </c>
      <c r="H48" s="116">
        <v>0</v>
      </c>
      <c r="I48" s="117"/>
    </row>
    <row r="49" spans="1:9" hidden="1" outlineLevel="3" x14ac:dyDescent="0.2">
      <c r="A49" s="109" t="s">
        <v>1608</v>
      </c>
      <c r="B49" s="110" t="s">
        <v>1192</v>
      </c>
      <c r="C49" s="111">
        <v>1</v>
      </c>
      <c r="D49" s="112"/>
      <c r="E49" s="113">
        <v>713.21</v>
      </c>
      <c r="F49" s="114">
        <v>713.21</v>
      </c>
      <c r="G49" s="115">
        <v>40</v>
      </c>
      <c r="H49" s="116">
        <v>427.92599999999999</v>
      </c>
      <c r="I49" s="117"/>
    </row>
    <row r="50" spans="1:9" outlineLevel="1" x14ac:dyDescent="0.2">
      <c r="A50" s="109" t="s">
        <v>1609</v>
      </c>
      <c r="B50" s="110" t="s">
        <v>1610</v>
      </c>
      <c r="C50" s="111">
        <v>1</v>
      </c>
      <c r="D50" s="112"/>
      <c r="E50" s="113">
        <f>SUM(F51,F53,F55)</f>
        <v>19503.387240560001</v>
      </c>
      <c r="F50" s="114">
        <f>C50*E50</f>
        <v>19503.387240560001</v>
      </c>
      <c r="G50" s="115">
        <f>IF(F50=0, 0, 100*(1-(H50/F50)))</f>
        <v>40</v>
      </c>
      <c r="H50" s="116">
        <f>C50*SUM(H51,H53,H55)</f>
        <v>11702.032344335999</v>
      </c>
      <c r="I50" s="117"/>
    </row>
    <row r="51" spans="1:9" outlineLevel="2" x14ac:dyDescent="0.2">
      <c r="A51" s="109" t="s">
        <v>1611</v>
      </c>
      <c r="B51" s="110" t="s">
        <v>60</v>
      </c>
      <c r="C51" s="111">
        <v>4</v>
      </c>
      <c r="D51" s="112"/>
      <c r="E51" s="113">
        <v>214.52947918000001</v>
      </c>
      <c r="F51" s="114">
        <f>C51*E51</f>
        <v>858.11791672000004</v>
      </c>
      <c r="G51" s="115">
        <v>40</v>
      </c>
      <c r="H51" s="116">
        <f>F51*(1-(G51/100)) +(0*SUM(H52))</f>
        <v>514.87075003200005</v>
      </c>
      <c r="I51" s="117"/>
    </row>
    <row r="52" spans="1:9" hidden="1" outlineLevel="2" x14ac:dyDescent="0.2">
      <c r="A52" s="109" t="s">
        <v>1612</v>
      </c>
      <c r="B52" s="110" t="s">
        <v>62</v>
      </c>
      <c r="C52" s="111">
        <v>1</v>
      </c>
      <c r="D52" s="112"/>
      <c r="E52" s="113">
        <v>214.52947918000001</v>
      </c>
      <c r="F52" s="114">
        <v>214.52947918000001</v>
      </c>
      <c r="G52" s="115">
        <v>40</v>
      </c>
      <c r="H52" s="116">
        <v>128.71768750800001</v>
      </c>
      <c r="I52" s="117"/>
    </row>
    <row r="53" spans="1:9" outlineLevel="2" x14ac:dyDescent="0.2">
      <c r="A53" s="109" t="s">
        <v>1613</v>
      </c>
      <c r="B53" s="110" t="s">
        <v>64</v>
      </c>
      <c r="C53" s="111">
        <v>9</v>
      </c>
      <c r="D53" s="112"/>
      <c r="E53" s="113">
        <v>214.52947918000001</v>
      </c>
      <c r="F53" s="114">
        <f>C53*E53</f>
        <v>1930.76531262</v>
      </c>
      <c r="G53" s="115">
        <v>40</v>
      </c>
      <c r="H53" s="116">
        <f>F53*(1-(G53/100)) +(0*SUM(H54))</f>
        <v>1158.459187572</v>
      </c>
      <c r="I53" s="117"/>
    </row>
    <row r="54" spans="1:9" hidden="1" outlineLevel="2" x14ac:dyDescent="0.2">
      <c r="A54" s="109" t="s">
        <v>1614</v>
      </c>
      <c r="B54" s="110" t="s">
        <v>66</v>
      </c>
      <c r="C54" s="111">
        <v>1</v>
      </c>
      <c r="D54" s="112"/>
      <c r="E54" s="113">
        <v>214.52947918000001</v>
      </c>
      <c r="F54" s="114">
        <v>214.52947918000001</v>
      </c>
      <c r="G54" s="115">
        <v>40</v>
      </c>
      <c r="H54" s="116">
        <v>128.71768750800001</v>
      </c>
      <c r="I54" s="117"/>
    </row>
    <row r="55" spans="1:9" outlineLevel="2" x14ac:dyDescent="0.2">
      <c r="A55" s="109" t="s">
        <v>1615</v>
      </c>
      <c r="B55" s="110" t="s">
        <v>1209</v>
      </c>
      <c r="C55" s="111">
        <v>1</v>
      </c>
      <c r="D55" s="112"/>
      <c r="E55" s="113">
        <v>16714.50401122</v>
      </c>
      <c r="F55" s="114">
        <f>C55*E55</f>
        <v>16714.50401122</v>
      </c>
      <c r="G55" s="115">
        <v>40</v>
      </c>
      <c r="H55" s="116">
        <f>F55*(1-(G55/100)) +(0*SUM(H56,H57,H58,H59,H60,H61,H62,H63,H64,H65,H66,H67,H68,H69,H70,H71,H72))</f>
        <v>10028.702406732</v>
      </c>
      <c r="I55" s="117"/>
    </row>
    <row r="56" spans="1:9" hidden="1" outlineLevel="3" x14ac:dyDescent="0.2">
      <c r="A56" s="109" t="s">
        <v>1616</v>
      </c>
      <c r="B56" s="110" t="s">
        <v>312</v>
      </c>
      <c r="C56" s="111">
        <v>0</v>
      </c>
      <c r="D56" s="112"/>
      <c r="E56" s="113">
        <v>2631.3510760200002</v>
      </c>
      <c r="F56" s="114">
        <v>0</v>
      </c>
      <c r="G56" s="115">
        <v>40</v>
      </c>
      <c r="H56" s="116">
        <v>0</v>
      </c>
      <c r="I56" s="117"/>
    </row>
    <row r="57" spans="1:9" hidden="1" outlineLevel="3" x14ac:dyDescent="0.2">
      <c r="A57" s="109" t="s">
        <v>1617</v>
      </c>
      <c r="B57" s="110" t="s">
        <v>181</v>
      </c>
      <c r="C57" s="111">
        <v>1</v>
      </c>
      <c r="D57" s="112"/>
      <c r="E57" s="113">
        <v>491.93938622000002</v>
      </c>
      <c r="F57" s="114">
        <v>491.93938622000002</v>
      </c>
      <c r="G57" s="115">
        <v>40</v>
      </c>
      <c r="H57" s="116">
        <v>295.163631732</v>
      </c>
      <c r="I57" s="117"/>
    </row>
    <row r="58" spans="1:9" hidden="1" outlineLevel="3" x14ac:dyDescent="0.2">
      <c r="A58" s="109" t="s">
        <v>1618</v>
      </c>
      <c r="B58" s="110" t="s">
        <v>315</v>
      </c>
      <c r="C58" s="111">
        <v>0</v>
      </c>
      <c r="D58" s="112"/>
      <c r="E58" s="113">
        <v>36.08811919</v>
      </c>
      <c r="F58" s="114">
        <v>0</v>
      </c>
      <c r="G58" s="115">
        <v>40</v>
      </c>
      <c r="H58" s="116">
        <v>0</v>
      </c>
      <c r="I58" s="117"/>
    </row>
    <row r="59" spans="1:9" hidden="1" outlineLevel="3" x14ac:dyDescent="0.2">
      <c r="A59" s="109" t="s">
        <v>1619</v>
      </c>
      <c r="B59" s="110" t="s">
        <v>72</v>
      </c>
      <c r="C59" s="111">
        <v>1</v>
      </c>
      <c r="D59" s="112"/>
      <c r="E59" s="113">
        <v>537.64166561000002</v>
      </c>
      <c r="F59" s="114">
        <v>537.64166561000002</v>
      </c>
      <c r="G59" s="115">
        <v>40</v>
      </c>
      <c r="H59" s="116">
        <v>322.58499936599998</v>
      </c>
      <c r="I59" s="117"/>
    </row>
    <row r="60" spans="1:9" hidden="1" outlineLevel="3" x14ac:dyDescent="0.2">
      <c r="A60" s="109" t="s">
        <v>1620</v>
      </c>
      <c r="B60" s="110" t="s">
        <v>185</v>
      </c>
      <c r="C60" s="111">
        <v>1</v>
      </c>
      <c r="D60" s="112"/>
      <c r="E60" s="113">
        <v>313.76543995999998</v>
      </c>
      <c r="F60" s="114">
        <v>313.76543995999998</v>
      </c>
      <c r="G60" s="115">
        <v>40</v>
      </c>
      <c r="H60" s="116">
        <v>188.259263976</v>
      </c>
      <c r="I60" s="117"/>
    </row>
    <row r="61" spans="1:9" hidden="1" outlineLevel="3" x14ac:dyDescent="0.2">
      <c r="A61" s="109" t="s">
        <v>1621</v>
      </c>
      <c r="B61" s="110" t="s">
        <v>189</v>
      </c>
      <c r="C61" s="111">
        <v>1</v>
      </c>
      <c r="D61" s="112"/>
      <c r="E61" s="113">
        <v>666.34407233000002</v>
      </c>
      <c r="F61" s="114">
        <v>666.34407233000002</v>
      </c>
      <c r="G61" s="115">
        <v>40</v>
      </c>
      <c r="H61" s="116">
        <v>399.806443398</v>
      </c>
      <c r="I61" s="117"/>
    </row>
    <row r="62" spans="1:9" hidden="1" outlineLevel="3" x14ac:dyDescent="0.2">
      <c r="A62" s="109" t="s">
        <v>1622</v>
      </c>
      <c r="B62" s="110" t="s">
        <v>197</v>
      </c>
      <c r="C62" s="111">
        <v>1</v>
      </c>
      <c r="D62" s="112"/>
      <c r="E62" s="113">
        <v>967.93582071000003</v>
      </c>
      <c r="F62" s="114">
        <v>967.93582071000003</v>
      </c>
      <c r="G62" s="115">
        <v>40</v>
      </c>
      <c r="H62" s="116">
        <v>580.76149242600002</v>
      </c>
      <c r="I62" s="117"/>
    </row>
    <row r="63" spans="1:9" hidden="1" outlineLevel="3" x14ac:dyDescent="0.2">
      <c r="A63" s="109" t="s">
        <v>1623</v>
      </c>
      <c r="B63" s="110" t="s">
        <v>256</v>
      </c>
      <c r="C63" s="111">
        <v>1</v>
      </c>
      <c r="D63" s="112"/>
      <c r="E63" s="113">
        <v>967.93582071000003</v>
      </c>
      <c r="F63" s="114">
        <v>967.93582071000003</v>
      </c>
      <c r="G63" s="115">
        <v>40</v>
      </c>
      <c r="H63" s="116">
        <v>580.76149242600002</v>
      </c>
      <c r="I63" s="117"/>
    </row>
    <row r="64" spans="1:9" hidden="1" outlineLevel="3" x14ac:dyDescent="0.2">
      <c r="A64" s="109" t="s">
        <v>1624</v>
      </c>
      <c r="B64" s="110" t="s">
        <v>118</v>
      </c>
      <c r="C64" s="111">
        <v>2</v>
      </c>
      <c r="D64" s="112"/>
      <c r="E64" s="113">
        <v>862.86769387000004</v>
      </c>
      <c r="F64" s="114">
        <v>1725.7353877400001</v>
      </c>
      <c r="G64" s="115">
        <v>40</v>
      </c>
      <c r="H64" s="116">
        <v>1035.4412326439999</v>
      </c>
      <c r="I64" s="117"/>
    </row>
    <row r="65" spans="1:9" hidden="1" outlineLevel="3" x14ac:dyDescent="0.2">
      <c r="A65" s="109" t="s">
        <v>1625</v>
      </c>
      <c r="B65" s="110" t="s">
        <v>258</v>
      </c>
      <c r="C65" s="111">
        <v>1</v>
      </c>
      <c r="D65" s="112"/>
      <c r="E65" s="113">
        <v>2064.00101872</v>
      </c>
      <c r="F65" s="114">
        <v>2064.00101872</v>
      </c>
      <c r="G65" s="115">
        <v>40</v>
      </c>
      <c r="H65" s="116">
        <v>1238.4006112320001</v>
      </c>
      <c r="I65" s="117"/>
    </row>
    <row r="66" spans="1:9" hidden="1" outlineLevel="3" x14ac:dyDescent="0.2">
      <c r="A66" s="109" t="s">
        <v>1626</v>
      </c>
      <c r="B66" s="110" t="s">
        <v>963</v>
      </c>
      <c r="C66" s="111">
        <v>1</v>
      </c>
      <c r="D66" s="112"/>
      <c r="E66" s="113">
        <v>7211.7152680500003</v>
      </c>
      <c r="F66" s="114">
        <v>7211.7152680500003</v>
      </c>
      <c r="G66" s="115">
        <v>40</v>
      </c>
      <c r="H66" s="116">
        <v>4327.0291608300004</v>
      </c>
      <c r="I66" s="117"/>
    </row>
    <row r="67" spans="1:9" hidden="1" outlineLevel="3" x14ac:dyDescent="0.2">
      <c r="A67" s="109" t="s">
        <v>1627</v>
      </c>
      <c r="B67" s="110" t="s">
        <v>62</v>
      </c>
      <c r="C67" s="111">
        <v>0</v>
      </c>
      <c r="D67" s="112"/>
      <c r="E67" s="113">
        <v>214.52947918000001</v>
      </c>
      <c r="F67" s="114">
        <v>0</v>
      </c>
      <c r="G67" s="115">
        <v>40</v>
      </c>
      <c r="H67" s="116">
        <v>0</v>
      </c>
      <c r="I67" s="117"/>
    </row>
    <row r="68" spans="1:9" hidden="1" outlineLevel="3" x14ac:dyDescent="0.2">
      <c r="A68" s="109" t="s">
        <v>1628</v>
      </c>
      <c r="B68" s="110" t="s">
        <v>66</v>
      </c>
      <c r="C68" s="111">
        <v>0</v>
      </c>
      <c r="D68" s="112"/>
      <c r="E68" s="113">
        <v>214.52947918000001</v>
      </c>
      <c r="F68" s="114">
        <v>0</v>
      </c>
      <c r="G68" s="115">
        <v>40</v>
      </c>
      <c r="H68" s="116">
        <v>0</v>
      </c>
      <c r="I68" s="117"/>
    </row>
    <row r="69" spans="1:9" hidden="1" outlineLevel="3" x14ac:dyDescent="0.2">
      <c r="A69" s="109" t="s">
        <v>1629</v>
      </c>
      <c r="B69" s="110" t="s">
        <v>80</v>
      </c>
      <c r="C69" s="111">
        <v>3</v>
      </c>
      <c r="D69" s="112"/>
      <c r="E69" s="113">
        <v>256.72991214000001</v>
      </c>
      <c r="F69" s="114">
        <v>770.18973642000003</v>
      </c>
      <c r="G69" s="115">
        <v>40</v>
      </c>
      <c r="H69" s="116">
        <v>462.11384185200001</v>
      </c>
      <c r="I69" s="117"/>
    </row>
    <row r="70" spans="1:9" hidden="1" outlineLevel="3" x14ac:dyDescent="0.2">
      <c r="A70" s="109" t="s">
        <v>1630</v>
      </c>
      <c r="B70" s="110" t="s">
        <v>82</v>
      </c>
      <c r="C70" s="111">
        <v>1</v>
      </c>
      <c r="D70" s="112"/>
      <c r="E70" s="113">
        <v>997.30039475000001</v>
      </c>
      <c r="F70" s="114">
        <v>997.30039475000001</v>
      </c>
      <c r="G70" s="115">
        <v>40</v>
      </c>
      <c r="H70" s="116">
        <v>598.38023684999996</v>
      </c>
      <c r="I70" s="117"/>
    </row>
    <row r="71" spans="1:9" hidden="1" outlineLevel="3" x14ac:dyDescent="0.2">
      <c r="A71" s="109" t="s">
        <v>1631</v>
      </c>
      <c r="B71" s="110" t="s">
        <v>222</v>
      </c>
      <c r="C71" s="111">
        <v>0</v>
      </c>
      <c r="D71" s="112"/>
      <c r="E71" s="113">
        <v>594.85546925000006</v>
      </c>
      <c r="F71" s="114">
        <v>0</v>
      </c>
      <c r="G71" s="115">
        <v>40</v>
      </c>
      <c r="H71" s="116">
        <v>0</v>
      </c>
      <c r="I71" s="117"/>
    </row>
    <row r="72" spans="1:9" hidden="1" outlineLevel="3" x14ac:dyDescent="0.2">
      <c r="A72" s="109" t="s">
        <v>1632</v>
      </c>
      <c r="B72" s="110" t="s">
        <v>319</v>
      </c>
      <c r="C72" s="111">
        <v>0</v>
      </c>
      <c r="D72" s="112"/>
      <c r="E72" s="113">
        <v>227.32713613000001</v>
      </c>
      <c r="F72" s="114">
        <v>0</v>
      </c>
      <c r="G72" s="115">
        <v>40</v>
      </c>
      <c r="H72" s="116">
        <v>0</v>
      </c>
      <c r="I72" s="117"/>
    </row>
    <row r="73" spans="1:9" outlineLevel="1" x14ac:dyDescent="0.2">
      <c r="A73" s="109" t="s">
        <v>1633</v>
      </c>
      <c r="B73" s="110" t="s">
        <v>1634</v>
      </c>
      <c r="C73" s="111">
        <v>1</v>
      </c>
      <c r="D73" s="112"/>
      <c r="E73" s="113">
        <f>SUM(F74,F76)</f>
        <v>13283.713230629999</v>
      </c>
      <c r="F73" s="114">
        <f>C73*E73</f>
        <v>13283.713230629999</v>
      </c>
      <c r="G73" s="115">
        <f>IF(F73=0, 0, 100*(1-(H73/F73)))</f>
        <v>40</v>
      </c>
      <c r="H73" s="116">
        <f>C73*SUM(H74,H76)</f>
        <v>7970.2279383779996</v>
      </c>
      <c r="I73" s="117"/>
    </row>
    <row r="74" spans="1:9" outlineLevel="2" x14ac:dyDescent="0.2">
      <c r="A74" s="109" t="s">
        <v>1635</v>
      </c>
      <c r="B74" s="110" t="s">
        <v>110</v>
      </c>
      <c r="C74" s="111">
        <v>3</v>
      </c>
      <c r="D74" s="112"/>
      <c r="E74" s="113">
        <v>256.72991214000001</v>
      </c>
      <c r="F74" s="114">
        <f>C74*E74</f>
        <v>770.18973642000003</v>
      </c>
      <c r="G74" s="115">
        <v>40</v>
      </c>
      <c r="H74" s="116">
        <f>F74*(1-(G74/100)) +(0*SUM(H75))</f>
        <v>462.11384185200001</v>
      </c>
      <c r="I74" s="117"/>
    </row>
    <row r="75" spans="1:9" hidden="1" outlineLevel="2" x14ac:dyDescent="0.2">
      <c r="A75" s="109" t="s">
        <v>1636</v>
      </c>
      <c r="B75" s="110" t="s">
        <v>80</v>
      </c>
      <c r="C75" s="111">
        <v>1</v>
      </c>
      <c r="D75" s="112"/>
      <c r="E75" s="113">
        <v>256.72991214000001</v>
      </c>
      <c r="F75" s="114">
        <v>256.72991214000001</v>
      </c>
      <c r="G75" s="115">
        <v>40</v>
      </c>
      <c r="H75" s="116">
        <v>154.03794728400001</v>
      </c>
      <c r="I75" s="117"/>
    </row>
    <row r="76" spans="1:9" outlineLevel="2" x14ac:dyDescent="0.2">
      <c r="A76" s="109" t="s">
        <v>1637</v>
      </c>
      <c r="B76" s="110" t="s">
        <v>1198</v>
      </c>
      <c r="C76" s="111">
        <v>1</v>
      </c>
      <c r="D76" s="112"/>
      <c r="E76" s="113">
        <v>12513.52349421</v>
      </c>
      <c r="F76" s="114">
        <f>C76*E76</f>
        <v>12513.52349421</v>
      </c>
      <c r="G76" s="115">
        <v>40</v>
      </c>
      <c r="H76" s="116">
        <f>F76*(1-(G76/100)) +(0*SUM(H77,H78,H79))</f>
        <v>7508.1140965259992</v>
      </c>
      <c r="I76" s="117"/>
    </row>
    <row r="77" spans="1:9" hidden="1" outlineLevel="3" x14ac:dyDescent="0.2">
      <c r="A77" s="109" t="s">
        <v>1638</v>
      </c>
      <c r="B77" s="110" t="s">
        <v>76</v>
      </c>
      <c r="C77" s="111">
        <v>1</v>
      </c>
      <c r="D77" s="112"/>
      <c r="E77" s="113">
        <v>10880.466063919999</v>
      </c>
      <c r="F77" s="114">
        <v>10880.466063919999</v>
      </c>
      <c r="G77" s="115">
        <v>40</v>
      </c>
      <c r="H77" s="116">
        <v>6528.2796383519999</v>
      </c>
      <c r="I77" s="117"/>
    </row>
    <row r="78" spans="1:9" hidden="1" outlineLevel="3" x14ac:dyDescent="0.2">
      <c r="A78" s="109" t="s">
        <v>1639</v>
      </c>
      <c r="B78" s="110" t="s">
        <v>118</v>
      </c>
      <c r="C78" s="111">
        <v>1</v>
      </c>
      <c r="D78" s="112"/>
      <c r="E78" s="113">
        <v>862.86769387000004</v>
      </c>
      <c r="F78" s="114">
        <v>862.86769387000004</v>
      </c>
      <c r="G78" s="115">
        <v>40</v>
      </c>
      <c r="H78" s="116">
        <v>517.72061632199996</v>
      </c>
      <c r="I78" s="117"/>
    </row>
    <row r="79" spans="1:9" hidden="1" outlineLevel="3" x14ac:dyDescent="0.2">
      <c r="A79" s="109" t="s">
        <v>1640</v>
      </c>
      <c r="B79" s="110" t="s">
        <v>80</v>
      </c>
      <c r="C79" s="111">
        <v>3</v>
      </c>
      <c r="D79" s="112"/>
      <c r="E79" s="113">
        <v>256.72991214000001</v>
      </c>
      <c r="F79" s="114">
        <v>770.18973642000003</v>
      </c>
      <c r="G79" s="115">
        <v>40</v>
      </c>
      <c r="H79" s="116">
        <v>462.11384185200001</v>
      </c>
      <c r="I79" s="117"/>
    </row>
    <row r="80" spans="1:9" outlineLevel="1" x14ac:dyDescent="0.2">
      <c r="A80" s="109" t="s">
        <v>1641</v>
      </c>
      <c r="B80" s="110" t="s">
        <v>1642</v>
      </c>
      <c r="C80" s="111">
        <v>1</v>
      </c>
      <c r="D80" s="112"/>
      <c r="E80" s="113">
        <f>SUM(F81)</f>
        <v>333.63045970000002</v>
      </c>
      <c r="F80" s="114">
        <f>C80*E80</f>
        <v>333.63045970000002</v>
      </c>
      <c r="G80" s="115">
        <f>IF(F80=0, 0, 100*(1-(H80/F80)))</f>
        <v>76</v>
      </c>
      <c r="H80" s="116">
        <f>C80*SUM(H81)</f>
        <v>80.071310327999996</v>
      </c>
      <c r="I80" s="117"/>
    </row>
    <row r="81" spans="1:9" outlineLevel="1" x14ac:dyDescent="0.2">
      <c r="A81" s="109" t="s">
        <v>1643</v>
      </c>
      <c r="B81" s="110" t="s">
        <v>139</v>
      </c>
      <c r="C81" s="111">
        <v>1</v>
      </c>
      <c r="D81" s="112"/>
      <c r="E81" s="113">
        <v>333.63045970000002</v>
      </c>
      <c r="F81" s="114">
        <f>C81*E81</f>
        <v>333.63045970000002</v>
      </c>
      <c r="G81" s="115">
        <v>76</v>
      </c>
      <c r="H81" s="116">
        <f>F81*(1-(G81/100)) +(0*SUM(H82))</f>
        <v>80.071310327999996</v>
      </c>
      <c r="I81" s="117"/>
    </row>
    <row r="82" spans="1:9" hidden="1" outlineLevel="1" x14ac:dyDescent="0.2">
      <c r="A82" s="109" t="s">
        <v>1644</v>
      </c>
      <c r="B82" s="110" t="s">
        <v>141</v>
      </c>
      <c r="C82" s="111">
        <v>1</v>
      </c>
      <c r="D82" s="112"/>
      <c r="E82" s="113">
        <v>333.63045970000002</v>
      </c>
      <c r="F82" s="114">
        <v>333.63045970000002</v>
      </c>
      <c r="G82" s="115">
        <v>76</v>
      </c>
      <c r="H82" s="116">
        <v>80.071310327999996</v>
      </c>
      <c r="I82" s="117"/>
    </row>
    <row r="83" spans="1:9" outlineLevel="1" x14ac:dyDescent="0.2">
      <c r="A83" s="109" t="s">
        <v>1645</v>
      </c>
      <c r="B83" s="110" t="s">
        <v>1646</v>
      </c>
      <c r="C83" s="111">
        <v>1</v>
      </c>
      <c r="D83" s="112"/>
      <c r="E83" s="113">
        <f>SUM(F84)</f>
        <v>1749.64981536</v>
      </c>
      <c r="F83" s="114">
        <f>C83*E83</f>
        <v>1749.64981536</v>
      </c>
      <c r="G83" s="115">
        <f>IF(F83=0, 0, 100*(1-(H83/F83)))</f>
        <v>88</v>
      </c>
      <c r="H83" s="116">
        <f>C83*SUM(H84)</f>
        <v>209.95797784319998</v>
      </c>
      <c r="I83" s="117"/>
    </row>
    <row r="84" spans="1:9" outlineLevel="1" x14ac:dyDescent="0.2">
      <c r="A84" s="109" t="s">
        <v>1647</v>
      </c>
      <c r="B84" s="110" t="s">
        <v>991</v>
      </c>
      <c r="C84" s="111">
        <v>1</v>
      </c>
      <c r="D84" s="112"/>
      <c r="E84" s="113">
        <v>1749.64981536</v>
      </c>
      <c r="F84" s="114">
        <f>C84*E84</f>
        <v>1749.64981536</v>
      </c>
      <c r="G84" s="115">
        <v>88</v>
      </c>
      <c r="H84" s="116">
        <f>F84*(1-(G84/100)) +(0*SUM(H85))</f>
        <v>209.95797784319998</v>
      </c>
      <c r="I84" s="117"/>
    </row>
    <row r="85" spans="1:9" hidden="1" outlineLevel="1" x14ac:dyDescent="0.2">
      <c r="A85" s="109" t="s">
        <v>1648</v>
      </c>
      <c r="B85" s="110" t="s">
        <v>993</v>
      </c>
      <c r="C85" s="111">
        <v>1</v>
      </c>
      <c r="D85" s="112"/>
      <c r="E85" s="113">
        <v>1749.64981536</v>
      </c>
      <c r="F85" s="114">
        <v>1749.64981536</v>
      </c>
      <c r="G85" s="115">
        <v>88</v>
      </c>
      <c r="H85" s="116">
        <v>209.95797784320001</v>
      </c>
      <c r="I85" s="117"/>
    </row>
    <row r="86" spans="1:9" x14ac:dyDescent="0.2">
      <c r="A86" s="109"/>
      <c r="B86" s="110"/>
      <c r="C86" s="111"/>
      <c r="D86" s="112"/>
      <c r="E86" s="113"/>
      <c r="F86" s="114"/>
      <c r="G86" s="115"/>
      <c r="H86" s="116"/>
      <c r="I86" s="117"/>
    </row>
    <row r="87" spans="1:9" ht="13.5" thickBot="1" x14ac:dyDescent="0.25">
      <c r="A87" s="118"/>
      <c r="B87" s="119"/>
      <c r="C87" s="120"/>
      <c r="D87" s="121"/>
      <c r="E87" s="122"/>
      <c r="F87" s="123"/>
      <c r="G87" s="124"/>
      <c r="H87" s="125"/>
      <c r="I87" s="126"/>
    </row>
    <row r="88" spans="1:9" x14ac:dyDescent="0.2">
      <c r="A88" s="27"/>
      <c r="B88" s="127" t="s">
        <v>49</v>
      </c>
      <c r="C88" s="128"/>
      <c r="D88" s="27"/>
      <c r="E88" s="129"/>
      <c r="F88" s="114"/>
      <c r="G88" s="130"/>
      <c r="H88" s="129">
        <f>F11</f>
        <v>62092.541977639987</v>
      </c>
      <c r="I88" s="129"/>
    </row>
    <row r="89" spans="1:9" x14ac:dyDescent="0.2">
      <c r="A89" s="4"/>
      <c r="B89" s="127" t="s">
        <v>50</v>
      </c>
      <c r="C89" s="96"/>
      <c r="D89" s="4"/>
      <c r="E89" s="20"/>
      <c r="F89" s="114"/>
      <c r="G89" s="97"/>
      <c r="H89" s="20">
        <f>H11</f>
        <v>36295.586309719198</v>
      </c>
      <c r="I89" s="20"/>
    </row>
    <row r="90" spans="1:9" x14ac:dyDescent="0.2">
      <c r="A90" s="4"/>
      <c r="B90" s="127" t="s">
        <v>51</v>
      </c>
      <c r="C90" s="96"/>
      <c r="D90" s="4"/>
      <c r="E90" s="20"/>
      <c r="F90" s="114"/>
      <c r="G90" s="97"/>
      <c r="H90" s="20">
        <f>I11</f>
        <v>0</v>
      </c>
      <c r="I90" s="20"/>
    </row>
    <row r="91" spans="1:9" x14ac:dyDescent="0.2">
      <c r="A91" s="4"/>
      <c r="B91" s="127"/>
      <c r="C91" s="96"/>
      <c r="D91" s="4"/>
      <c r="E91" s="20"/>
      <c r="F91" s="114"/>
      <c r="G91" s="97"/>
      <c r="H91" s="20"/>
      <c r="I91" s="20"/>
    </row>
    <row r="92" spans="1:9" x14ac:dyDescent="0.2">
      <c r="A92" s="4"/>
      <c r="B92" s="76" t="s">
        <v>52</v>
      </c>
      <c r="C92" s="96"/>
      <c r="D92" s="4"/>
      <c r="E92" s="20"/>
      <c r="F92" s="114"/>
      <c r="G92" s="97"/>
      <c r="H92" s="20">
        <f>SUM(H89,H90)</f>
        <v>36295.586309719198</v>
      </c>
    </row>
    <row r="93" spans="1:9" x14ac:dyDescent="0.2">
      <c r="A93" s="4"/>
      <c r="B93" s="76"/>
      <c r="C93" s="96"/>
      <c r="D93" s="4"/>
      <c r="E93" s="20"/>
      <c r="F93" s="20"/>
      <c r="G93" s="97"/>
      <c r="H93" s="20"/>
      <c r="I93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outlinePr summaryBelow="0"/>
    <pageSetUpPr fitToPage="1"/>
  </sheetPr>
  <dimension ref="A1:I122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1649</v>
      </c>
      <c r="B11" s="110" t="s">
        <v>1650</v>
      </c>
      <c r="C11" s="111">
        <v>1</v>
      </c>
      <c r="D11" s="112"/>
      <c r="E11" s="113">
        <f>SUM(F12,F39,F67,F77,F84,F93,F103,F106,F109,F112)</f>
        <v>107343.25996185001</v>
      </c>
      <c r="F11" s="114">
        <f>C11*E11</f>
        <v>107343.25996185001</v>
      </c>
      <c r="G11" s="115">
        <f>IF(F11=0, 0, 100*(1-(H11/F11)))</f>
        <v>46.98415631851195</v>
      </c>
      <c r="H11" s="116">
        <f>C11*SUM(H12,H39,H67,H77,H84,H93,H103,H106,H109,H112)</f>
        <v>56908.934903987756</v>
      </c>
      <c r="I11" s="117">
        <f>SUM(I12:I114)</f>
        <v>0</v>
      </c>
    </row>
    <row r="12" spans="1:9" outlineLevel="1" x14ac:dyDescent="0.2">
      <c r="A12" s="109" t="s">
        <v>1651</v>
      </c>
      <c r="B12" s="110" t="s">
        <v>1652</v>
      </c>
      <c r="C12" s="111">
        <v>1</v>
      </c>
      <c r="D12" s="112"/>
      <c r="E12" s="113">
        <f>SUM(F13,F15,F17,F19,F21,F23,F25,F27,F29,F31,F33,F35,F37)</f>
        <v>32562.768558520002</v>
      </c>
      <c r="F12" s="114">
        <f>C12*E12</f>
        <v>32562.768558520002</v>
      </c>
      <c r="G12" s="115">
        <f>IF(F12=0, 0, 100*(1-(H12/F12)))</f>
        <v>40.000000000000014</v>
      </c>
      <c r="H12" s="116">
        <f>C12*SUM(H13,H15,H17,H19,H21,H23,H25,H27,H29,H31,H33,H35,H37)</f>
        <v>19537.661135111997</v>
      </c>
      <c r="I12" s="117"/>
    </row>
    <row r="13" spans="1:9" outlineLevel="2" x14ac:dyDescent="0.2">
      <c r="A13" s="109" t="s">
        <v>1653</v>
      </c>
      <c r="B13" s="110" t="s">
        <v>536</v>
      </c>
      <c r="C13" s="111">
        <v>1</v>
      </c>
      <c r="D13" s="112"/>
      <c r="E13" s="113">
        <v>37.44</v>
      </c>
      <c r="F13" s="114">
        <f>C13*E13</f>
        <v>37.44</v>
      </c>
      <c r="G13" s="115">
        <v>40</v>
      </c>
      <c r="H13" s="116">
        <f>F13*(1-(G13/100)) +(0*SUM(H14))</f>
        <v>22.463999999999999</v>
      </c>
      <c r="I13" s="117"/>
    </row>
    <row r="14" spans="1:9" hidden="1" outlineLevel="2" x14ac:dyDescent="0.2">
      <c r="A14" s="109" t="s">
        <v>1654</v>
      </c>
      <c r="B14" s="110" t="s">
        <v>536</v>
      </c>
      <c r="C14" s="111">
        <v>1</v>
      </c>
      <c r="D14" s="112"/>
      <c r="E14" s="113">
        <v>37.44</v>
      </c>
      <c r="F14" s="114">
        <v>37.44</v>
      </c>
      <c r="G14" s="115">
        <v>40</v>
      </c>
      <c r="H14" s="116">
        <v>22.463999999999999</v>
      </c>
      <c r="I14" s="117"/>
    </row>
    <row r="15" spans="1:9" outlineLevel="2" x14ac:dyDescent="0.2">
      <c r="A15" s="109" t="s">
        <v>1655</v>
      </c>
      <c r="B15" s="110" t="s">
        <v>191</v>
      </c>
      <c r="C15" s="111">
        <v>1</v>
      </c>
      <c r="D15" s="112"/>
      <c r="E15" s="113">
        <v>700.36928562000003</v>
      </c>
      <c r="F15" s="114">
        <f>C15*E15</f>
        <v>700.36928562000003</v>
      </c>
      <c r="G15" s="115">
        <v>40</v>
      </c>
      <c r="H15" s="116">
        <f>F15*(1-(G15/100)) +(0*SUM(H16))</f>
        <v>420.22157137200003</v>
      </c>
      <c r="I15" s="117"/>
    </row>
    <row r="16" spans="1:9" hidden="1" outlineLevel="2" x14ac:dyDescent="0.2">
      <c r="A16" s="109" t="s">
        <v>1656</v>
      </c>
      <c r="B16" s="110" t="s">
        <v>193</v>
      </c>
      <c r="C16" s="111">
        <v>1</v>
      </c>
      <c r="D16" s="112"/>
      <c r="E16" s="113">
        <v>700.36928562000003</v>
      </c>
      <c r="F16" s="114">
        <v>700.36928562000003</v>
      </c>
      <c r="G16" s="115">
        <v>40</v>
      </c>
      <c r="H16" s="116">
        <v>420.22157137200003</v>
      </c>
      <c r="I16" s="117"/>
    </row>
    <row r="17" spans="1:9" outlineLevel="2" x14ac:dyDescent="0.2">
      <c r="A17" s="109" t="s">
        <v>1657</v>
      </c>
      <c r="B17" s="110" t="s">
        <v>195</v>
      </c>
      <c r="C17" s="111">
        <v>2</v>
      </c>
      <c r="D17" s="112"/>
      <c r="E17" s="113">
        <v>967.93582071000003</v>
      </c>
      <c r="F17" s="114">
        <f>C17*E17</f>
        <v>1935.8716414200001</v>
      </c>
      <c r="G17" s="115">
        <v>40</v>
      </c>
      <c r="H17" s="116">
        <f>F17*(1-(G17/100)) +(0*SUM(H18))</f>
        <v>1161.522984852</v>
      </c>
      <c r="I17" s="117"/>
    </row>
    <row r="18" spans="1:9" hidden="1" outlineLevel="2" x14ac:dyDescent="0.2">
      <c r="A18" s="109" t="s">
        <v>1658</v>
      </c>
      <c r="B18" s="110" t="s">
        <v>197</v>
      </c>
      <c r="C18" s="111">
        <v>1</v>
      </c>
      <c r="D18" s="112"/>
      <c r="E18" s="113">
        <v>967.93582071000003</v>
      </c>
      <c r="F18" s="114">
        <v>967.93582071000003</v>
      </c>
      <c r="G18" s="115">
        <v>40</v>
      </c>
      <c r="H18" s="116">
        <v>580.76149242600002</v>
      </c>
      <c r="I18" s="117"/>
    </row>
    <row r="19" spans="1:9" outlineLevel="2" x14ac:dyDescent="0.2">
      <c r="A19" s="109" t="s">
        <v>1659</v>
      </c>
      <c r="B19" s="110" t="s">
        <v>543</v>
      </c>
      <c r="C19" s="111">
        <v>1</v>
      </c>
      <c r="D19" s="112"/>
      <c r="E19" s="113">
        <v>967.93582071000003</v>
      </c>
      <c r="F19" s="114">
        <f>C19*E19</f>
        <v>967.93582071000003</v>
      </c>
      <c r="G19" s="115">
        <v>40</v>
      </c>
      <c r="H19" s="116">
        <f>F19*(1-(G19/100)) +(0*SUM(H20))</f>
        <v>580.76149242600002</v>
      </c>
      <c r="I19" s="117"/>
    </row>
    <row r="20" spans="1:9" hidden="1" outlineLevel="2" x14ac:dyDescent="0.2">
      <c r="A20" s="109" t="s">
        <v>1660</v>
      </c>
      <c r="B20" s="110" t="s">
        <v>256</v>
      </c>
      <c r="C20" s="111">
        <v>1</v>
      </c>
      <c r="D20" s="112"/>
      <c r="E20" s="113">
        <v>967.93582071000003</v>
      </c>
      <c r="F20" s="114">
        <v>967.93582071000003</v>
      </c>
      <c r="G20" s="115">
        <v>40</v>
      </c>
      <c r="H20" s="116">
        <v>580.76149242600002</v>
      </c>
      <c r="I20" s="117"/>
    </row>
    <row r="21" spans="1:9" outlineLevel="2" x14ac:dyDescent="0.2">
      <c r="A21" s="109" t="s">
        <v>1661</v>
      </c>
      <c r="B21" s="110" t="s">
        <v>549</v>
      </c>
      <c r="C21" s="111">
        <v>1</v>
      </c>
      <c r="D21" s="112"/>
      <c r="E21" s="113">
        <v>10160.44823634</v>
      </c>
      <c r="F21" s="114">
        <f>C21*E21</f>
        <v>10160.44823634</v>
      </c>
      <c r="G21" s="115">
        <v>40</v>
      </c>
      <c r="H21" s="116">
        <f>F21*(1-(G21/100)) +(0*SUM(H22))</f>
        <v>6096.268941804</v>
      </c>
      <c r="I21" s="117"/>
    </row>
    <row r="22" spans="1:9" hidden="1" outlineLevel="2" x14ac:dyDescent="0.2">
      <c r="A22" s="109" t="s">
        <v>1662</v>
      </c>
      <c r="B22" s="110" t="s">
        <v>549</v>
      </c>
      <c r="C22" s="111">
        <v>1</v>
      </c>
      <c r="D22" s="112"/>
      <c r="E22" s="113">
        <v>10160.44823634</v>
      </c>
      <c r="F22" s="114">
        <v>10160.44823634</v>
      </c>
      <c r="G22" s="115">
        <v>40</v>
      </c>
      <c r="H22" s="116">
        <v>6096.268941804</v>
      </c>
      <c r="I22" s="117"/>
    </row>
    <row r="23" spans="1:9" outlineLevel="2" x14ac:dyDescent="0.2">
      <c r="A23" s="109" t="s">
        <v>1663</v>
      </c>
      <c r="B23" s="110" t="s">
        <v>203</v>
      </c>
      <c r="C23" s="111">
        <v>1</v>
      </c>
      <c r="D23" s="112"/>
      <c r="E23" s="113">
        <v>9312.3647013900008</v>
      </c>
      <c r="F23" s="114">
        <f>C23*E23</f>
        <v>9312.3647013900008</v>
      </c>
      <c r="G23" s="115">
        <v>40</v>
      </c>
      <c r="H23" s="116">
        <f>F23*(1-(G23/100)) +(0*SUM(H24))</f>
        <v>5587.4188208340001</v>
      </c>
      <c r="I23" s="117"/>
    </row>
    <row r="24" spans="1:9" hidden="1" outlineLevel="2" x14ac:dyDescent="0.2">
      <c r="A24" s="109" t="s">
        <v>1664</v>
      </c>
      <c r="B24" s="110" t="s">
        <v>205</v>
      </c>
      <c r="C24" s="111">
        <v>1</v>
      </c>
      <c r="D24" s="112"/>
      <c r="E24" s="113">
        <v>9312.3647013900008</v>
      </c>
      <c r="F24" s="114">
        <v>9312.3647013900008</v>
      </c>
      <c r="G24" s="115">
        <v>40</v>
      </c>
      <c r="H24" s="116">
        <v>5587.4188208340001</v>
      </c>
      <c r="I24" s="117"/>
    </row>
    <row r="25" spans="1:9" outlineLevel="2" x14ac:dyDescent="0.2">
      <c r="A25" s="109" t="s">
        <v>1665</v>
      </c>
      <c r="B25" s="110" t="s">
        <v>210</v>
      </c>
      <c r="C25" s="111">
        <v>2</v>
      </c>
      <c r="D25" s="112"/>
      <c r="E25" s="113">
        <v>1308.5572392700001</v>
      </c>
      <c r="F25" s="114">
        <f>C25*E25</f>
        <v>2617.1144785400002</v>
      </c>
      <c r="G25" s="115">
        <v>40</v>
      </c>
      <c r="H25" s="116">
        <f>F25*(1-(G25/100)) +(0*SUM(H26))</f>
        <v>1570.2686871240001</v>
      </c>
      <c r="I25" s="117"/>
    </row>
    <row r="26" spans="1:9" hidden="1" outlineLevel="2" x14ac:dyDescent="0.2">
      <c r="A26" s="109" t="s">
        <v>1666</v>
      </c>
      <c r="B26" s="110" t="s">
        <v>210</v>
      </c>
      <c r="C26" s="111">
        <v>1</v>
      </c>
      <c r="D26" s="112"/>
      <c r="E26" s="113">
        <v>1308.5572392700001</v>
      </c>
      <c r="F26" s="114">
        <v>1308.5572392700001</v>
      </c>
      <c r="G26" s="115">
        <v>40</v>
      </c>
      <c r="H26" s="116">
        <v>785.13434356200003</v>
      </c>
      <c r="I26" s="117"/>
    </row>
    <row r="27" spans="1:9" outlineLevel="2" x14ac:dyDescent="0.2">
      <c r="A27" s="109" t="s">
        <v>1667</v>
      </c>
      <c r="B27" s="110" t="s">
        <v>632</v>
      </c>
      <c r="C27" s="111">
        <v>2</v>
      </c>
      <c r="D27" s="112"/>
      <c r="E27" s="113">
        <v>452</v>
      </c>
      <c r="F27" s="114">
        <f>C27*E27</f>
        <v>904</v>
      </c>
      <c r="G27" s="115">
        <v>40</v>
      </c>
      <c r="H27" s="116">
        <f>F27*(1-(G27/100)) +(0*SUM(H28))</f>
        <v>542.4</v>
      </c>
      <c r="I27" s="117"/>
    </row>
    <row r="28" spans="1:9" hidden="1" outlineLevel="2" x14ac:dyDescent="0.2">
      <c r="A28" s="109" t="s">
        <v>1668</v>
      </c>
      <c r="B28" s="110" t="s">
        <v>634</v>
      </c>
      <c r="C28" s="111">
        <v>1</v>
      </c>
      <c r="D28" s="112"/>
      <c r="E28" s="113">
        <v>452</v>
      </c>
      <c r="F28" s="114">
        <v>452</v>
      </c>
      <c r="G28" s="115">
        <v>40</v>
      </c>
      <c r="H28" s="116">
        <v>271.2</v>
      </c>
      <c r="I28" s="117"/>
    </row>
    <row r="29" spans="1:9" outlineLevel="2" x14ac:dyDescent="0.2">
      <c r="A29" s="109" t="s">
        <v>1669</v>
      </c>
      <c r="B29" s="110" t="s">
        <v>558</v>
      </c>
      <c r="C29" s="111">
        <v>2</v>
      </c>
      <c r="D29" s="112"/>
      <c r="E29" s="113">
        <v>28.6</v>
      </c>
      <c r="F29" s="114">
        <f>C29*E29</f>
        <v>57.2</v>
      </c>
      <c r="G29" s="115">
        <v>40</v>
      </c>
      <c r="H29" s="116">
        <f>F29*(1-(G29/100)) +(0*SUM(H30))</f>
        <v>34.32</v>
      </c>
      <c r="I29" s="117"/>
    </row>
    <row r="30" spans="1:9" hidden="1" outlineLevel="2" x14ac:dyDescent="0.2">
      <c r="A30" s="109" t="s">
        <v>1670</v>
      </c>
      <c r="B30" s="110" t="s">
        <v>558</v>
      </c>
      <c r="C30" s="111">
        <v>1</v>
      </c>
      <c r="D30" s="112"/>
      <c r="E30" s="113">
        <v>28.6</v>
      </c>
      <c r="F30" s="114">
        <v>28.6</v>
      </c>
      <c r="G30" s="115">
        <v>40</v>
      </c>
      <c r="H30" s="116">
        <v>17.16</v>
      </c>
      <c r="I30" s="117"/>
    </row>
    <row r="31" spans="1:9" outlineLevel="2" x14ac:dyDescent="0.2">
      <c r="A31" s="109" t="s">
        <v>1671</v>
      </c>
      <c r="B31" s="110" t="s">
        <v>641</v>
      </c>
      <c r="C31" s="111">
        <v>1</v>
      </c>
      <c r="D31" s="112"/>
      <c r="E31" s="113">
        <v>2358.3343945000001</v>
      </c>
      <c r="F31" s="114">
        <f>C31*E31</f>
        <v>2358.3343945000001</v>
      </c>
      <c r="G31" s="115">
        <v>40</v>
      </c>
      <c r="H31" s="116">
        <f>F31*(1-(G31/100)) +(0*SUM(H32))</f>
        <v>1415.0006367000001</v>
      </c>
      <c r="I31" s="117"/>
    </row>
    <row r="32" spans="1:9" hidden="1" outlineLevel="2" x14ac:dyDescent="0.2">
      <c r="A32" s="109" t="s">
        <v>1672</v>
      </c>
      <c r="B32" s="110" t="s">
        <v>641</v>
      </c>
      <c r="C32" s="111">
        <v>1</v>
      </c>
      <c r="D32" s="112"/>
      <c r="E32" s="113">
        <v>2358.3343945000001</v>
      </c>
      <c r="F32" s="114">
        <v>2358.3343945000001</v>
      </c>
      <c r="G32" s="115">
        <v>40</v>
      </c>
      <c r="H32" s="116">
        <v>1415.0006367000001</v>
      </c>
      <c r="I32" s="117"/>
    </row>
    <row r="33" spans="1:9" outlineLevel="2" x14ac:dyDescent="0.2">
      <c r="A33" s="109" t="s">
        <v>1673</v>
      </c>
      <c r="B33" s="110" t="s">
        <v>561</v>
      </c>
      <c r="C33" s="111">
        <v>1</v>
      </c>
      <c r="D33" s="112"/>
      <c r="E33" s="113">
        <v>27.17</v>
      </c>
      <c r="F33" s="114">
        <f>C33*E33</f>
        <v>27.17</v>
      </c>
      <c r="G33" s="115">
        <v>40</v>
      </c>
      <c r="H33" s="116">
        <f>F33*(1-(G33/100)) +(0*SUM(H34))</f>
        <v>16.302</v>
      </c>
      <c r="I33" s="117"/>
    </row>
    <row r="34" spans="1:9" hidden="1" outlineLevel="2" x14ac:dyDescent="0.2">
      <c r="A34" s="109" t="s">
        <v>1674</v>
      </c>
      <c r="B34" s="110" t="s">
        <v>561</v>
      </c>
      <c r="C34" s="111">
        <v>1</v>
      </c>
      <c r="D34" s="112"/>
      <c r="E34" s="113">
        <v>27.17</v>
      </c>
      <c r="F34" s="114">
        <v>27.17</v>
      </c>
      <c r="G34" s="115">
        <v>40</v>
      </c>
      <c r="H34" s="116">
        <v>16.302</v>
      </c>
      <c r="I34" s="117"/>
    </row>
    <row r="35" spans="1:9" outlineLevel="2" x14ac:dyDescent="0.2">
      <c r="A35" s="109" t="s">
        <v>1675</v>
      </c>
      <c r="B35" s="110" t="s">
        <v>646</v>
      </c>
      <c r="C35" s="111">
        <v>1</v>
      </c>
      <c r="D35" s="112"/>
      <c r="E35" s="113">
        <v>184.52</v>
      </c>
      <c r="F35" s="114">
        <f>C35*E35</f>
        <v>184.52</v>
      </c>
      <c r="G35" s="115">
        <v>40</v>
      </c>
      <c r="H35" s="116">
        <f>F35*(1-(G35/100)) +(0*SUM(H36))</f>
        <v>110.712</v>
      </c>
      <c r="I35" s="117"/>
    </row>
    <row r="36" spans="1:9" hidden="1" outlineLevel="2" x14ac:dyDescent="0.2">
      <c r="A36" s="109" t="s">
        <v>1676</v>
      </c>
      <c r="B36" s="110" t="s">
        <v>646</v>
      </c>
      <c r="C36" s="111">
        <v>1</v>
      </c>
      <c r="D36" s="112"/>
      <c r="E36" s="113">
        <v>184.52</v>
      </c>
      <c r="F36" s="114">
        <v>184.52</v>
      </c>
      <c r="G36" s="115">
        <v>40</v>
      </c>
      <c r="H36" s="116">
        <v>110.712</v>
      </c>
      <c r="I36" s="117"/>
    </row>
    <row r="37" spans="1:9" outlineLevel="2" x14ac:dyDescent="0.2">
      <c r="A37" s="109" t="s">
        <v>1677</v>
      </c>
      <c r="B37" s="110" t="s">
        <v>245</v>
      </c>
      <c r="C37" s="111">
        <v>1</v>
      </c>
      <c r="D37" s="112"/>
      <c r="E37" s="113">
        <v>3300</v>
      </c>
      <c r="F37" s="114">
        <f>C37*E37</f>
        <v>3300</v>
      </c>
      <c r="G37" s="115">
        <v>40</v>
      </c>
      <c r="H37" s="116">
        <f>F37*(1-(G37/100)) +(0*SUM(H38))</f>
        <v>1980</v>
      </c>
      <c r="I37" s="117"/>
    </row>
    <row r="38" spans="1:9" hidden="1" outlineLevel="2" x14ac:dyDescent="0.2">
      <c r="A38" s="109" t="s">
        <v>1678</v>
      </c>
      <c r="B38" s="110" t="s">
        <v>245</v>
      </c>
      <c r="C38" s="111">
        <v>1</v>
      </c>
      <c r="D38" s="112"/>
      <c r="E38" s="113">
        <v>3300</v>
      </c>
      <c r="F38" s="114">
        <v>3300</v>
      </c>
      <c r="G38" s="115">
        <v>40</v>
      </c>
      <c r="H38" s="116">
        <v>1980</v>
      </c>
      <c r="I38" s="117"/>
    </row>
    <row r="39" spans="1:9" outlineLevel="1" x14ac:dyDescent="0.2">
      <c r="A39" s="109" t="s">
        <v>1679</v>
      </c>
      <c r="B39" s="110" t="s">
        <v>1680</v>
      </c>
      <c r="C39" s="111">
        <v>1</v>
      </c>
      <c r="D39" s="112"/>
      <c r="E39" s="113">
        <f>SUM(F40,F42,F44)</f>
        <v>29718.680758969997</v>
      </c>
      <c r="F39" s="114">
        <f>C39*E39</f>
        <v>29718.680758969997</v>
      </c>
      <c r="G39" s="115">
        <f>IF(F39=0, 0, 100*(1-(H39/F39)))</f>
        <v>40</v>
      </c>
      <c r="H39" s="116">
        <f>C39*SUM(H40,H42,H44)</f>
        <v>17831.208455381999</v>
      </c>
      <c r="I39" s="117"/>
    </row>
    <row r="40" spans="1:9" outlineLevel="2" x14ac:dyDescent="0.2">
      <c r="A40" s="109" t="s">
        <v>1681</v>
      </c>
      <c r="B40" s="110" t="s">
        <v>60</v>
      </c>
      <c r="C40" s="111">
        <v>6</v>
      </c>
      <c r="D40" s="112"/>
      <c r="E40" s="113">
        <v>214.52947918000001</v>
      </c>
      <c r="F40" s="114">
        <f>C40*E40</f>
        <v>1287.1768750800002</v>
      </c>
      <c r="G40" s="115">
        <v>40</v>
      </c>
      <c r="H40" s="116">
        <f>F40*(1-(G40/100)) +(0*SUM(H41))</f>
        <v>772.30612504800013</v>
      </c>
      <c r="I40" s="117"/>
    </row>
    <row r="41" spans="1:9" hidden="1" outlineLevel="2" x14ac:dyDescent="0.2">
      <c r="A41" s="109" t="s">
        <v>1682</v>
      </c>
      <c r="B41" s="110" t="s">
        <v>62</v>
      </c>
      <c r="C41" s="111">
        <v>1</v>
      </c>
      <c r="D41" s="112"/>
      <c r="E41" s="113">
        <v>214.52947918000001</v>
      </c>
      <c r="F41" s="114">
        <v>214.52947918000001</v>
      </c>
      <c r="G41" s="115">
        <v>40</v>
      </c>
      <c r="H41" s="116">
        <v>128.71768750800001</v>
      </c>
      <c r="I41" s="117"/>
    </row>
    <row r="42" spans="1:9" outlineLevel="2" x14ac:dyDescent="0.2">
      <c r="A42" s="109" t="s">
        <v>1683</v>
      </c>
      <c r="B42" s="110" t="s">
        <v>64</v>
      </c>
      <c r="C42" s="111">
        <v>14</v>
      </c>
      <c r="D42" s="112"/>
      <c r="E42" s="113">
        <v>214.52947918000001</v>
      </c>
      <c r="F42" s="114">
        <f>C42*E42</f>
        <v>3003.4127085200003</v>
      </c>
      <c r="G42" s="115">
        <v>40</v>
      </c>
      <c r="H42" s="116">
        <f>F42*(1-(G42/100)) +(0*SUM(H43))</f>
        <v>1802.0476251120001</v>
      </c>
      <c r="I42" s="117"/>
    </row>
    <row r="43" spans="1:9" hidden="1" outlineLevel="2" x14ac:dyDescent="0.2">
      <c r="A43" s="109" t="s">
        <v>1684</v>
      </c>
      <c r="B43" s="110" t="s">
        <v>66</v>
      </c>
      <c r="C43" s="111">
        <v>1</v>
      </c>
      <c r="D43" s="112"/>
      <c r="E43" s="113">
        <v>214.52947918000001</v>
      </c>
      <c r="F43" s="114">
        <v>214.52947918000001</v>
      </c>
      <c r="G43" s="115">
        <v>40</v>
      </c>
      <c r="H43" s="116">
        <v>128.71768750800001</v>
      </c>
      <c r="I43" s="117"/>
    </row>
    <row r="44" spans="1:9" outlineLevel="2" x14ac:dyDescent="0.2">
      <c r="A44" s="109" t="s">
        <v>1685</v>
      </c>
      <c r="B44" s="110" t="s">
        <v>1686</v>
      </c>
      <c r="C44" s="111">
        <v>1</v>
      </c>
      <c r="D44" s="112"/>
      <c r="E44" s="113">
        <v>25428.091175369998</v>
      </c>
      <c r="F44" s="114">
        <f>C44*E44</f>
        <v>25428.091175369998</v>
      </c>
      <c r="G44" s="115">
        <v>40</v>
      </c>
      <c r="H44" s="116">
        <f>F44*(1-(G44/100)) +(0*SUM(H45,H46,H47,H48,H49,H50,H51,H52,H53,H54,H55,H56,H57,H58,H59,H60,H61,H62,H63,H64,H65,H66))</f>
        <v>15256.854705221998</v>
      </c>
      <c r="I44" s="117"/>
    </row>
    <row r="45" spans="1:9" hidden="1" outlineLevel="3" x14ac:dyDescent="0.2">
      <c r="A45" s="109" t="s">
        <v>1687</v>
      </c>
      <c r="B45" s="110" t="s">
        <v>1688</v>
      </c>
      <c r="C45" s="111">
        <v>1</v>
      </c>
      <c r="D45" s="112"/>
      <c r="E45" s="113">
        <v>6097.03298103</v>
      </c>
      <c r="F45" s="114">
        <v>6097.03298103</v>
      </c>
      <c r="G45" s="115">
        <v>40</v>
      </c>
      <c r="H45" s="116">
        <v>3658.2197886180002</v>
      </c>
      <c r="I45" s="117"/>
    </row>
    <row r="46" spans="1:9" hidden="1" outlineLevel="3" x14ac:dyDescent="0.2">
      <c r="A46" s="109" t="s">
        <v>1689</v>
      </c>
      <c r="B46" s="110" t="s">
        <v>72</v>
      </c>
      <c r="C46" s="111">
        <v>1</v>
      </c>
      <c r="D46" s="112"/>
      <c r="E46" s="113">
        <v>537.64166561000002</v>
      </c>
      <c r="F46" s="114">
        <v>537.64166561000002</v>
      </c>
      <c r="G46" s="115">
        <v>40</v>
      </c>
      <c r="H46" s="116">
        <v>322.58499936599998</v>
      </c>
      <c r="I46" s="117"/>
    </row>
    <row r="47" spans="1:9" hidden="1" outlineLevel="3" x14ac:dyDescent="0.2">
      <c r="A47" s="109" t="s">
        <v>1690</v>
      </c>
      <c r="B47" s="110" t="s">
        <v>185</v>
      </c>
      <c r="C47" s="111">
        <v>2</v>
      </c>
      <c r="D47" s="112"/>
      <c r="E47" s="113">
        <v>313.76543995999998</v>
      </c>
      <c r="F47" s="114">
        <v>627.53087991999996</v>
      </c>
      <c r="G47" s="115">
        <v>40</v>
      </c>
      <c r="H47" s="116">
        <v>376.518527952</v>
      </c>
      <c r="I47" s="117"/>
    </row>
    <row r="48" spans="1:9" hidden="1" outlineLevel="3" x14ac:dyDescent="0.2">
      <c r="A48" s="109" t="s">
        <v>1691</v>
      </c>
      <c r="B48" s="110" t="s">
        <v>197</v>
      </c>
      <c r="C48" s="111">
        <v>1</v>
      </c>
      <c r="D48" s="112"/>
      <c r="E48" s="113">
        <v>967.93582071000003</v>
      </c>
      <c r="F48" s="114">
        <v>967.93582071000003</v>
      </c>
      <c r="G48" s="115">
        <v>40</v>
      </c>
      <c r="H48" s="116">
        <v>580.76149242600002</v>
      </c>
      <c r="I48" s="117"/>
    </row>
    <row r="49" spans="1:9" hidden="1" outlineLevel="3" x14ac:dyDescent="0.2">
      <c r="A49" s="109" t="s">
        <v>1692</v>
      </c>
      <c r="B49" s="110" t="s">
        <v>256</v>
      </c>
      <c r="C49" s="111">
        <v>1</v>
      </c>
      <c r="D49" s="112"/>
      <c r="E49" s="113">
        <v>967.93582071000003</v>
      </c>
      <c r="F49" s="114">
        <v>967.93582071000003</v>
      </c>
      <c r="G49" s="115">
        <v>40</v>
      </c>
      <c r="H49" s="116">
        <v>580.76149242600002</v>
      </c>
      <c r="I49" s="117"/>
    </row>
    <row r="50" spans="1:9" hidden="1" outlineLevel="3" x14ac:dyDescent="0.2">
      <c r="A50" s="109" t="s">
        <v>1693</v>
      </c>
      <c r="B50" s="110" t="s">
        <v>118</v>
      </c>
      <c r="C50" s="111">
        <v>2</v>
      </c>
      <c r="D50" s="112"/>
      <c r="E50" s="113">
        <v>862.86769387000004</v>
      </c>
      <c r="F50" s="114">
        <v>1725.7353877400001</v>
      </c>
      <c r="G50" s="115">
        <v>40</v>
      </c>
      <c r="H50" s="116">
        <v>1035.4412326439999</v>
      </c>
      <c r="I50" s="117"/>
    </row>
    <row r="51" spans="1:9" hidden="1" outlineLevel="3" x14ac:dyDescent="0.2">
      <c r="A51" s="109" t="s">
        <v>1694</v>
      </c>
      <c r="B51" s="110" t="s">
        <v>258</v>
      </c>
      <c r="C51" s="111">
        <v>1</v>
      </c>
      <c r="D51" s="112"/>
      <c r="E51" s="113">
        <v>2064.00101872</v>
      </c>
      <c r="F51" s="114">
        <v>2064.00101872</v>
      </c>
      <c r="G51" s="115">
        <v>40</v>
      </c>
      <c r="H51" s="116">
        <v>1238.4006112320001</v>
      </c>
      <c r="I51" s="117"/>
    </row>
    <row r="52" spans="1:9" hidden="1" outlineLevel="3" x14ac:dyDescent="0.2">
      <c r="A52" s="109" t="s">
        <v>1695</v>
      </c>
      <c r="B52" s="110" t="s">
        <v>963</v>
      </c>
      <c r="C52" s="111">
        <v>1</v>
      </c>
      <c r="D52" s="112"/>
      <c r="E52" s="113">
        <v>7211.7152680500003</v>
      </c>
      <c r="F52" s="114">
        <v>7211.7152680500003</v>
      </c>
      <c r="G52" s="115">
        <v>40</v>
      </c>
      <c r="H52" s="116">
        <v>4327.0291608300004</v>
      </c>
      <c r="I52" s="117"/>
    </row>
    <row r="53" spans="1:9" hidden="1" outlineLevel="3" x14ac:dyDescent="0.2">
      <c r="A53" s="109" t="s">
        <v>1696</v>
      </c>
      <c r="B53" s="110" t="s">
        <v>62</v>
      </c>
      <c r="C53" s="111">
        <v>0</v>
      </c>
      <c r="D53" s="112"/>
      <c r="E53" s="113">
        <v>214.52947918000001</v>
      </c>
      <c r="F53" s="114">
        <v>0</v>
      </c>
      <c r="G53" s="115">
        <v>40</v>
      </c>
      <c r="H53" s="116">
        <v>0</v>
      </c>
      <c r="I53" s="117"/>
    </row>
    <row r="54" spans="1:9" hidden="1" outlineLevel="3" x14ac:dyDescent="0.2">
      <c r="A54" s="109" t="s">
        <v>1697</v>
      </c>
      <c r="B54" s="110" t="s">
        <v>66</v>
      </c>
      <c r="C54" s="111">
        <v>0</v>
      </c>
      <c r="D54" s="112"/>
      <c r="E54" s="113">
        <v>214.52947918000001</v>
      </c>
      <c r="F54" s="114">
        <v>0</v>
      </c>
      <c r="G54" s="115">
        <v>40</v>
      </c>
      <c r="H54" s="116">
        <v>0</v>
      </c>
      <c r="I54" s="117"/>
    </row>
    <row r="55" spans="1:9" hidden="1" outlineLevel="3" x14ac:dyDescent="0.2">
      <c r="A55" s="109" t="s">
        <v>1698</v>
      </c>
      <c r="B55" s="110" t="s">
        <v>80</v>
      </c>
      <c r="C55" s="111">
        <v>3</v>
      </c>
      <c r="D55" s="112"/>
      <c r="E55" s="113">
        <v>256.72991214000001</v>
      </c>
      <c r="F55" s="114">
        <v>770.18973642000003</v>
      </c>
      <c r="G55" s="115">
        <v>40</v>
      </c>
      <c r="H55" s="116">
        <v>462.11384185200001</v>
      </c>
      <c r="I55" s="117"/>
    </row>
    <row r="56" spans="1:9" hidden="1" outlineLevel="3" x14ac:dyDescent="0.2">
      <c r="A56" s="109" t="s">
        <v>1699</v>
      </c>
      <c r="B56" s="110" t="s">
        <v>82</v>
      </c>
      <c r="C56" s="111">
        <v>1</v>
      </c>
      <c r="D56" s="112"/>
      <c r="E56" s="113">
        <v>997.30039475000001</v>
      </c>
      <c r="F56" s="114">
        <v>997.30039475000001</v>
      </c>
      <c r="G56" s="115">
        <v>40</v>
      </c>
      <c r="H56" s="116">
        <v>598.38023684999996</v>
      </c>
      <c r="I56" s="117"/>
    </row>
    <row r="57" spans="1:9" hidden="1" outlineLevel="3" x14ac:dyDescent="0.2">
      <c r="A57" s="109" t="s">
        <v>1700</v>
      </c>
      <c r="B57" s="110" t="s">
        <v>1701</v>
      </c>
      <c r="C57" s="111">
        <v>1</v>
      </c>
      <c r="D57" s="112"/>
      <c r="E57" s="113">
        <v>938.16375906999997</v>
      </c>
      <c r="F57" s="114">
        <v>938.16375906999997</v>
      </c>
      <c r="G57" s="115">
        <v>40</v>
      </c>
      <c r="H57" s="116">
        <v>562.89825544200005</v>
      </c>
      <c r="I57" s="117"/>
    </row>
    <row r="58" spans="1:9" hidden="1" outlineLevel="3" x14ac:dyDescent="0.2">
      <c r="A58" s="109" t="s">
        <v>1702</v>
      </c>
      <c r="B58" s="110" t="s">
        <v>222</v>
      </c>
      <c r="C58" s="111">
        <v>1</v>
      </c>
      <c r="D58" s="112"/>
      <c r="E58" s="113">
        <v>594.85546925000006</v>
      </c>
      <c r="F58" s="114">
        <v>594.85546925000006</v>
      </c>
      <c r="G58" s="115">
        <v>40</v>
      </c>
      <c r="H58" s="116">
        <v>356.91328155000002</v>
      </c>
      <c r="I58" s="117"/>
    </row>
    <row r="59" spans="1:9" hidden="1" outlineLevel="3" x14ac:dyDescent="0.2">
      <c r="A59" s="109" t="s">
        <v>1703</v>
      </c>
      <c r="B59" s="110" t="s">
        <v>225</v>
      </c>
      <c r="C59" s="111">
        <v>1</v>
      </c>
      <c r="D59" s="112"/>
      <c r="E59" s="113">
        <v>275.43613906000002</v>
      </c>
      <c r="F59" s="114">
        <v>275.43613906000002</v>
      </c>
      <c r="G59" s="115">
        <v>40</v>
      </c>
      <c r="H59" s="116">
        <v>165.261683436</v>
      </c>
      <c r="I59" s="117"/>
    </row>
    <row r="60" spans="1:9" hidden="1" outlineLevel="3" x14ac:dyDescent="0.2">
      <c r="A60" s="109" t="s">
        <v>1704</v>
      </c>
      <c r="B60" s="110" t="s">
        <v>227</v>
      </c>
      <c r="C60" s="111">
        <v>1</v>
      </c>
      <c r="D60" s="112"/>
      <c r="E60" s="113">
        <v>78.186680249999995</v>
      </c>
      <c r="F60" s="114">
        <v>78.186680249999995</v>
      </c>
      <c r="G60" s="115">
        <v>40</v>
      </c>
      <c r="H60" s="116">
        <v>46.912008149999998</v>
      </c>
      <c r="I60" s="117"/>
    </row>
    <row r="61" spans="1:9" hidden="1" outlineLevel="3" x14ac:dyDescent="0.2">
      <c r="A61" s="109" t="s">
        <v>1705</v>
      </c>
      <c r="B61" s="110" t="s">
        <v>229</v>
      </c>
      <c r="C61" s="111">
        <v>1</v>
      </c>
      <c r="D61" s="112"/>
      <c r="E61" s="113">
        <v>823.90169361999995</v>
      </c>
      <c r="F61" s="114">
        <v>823.90169361999995</v>
      </c>
      <c r="G61" s="115">
        <v>40</v>
      </c>
      <c r="H61" s="116">
        <v>494.34101617200002</v>
      </c>
      <c r="I61" s="117"/>
    </row>
    <row r="62" spans="1:9" hidden="1" outlineLevel="3" x14ac:dyDescent="0.2">
      <c r="A62" s="109" t="s">
        <v>1706</v>
      </c>
      <c r="B62" s="110" t="s">
        <v>231</v>
      </c>
      <c r="C62" s="111">
        <v>1</v>
      </c>
      <c r="D62" s="112"/>
      <c r="E62" s="113">
        <v>270.62269196</v>
      </c>
      <c r="F62" s="114">
        <v>270.62269196</v>
      </c>
      <c r="G62" s="115">
        <v>40</v>
      </c>
      <c r="H62" s="116">
        <v>162.37361517599999</v>
      </c>
      <c r="I62" s="117"/>
    </row>
    <row r="63" spans="1:9" hidden="1" outlineLevel="3" x14ac:dyDescent="0.2">
      <c r="A63" s="109" t="s">
        <v>1707</v>
      </c>
      <c r="B63" s="110" t="s">
        <v>1708</v>
      </c>
      <c r="C63" s="111">
        <v>1</v>
      </c>
      <c r="D63" s="112"/>
      <c r="E63" s="113">
        <v>60.142620649999998</v>
      </c>
      <c r="F63" s="114">
        <v>60.142620649999998</v>
      </c>
      <c r="G63" s="115">
        <v>40</v>
      </c>
      <c r="H63" s="116">
        <v>36.085572390000003</v>
      </c>
      <c r="I63" s="117"/>
    </row>
    <row r="64" spans="1:9" hidden="1" outlineLevel="3" x14ac:dyDescent="0.2">
      <c r="A64" s="109" t="s">
        <v>1709</v>
      </c>
      <c r="B64" s="110" t="s">
        <v>92</v>
      </c>
      <c r="C64" s="111">
        <v>0</v>
      </c>
      <c r="D64" s="112"/>
      <c r="E64" s="113">
        <v>119.07551254000001</v>
      </c>
      <c r="F64" s="114">
        <v>0</v>
      </c>
      <c r="G64" s="115">
        <v>40</v>
      </c>
      <c r="H64" s="116">
        <v>0</v>
      </c>
      <c r="I64" s="117"/>
    </row>
    <row r="65" spans="1:9" hidden="1" outlineLevel="3" x14ac:dyDescent="0.2">
      <c r="A65" s="109" t="s">
        <v>1710</v>
      </c>
      <c r="B65" s="110" t="s">
        <v>236</v>
      </c>
      <c r="C65" s="111">
        <v>1</v>
      </c>
      <c r="D65" s="112"/>
      <c r="E65" s="113">
        <v>212.88679486000001</v>
      </c>
      <c r="F65" s="114">
        <v>212.88679486000001</v>
      </c>
      <c r="G65" s="115">
        <v>40</v>
      </c>
      <c r="H65" s="116">
        <v>127.732076916</v>
      </c>
      <c r="I65" s="117"/>
    </row>
    <row r="66" spans="1:9" hidden="1" outlineLevel="3" x14ac:dyDescent="0.2">
      <c r="A66" s="109" t="s">
        <v>1711</v>
      </c>
      <c r="B66" s="110" t="s">
        <v>238</v>
      </c>
      <c r="C66" s="111">
        <v>1</v>
      </c>
      <c r="D66" s="112"/>
      <c r="E66" s="113">
        <v>206.87635298999999</v>
      </c>
      <c r="F66" s="114">
        <v>206.87635298999999</v>
      </c>
      <c r="G66" s="115">
        <v>40</v>
      </c>
      <c r="H66" s="116">
        <v>124.125811794</v>
      </c>
      <c r="I66" s="117"/>
    </row>
    <row r="67" spans="1:9" outlineLevel="1" x14ac:dyDescent="0.2">
      <c r="A67" s="109" t="s">
        <v>1712</v>
      </c>
      <c r="B67" s="110" t="s">
        <v>1713</v>
      </c>
      <c r="C67" s="111">
        <v>1</v>
      </c>
      <c r="D67" s="112"/>
      <c r="E67" s="113">
        <f>SUM(F68,F70)</f>
        <v>13283.713230629999</v>
      </c>
      <c r="F67" s="114">
        <f>C67*E67</f>
        <v>13283.713230629999</v>
      </c>
      <c r="G67" s="115">
        <f>IF(F67=0, 0, 100*(1-(H67/F67)))</f>
        <v>40</v>
      </c>
      <c r="H67" s="116">
        <f>C67*SUM(H68,H70)</f>
        <v>7970.2279383779996</v>
      </c>
      <c r="I67" s="117"/>
    </row>
    <row r="68" spans="1:9" outlineLevel="2" x14ac:dyDescent="0.2">
      <c r="A68" s="109" t="s">
        <v>1714</v>
      </c>
      <c r="B68" s="110" t="s">
        <v>110</v>
      </c>
      <c r="C68" s="111">
        <v>3</v>
      </c>
      <c r="D68" s="112"/>
      <c r="E68" s="113">
        <v>256.72991214000001</v>
      </c>
      <c r="F68" s="114">
        <f>C68*E68</f>
        <v>770.18973642000003</v>
      </c>
      <c r="G68" s="115">
        <v>40</v>
      </c>
      <c r="H68" s="116">
        <f>F68*(1-(G68/100)) +(0*SUM(H69))</f>
        <v>462.11384185200001</v>
      </c>
      <c r="I68" s="117"/>
    </row>
    <row r="69" spans="1:9" hidden="1" outlineLevel="2" x14ac:dyDescent="0.2">
      <c r="A69" s="109" t="s">
        <v>1715</v>
      </c>
      <c r="B69" s="110" t="s">
        <v>80</v>
      </c>
      <c r="C69" s="111">
        <v>1</v>
      </c>
      <c r="D69" s="112"/>
      <c r="E69" s="113">
        <v>256.72991214000001</v>
      </c>
      <c r="F69" s="114">
        <v>256.72991214000001</v>
      </c>
      <c r="G69" s="115">
        <v>40</v>
      </c>
      <c r="H69" s="116">
        <v>154.03794728400001</v>
      </c>
      <c r="I69" s="117"/>
    </row>
    <row r="70" spans="1:9" outlineLevel="2" x14ac:dyDescent="0.2">
      <c r="A70" s="109" t="s">
        <v>1716</v>
      </c>
      <c r="B70" s="110" t="s">
        <v>1717</v>
      </c>
      <c r="C70" s="111">
        <v>1</v>
      </c>
      <c r="D70" s="112"/>
      <c r="E70" s="113">
        <v>12513.52349421</v>
      </c>
      <c r="F70" s="114">
        <f>C70*E70</f>
        <v>12513.52349421</v>
      </c>
      <c r="G70" s="115">
        <v>40</v>
      </c>
      <c r="H70" s="116">
        <f>F70*(1-(G70/100)) +(0*SUM(H71,H72,H73,H74,H75,H76))</f>
        <v>7508.1140965259992</v>
      </c>
      <c r="I70" s="117"/>
    </row>
    <row r="71" spans="1:9" hidden="1" outlineLevel="3" x14ac:dyDescent="0.2">
      <c r="A71" s="109" t="s">
        <v>1718</v>
      </c>
      <c r="B71" s="110" t="s">
        <v>76</v>
      </c>
      <c r="C71" s="111">
        <v>1</v>
      </c>
      <c r="D71" s="112"/>
      <c r="E71" s="113">
        <v>10880.466063919999</v>
      </c>
      <c r="F71" s="114">
        <v>10880.466063919999</v>
      </c>
      <c r="G71" s="115">
        <v>40</v>
      </c>
      <c r="H71" s="116">
        <v>6528.2796383519999</v>
      </c>
      <c r="I71" s="117"/>
    </row>
    <row r="72" spans="1:9" hidden="1" outlineLevel="3" x14ac:dyDescent="0.2">
      <c r="A72" s="109" t="s">
        <v>1719</v>
      </c>
      <c r="B72" s="110" t="s">
        <v>118</v>
      </c>
      <c r="C72" s="111">
        <v>1</v>
      </c>
      <c r="D72" s="112"/>
      <c r="E72" s="113">
        <v>862.86769387000004</v>
      </c>
      <c r="F72" s="114">
        <v>862.86769387000004</v>
      </c>
      <c r="G72" s="115">
        <v>40</v>
      </c>
      <c r="H72" s="116">
        <v>517.72061632199996</v>
      </c>
      <c r="I72" s="117"/>
    </row>
    <row r="73" spans="1:9" hidden="1" outlineLevel="3" x14ac:dyDescent="0.2">
      <c r="A73" s="109" t="s">
        <v>1720</v>
      </c>
      <c r="B73" s="110" t="s">
        <v>963</v>
      </c>
      <c r="C73" s="111">
        <v>0</v>
      </c>
      <c r="D73" s="112"/>
      <c r="E73" s="113">
        <v>7211.7152680500003</v>
      </c>
      <c r="F73" s="114">
        <v>0</v>
      </c>
      <c r="G73" s="115">
        <v>40</v>
      </c>
      <c r="H73" s="116">
        <v>0</v>
      </c>
      <c r="I73" s="117"/>
    </row>
    <row r="74" spans="1:9" hidden="1" outlineLevel="3" x14ac:dyDescent="0.2">
      <c r="A74" s="109" t="s">
        <v>1721</v>
      </c>
      <c r="B74" s="110" t="s">
        <v>62</v>
      </c>
      <c r="C74" s="111">
        <v>0</v>
      </c>
      <c r="D74" s="112"/>
      <c r="E74" s="113">
        <v>214.52947918000001</v>
      </c>
      <c r="F74" s="114">
        <v>0</v>
      </c>
      <c r="G74" s="115">
        <v>40</v>
      </c>
      <c r="H74" s="116">
        <v>0</v>
      </c>
      <c r="I74" s="117"/>
    </row>
    <row r="75" spans="1:9" hidden="1" outlineLevel="3" x14ac:dyDescent="0.2">
      <c r="A75" s="109" t="s">
        <v>1722</v>
      </c>
      <c r="B75" s="110" t="s">
        <v>66</v>
      </c>
      <c r="C75" s="111">
        <v>0</v>
      </c>
      <c r="D75" s="112"/>
      <c r="E75" s="113">
        <v>214.52947918000001</v>
      </c>
      <c r="F75" s="114">
        <v>0</v>
      </c>
      <c r="G75" s="115">
        <v>40</v>
      </c>
      <c r="H75" s="116">
        <v>0</v>
      </c>
      <c r="I75" s="117"/>
    </row>
    <row r="76" spans="1:9" hidden="1" outlineLevel="3" x14ac:dyDescent="0.2">
      <c r="A76" s="109" t="s">
        <v>1723</v>
      </c>
      <c r="B76" s="110" t="s">
        <v>80</v>
      </c>
      <c r="C76" s="111">
        <v>3</v>
      </c>
      <c r="D76" s="112"/>
      <c r="E76" s="113">
        <v>256.72991214000001</v>
      </c>
      <c r="F76" s="114">
        <v>770.18973642000003</v>
      </c>
      <c r="G76" s="115">
        <v>40</v>
      </c>
      <c r="H76" s="116">
        <v>462.11384185200001</v>
      </c>
      <c r="I76" s="117"/>
    </row>
    <row r="77" spans="1:9" outlineLevel="1" x14ac:dyDescent="0.2">
      <c r="A77" s="109" t="s">
        <v>1724</v>
      </c>
      <c r="B77" s="110" t="s">
        <v>1725</v>
      </c>
      <c r="C77" s="111">
        <v>1</v>
      </c>
      <c r="D77" s="112"/>
      <c r="E77" s="113">
        <f>SUM(F78,F82)</f>
        <v>7964.93</v>
      </c>
      <c r="F77" s="114">
        <f>C77*E77</f>
        <v>7964.93</v>
      </c>
      <c r="G77" s="115">
        <f>IF(F77=0, 0, 100*(1-(H77/F77)))</f>
        <v>40</v>
      </c>
      <c r="H77" s="116">
        <f>C77*SUM(H78,H82)</f>
        <v>4778.9579999999996</v>
      </c>
      <c r="I77" s="117"/>
    </row>
    <row r="78" spans="1:9" outlineLevel="2" x14ac:dyDescent="0.2">
      <c r="A78" s="109" t="s">
        <v>1726</v>
      </c>
      <c r="B78" s="110" t="s">
        <v>1727</v>
      </c>
      <c r="C78" s="111">
        <v>1</v>
      </c>
      <c r="D78" s="112"/>
      <c r="E78" s="113">
        <v>5811.78</v>
      </c>
      <c r="F78" s="114">
        <f>C78*E78</f>
        <v>5811.78</v>
      </c>
      <c r="G78" s="115">
        <v>40</v>
      </c>
      <c r="H78" s="116">
        <f>F78*(1-(G78/100)) +(0*SUM(H79,H80,H81))</f>
        <v>3487.0679999999998</v>
      </c>
      <c r="I78" s="117"/>
    </row>
    <row r="79" spans="1:9" hidden="1" outlineLevel="3" x14ac:dyDescent="0.2">
      <c r="A79" s="109" t="s">
        <v>1728</v>
      </c>
      <c r="B79" s="110" t="s">
        <v>104</v>
      </c>
      <c r="C79" s="111">
        <v>1</v>
      </c>
      <c r="D79" s="112"/>
      <c r="E79" s="113">
        <v>121.31</v>
      </c>
      <c r="F79" s="114">
        <v>121.31</v>
      </c>
      <c r="G79" s="115">
        <v>40</v>
      </c>
      <c r="H79" s="116">
        <v>72.786000000000001</v>
      </c>
      <c r="I79" s="117"/>
    </row>
    <row r="80" spans="1:9" hidden="1" outlineLevel="3" x14ac:dyDescent="0.2">
      <c r="A80" s="109" t="s">
        <v>1729</v>
      </c>
      <c r="B80" s="110" t="s">
        <v>1730</v>
      </c>
      <c r="C80" s="111">
        <v>1</v>
      </c>
      <c r="D80" s="112"/>
      <c r="E80" s="113">
        <v>5658.47</v>
      </c>
      <c r="F80" s="114">
        <v>5658.47</v>
      </c>
      <c r="G80" s="115">
        <v>40</v>
      </c>
      <c r="H80" s="116">
        <v>3395.0819999999999</v>
      </c>
      <c r="I80" s="117"/>
    </row>
    <row r="81" spans="1:9" hidden="1" outlineLevel="3" x14ac:dyDescent="0.2">
      <c r="A81" s="109" t="s">
        <v>1731</v>
      </c>
      <c r="B81" s="110" t="s">
        <v>1732</v>
      </c>
      <c r="C81" s="111">
        <v>1</v>
      </c>
      <c r="D81" s="112"/>
      <c r="E81" s="113">
        <v>32</v>
      </c>
      <c r="F81" s="114">
        <v>32</v>
      </c>
      <c r="G81" s="115">
        <v>40</v>
      </c>
      <c r="H81" s="116">
        <v>19.2</v>
      </c>
      <c r="I81" s="117"/>
    </row>
    <row r="82" spans="1:9" outlineLevel="2" x14ac:dyDescent="0.2">
      <c r="A82" s="109" t="s">
        <v>1733</v>
      </c>
      <c r="B82" s="110" t="s">
        <v>1734</v>
      </c>
      <c r="C82" s="111">
        <v>1</v>
      </c>
      <c r="D82" s="112"/>
      <c r="E82" s="113">
        <v>2153.15</v>
      </c>
      <c r="F82" s="114">
        <f>C82*E82</f>
        <v>2153.15</v>
      </c>
      <c r="G82" s="115">
        <v>40</v>
      </c>
      <c r="H82" s="116">
        <f>F82*(1-(G82/100)) +(0*SUM(H83))</f>
        <v>1291.8900000000001</v>
      </c>
      <c r="I82" s="117"/>
    </row>
    <row r="83" spans="1:9" hidden="1" outlineLevel="2" x14ac:dyDescent="0.2">
      <c r="A83" s="109" t="s">
        <v>1735</v>
      </c>
      <c r="B83" s="110" t="s">
        <v>129</v>
      </c>
      <c r="C83" s="111">
        <v>1</v>
      </c>
      <c r="D83" s="112"/>
      <c r="E83" s="113">
        <v>2153.15</v>
      </c>
      <c r="F83" s="114">
        <v>2153.15</v>
      </c>
      <c r="G83" s="115">
        <v>40</v>
      </c>
      <c r="H83" s="116">
        <v>1291.8900000000001</v>
      </c>
      <c r="I83" s="117"/>
    </row>
    <row r="84" spans="1:9" outlineLevel="1" x14ac:dyDescent="0.2">
      <c r="A84" s="109" t="s">
        <v>1736</v>
      </c>
      <c r="B84" s="110" t="s">
        <v>1737</v>
      </c>
      <c r="C84" s="111">
        <v>1</v>
      </c>
      <c r="D84" s="112"/>
      <c r="E84" s="113">
        <f>SUM(F85)</f>
        <v>7394.1805679299996</v>
      </c>
      <c r="F84" s="114">
        <f>C84*E84</f>
        <v>7394.1805679299996</v>
      </c>
      <c r="G84" s="115">
        <f>IF(F84=0, 0, 100*(1-(H84/F84)))</f>
        <v>40</v>
      </c>
      <c r="H84" s="116">
        <f>C84*SUM(H85)</f>
        <v>4436.5083407579996</v>
      </c>
      <c r="I84" s="117"/>
    </row>
    <row r="85" spans="1:9" outlineLevel="1" x14ac:dyDescent="0.2">
      <c r="A85" s="109" t="s">
        <v>1738</v>
      </c>
      <c r="B85" s="110" t="s">
        <v>1739</v>
      </c>
      <c r="C85" s="111">
        <v>1</v>
      </c>
      <c r="D85" s="112"/>
      <c r="E85" s="113">
        <f>SUM(F86)</f>
        <v>7394.1805679299996</v>
      </c>
      <c r="F85" s="114">
        <f>C85*E85</f>
        <v>7394.1805679299996</v>
      </c>
      <c r="G85" s="115">
        <f>IF(F85=0, 0, 100*(1-(H85/F85)))</f>
        <v>40</v>
      </c>
      <c r="H85" s="116">
        <f>C85*SUM(H86)</f>
        <v>4436.5083407579996</v>
      </c>
      <c r="I85" s="117"/>
    </row>
    <row r="86" spans="1:9" outlineLevel="1" x14ac:dyDescent="0.2">
      <c r="A86" s="109" t="s">
        <v>1740</v>
      </c>
      <c r="B86" s="110" t="s">
        <v>252</v>
      </c>
      <c r="C86" s="111">
        <v>1</v>
      </c>
      <c r="D86" s="112"/>
      <c r="E86" s="113">
        <v>7394.1805679299996</v>
      </c>
      <c r="F86" s="114">
        <f>C86*E86</f>
        <v>7394.1805679299996</v>
      </c>
      <c r="G86" s="115">
        <v>40</v>
      </c>
      <c r="H86" s="116">
        <f>F86*(1-(G86/100)) +(0*SUM(H87,H88,H89,H90,H91,H92))</f>
        <v>4436.5083407579996</v>
      </c>
      <c r="I86" s="117"/>
    </row>
    <row r="87" spans="1:9" hidden="1" outlineLevel="2" x14ac:dyDescent="0.2">
      <c r="A87" s="109" t="s">
        <v>1741</v>
      </c>
      <c r="B87" s="110" t="s">
        <v>181</v>
      </c>
      <c r="C87" s="111">
        <v>1</v>
      </c>
      <c r="D87" s="112"/>
      <c r="E87" s="113">
        <v>491.93938622000002</v>
      </c>
      <c r="F87" s="114">
        <v>491.93938622000002</v>
      </c>
      <c r="G87" s="115">
        <v>40</v>
      </c>
      <c r="H87" s="116">
        <v>295.163631732</v>
      </c>
      <c r="I87" s="117"/>
    </row>
    <row r="88" spans="1:9" hidden="1" outlineLevel="2" x14ac:dyDescent="0.2">
      <c r="A88" s="109" t="s">
        <v>1742</v>
      </c>
      <c r="B88" s="110" t="s">
        <v>197</v>
      </c>
      <c r="C88" s="111">
        <v>1</v>
      </c>
      <c r="D88" s="112"/>
      <c r="E88" s="113">
        <v>967.93582071000003</v>
      </c>
      <c r="F88" s="114">
        <v>967.93582071000003</v>
      </c>
      <c r="G88" s="115">
        <v>40</v>
      </c>
      <c r="H88" s="116">
        <v>580.76149242600002</v>
      </c>
      <c r="I88" s="117"/>
    </row>
    <row r="89" spans="1:9" hidden="1" outlineLevel="2" x14ac:dyDescent="0.2">
      <c r="A89" s="109" t="s">
        <v>1743</v>
      </c>
      <c r="B89" s="110" t="s">
        <v>256</v>
      </c>
      <c r="C89" s="111">
        <v>1</v>
      </c>
      <c r="D89" s="112"/>
      <c r="E89" s="113">
        <v>967.93582071000003</v>
      </c>
      <c r="F89" s="114">
        <v>967.93582071000003</v>
      </c>
      <c r="G89" s="115">
        <v>40</v>
      </c>
      <c r="H89" s="116">
        <v>580.76149242600002</v>
      </c>
      <c r="I89" s="117"/>
    </row>
    <row r="90" spans="1:9" hidden="1" outlineLevel="2" x14ac:dyDescent="0.2">
      <c r="A90" s="109" t="s">
        <v>1744</v>
      </c>
      <c r="B90" s="110" t="s">
        <v>185</v>
      </c>
      <c r="C90" s="111">
        <v>1</v>
      </c>
      <c r="D90" s="112"/>
      <c r="E90" s="113">
        <v>313.76543995999998</v>
      </c>
      <c r="F90" s="114">
        <v>313.76543995999998</v>
      </c>
      <c r="G90" s="115">
        <v>40</v>
      </c>
      <c r="H90" s="116">
        <v>188.259263976</v>
      </c>
      <c r="I90" s="117"/>
    </row>
    <row r="91" spans="1:9" hidden="1" outlineLevel="2" x14ac:dyDescent="0.2">
      <c r="A91" s="109" t="s">
        <v>1745</v>
      </c>
      <c r="B91" s="110" t="s">
        <v>258</v>
      </c>
      <c r="C91" s="111">
        <v>1</v>
      </c>
      <c r="D91" s="112"/>
      <c r="E91" s="113">
        <v>2064.00101872</v>
      </c>
      <c r="F91" s="114">
        <v>2064.00101872</v>
      </c>
      <c r="G91" s="115">
        <v>40</v>
      </c>
      <c r="H91" s="116">
        <v>1238.4006112320001</v>
      </c>
      <c r="I91" s="117"/>
    </row>
    <row r="92" spans="1:9" hidden="1" outlineLevel="2" x14ac:dyDescent="0.2">
      <c r="A92" s="109" t="s">
        <v>1746</v>
      </c>
      <c r="B92" s="110" t="s">
        <v>118</v>
      </c>
      <c r="C92" s="111">
        <v>3</v>
      </c>
      <c r="D92" s="112"/>
      <c r="E92" s="113">
        <v>862.86769387000004</v>
      </c>
      <c r="F92" s="114">
        <v>2588.6030816100001</v>
      </c>
      <c r="G92" s="115">
        <v>40</v>
      </c>
      <c r="H92" s="116">
        <v>1553.161848966</v>
      </c>
      <c r="I92" s="117"/>
    </row>
    <row r="93" spans="1:9" outlineLevel="1" x14ac:dyDescent="0.2">
      <c r="A93" s="109" t="s">
        <v>1747</v>
      </c>
      <c r="B93" s="110" t="s">
        <v>1748</v>
      </c>
      <c r="C93" s="111">
        <v>1</v>
      </c>
      <c r="D93" s="112"/>
      <c r="E93" s="113">
        <f>SUM(F94,F97,F99,F101)</f>
        <v>12677.74146186</v>
      </c>
      <c r="F93" s="114">
        <f>C93*E93</f>
        <v>12677.74146186</v>
      </c>
      <c r="G93" s="115">
        <f>IF(F93=0, 0, 100*(1-(H93/F93)))</f>
        <v>85.6</v>
      </c>
      <c r="H93" s="116">
        <f>C93*SUM(H94,H97,H99,H101)</f>
        <v>1825.5947705078402</v>
      </c>
      <c r="I93" s="117"/>
    </row>
    <row r="94" spans="1:9" outlineLevel="2" x14ac:dyDescent="0.2">
      <c r="A94" s="109" t="s">
        <v>1749</v>
      </c>
      <c r="B94" s="110" t="s">
        <v>149</v>
      </c>
      <c r="C94" s="111">
        <v>1</v>
      </c>
      <c r="D94" s="112"/>
      <c r="E94" s="113">
        <v>2292.1176620400001</v>
      </c>
      <c r="F94" s="114">
        <f>C94*E94</f>
        <v>2292.1176620400001</v>
      </c>
      <c r="G94" s="115">
        <v>85.6</v>
      </c>
      <c r="H94" s="116">
        <f>F94*(1-(G94/100)) +(0*SUM(H95,H96))</f>
        <v>330.06494333376008</v>
      </c>
      <c r="I94" s="117"/>
    </row>
    <row r="95" spans="1:9" hidden="1" outlineLevel="3" x14ac:dyDescent="0.2">
      <c r="A95" s="109" t="s">
        <v>1750</v>
      </c>
      <c r="B95" s="110" t="s">
        <v>151</v>
      </c>
      <c r="C95" s="111">
        <v>1</v>
      </c>
      <c r="D95" s="112"/>
      <c r="E95" s="113">
        <v>509.35948044999998</v>
      </c>
      <c r="F95" s="114">
        <v>509.35948044999998</v>
      </c>
      <c r="G95" s="115">
        <v>85.6</v>
      </c>
      <c r="H95" s="116">
        <v>73.347765184799997</v>
      </c>
      <c r="I95" s="117"/>
    </row>
    <row r="96" spans="1:9" hidden="1" outlineLevel="3" x14ac:dyDescent="0.2">
      <c r="A96" s="109" t="s">
        <v>1751</v>
      </c>
      <c r="B96" s="110" t="s">
        <v>153</v>
      </c>
      <c r="C96" s="111">
        <v>1</v>
      </c>
      <c r="D96" s="112"/>
      <c r="E96" s="113">
        <v>1782.75818159</v>
      </c>
      <c r="F96" s="114">
        <v>1782.75818159</v>
      </c>
      <c r="G96" s="115">
        <v>85.6</v>
      </c>
      <c r="H96" s="116">
        <v>256.71717814895999</v>
      </c>
      <c r="I96" s="117"/>
    </row>
    <row r="97" spans="1:9" outlineLevel="2" x14ac:dyDescent="0.2">
      <c r="A97" s="109" t="s">
        <v>1752</v>
      </c>
      <c r="B97" s="110" t="s">
        <v>155</v>
      </c>
      <c r="C97" s="111">
        <v>1</v>
      </c>
      <c r="D97" s="112"/>
      <c r="E97" s="113">
        <v>303.06889087000002</v>
      </c>
      <c r="F97" s="114">
        <f>C97*E97</f>
        <v>303.06889087000002</v>
      </c>
      <c r="G97" s="115">
        <v>85.6</v>
      </c>
      <c r="H97" s="116">
        <f>F97*(1-(G97/100)) +(0*SUM(H98))</f>
        <v>43.641920285280008</v>
      </c>
      <c r="I97" s="117"/>
    </row>
    <row r="98" spans="1:9" hidden="1" outlineLevel="2" x14ac:dyDescent="0.2">
      <c r="A98" s="109" t="s">
        <v>1753</v>
      </c>
      <c r="B98" s="110" t="s">
        <v>157</v>
      </c>
      <c r="C98" s="111">
        <v>1</v>
      </c>
      <c r="D98" s="112"/>
      <c r="E98" s="113">
        <v>303.06889087000002</v>
      </c>
      <c r="F98" s="114">
        <v>303.06889087000002</v>
      </c>
      <c r="G98" s="115">
        <v>85.6</v>
      </c>
      <c r="H98" s="116">
        <v>43.641920285280001</v>
      </c>
      <c r="I98" s="117"/>
    </row>
    <row r="99" spans="1:9" outlineLevel="2" x14ac:dyDescent="0.2">
      <c r="A99" s="109" t="s">
        <v>1754</v>
      </c>
      <c r="B99" s="110" t="s">
        <v>159</v>
      </c>
      <c r="C99" s="111">
        <v>1</v>
      </c>
      <c r="D99" s="112"/>
      <c r="E99" s="113">
        <v>1069.6549089499999</v>
      </c>
      <c r="F99" s="114">
        <f>C99*E99</f>
        <v>1069.6549089499999</v>
      </c>
      <c r="G99" s="115">
        <v>85.6</v>
      </c>
      <c r="H99" s="116">
        <f>F99*(1-(G99/100)) +(0*SUM(H100))</f>
        <v>154.0303068888</v>
      </c>
      <c r="I99" s="117"/>
    </row>
    <row r="100" spans="1:9" hidden="1" outlineLevel="2" x14ac:dyDescent="0.2">
      <c r="A100" s="109" t="s">
        <v>1755</v>
      </c>
      <c r="B100" s="110" t="s">
        <v>161</v>
      </c>
      <c r="C100" s="111">
        <v>1</v>
      </c>
      <c r="D100" s="112"/>
      <c r="E100" s="113">
        <v>1069.6549089499999</v>
      </c>
      <c r="F100" s="114">
        <v>1069.6549089499999</v>
      </c>
      <c r="G100" s="115">
        <v>85.6</v>
      </c>
      <c r="H100" s="116">
        <v>154.0303068888</v>
      </c>
      <c r="I100" s="117"/>
    </row>
    <row r="101" spans="1:9" outlineLevel="2" x14ac:dyDescent="0.2">
      <c r="A101" s="109" t="s">
        <v>1756</v>
      </c>
      <c r="B101" s="110" t="s">
        <v>163</v>
      </c>
      <c r="C101" s="111">
        <v>1</v>
      </c>
      <c r="D101" s="112"/>
      <c r="E101" s="113">
        <v>9012.9</v>
      </c>
      <c r="F101" s="114">
        <f>C101*E101</f>
        <v>9012.9</v>
      </c>
      <c r="G101" s="115">
        <v>85.6</v>
      </c>
      <c r="H101" s="116">
        <f>F101*(1-(G101/100)) +(0*SUM(H102))</f>
        <v>1297.8576</v>
      </c>
      <c r="I101" s="117"/>
    </row>
    <row r="102" spans="1:9" hidden="1" outlineLevel="2" x14ac:dyDescent="0.2">
      <c r="A102" s="109" t="s">
        <v>1757</v>
      </c>
      <c r="B102" s="110" t="s">
        <v>165</v>
      </c>
      <c r="C102" s="111">
        <v>1</v>
      </c>
      <c r="D102" s="112"/>
      <c r="E102" s="113">
        <v>9012.9</v>
      </c>
      <c r="F102" s="114">
        <v>9012.9</v>
      </c>
      <c r="G102" s="115">
        <v>85.6</v>
      </c>
      <c r="H102" s="116">
        <v>1297.8576</v>
      </c>
      <c r="I102" s="117"/>
    </row>
    <row r="103" spans="1:9" outlineLevel="1" x14ac:dyDescent="0.2">
      <c r="A103" s="109" t="s">
        <v>1758</v>
      </c>
      <c r="B103" s="110" t="s">
        <v>1759</v>
      </c>
      <c r="C103" s="111">
        <v>1</v>
      </c>
      <c r="D103" s="112"/>
      <c r="E103" s="113">
        <f>SUM(F104)</f>
        <v>333.63045970000002</v>
      </c>
      <c r="F103" s="114">
        <f>C103*E103</f>
        <v>333.63045970000002</v>
      </c>
      <c r="G103" s="115">
        <f>IF(F103=0, 0, 100*(1-(H103/F103)))</f>
        <v>85.6</v>
      </c>
      <c r="H103" s="116">
        <f>C103*SUM(H104)</f>
        <v>48.042786196800009</v>
      </c>
      <c r="I103" s="117"/>
    </row>
    <row r="104" spans="1:9" outlineLevel="1" x14ac:dyDescent="0.2">
      <c r="A104" s="109" t="s">
        <v>1760</v>
      </c>
      <c r="B104" s="110" t="s">
        <v>139</v>
      </c>
      <c r="C104" s="111">
        <v>1</v>
      </c>
      <c r="D104" s="112"/>
      <c r="E104" s="113">
        <v>333.63045970000002</v>
      </c>
      <c r="F104" s="114">
        <f>C104*E104</f>
        <v>333.63045970000002</v>
      </c>
      <c r="G104" s="115">
        <v>85.6</v>
      </c>
      <c r="H104" s="116">
        <f>F104*(1-(G104/100)) +(0*SUM(H105))</f>
        <v>48.042786196800009</v>
      </c>
      <c r="I104" s="117"/>
    </row>
    <row r="105" spans="1:9" hidden="1" outlineLevel="1" x14ac:dyDescent="0.2">
      <c r="A105" s="109" t="s">
        <v>1761</v>
      </c>
      <c r="B105" s="110" t="s">
        <v>141</v>
      </c>
      <c r="C105" s="111">
        <v>1</v>
      </c>
      <c r="D105" s="112"/>
      <c r="E105" s="113">
        <v>333.63045970000002</v>
      </c>
      <c r="F105" s="114">
        <v>333.63045970000002</v>
      </c>
      <c r="G105" s="115">
        <v>85.6</v>
      </c>
      <c r="H105" s="116">
        <v>48.042786196800002</v>
      </c>
      <c r="I105" s="117"/>
    </row>
    <row r="106" spans="1:9" outlineLevel="1" x14ac:dyDescent="0.2">
      <c r="A106" s="109" t="s">
        <v>1762</v>
      </c>
      <c r="B106" s="110" t="s">
        <v>1763</v>
      </c>
      <c r="C106" s="111">
        <v>1</v>
      </c>
      <c r="D106" s="112"/>
      <c r="E106" s="113">
        <f>SUM(F107)</f>
        <v>1324.33464918</v>
      </c>
      <c r="F106" s="114">
        <f>C106*E106</f>
        <v>1324.33464918</v>
      </c>
      <c r="G106" s="115">
        <f>IF(F106=0, 0, 100*(1-(H106/F106)))</f>
        <v>85.6</v>
      </c>
      <c r="H106" s="116">
        <f>C106*SUM(H107)</f>
        <v>190.70418948192003</v>
      </c>
      <c r="I106" s="117"/>
    </row>
    <row r="107" spans="1:9" outlineLevel="1" x14ac:dyDescent="0.2">
      <c r="A107" s="109" t="s">
        <v>1764</v>
      </c>
      <c r="B107" s="110" t="s">
        <v>133</v>
      </c>
      <c r="C107" s="111">
        <v>1</v>
      </c>
      <c r="D107" s="112"/>
      <c r="E107" s="113">
        <v>1324.33464918</v>
      </c>
      <c r="F107" s="114">
        <f>C107*E107</f>
        <v>1324.33464918</v>
      </c>
      <c r="G107" s="115">
        <v>85.6</v>
      </c>
      <c r="H107" s="116">
        <f>F107*(1-(G107/100)) +(0*SUM(H108))</f>
        <v>190.70418948192003</v>
      </c>
      <c r="I107" s="117"/>
    </row>
    <row r="108" spans="1:9" hidden="1" outlineLevel="1" x14ac:dyDescent="0.2">
      <c r="A108" s="109" t="s">
        <v>1765</v>
      </c>
      <c r="B108" s="110" t="s">
        <v>135</v>
      </c>
      <c r="C108" s="111">
        <v>1</v>
      </c>
      <c r="D108" s="112"/>
      <c r="E108" s="113">
        <v>1324.33464918</v>
      </c>
      <c r="F108" s="114">
        <v>1324.33464918</v>
      </c>
      <c r="G108" s="115">
        <v>85.6</v>
      </c>
      <c r="H108" s="116">
        <v>190.70418948192</v>
      </c>
      <c r="I108" s="117"/>
    </row>
    <row r="109" spans="1:9" outlineLevel="1" x14ac:dyDescent="0.2">
      <c r="A109" s="109" t="s">
        <v>1766</v>
      </c>
      <c r="B109" s="110" t="s">
        <v>1767</v>
      </c>
      <c r="C109" s="111">
        <v>1</v>
      </c>
      <c r="D109" s="112"/>
      <c r="E109" s="113">
        <f>SUM(F110)</f>
        <v>333.63045970000002</v>
      </c>
      <c r="F109" s="114">
        <f>C109*E109</f>
        <v>333.63045970000002</v>
      </c>
      <c r="G109" s="115">
        <f>IF(F109=0, 0, 100*(1-(H109/F109)))</f>
        <v>76</v>
      </c>
      <c r="H109" s="116">
        <f>C109*SUM(H110)</f>
        <v>80.071310327999996</v>
      </c>
      <c r="I109" s="117"/>
    </row>
    <row r="110" spans="1:9" outlineLevel="1" x14ac:dyDescent="0.2">
      <c r="A110" s="109" t="s">
        <v>1768</v>
      </c>
      <c r="B110" s="110" t="s">
        <v>139</v>
      </c>
      <c r="C110" s="111">
        <v>1</v>
      </c>
      <c r="D110" s="112"/>
      <c r="E110" s="113">
        <v>333.63045970000002</v>
      </c>
      <c r="F110" s="114">
        <f>C110*E110</f>
        <v>333.63045970000002</v>
      </c>
      <c r="G110" s="115">
        <v>76</v>
      </c>
      <c r="H110" s="116">
        <f>F110*(1-(G110/100)) +(0*SUM(H111))</f>
        <v>80.071310327999996</v>
      </c>
      <c r="I110" s="117"/>
    </row>
    <row r="111" spans="1:9" hidden="1" outlineLevel="1" x14ac:dyDescent="0.2">
      <c r="A111" s="109" t="s">
        <v>1769</v>
      </c>
      <c r="B111" s="110" t="s">
        <v>141</v>
      </c>
      <c r="C111" s="111">
        <v>1</v>
      </c>
      <c r="D111" s="112"/>
      <c r="E111" s="113">
        <v>333.63045970000002</v>
      </c>
      <c r="F111" s="114">
        <v>333.63045970000002</v>
      </c>
      <c r="G111" s="115">
        <v>76</v>
      </c>
      <c r="H111" s="116">
        <v>80.071310327999996</v>
      </c>
      <c r="I111" s="117"/>
    </row>
    <row r="112" spans="1:9" outlineLevel="1" x14ac:dyDescent="0.2">
      <c r="A112" s="109" t="s">
        <v>1770</v>
      </c>
      <c r="B112" s="110" t="s">
        <v>1771</v>
      </c>
      <c r="C112" s="111">
        <v>1</v>
      </c>
      <c r="D112" s="112"/>
      <c r="E112" s="113">
        <f>SUM(F113)</f>
        <v>1749.64981536</v>
      </c>
      <c r="F112" s="114">
        <f>C112*E112</f>
        <v>1749.64981536</v>
      </c>
      <c r="G112" s="115">
        <f>IF(F112=0, 0, 100*(1-(H112/F112)))</f>
        <v>88</v>
      </c>
      <c r="H112" s="116">
        <f>C112*SUM(H113)</f>
        <v>209.95797784319998</v>
      </c>
      <c r="I112" s="117"/>
    </row>
    <row r="113" spans="1:9" outlineLevel="1" x14ac:dyDescent="0.2">
      <c r="A113" s="109" t="s">
        <v>1772</v>
      </c>
      <c r="B113" s="110" t="s">
        <v>991</v>
      </c>
      <c r="C113" s="111">
        <v>1</v>
      </c>
      <c r="D113" s="112"/>
      <c r="E113" s="113">
        <v>1749.64981536</v>
      </c>
      <c r="F113" s="114">
        <f>C113*E113</f>
        <v>1749.64981536</v>
      </c>
      <c r="G113" s="115">
        <v>88</v>
      </c>
      <c r="H113" s="116">
        <f>F113*(1-(G113/100)) +(0*SUM(H114))</f>
        <v>209.95797784319998</v>
      </c>
      <c r="I113" s="117"/>
    </row>
    <row r="114" spans="1:9" hidden="1" outlineLevel="1" x14ac:dyDescent="0.2">
      <c r="A114" s="109" t="s">
        <v>1773</v>
      </c>
      <c r="B114" s="110" t="s">
        <v>993</v>
      </c>
      <c r="C114" s="111">
        <v>1</v>
      </c>
      <c r="D114" s="112"/>
      <c r="E114" s="113">
        <v>1749.64981536</v>
      </c>
      <c r="F114" s="114">
        <v>1749.64981536</v>
      </c>
      <c r="G114" s="115">
        <v>88</v>
      </c>
      <c r="H114" s="116">
        <v>209.95797784320001</v>
      </c>
      <c r="I114" s="117"/>
    </row>
    <row r="115" spans="1:9" x14ac:dyDescent="0.2">
      <c r="A115" s="109"/>
      <c r="B115" s="110"/>
      <c r="C115" s="111"/>
      <c r="D115" s="112"/>
      <c r="E115" s="113"/>
      <c r="F115" s="114"/>
      <c r="G115" s="115"/>
      <c r="H115" s="116"/>
      <c r="I115" s="117"/>
    </row>
    <row r="116" spans="1:9" ht="13.5" thickBot="1" x14ac:dyDescent="0.25">
      <c r="A116" s="118"/>
      <c r="B116" s="119"/>
      <c r="C116" s="120"/>
      <c r="D116" s="121"/>
      <c r="E116" s="122"/>
      <c r="F116" s="123"/>
      <c r="G116" s="124"/>
      <c r="H116" s="125"/>
      <c r="I116" s="126"/>
    </row>
    <row r="117" spans="1:9" x14ac:dyDescent="0.2">
      <c r="A117" s="27"/>
      <c r="B117" s="127" t="s">
        <v>49</v>
      </c>
      <c r="C117" s="128"/>
      <c r="D117" s="27"/>
      <c r="E117" s="129"/>
      <c r="F117" s="114"/>
      <c r="G117" s="130"/>
      <c r="H117" s="129">
        <f>F11</f>
        <v>107343.25996185001</v>
      </c>
      <c r="I117" s="129"/>
    </row>
    <row r="118" spans="1:9" x14ac:dyDescent="0.2">
      <c r="A118" s="4"/>
      <c r="B118" s="127" t="s">
        <v>50</v>
      </c>
      <c r="C118" s="96"/>
      <c r="D118" s="4"/>
      <c r="E118" s="20"/>
      <c r="F118" s="114"/>
      <c r="G118" s="97"/>
      <c r="H118" s="20">
        <f>H11</f>
        <v>56908.934903987756</v>
      </c>
      <c r="I118" s="20"/>
    </row>
    <row r="119" spans="1:9" x14ac:dyDescent="0.2">
      <c r="A119" s="4"/>
      <c r="B119" s="127" t="s">
        <v>51</v>
      </c>
      <c r="C119" s="96"/>
      <c r="D119" s="4"/>
      <c r="E119" s="20"/>
      <c r="F119" s="114"/>
      <c r="G119" s="97"/>
      <c r="H119" s="20">
        <f>I11</f>
        <v>0</v>
      </c>
      <c r="I119" s="20"/>
    </row>
    <row r="120" spans="1:9" x14ac:dyDescent="0.2">
      <c r="A120" s="4"/>
      <c r="B120" s="127"/>
      <c r="C120" s="96"/>
      <c r="D120" s="4"/>
      <c r="E120" s="20"/>
      <c r="F120" s="114"/>
      <c r="G120" s="97"/>
      <c r="H120" s="20"/>
      <c r="I120" s="20"/>
    </row>
    <row r="121" spans="1:9" x14ac:dyDescent="0.2">
      <c r="A121" s="4"/>
      <c r="B121" s="76" t="s">
        <v>52</v>
      </c>
      <c r="C121" s="96"/>
      <c r="D121" s="4"/>
      <c r="E121" s="20"/>
      <c r="F121" s="114"/>
      <c r="G121" s="97"/>
      <c r="H121" s="20">
        <f>SUM(H118,H119)</f>
        <v>56908.934903987756</v>
      </c>
    </row>
    <row r="122" spans="1:9" x14ac:dyDescent="0.2">
      <c r="A122" s="4"/>
      <c r="B122" s="76"/>
      <c r="C122" s="96"/>
      <c r="D122" s="4"/>
      <c r="E122" s="20"/>
      <c r="F122" s="20"/>
      <c r="G122" s="97"/>
      <c r="H122" s="20"/>
      <c r="I122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outlinePr summaryBelow="0"/>
    <pageSetUpPr fitToPage="1"/>
  </sheetPr>
  <dimension ref="A1:I87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1774</v>
      </c>
      <c r="B11" s="110" t="s">
        <v>1775</v>
      </c>
      <c r="C11" s="111">
        <v>1</v>
      </c>
      <c r="D11" s="112"/>
      <c r="E11" s="113">
        <f>SUM(F12,F41,F51,F58,F68,F71,F74,F77)</f>
        <v>75102.010197409996</v>
      </c>
      <c r="F11" s="114">
        <f>C11*E11</f>
        <v>75102.010197409996</v>
      </c>
      <c r="G11" s="115">
        <f>IF(F11=0, 0, 100*(1-(H11/F11)))</f>
        <v>49.982450607401695</v>
      </c>
      <c r="H11" s="116">
        <f>C11*SUM(H12,H41,H51,H58,H68,H71,H74,H77)</f>
        <v>37564.185045323764</v>
      </c>
      <c r="I11" s="117">
        <f>SUM(I12:I79)</f>
        <v>0</v>
      </c>
    </row>
    <row r="12" spans="1:9" outlineLevel="1" x14ac:dyDescent="0.2">
      <c r="A12" s="109" t="s">
        <v>1776</v>
      </c>
      <c r="B12" s="110" t="s">
        <v>1777</v>
      </c>
      <c r="C12" s="111">
        <v>1</v>
      </c>
      <c r="D12" s="112"/>
      <c r="E12" s="113">
        <f>SUM(F13,F15,F17,F19,F21,F23,F25,F27,F29,F31,F33,F35,F37,F39)</f>
        <v>38810.83437923</v>
      </c>
      <c r="F12" s="114">
        <f>C12*E12</f>
        <v>38810.83437923</v>
      </c>
      <c r="G12" s="115">
        <f>IF(F12=0, 0, 100*(1-(H12/F12)))</f>
        <v>40</v>
      </c>
      <c r="H12" s="116">
        <f>C12*SUM(H13,H15,H17,H19,H21,H23,H25,H27,H29,H31,H33,H35,H37,H39)</f>
        <v>23286.500627538</v>
      </c>
      <c r="I12" s="117"/>
    </row>
    <row r="13" spans="1:9" outlineLevel="2" x14ac:dyDescent="0.2">
      <c r="A13" s="109" t="s">
        <v>1778</v>
      </c>
      <c r="B13" s="110" t="s">
        <v>536</v>
      </c>
      <c r="C13" s="111">
        <v>1</v>
      </c>
      <c r="D13" s="112"/>
      <c r="E13" s="113">
        <v>37.44</v>
      </c>
      <c r="F13" s="114">
        <f>C13*E13</f>
        <v>37.44</v>
      </c>
      <c r="G13" s="115">
        <v>40</v>
      </c>
      <c r="H13" s="116">
        <f>F13*(1-(G13/100)) +(0*SUM(H14))</f>
        <v>22.463999999999999</v>
      </c>
      <c r="I13" s="117"/>
    </row>
    <row r="14" spans="1:9" hidden="1" outlineLevel="2" x14ac:dyDescent="0.2">
      <c r="A14" s="109" t="s">
        <v>1779</v>
      </c>
      <c r="B14" s="110" t="s">
        <v>536</v>
      </c>
      <c r="C14" s="111">
        <v>1</v>
      </c>
      <c r="D14" s="112"/>
      <c r="E14" s="113">
        <v>37.44</v>
      </c>
      <c r="F14" s="114">
        <v>37.44</v>
      </c>
      <c r="G14" s="115">
        <v>40</v>
      </c>
      <c r="H14" s="116">
        <v>22.463999999999999</v>
      </c>
      <c r="I14" s="117"/>
    </row>
    <row r="15" spans="1:9" outlineLevel="2" x14ac:dyDescent="0.2">
      <c r="A15" s="109" t="s">
        <v>1780</v>
      </c>
      <c r="B15" s="110" t="s">
        <v>191</v>
      </c>
      <c r="C15" s="111">
        <v>1</v>
      </c>
      <c r="D15" s="112"/>
      <c r="E15" s="113">
        <v>700.36928562000003</v>
      </c>
      <c r="F15" s="114">
        <f>C15*E15</f>
        <v>700.36928562000003</v>
      </c>
      <c r="G15" s="115">
        <v>40</v>
      </c>
      <c r="H15" s="116">
        <f>F15*(1-(G15/100)) +(0*SUM(H16))</f>
        <v>420.22157137200003</v>
      </c>
      <c r="I15" s="117"/>
    </row>
    <row r="16" spans="1:9" hidden="1" outlineLevel="2" x14ac:dyDescent="0.2">
      <c r="A16" s="109" t="s">
        <v>1781</v>
      </c>
      <c r="B16" s="110" t="s">
        <v>193</v>
      </c>
      <c r="C16" s="111">
        <v>1</v>
      </c>
      <c r="D16" s="112"/>
      <c r="E16" s="113">
        <v>700.36928562000003</v>
      </c>
      <c r="F16" s="114">
        <v>700.36928562000003</v>
      </c>
      <c r="G16" s="115">
        <v>40</v>
      </c>
      <c r="H16" s="116">
        <v>420.22157137200003</v>
      </c>
      <c r="I16" s="117"/>
    </row>
    <row r="17" spans="1:9" outlineLevel="2" x14ac:dyDescent="0.2">
      <c r="A17" s="109" t="s">
        <v>1782</v>
      </c>
      <c r="B17" s="110" t="s">
        <v>195</v>
      </c>
      <c r="C17" s="111">
        <v>3</v>
      </c>
      <c r="D17" s="112"/>
      <c r="E17" s="113">
        <v>967.93582071000003</v>
      </c>
      <c r="F17" s="114">
        <f>C17*E17</f>
        <v>2903.8074621300002</v>
      </c>
      <c r="G17" s="115">
        <v>40</v>
      </c>
      <c r="H17" s="116">
        <f>F17*(1-(G17/100)) +(0*SUM(H18))</f>
        <v>1742.2844772780002</v>
      </c>
      <c r="I17" s="117"/>
    </row>
    <row r="18" spans="1:9" hidden="1" outlineLevel="2" x14ac:dyDescent="0.2">
      <c r="A18" s="109" t="s">
        <v>1783</v>
      </c>
      <c r="B18" s="110" t="s">
        <v>197</v>
      </c>
      <c r="C18" s="111">
        <v>1</v>
      </c>
      <c r="D18" s="112"/>
      <c r="E18" s="113">
        <v>967.93582071000003</v>
      </c>
      <c r="F18" s="114">
        <v>967.93582071000003</v>
      </c>
      <c r="G18" s="115">
        <v>40</v>
      </c>
      <c r="H18" s="116">
        <v>580.76149242600002</v>
      </c>
      <c r="I18" s="117"/>
    </row>
    <row r="19" spans="1:9" outlineLevel="2" x14ac:dyDescent="0.2">
      <c r="A19" s="109" t="s">
        <v>1784</v>
      </c>
      <c r="B19" s="110" t="s">
        <v>543</v>
      </c>
      <c r="C19" s="111">
        <v>1</v>
      </c>
      <c r="D19" s="112"/>
      <c r="E19" s="113">
        <v>967.93582071000003</v>
      </c>
      <c r="F19" s="114">
        <f>C19*E19</f>
        <v>967.93582071000003</v>
      </c>
      <c r="G19" s="115">
        <v>40</v>
      </c>
      <c r="H19" s="116">
        <f>F19*(1-(G19/100)) +(0*SUM(H20))</f>
        <v>580.76149242600002</v>
      </c>
      <c r="I19" s="117"/>
    </row>
    <row r="20" spans="1:9" hidden="1" outlineLevel="2" x14ac:dyDescent="0.2">
      <c r="A20" s="109" t="s">
        <v>1785</v>
      </c>
      <c r="B20" s="110" t="s">
        <v>256</v>
      </c>
      <c r="C20" s="111">
        <v>1</v>
      </c>
      <c r="D20" s="112"/>
      <c r="E20" s="113">
        <v>967.93582071000003</v>
      </c>
      <c r="F20" s="114">
        <v>967.93582071000003</v>
      </c>
      <c r="G20" s="115">
        <v>40</v>
      </c>
      <c r="H20" s="116">
        <v>580.76149242600002</v>
      </c>
      <c r="I20" s="117"/>
    </row>
    <row r="21" spans="1:9" outlineLevel="2" x14ac:dyDescent="0.2">
      <c r="A21" s="109" t="s">
        <v>1786</v>
      </c>
      <c r="B21" s="110" t="s">
        <v>549</v>
      </c>
      <c r="C21" s="111">
        <v>1</v>
      </c>
      <c r="D21" s="112"/>
      <c r="E21" s="113">
        <v>10160.44823634</v>
      </c>
      <c r="F21" s="114">
        <f>C21*E21</f>
        <v>10160.44823634</v>
      </c>
      <c r="G21" s="115">
        <v>40</v>
      </c>
      <c r="H21" s="116">
        <f>F21*(1-(G21/100)) +(0*SUM(H22))</f>
        <v>6096.268941804</v>
      </c>
      <c r="I21" s="117"/>
    </row>
    <row r="22" spans="1:9" hidden="1" outlineLevel="2" x14ac:dyDescent="0.2">
      <c r="A22" s="109" t="s">
        <v>1787</v>
      </c>
      <c r="B22" s="110" t="s">
        <v>549</v>
      </c>
      <c r="C22" s="111">
        <v>1</v>
      </c>
      <c r="D22" s="112"/>
      <c r="E22" s="113">
        <v>10160.44823634</v>
      </c>
      <c r="F22" s="114">
        <v>10160.44823634</v>
      </c>
      <c r="G22" s="115">
        <v>40</v>
      </c>
      <c r="H22" s="116">
        <v>6096.268941804</v>
      </c>
      <c r="I22" s="117"/>
    </row>
    <row r="23" spans="1:9" outlineLevel="2" x14ac:dyDescent="0.2">
      <c r="A23" s="109" t="s">
        <v>1788</v>
      </c>
      <c r="B23" s="110" t="s">
        <v>203</v>
      </c>
      <c r="C23" s="111">
        <v>1</v>
      </c>
      <c r="D23" s="112"/>
      <c r="E23" s="113">
        <v>9312.3647013900008</v>
      </c>
      <c r="F23" s="114">
        <f>C23*E23</f>
        <v>9312.3647013900008</v>
      </c>
      <c r="G23" s="115">
        <v>40</v>
      </c>
      <c r="H23" s="116">
        <f>F23*(1-(G23/100)) +(0*SUM(H24))</f>
        <v>5587.4188208340001</v>
      </c>
      <c r="I23" s="117"/>
    </row>
    <row r="24" spans="1:9" hidden="1" outlineLevel="2" x14ac:dyDescent="0.2">
      <c r="A24" s="109" t="s">
        <v>1789</v>
      </c>
      <c r="B24" s="110" t="s">
        <v>205</v>
      </c>
      <c r="C24" s="111">
        <v>1</v>
      </c>
      <c r="D24" s="112"/>
      <c r="E24" s="113">
        <v>9312.3647013900008</v>
      </c>
      <c r="F24" s="114">
        <v>9312.3647013900008</v>
      </c>
      <c r="G24" s="115">
        <v>40</v>
      </c>
      <c r="H24" s="116">
        <v>5587.4188208340001</v>
      </c>
      <c r="I24" s="117"/>
    </row>
    <row r="25" spans="1:9" outlineLevel="2" x14ac:dyDescent="0.2">
      <c r="A25" s="109" t="s">
        <v>1790</v>
      </c>
      <c r="B25" s="110" t="s">
        <v>207</v>
      </c>
      <c r="C25" s="111">
        <v>1</v>
      </c>
      <c r="D25" s="112"/>
      <c r="E25" s="113">
        <v>1980.13</v>
      </c>
      <c r="F25" s="114">
        <f>C25*E25</f>
        <v>1980.13</v>
      </c>
      <c r="G25" s="115">
        <v>40</v>
      </c>
      <c r="H25" s="116">
        <f>F25*(1-(G25/100)) +(0*SUM(H26))</f>
        <v>1188.078</v>
      </c>
      <c r="I25" s="117"/>
    </row>
    <row r="26" spans="1:9" hidden="1" outlineLevel="2" x14ac:dyDescent="0.2">
      <c r="A26" s="109" t="s">
        <v>1791</v>
      </c>
      <c r="B26" s="110" t="s">
        <v>207</v>
      </c>
      <c r="C26" s="111">
        <v>1</v>
      </c>
      <c r="D26" s="112"/>
      <c r="E26" s="113">
        <v>1980.13</v>
      </c>
      <c r="F26" s="114">
        <v>1980.13</v>
      </c>
      <c r="G26" s="115">
        <v>40</v>
      </c>
      <c r="H26" s="116">
        <v>1188.078</v>
      </c>
      <c r="I26" s="117"/>
    </row>
    <row r="27" spans="1:9" outlineLevel="2" x14ac:dyDescent="0.2">
      <c r="A27" s="109" t="s">
        <v>1792</v>
      </c>
      <c r="B27" s="110" t="s">
        <v>210</v>
      </c>
      <c r="C27" s="111">
        <v>2</v>
      </c>
      <c r="D27" s="112"/>
      <c r="E27" s="113">
        <v>1308.5572392700001</v>
      </c>
      <c r="F27" s="114">
        <f>C27*E27</f>
        <v>2617.1144785400002</v>
      </c>
      <c r="G27" s="115">
        <v>40</v>
      </c>
      <c r="H27" s="116">
        <f>F27*(1-(G27/100)) +(0*SUM(H28))</f>
        <v>1570.2686871240001</v>
      </c>
      <c r="I27" s="117"/>
    </row>
    <row r="28" spans="1:9" hidden="1" outlineLevel="2" x14ac:dyDescent="0.2">
      <c r="A28" s="109" t="s">
        <v>1793</v>
      </c>
      <c r="B28" s="110" t="s">
        <v>210</v>
      </c>
      <c r="C28" s="111">
        <v>1</v>
      </c>
      <c r="D28" s="112"/>
      <c r="E28" s="113">
        <v>1308.5572392700001</v>
      </c>
      <c r="F28" s="114">
        <v>1308.5572392700001</v>
      </c>
      <c r="G28" s="115">
        <v>40</v>
      </c>
      <c r="H28" s="116">
        <v>785.13434356200003</v>
      </c>
      <c r="I28" s="117"/>
    </row>
    <row r="29" spans="1:9" outlineLevel="2" x14ac:dyDescent="0.2">
      <c r="A29" s="109" t="s">
        <v>1794</v>
      </c>
      <c r="B29" s="110" t="s">
        <v>632</v>
      </c>
      <c r="C29" s="111">
        <v>2</v>
      </c>
      <c r="D29" s="112"/>
      <c r="E29" s="113">
        <v>452</v>
      </c>
      <c r="F29" s="114">
        <f>C29*E29</f>
        <v>904</v>
      </c>
      <c r="G29" s="115">
        <v>40</v>
      </c>
      <c r="H29" s="116">
        <f>F29*(1-(G29/100)) +(0*SUM(H30))</f>
        <v>542.4</v>
      </c>
      <c r="I29" s="117"/>
    </row>
    <row r="30" spans="1:9" hidden="1" outlineLevel="2" x14ac:dyDescent="0.2">
      <c r="A30" s="109" t="s">
        <v>1795</v>
      </c>
      <c r="B30" s="110" t="s">
        <v>634</v>
      </c>
      <c r="C30" s="111">
        <v>1</v>
      </c>
      <c r="D30" s="112"/>
      <c r="E30" s="113">
        <v>452</v>
      </c>
      <c r="F30" s="114">
        <v>452</v>
      </c>
      <c r="G30" s="115">
        <v>40</v>
      </c>
      <c r="H30" s="116">
        <v>271.2</v>
      </c>
      <c r="I30" s="117"/>
    </row>
    <row r="31" spans="1:9" outlineLevel="2" x14ac:dyDescent="0.2">
      <c r="A31" s="109" t="s">
        <v>1796</v>
      </c>
      <c r="B31" s="110" t="s">
        <v>558</v>
      </c>
      <c r="C31" s="111">
        <v>2</v>
      </c>
      <c r="D31" s="112"/>
      <c r="E31" s="113">
        <v>28.6</v>
      </c>
      <c r="F31" s="114">
        <f>C31*E31</f>
        <v>57.2</v>
      </c>
      <c r="G31" s="115">
        <v>40</v>
      </c>
      <c r="H31" s="116">
        <f>F31*(1-(G31/100)) +(0*SUM(H32))</f>
        <v>34.32</v>
      </c>
      <c r="I31" s="117"/>
    </row>
    <row r="32" spans="1:9" hidden="1" outlineLevel="2" x14ac:dyDescent="0.2">
      <c r="A32" s="109" t="s">
        <v>1797</v>
      </c>
      <c r="B32" s="110" t="s">
        <v>558</v>
      </c>
      <c r="C32" s="111">
        <v>1</v>
      </c>
      <c r="D32" s="112"/>
      <c r="E32" s="113">
        <v>28.6</v>
      </c>
      <c r="F32" s="114">
        <v>28.6</v>
      </c>
      <c r="G32" s="115">
        <v>40</v>
      </c>
      <c r="H32" s="116">
        <v>17.16</v>
      </c>
      <c r="I32" s="117"/>
    </row>
    <row r="33" spans="1:9" outlineLevel="2" x14ac:dyDescent="0.2">
      <c r="A33" s="109" t="s">
        <v>1798</v>
      </c>
      <c r="B33" s="110" t="s">
        <v>641</v>
      </c>
      <c r="C33" s="111">
        <v>1</v>
      </c>
      <c r="D33" s="112"/>
      <c r="E33" s="113">
        <v>2358.3343945000001</v>
      </c>
      <c r="F33" s="114">
        <f>C33*E33</f>
        <v>2358.3343945000001</v>
      </c>
      <c r="G33" s="115">
        <v>40</v>
      </c>
      <c r="H33" s="116">
        <f>F33*(1-(G33/100)) +(0*SUM(H34))</f>
        <v>1415.0006367000001</v>
      </c>
      <c r="I33" s="117"/>
    </row>
    <row r="34" spans="1:9" hidden="1" outlineLevel="2" x14ac:dyDescent="0.2">
      <c r="A34" s="109" t="s">
        <v>1799</v>
      </c>
      <c r="B34" s="110" t="s">
        <v>641</v>
      </c>
      <c r="C34" s="111">
        <v>1</v>
      </c>
      <c r="D34" s="112"/>
      <c r="E34" s="113">
        <v>2358.3343945000001</v>
      </c>
      <c r="F34" s="114">
        <v>2358.3343945000001</v>
      </c>
      <c r="G34" s="115">
        <v>40</v>
      </c>
      <c r="H34" s="116">
        <v>1415.0006367000001</v>
      </c>
      <c r="I34" s="117"/>
    </row>
    <row r="35" spans="1:9" outlineLevel="2" x14ac:dyDescent="0.2">
      <c r="A35" s="109" t="s">
        <v>1800</v>
      </c>
      <c r="B35" s="110" t="s">
        <v>561</v>
      </c>
      <c r="C35" s="111">
        <v>1</v>
      </c>
      <c r="D35" s="112"/>
      <c r="E35" s="113">
        <v>27.17</v>
      </c>
      <c r="F35" s="114">
        <f>C35*E35</f>
        <v>27.17</v>
      </c>
      <c r="G35" s="115">
        <v>40</v>
      </c>
      <c r="H35" s="116">
        <f>F35*(1-(G35/100)) +(0*SUM(H36))</f>
        <v>16.302</v>
      </c>
      <c r="I35" s="117"/>
    </row>
    <row r="36" spans="1:9" hidden="1" outlineLevel="2" x14ac:dyDescent="0.2">
      <c r="A36" s="109" t="s">
        <v>1801</v>
      </c>
      <c r="B36" s="110" t="s">
        <v>561</v>
      </c>
      <c r="C36" s="111">
        <v>1</v>
      </c>
      <c r="D36" s="112"/>
      <c r="E36" s="113">
        <v>27.17</v>
      </c>
      <c r="F36" s="114">
        <v>27.17</v>
      </c>
      <c r="G36" s="115">
        <v>40</v>
      </c>
      <c r="H36" s="116">
        <v>16.302</v>
      </c>
      <c r="I36" s="117"/>
    </row>
    <row r="37" spans="1:9" outlineLevel="2" x14ac:dyDescent="0.2">
      <c r="A37" s="109" t="s">
        <v>1802</v>
      </c>
      <c r="B37" s="110" t="s">
        <v>646</v>
      </c>
      <c r="C37" s="111">
        <v>1</v>
      </c>
      <c r="D37" s="112"/>
      <c r="E37" s="113">
        <v>184.52</v>
      </c>
      <c r="F37" s="114">
        <f>C37*E37</f>
        <v>184.52</v>
      </c>
      <c r="G37" s="115">
        <v>40</v>
      </c>
      <c r="H37" s="116">
        <f>F37*(1-(G37/100)) +(0*SUM(H38))</f>
        <v>110.712</v>
      </c>
      <c r="I37" s="117"/>
    </row>
    <row r="38" spans="1:9" hidden="1" outlineLevel="2" x14ac:dyDescent="0.2">
      <c r="A38" s="109" t="s">
        <v>1803</v>
      </c>
      <c r="B38" s="110" t="s">
        <v>646</v>
      </c>
      <c r="C38" s="111">
        <v>1</v>
      </c>
      <c r="D38" s="112"/>
      <c r="E38" s="113">
        <v>184.52</v>
      </c>
      <c r="F38" s="114">
        <v>184.52</v>
      </c>
      <c r="G38" s="115">
        <v>40</v>
      </c>
      <c r="H38" s="116">
        <v>110.712</v>
      </c>
      <c r="I38" s="117"/>
    </row>
    <row r="39" spans="1:9" outlineLevel="2" x14ac:dyDescent="0.2">
      <c r="A39" s="109" t="s">
        <v>1804</v>
      </c>
      <c r="B39" s="110" t="s">
        <v>245</v>
      </c>
      <c r="C39" s="111">
        <v>2</v>
      </c>
      <c r="D39" s="112"/>
      <c r="E39" s="113">
        <v>3300</v>
      </c>
      <c r="F39" s="114">
        <f>C39*E39</f>
        <v>6600</v>
      </c>
      <c r="G39" s="115">
        <v>40</v>
      </c>
      <c r="H39" s="116">
        <f>F39*(1-(G39/100)) +(0*SUM(H40))</f>
        <v>3960</v>
      </c>
      <c r="I39" s="117"/>
    </row>
    <row r="40" spans="1:9" hidden="1" outlineLevel="2" x14ac:dyDescent="0.2">
      <c r="A40" s="109" t="s">
        <v>1805</v>
      </c>
      <c r="B40" s="110" t="s">
        <v>245</v>
      </c>
      <c r="C40" s="111">
        <v>1</v>
      </c>
      <c r="D40" s="112"/>
      <c r="E40" s="113">
        <v>3300</v>
      </c>
      <c r="F40" s="114">
        <v>3300</v>
      </c>
      <c r="G40" s="115">
        <v>40</v>
      </c>
      <c r="H40" s="116">
        <v>1980</v>
      </c>
      <c r="I40" s="117"/>
    </row>
    <row r="41" spans="1:9" outlineLevel="1" x14ac:dyDescent="0.2">
      <c r="A41" s="109" t="s">
        <v>1806</v>
      </c>
      <c r="B41" s="110" t="s">
        <v>1807</v>
      </c>
      <c r="C41" s="111">
        <v>1</v>
      </c>
      <c r="D41" s="112"/>
      <c r="E41" s="113">
        <f>SUM(F42,F44)</f>
        <v>13283.713230629999</v>
      </c>
      <c r="F41" s="114">
        <f>C41*E41</f>
        <v>13283.713230629999</v>
      </c>
      <c r="G41" s="115">
        <f>IF(F41=0, 0, 100*(1-(H41/F41)))</f>
        <v>40</v>
      </c>
      <c r="H41" s="116">
        <f>C41*SUM(H42,H44)</f>
        <v>7970.2279383779996</v>
      </c>
      <c r="I41" s="117"/>
    </row>
    <row r="42" spans="1:9" outlineLevel="2" x14ac:dyDescent="0.2">
      <c r="A42" s="109" t="s">
        <v>1808</v>
      </c>
      <c r="B42" s="110" t="s">
        <v>110</v>
      </c>
      <c r="C42" s="111">
        <v>3</v>
      </c>
      <c r="D42" s="112"/>
      <c r="E42" s="113">
        <v>256.72991214000001</v>
      </c>
      <c r="F42" s="114">
        <f>C42*E42</f>
        <v>770.18973642000003</v>
      </c>
      <c r="G42" s="115">
        <v>40</v>
      </c>
      <c r="H42" s="116">
        <f>F42*(1-(G42/100)) +(0*SUM(H43))</f>
        <v>462.11384185200001</v>
      </c>
      <c r="I42" s="117"/>
    </row>
    <row r="43" spans="1:9" hidden="1" outlineLevel="2" x14ac:dyDescent="0.2">
      <c r="A43" s="109" t="s">
        <v>1809</v>
      </c>
      <c r="B43" s="110" t="s">
        <v>80</v>
      </c>
      <c r="C43" s="111">
        <v>1</v>
      </c>
      <c r="D43" s="112"/>
      <c r="E43" s="113">
        <v>256.72991214000001</v>
      </c>
      <c r="F43" s="114">
        <v>256.72991214000001</v>
      </c>
      <c r="G43" s="115">
        <v>40</v>
      </c>
      <c r="H43" s="116">
        <v>154.03794728400001</v>
      </c>
      <c r="I43" s="117"/>
    </row>
    <row r="44" spans="1:9" outlineLevel="2" x14ac:dyDescent="0.2">
      <c r="A44" s="109" t="s">
        <v>1810</v>
      </c>
      <c r="B44" s="110" t="s">
        <v>1717</v>
      </c>
      <c r="C44" s="111">
        <v>1</v>
      </c>
      <c r="D44" s="112"/>
      <c r="E44" s="113">
        <v>12513.52349421</v>
      </c>
      <c r="F44" s="114">
        <f>C44*E44</f>
        <v>12513.52349421</v>
      </c>
      <c r="G44" s="115">
        <v>40</v>
      </c>
      <c r="H44" s="116">
        <f>F44*(1-(G44/100)) +(0*SUM(H45,H46,H47,H48,H49,H50))</f>
        <v>7508.1140965259992</v>
      </c>
      <c r="I44" s="117"/>
    </row>
    <row r="45" spans="1:9" hidden="1" outlineLevel="3" x14ac:dyDescent="0.2">
      <c r="A45" s="109" t="s">
        <v>1811</v>
      </c>
      <c r="B45" s="110" t="s">
        <v>76</v>
      </c>
      <c r="C45" s="111">
        <v>1</v>
      </c>
      <c r="D45" s="112"/>
      <c r="E45" s="113">
        <v>10880.466063919999</v>
      </c>
      <c r="F45" s="114">
        <v>10880.466063919999</v>
      </c>
      <c r="G45" s="115">
        <v>40</v>
      </c>
      <c r="H45" s="116">
        <v>6528.2796383519999</v>
      </c>
      <c r="I45" s="117"/>
    </row>
    <row r="46" spans="1:9" hidden="1" outlineLevel="3" x14ac:dyDescent="0.2">
      <c r="A46" s="109" t="s">
        <v>1812</v>
      </c>
      <c r="B46" s="110" t="s">
        <v>118</v>
      </c>
      <c r="C46" s="111">
        <v>1</v>
      </c>
      <c r="D46" s="112"/>
      <c r="E46" s="113">
        <v>862.86769387000004</v>
      </c>
      <c r="F46" s="114">
        <v>862.86769387000004</v>
      </c>
      <c r="G46" s="115">
        <v>40</v>
      </c>
      <c r="H46" s="116">
        <v>517.72061632199996</v>
      </c>
      <c r="I46" s="117"/>
    </row>
    <row r="47" spans="1:9" hidden="1" outlineLevel="3" x14ac:dyDescent="0.2">
      <c r="A47" s="109" t="s">
        <v>1813</v>
      </c>
      <c r="B47" s="110" t="s">
        <v>963</v>
      </c>
      <c r="C47" s="111">
        <v>0</v>
      </c>
      <c r="D47" s="112"/>
      <c r="E47" s="113">
        <v>7211.7152680500003</v>
      </c>
      <c r="F47" s="114">
        <v>0</v>
      </c>
      <c r="G47" s="115">
        <v>40</v>
      </c>
      <c r="H47" s="116">
        <v>0</v>
      </c>
      <c r="I47" s="117"/>
    </row>
    <row r="48" spans="1:9" hidden="1" outlineLevel="3" x14ac:dyDescent="0.2">
      <c r="A48" s="109" t="s">
        <v>1814</v>
      </c>
      <c r="B48" s="110" t="s">
        <v>62</v>
      </c>
      <c r="C48" s="111">
        <v>0</v>
      </c>
      <c r="D48" s="112"/>
      <c r="E48" s="113">
        <v>214.52947918000001</v>
      </c>
      <c r="F48" s="114">
        <v>0</v>
      </c>
      <c r="G48" s="115">
        <v>40</v>
      </c>
      <c r="H48" s="116">
        <v>0</v>
      </c>
      <c r="I48" s="117"/>
    </row>
    <row r="49" spans="1:9" hidden="1" outlineLevel="3" x14ac:dyDescent="0.2">
      <c r="A49" s="109" t="s">
        <v>1815</v>
      </c>
      <c r="B49" s="110" t="s">
        <v>66</v>
      </c>
      <c r="C49" s="111">
        <v>0</v>
      </c>
      <c r="D49" s="112"/>
      <c r="E49" s="113">
        <v>214.52947918000001</v>
      </c>
      <c r="F49" s="114">
        <v>0</v>
      </c>
      <c r="G49" s="115">
        <v>40</v>
      </c>
      <c r="H49" s="116">
        <v>0</v>
      </c>
      <c r="I49" s="117"/>
    </row>
    <row r="50" spans="1:9" hidden="1" outlineLevel="3" x14ac:dyDescent="0.2">
      <c r="A50" s="109" t="s">
        <v>1816</v>
      </c>
      <c r="B50" s="110" t="s">
        <v>80</v>
      </c>
      <c r="C50" s="111">
        <v>3</v>
      </c>
      <c r="D50" s="112"/>
      <c r="E50" s="113">
        <v>256.72991214000001</v>
      </c>
      <c r="F50" s="114">
        <v>770.18973642000003</v>
      </c>
      <c r="G50" s="115">
        <v>40</v>
      </c>
      <c r="H50" s="116">
        <v>462.11384185200001</v>
      </c>
      <c r="I50" s="117"/>
    </row>
    <row r="51" spans="1:9" outlineLevel="1" x14ac:dyDescent="0.2">
      <c r="A51" s="109" t="s">
        <v>1817</v>
      </c>
      <c r="B51" s="110" t="s">
        <v>1818</v>
      </c>
      <c r="C51" s="111">
        <v>1</v>
      </c>
      <c r="D51" s="112"/>
      <c r="E51" s="113">
        <f>SUM(F52)</f>
        <v>6588.4757417500005</v>
      </c>
      <c r="F51" s="114">
        <f>C51*E51</f>
        <v>6588.4757417500005</v>
      </c>
      <c r="G51" s="115">
        <f>IF(F51=0, 0, 100*(1-(H51/F51)))</f>
        <v>40</v>
      </c>
      <c r="H51" s="116">
        <f>C51*SUM(H52)</f>
        <v>3953.0854450500001</v>
      </c>
      <c r="I51" s="117"/>
    </row>
    <row r="52" spans="1:9" outlineLevel="1" x14ac:dyDescent="0.2">
      <c r="A52" s="109" t="s">
        <v>1819</v>
      </c>
      <c r="B52" s="110" t="s">
        <v>1333</v>
      </c>
      <c r="C52" s="111">
        <v>1</v>
      </c>
      <c r="D52" s="112"/>
      <c r="E52" s="113">
        <f>SUM(F53)</f>
        <v>6588.4757417500005</v>
      </c>
      <c r="F52" s="114">
        <f>C52*E52</f>
        <v>6588.4757417500005</v>
      </c>
      <c r="G52" s="115">
        <f>IF(F52=0, 0, 100*(1-(H52/F52)))</f>
        <v>40</v>
      </c>
      <c r="H52" s="116">
        <f>C52*SUM(H53)</f>
        <v>3953.0854450500001</v>
      </c>
      <c r="I52" s="117"/>
    </row>
    <row r="53" spans="1:9" outlineLevel="1" x14ac:dyDescent="0.2">
      <c r="A53" s="109" t="s">
        <v>1820</v>
      </c>
      <c r="B53" s="110" t="s">
        <v>252</v>
      </c>
      <c r="C53" s="111">
        <v>1</v>
      </c>
      <c r="D53" s="112"/>
      <c r="E53" s="113">
        <v>6588.4757417500005</v>
      </c>
      <c r="F53" s="114">
        <f>C53*E53</f>
        <v>6588.4757417500005</v>
      </c>
      <c r="G53" s="115">
        <v>40</v>
      </c>
      <c r="H53" s="116">
        <f>F53*(1-(G53/100)) +(0*SUM(H54,H55,H56,H57))</f>
        <v>3953.0854450500001</v>
      </c>
      <c r="I53" s="117"/>
    </row>
    <row r="54" spans="1:9" hidden="1" outlineLevel="2" x14ac:dyDescent="0.2">
      <c r="A54" s="109" t="s">
        <v>1821</v>
      </c>
      <c r="B54" s="110" t="s">
        <v>197</v>
      </c>
      <c r="C54" s="111">
        <v>1</v>
      </c>
      <c r="D54" s="112"/>
      <c r="E54" s="113">
        <v>967.93582071000003</v>
      </c>
      <c r="F54" s="114">
        <v>967.93582071000003</v>
      </c>
      <c r="G54" s="115">
        <v>40</v>
      </c>
      <c r="H54" s="116">
        <v>580.76149242600002</v>
      </c>
      <c r="I54" s="117"/>
    </row>
    <row r="55" spans="1:9" hidden="1" outlineLevel="2" x14ac:dyDescent="0.2">
      <c r="A55" s="109" t="s">
        <v>1822</v>
      </c>
      <c r="B55" s="110" t="s">
        <v>256</v>
      </c>
      <c r="C55" s="111">
        <v>1</v>
      </c>
      <c r="D55" s="112"/>
      <c r="E55" s="113">
        <v>967.93582071000003</v>
      </c>
      <c r="F55" s="114">
        <v>967.93582071000003</v>
      </c>
      <c r="G55" s="115">
        <v>40</v>
      </c>
      <c r="H55" s="116">
        <v>580.76149242600002</v>
      </c>
      <c r="I55" s="117"/>
    </row>
    <row r="56" spans="1:9" hidden="1" outlineLevel="2" x14ac:dyDescent="0.2">
      <c r="A56" s="109" t="s">
        <v>1823</v>
      </c>
      <c r="B56" s="110" t="s">
        <v>258</v>
      </c>
      <c r="C56" s="111">
        <v>1</v>
      </c>
      <c r="D56" s="112"/>
      <c r="E56" s="113">
        <v>2064.00101872</v>
      </c>
      <c r="F56" s="114">
        <v>2064.00101872</v>
      </c>
      <c r="G56" s="115">
        <v>40</v>
      </c>
      <c r="H56" s="116">
        <v>1238.4006112320001</v>
      </c>
      <c r="I56" s="117"/>
    </row>
    <row r="57" spans="1:9" hidden="1" outlineLevel="2" x14ac:dyDescent="0.2">
      <c r="A57" s="109" t="s">
        <v>1824</v>
      </c>
      <c r="B57" s="110" t="s">
        <v>118</v>
      </c>
      <c r="C57" s="111">
        <v>3</v>
      </c>
      <c r="D57" s="112"/>
      <c r="E57" s="113">
        <v>862.86769387000004</v>
      </c>
      <c r="F57" s="114">
        <v>2588.6030816100001</v>
      </c>
      <c r="G57" s="115">
        <v>40</v>
      </c>
      <c r="H57" s="116">
        <v>1553.161848966</v>
      </c>
      <c r="I57" s="117"/>
    </row>
    <row r="58" spans="1:9" outlineLevel="1" x14ac:dyDescent="0.2">
      <c r="A58" s="109" t="s">
        <v>1825</v>
      </c>
      <c r="B58" s="110" t="s">
        <v>1826</v>
      </c>
      <c r="C58" s="111">
        <v>1</v>
      </c>
      <c r="D58" s="112"/>
      <c r="E58" s="113">
        <f>SUM(F59,F62,F64,F66)</f>
        <v>12677.74146186</v>
      </c>
      <c r="F58" s="114">
        <f>C58*E58</f>
        <v>12677.74146186</v>
      </c>
      <c r="G58" s="115">
        <f>IF(F58=0, 0, 100*(1-(H58/F58)))</f>
        <v>85.6</v>
      </c>
      <c r="H58" s="116">
        <f>C58*SUM(H59,H62,H64,H66)</f>
        <v>1825.5947705078402</v>
      </c>
      <c r="I58" s="117"/>
    </row>
    <row r="59" spans="1:9" outlineLevel="2" x14ac:dyDescent="0.2">
      <c r="A59" s="109" t="s">
        <v>1827</v>
      </c>
      <c r="B59" s="110" t="s">
        <v>149</v>
      </c>
      <c r="C59" s="111">
        <v>1</v>
      </c>
      <c r="D59" s="112"/>
      <c r="E59" s="113">
        <v>2292.1176620400001</v>
      </c>
      <c r="F59" s="114">
        <f>C59*E59</f>
        <v>2292.1176620400001</v>
      </c>
      <c r="G59" s="115">
        <v>85.6</v>
      </c>
      <c r="H59" s="116">
        <f>F59*(1-(G59/100)) +(0*SUM(H60,H61))</f>
        <v>330.06494333376008</v>
      </c>
      <c r="I59" s="117"/>
    </row>
    <row r="60" spans="1:9" hidden="1" outlineLevel="3" x14ac:dyDescent="0.2">
      <c r="A60" s="109" t="s">
        <v>1828</v>
      </c>
      <c r="B60" s="110" t="s">
        <v>151</v>
      </c>
      <c r="C60" s="111">
        <v>1</v>
      </c>
      <c r="D60" s="112"/>
      <c r="E60" s="113">
        <v>509.35948044999998</v>
      </c>
      <c r="F60" s="114">
        <v>509.35948044999998</v>
      </c>
      <c r="G60" s="115">
        <v>85.6</v>
      </c>
      <c r="H60" s="116">
        <v>73.347765184799997</v>
      </c>
      <c r="I60" s="117"/>
    </row>
    <row r="61" spans="1:9" hidden="1" outlineLevel="3" x14ac:dyDescent="0.2">
      <c r="A61" s="109" t="s">
        <v>1829</v>
      </c>
      <c r="B61" s="110" t="s">
        <v>153</v>
      </c>
      <c r="C61" s="111">
        <v>1</v>
      </c>
      <c r="D61" s="112"/>
      <c r="E61" s="113">
        <v>1782.75818159</v>
      </c>
      <c r="F61" s="114">
        <v>1782.75818159</v>
      </c>
      <c r="G61" s="115">
        <v>85.6</v>
      </c>
      <c r="H61" s="116">
        <v>256.71717814895999</v>
      </c>
      <c r="I61" s="117"/>
    </row>
    <row r="62" spans="1:9" outlineLevel="2" x14ac:dyDescent="0.2">
      <c r="A62" s="109" t="s">
        <v>1830</v>
      </c>
      <c r="B62" s="110" t="s">
        <v>155</v>
      </c>
      <c r="C62" s="111">
        <v>1</v>
      </c>
      <c r="D62" s="112"/>
      <c r="E62" s="113">
        <v>303.06889087000002</v>
      </c>
      <c r="F62" s="114">
        <f>C62*E62</f>
        <v>303.06889087000002</v>
      </c>
      <c r="G62" s="115">
        <v>85.6</v>
      </c>
      <c r="H62" s="116">
        <f>F62*(1-(G62/100)) +(0*SUM(H63))</f>
        <v>43.641920285280008</v>
      </c>
      <c r="I62" s="117"/>
    </row>
    <row r="63" spans="1:9" hidden="1" outlineLevel="2" x14ac:dyDescent="0.2">
      <c r="A63" s="109" t="s">
        <v>1831</v>
      </c>
      <c r="B63" s="110" t="s">
        <v>157</v>
      </c>
      <c r="C63" s="111">
        <v>1</v>
      </c>
      <c r="D63" s="112"/>
      <c r="E63" s="113">
        <v>303.06889087000002</v>
      </c>
      <c r="F63" s="114">
        <v>303.06889087000002</v>
      </c>
      <c r="G63" s="115">
        <v>85.6</v>
      </c>
      <c r="H63" s="116">
        <v>43.641920285280001</v>
      </c>
      <c r="I63" s="117"/>
    </row>
    <row r="64" spans="1:9" outlineLevel="2" x14ac:dyDescent="0.2">
      <c r="A64" s="109" t="s">
        <v>1832</v>
      </c>
      <c r="B64" s="110" t="s">
        <v>159</v>
      </c>
      <c r="C64" s="111">
        <v>1</v>
      </c>
      <c r="D64" s="112"/>
      <c r="E64" s="113">
        <v>1069.6549089499999</v>
      </c>
      <c r="F64" s="114">
        <f>C64*E64</f>
        <v>1069.6549089499999</v>
      </c>
      <c r="G64" s="115">
        <v>85.6</v>
      </c>
      <c r="H64" s="116">
        <f>F64*(1-(G64/100)) +(0*SUM(H65))</f>
        <v>154.0303068888</v>
      </c>
      <c r="I64" s="117"/>
    </row>
    <row r="65" spans="1:9" hidden="1" outlineLevel="2" x14ac:dyDescent="0.2">
      <c r="A65" s="109" t="s">
        <v>1833</v>
      </c>
      <c r="B65" s="110" t="s">
        <v>161</v>
      </c>
      <c r="C65" s="111">
        <v>1</v>
      </c>
      <c r="D65" s="112"/>
      <c r="E65" s="113">
        <v>1069.6549089499999</v>
      </c>
      <c r="F65" s="114">
        <v>1069.6549089499999</v>
      </c>
      <c r="G65" s="115">
        <v>85.6</v>
      </c>
      <c r="H65" s="116">
        <v>154.0303068888</v>
      </c>
      <c r="I65" s="117"/>
    </row>
    <row r="66" spans="1:9" outlineLevel="2" x14ac:dyDescent="0.2">
      <c r="A66" s="109" t="s">
        <v>1834</v>
      </c>
      <c r="B66" s="110" t="s">
        <v>163</v>
      </c>
      <c r="C66" s="111">
        <v>1</v>
      </c>
      <c r="D66" s="112"/>
      <c r="E66" s="113">
        <v>9012.9</v>
      </c>
      <c r="F66" s="114">
        <f>C66*E66</f>
        <v>9012.9</v>
      </c>
      <c r="G66" s="115">
        <v>85.6</v>
      </c>
      <c r="H66" s="116">
        <f>F66*(1-(G66/100)) +(0*SUM(H67))</f>
        <v>1297.8576</v>
      </c>
      <c r="I66" s="117"/>
    </row>
    <row r="67" spans="1:9" hidden="1" outlineLevel="2" x14ac:dyDescent="0.2">
      <c r="A67" s="109" t="s">
        <v>1835</v>
      </c>
      <c r="B67" s="110" t="s">
        <v>165</v>
      </c>
      <c r="C67" s="111">
        <v>1</v>
      </c>
      <c r="D67" s="112"/>
      <c r="E67" s="113">
        <v>9012.9</v>
      </c>
      <c r="F67" s="114">
        <v>9012.9</v>
      </c>
      <c r="G67" s="115">
        <v>85.6</v>
      </c>
      <c r="H67" s="116">
        <v>1297.8576</v>
      </c>
      <c r="I67" s="117"/>
    </row>
    <row r="68" spans="1:9" outlineLevel="1" x14ac:dyDescent="0.2">
      <c r="A68" s="109" t="s">
        <v>1836</v>
      </c>
      <c r="B68" s="110" t="s">
        <v>1837</v>
      </c>
      <c r="C68" s="111">
        <v>1</v>
      </c>
      <c r="D68" s="112"/>
      <c r="E68" s="113">
        <f>SUM(F69)</f>
        <v>333.63045970000002</v>
      </c>
      <c r="F68" s="114">
        <f>C68*E68</f>
        <v>333.63045970000002</v>
      </c>
      <c r="G68" s="115">
        <f>IF(F68=0, 0, 100*(1-(H68/F68)))</f>
        <v>85.6</v>
      </c>
      <c r="H68" s="116">
        <f>C68*SUM(H69)</f>
        <v>48.042786196800009</v>
      </c>
      <c r="I68" s="117"/>
    </row>
    <row r="69" spans="1:9" outlineLevel="1" x14ac:dyDescent="0.2">
      <c r="A69" s="109" t="s">
        <v>1838</v>
      </c>
      <c r="B69" s="110" t="s">
        <v>139</v>
      </c>
      <c r="C69" s="111">
        <v>1</v>
      </c>
      <c r="D69" s="112"/>
      <c r="E69" s="113">
        <v>333.63045970000002</v>
      </c>
      <c r="F69" s="114">
        <f>C69*E69</f>
        <v>333.63045970000002</v>
      </c>
      <c r="G69" s="115">
        <v>85.6</v>
      </c>
      <c r="H69" s="116">
        <f>F69*(1-(G69/100)) +(0*SUM(H70))</f>
        <v>48.042786196800009</v>
      </c>
      <c r="I69" s="117"/>
    </row>
    <row r="70" spans="1:9" hidden="1" outlineLevel="1" x14ac:dyDescent="0.2">
      <c r="A70" s="109" t="s">
        <v>1839</v>
      </c>
      <c r="B70" s="110" t="s">
        <v>141</v>
      </c>
      <c r="C70" s="111">
        <v>1</v>
      </c>
      <c r="D70" s="112"/>
      <c r="E70" s="113">
        <v>333.63045970000002</v>
      </c>
      <c r="F70" s="114">
        <v>333.63045970000002</v>
      </c>
      <c r="G70" s="115">
        <v>85.6</v>
      </c>
      <c r="H70" s="116">
        <v>48.042786196800002</v>
      </c>
      <c r="I70" s="117"/>
    </row>
    <row r="71" spans="1:9" outlineLevel="1" x14ac:dyDescent="0.2">
      <c r="A71" s="109" t="s">
        <v>1840</v>
      </c>
      <c r="B71" s="110" t="s">
        <v>1841</v>
      </c>
      <c r="C71" s="111">
        <v>1</v>
      </c>
      <c r="D71" s="112"/>
      <c r="E71" s="113">
        <f>SUM(F72)</f>
        <v>1324.33464918</v>
      </c>
      <c r="F71" s="114">
        <f>C71*E71</f>
        <v>1324.33464918</v>
      </c>
      <c r="G71" s="115">
        <f>IF(F71=0, 0, 100*(1-(H71/F71)))</f>
        <v>85.6</v>
      </c>
      <c r="H71" s="116">
        <f>C71*SUM(H72)</f>
        <v>190.70418948192003</v>
      </c>
      <c r="I71" s="117"/>
    </row>
    <row r="72" spans="1:9" outlineLevel="1" x14ac:dyDescent="0.2">
      <c r="A72" s="109" t="s">
        <v>1842</v>
      </c>
      <c r="B72" s="110" t="s">
        <v>133</v>
      </c>
      <c r="C72" s="111">
        <v>1</v>
      </c>
      <c r="D72" s="112"/>
      <c r="E72" s="113">
        <v>1324.33464918</v>
      </c>
      <c r="F72" s="114">
        <f>C72*E72</f>
        <v>1324.33464918</v>
      </c>
      <c r="G72" s="115">
        <v>85.6</v>
      </c>
      <c r="H72" s="116">
        <f>F72*(1-(G72/100)) +(0*SUM(H73))</f>
        <v>190.70418948192003</v>
      </c>
      <c r="I72" s="117"/>
    </row>
    <row r="73" spans="1:9" hidden="1" outlineLevel="1" x14ac:dyDescent="0.2">
      <c r="A73" s="109" t="s">
        <v>1843</v>
      </c>
      <c r="B73" s="110" t="s">
        <v>135</v>
      </c>
      <c r="C73" s="111">
        <v>1</v>
      </c>
      <c r="D73" s="112"/>
      <c r="E73" s="113">
        <v>1324.33464918</v>
      </c>
      <c r="F73" s="114">
        <v>1324.33464918</v>
      </c>
      <c r="G73" s="115">
        <v>85.6</v>
      </c>
      <c r="H73" s="116">
        <v>190.70418948192</v>
      </c>
      <c r="I73" s="117"/>
    </row>
    <row r="74" spans="1:9" outlineLevel="1" x14ac:dyDescent="0.2">
      <c r="A74" s="109" t="s">
        <v>1844</v>
      </c>
      <c r="B74" s="110" t="s">
        <v>1845</v>
      </c>
      <c r="C74" s="111">
        <v>1</v>
      </c>
      <c r="D74" s="112"/>
      <c r="E74" s="113">
        <f>SUM(F75)</f>
        <v>333.63045970000002</v>
      </c>
      <c r="F74" s="114">
        <f>C74*E74</f>
        <v>333.63045970000002</v>
      </c>
      <c r="G74" s="115">
        <f>IF(F74=0, 0, 100*(1-(H74/F74)))</f>
        <v>76</v>
      </c>
      <c r="H74" s="116">
        <f>C74*SUM(H75)</f>
        <v>80.071310327999996</v>
      </c>
      <c r="I74" s="117"/>
    </row>
    <row r="75" spans="1:9" outlineLevel="1" x14ac:dyDescent="0.2">
      <c r="A75" s="109" t="s">
        <v>1846</v>
      </c>
      <c r="B75" s="110" t="s">
        <v>139</v>
      </c>
      <c r="C75" s="111">
        <v>1</v>
      </c>
      <c r="D75" s="112"/>
      <c r="E75" s="113">
        <v>333.63045970000002</v>
      </c>
      <c r="F75" s="114">
        <f>C75*E75</f>
        <v>333.63045970000002</v>
      </c>
      <c r="G75" s="115">
        <v>76</v>
      </c>
      <c r="H75" s="116">
        <f>F75*(1-(G75/100)) +(0*SUM(H76))</f>
        <v>80.071310327999996</v>
      </c>
      <c r="I75" s="117"/>
    </row>
    <row r="76" spans="1:9" hidden="1" outlineLevel="1" x14ac:dyDescent="0.2">
      <c r="A76" s="109" t="s">
        <v>1847</v>
      </c>
      <c r="B76" s="110" t="s">
        <v>141</v>
      </c>
      <c r="C76" s="111">
        <v>1</v>
      </c>
      <c r="D76" s="112"/>
      <c r="E76" s="113">
        <v>333.63045970000002</v>
      </c>
      <c r="F76" s="114">
        <v>333.63045970000002</v>
      </c>
      <c r="G76" s="115">
        <v>76</v>
      </c>
      <c r="H76" s="116">
        <v>80.071310327999996</v>
      </c>
      <c r="I76" s="117"/>
    </row>
    <row r="77" spans="1:9" outlineLevel="1" x14ac:dyDescent="0.2">
      <c r="A77" s="109" t="s">
        <v>1848</v>
      </c>
      <c r="B77" s="110" t="s">
        <v>1849</v>
      </c>
      <c r="C77" s="111">
        <v>1</v>
      </c>
      <c r="D77" s="112"/>
      <c r="E77" s="113">
        <f>SUM(F78)</f>
        <v>1749.64981536</v>
      </c>
      <c r="F77" s="114">
        <f>C77*E77</f>
        <v>1749.64981536</v>
      </c>
      <c r="G77" s="115">
        <f>IF(F77=0, 0, 100*(1-(H77/F77)))</f>
        <v>88</v>
      </c>
      <c r="H77" s="116">
        <f>C77*SUM(H78)</f>
        <v>209.95797784319998</v>
      </c>
      <c r="I77" s="117"/>
    </row>
    <row r="78" spans="1:9" outlineLevel="1" x14ac:dyDescent="0.2">
      <c r="A78" s="109" t="s">
        <v>1850</v>
      </c>
      <c r="B78" s="110" t="s">
        <v>991</v>
      </c>
      <c r="C78" s="111">
        <v>1</v>
      </c>
      <c r="D78" s="112"/>
      <c r="E78" s="113">
        <v>1749.64981536</v>
      </c>
      <c r="F78" s="114">
        <f>C78*E78</f>
        <v>1749.64981536</v>
      </c>
      <c r="G78" s="115">
        <v>88</v>
      </c>
      <c r="H78" s="116">
        <f>F78*(1-(G78/100)) +(0*SUM(H79))</f>
        <v>209.95797784319998</v>
      </c>
      <c r="I78" s="117"/>
    </row>
    <row r="79" spans="1:9" hidden="1" outlineLevel="1" x14ac:dyDescent="0.2">
      <c r="A79" s="109" t="s">
        <v>1851</v>
      </c>
      <c r="B79" s="110" t="s">
        <v>993</v>
      </c>
      <c r="C79" s="111">
        <v>1</v>
      </c>
      <c r="D79" s="112"/>
      <c r="E79" s="113">
        <v>1749.64981536</v>
      </c>
      <c r="F79" s="114">
        <v>1749.64981536</v>
      </c>
      <c r="G79" s="115">
        <v>88</v>
      </c>
      <c r="H79" s="116">
        <v>209.95797784320001</v>
      </c>
      <c r="I79" s="117"/>
    </row>
    <row r="80" spans="1:9" x14ac:dyDescent="0.2">
      <c r="A80" s="109"/>
      <c r="B80" s="110"/>
      <c r="C80" s="111"/>
      <c r="D80" s="112"/>
      <c r="E80" s="113"/>
      <c r="F80" s="114"/>
      <c r="G80" s="115"/>
      <c r="H80" s="116"/>
      <c r="I80" s="117"/>
    </row>
    <row r="81" spans="1:9" ht="13.5" thickBot="1" x14ac:dyDescent="0.25">
      <c r="A81" s="118"/>
      <c r="B81" s="119"/>
      <c r="C81" s="120"/>
      <c r="D81" s="121"/>
      <c r="E81" s="122"/>
      <c r="F81" s="123"/>
      <c r="G81" s="124"/>
      <c r="H81" s="125"/>
      <c r="I81" s="126"/>
    </row>
    <row r="82" spans="1:9" x14ac:dyDescent="0.2">
      <c r="A82" s="27"/>
      <c r="B82" s="127" t="s">
        <v>49</v>
      </c>
      <c r="C82" s="128"/>
      <c r="D82" s="27"/>
      <c r="E82" s="129"/>
      <c r="F82" s="114"/>
      <c r="G82" s="130"/>
      <c r="H82" s="129">
        <f>F11</f>
        <v>75102.010197409996</v>
      </c>
      <c r="I82" s="129"/>
    </row>
    <row r="83" spans="1:9" x14ac:dyDescent="0.2">
      <c r="A83" s="4"/>
      <c r="B83" s="127" t="s">
        <v>50</v>
      </c>
      <c r="C83" s="96"/>
      <c r="D83" s="4"/>
      <c r="E83" s="20"/>
      <c r="F83" s="114"/>
      <c r="G83" s="97"/>
      <c r="H83" s="20">
        <f>H11</f>
        <v>37564.185045323764</v>
      </c>
      <c r="I83" s="20"/>
    </row>
    <row r="84" spans="1:9" x14ac:dyDescent="0.2">
      <c r="A84" s="4"/>
      <c r="B84" s="127" t="s">
        <v>51</v>
      </c>
      <c r="C84" s="96"/>
      <c r="D84" s="4"/>
      <c r="E84" s="20"/>
      <c r="F84" s="114"/>
      <c r="G84" s="97"/>
      <c r="H84" s="20">
        <f>I11</f>
        <v>0</v>
      </c>
      <c r="I84" s="20"/>
    </row>
    <row r="85" spans="1:9" x14ac:dyDescent="0.2">
      <c r="A85" s="4"/>
      <c r="B85" s="127"/>
      <c r="C85" s="96"/>
      <c r="D85" s="4"/>
      <c r="E85" s="20"/>
      <c r="F85" s="114"/>
      <c r="G85" s="97"/>
      <c r="H85" s="20"/>
      <c r="I85" s="20"/>
    </row>
    <row r="86" spans="1:9" x14ac:dyDescent="0.2">
      <c r="A86" s="4"/>
      <c r="B86" s="76" t="s">
        <v>52</v>
      </c>
      <c r="C86" s="96"/>
      <c r="D86" s="4"/>
      <c r="E86" s="20"/>
      <c r="F86" s="114"/>
      <c r="G86" s="97"/>
      <c r="H86" s="20">
        <f>SUM(H83,H84)</f>
        <v>37564.185045323764</v>
      </c>
    </row>
    <row r="87" spans="1:9" x14ac:dyDescent="0.2">
      <c r="A87" s="4"/>
      <c r="B87" s="76"/>
      <c r="C87" s="96"/>
      <c r="D87" s="4"/>
      <c r="E87" s="20"/>
      <c r="F87" s="20"/>
      <c r="G87" s="97"/>
      <c r="H87" s="20"/>
      <c r="I87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outlinePr summaryBelow="0"/>
    <pageSetUpPr fitToPage="1"/>
  </sheetPr>
  <dimension ref="A1:I55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1852</v>
      </c>
      <c r="B11" s="110" t="s">
        <v>1853</v>
      </c>
      <c r="C11" s="111">
        <v>1</v>
      </c>
      <c r="D11" s="112"/>
      <c r="E11" s="113">
        <f>SUM(F12,F25,F32,F42,F45)</f>
        <v>44178.925722659995</v>
      </c>
      <c r="F11" s="114">
        <f>C11*E11</f>
        <v>44178.925722659995</v>
      </c>
      <c r="G11" s="115">
        <f>IF(F11=0, 0, 100*(1-(H11/F11)))</f>
        <v>54.796833760275156</v>
      </c>
      <c r="H11" s="116">
        <f>C11*SUM(H12,H25,H32,H42,H45)</f>
        <v>19970.273237338555</v>
      </c>
      <c r="I11" s="117">
        <f>SUM(I12:I47)</f>
        <v>0</v>
      </c>
    </row>
    <row r="12" spans="1:9" outlineLevel="1" x14ac:dyDescent="0.2">
      <c r="A12" s="109" t="s">
        <v>1854</v>
      </c>
      <c r="B12" s="110" t="s">
        <v>1855</v>
      </c>
      <c r="C12" s="111">
        <v>1</v>
      </c>
      <c r="D12" s="112"/>
      <c r="E12" s="113">
        <f>SUM(F13,F15,F17,F19,F21,F23)</f>
        <v>23254.743410170002</v>
      </c>
      <c r="F12" s="114">
        <f>C12*E12</f>
        <v>23254.743410170002</v>
      </c>
      <c r="G12" s="115">
        <f>IF(F12=0, 0, 100*(1-(H12/F12)))</f>
        <v>40.000000000000014</v>
      </c>
      <c r="H12" s="116">
        <f>C12*SUM(H13,H15,H17,H19,H21,H23)</f>
        <v>13952.846046101999</v>
      </c>
      <c r="I12" s="117"/>
    </row>
    <row r="13" spans="1:9" outlineLevel="2" x14ac:dyDescent="0.2">
      <c r="A13" s="109" t="s">
        <v>1856</v>
      </c>
      <c r="B13" s="110" t="s">
        <v>191</v>
      </c>
      <c r="C13" s="111">
        <v>1</v>
      </c>
      <c r="D13" s="112"/>
      <c r="E13" s="113">
        <v>700.36928562000003</v>
      </c>
      <c r="F13" s="114">
        <f>C13*E13</f>
        <v>700.36928562000003</v>
      </c>
      <c r="G13" s="115">
        <v>40</v>
      </c>
      <c r="H13" s="116">
        <f>F13*(1-(G13/100)) +(0*SUM(H14))</f>
        <v>420.22157137200003</v>
      </c>
      <c r="I13" s="117"/>
    </row>
    <row r="14" spans="1:9" hidden="1" outlineLevel="2" x14ac:dyDescent="0.2">
      <c r="A14" s="109" t="s">
        <v>1857</v>
      </c>
      <c r="B14" s="110" t="s">
        <v>193</v>
      </c>
      <c r="C14" s="111">
        <v>1</v>
      </c>
      <c r="D14" s="112"/>
      <c r="E14" s="113">
        <v>700.36928562000003</v>
      </c>
      <c r="F14" s="114">
        <v>700.36928562000003</v>
      </c>
      <c r="G14" s="115">
        <v>40</v>
      </c>
      <c r="H14" s="116">
        <v>420.22157137200003</v>
      </c>
      <c r="I14" s="117"/>
    </row>
    <row r="15" spans="1:9" outlineLevel="2" x14ac:dyDescent="0.2">
      <c r="A15" s="109" t="s">
        <v>1858</v>
      </c>
      <c r="B15" s="110" t="s">
        <v>195</v>
      </c>
      <c r="C15" s="111">
        <v>2</v>
      </c>
      <c r="D15" s="112"/>
      <c r="E15" s="113">
        <v>967.93582071000003</v>
      </c>
      <c r="F15" s="114">
        <f>C15*E15</f>
        <v>1935.8716414200001</v>
      </c>
      <c r="G15" s="115">
        <v>40</v>
      </c>
      <c r="H15" s="116">
        <f>F15*(1-(G15/100)) +(0*SUM(H16))</f>
        <v>1161.522984852</v>
      </c>
      <c r="I15" s="117"/>
    </row>
    <row r="16" spans="1:9" hidden="1" outlineLevel="2" x14ac:dyDescent="0.2">
      <c r="A16" s="109" t="s">
        <v>1859</v>
      </c>
      <c r="B16" s="110" t="s">
        <v>197</v>
      </c>
      <c r="C16" s="111">
        <v>1</v>
      </c>
      <c r="D16" s="112"/>
      <c r="E16" s="113">
        <v>967.93582071000003</v>
      </c>
      <c r="F16" s="114">
        <v>967.93582071000003</v>
      </c>
      <c r="G16" s="115">
        <v>40</v>
      </c>
      <c r="H16" s="116">
        <v>580.76149242600002</v>
      </c>
      <c r="I16" s="117"/>
    </row>
    <row r="17" spans="1:9" outlineLevel="2" x14ac:dyDescent="0.2">
      <c r="A17" s="109" t="s">
        <v>1860</v>
      </c>
      <c r="B17" s="110" t="s">
        <v>203</v>
      </c>
      <c r="C17" s="111">
        <v>1</v>
      </c>
      <c r="D17" s="112"/>
      <c r="E17" s="113">
        <v>9312.3647013900008</v>
      </c>
      <c r="F17" s="114">
        <f>C17*E17</f>
        <v>9312.3647013900008</v>
      </c>
      <c r="G17" s="115">
        <v>40</v>
      </c>
      <c r="H17" s="116">
        <f>F17*(1-(G17/100)) +(0*SUM(H18))</f>
        <v>5587.4188208340001</v>
      </c>
      <c r="I17" s="117"/>
    </row>
    <row r="18" spans="1:9" hidden="1" outlineLevel="2" x14ac:dyDescent="0.2">
      <c r="A18" s="109" t="s">
        <v>1861</v>
      </c>
      <c r="B18" s="110" t="s">
        <v>205</v>
      </c>
      <c r="C18" s="111">
        <v>1</v>
      </c>
      <c r="D18" s="112"/>
      <c r="E18" s="113">
        <v>9312.3647013900008</v>
      </c>
      <c r="F18" s="114">
        <v>9312.3647013900008</v>
      </c>
      <c r="G18" s="115">
        <v>40</v>
      </c>
      <c r="H18" s="116">
        <v>5587.4188208340001</v>
      </c>
      <c r="I18" s="117"/>
    </row>
    <row r="19" spans="1:9" outlineLevel="2" x14ac:dyDescent="0.2">
      <c r="A19" s="109" t="s">
        <v>1862</v>
      </c>
      <c r="B19" s="110" t="s">
        <v>210</v>
      </c>
      <c r="C19" s="111">
        <v>2</v>
      </c>
      <c r="D19" s="112"/>
      <c r="E19" s="113">
        <v>1308.5572392700001</v>
      </c>
      <c r="F19" s="114">
        <f>C19*E19</f>
        <v>2617.1144785400002</v>
      </c>
      <c r="G19" s="115">
        <v>40</v>
      </c>
      <c r="H19" s="116">
        <f>F19*(1-(G19/100)) +(0*SUM(H20))</f>
        <v>1570.2686871240001</v>
      </c>
      <c r="I19" s="117"/>
    </row>
    <row r="20" spans="1:9" hidden="1" outlineLevel="2" x14ac:dyDescent="0.2">
      <c r="A20" s="109" t="s">
        <v>1863</v>
      </c>
      <c r="B20" s="110" t="s">
        <v>210</v>
      </c>
      <c r="C20" s="111">
        <v>1</v>
      </c>
      <c r="D20" s="112"/>
      <c r="E20" s="113">
        <v>1308.5572392700001</v>
      </c>
      <c r="F20" s="114">
        <v>1308.5572392700001</v>
      </c>
      <c r="G20" s="115">
        <v>40</v>
      </c>
      <c r="H20" s="116">
        <v>785.13434356200003</v>
      </c>
      <c r="I20" s="117"/>
    </row>
    <row r="21" spans="1:9" outlineLevel="2" x14ac:dyDescent="0.2">
      <c r="A21" s="109" t="s">
        <v>1864</v>
      </c>
      <c r="B21" s="110" t="s">
        <v>242</v>
      </c>
      <c r="C21" s="111">
        <v>1</v>
      </c>
      <c r="D21" s="112"/>
      <c r="E21" s="113">
        <v>5389.0233031999996</v>
      </c>
      <c r="F21" s="114">
        <f>C21*E21</f>
        <v>5389.0233031999996</v>
      </c>
      <c r="G21" s="115">
        <v>40</v>
      </c>
      <c r="H21" s="116">
        <f>F21*(1-(G21/100)) +(0*SUM(H22))</f>
        <v>3233.4139819199995</v>
      </c>
      <c r="I21" s="117"/>
    </row>
    <row r="22" spans="1:9" hidden="1" outlineLevel="2" x14ac:dyDescent="0.2">
      <c r="A22" s="109" t="s">
        <v>1865</v>
      </c>
      <c r="B22" s="110" t="s">
        <v>242</v>
      </c>
      <c r="C22" s="111">
        <v>1</v>
      </c>
      <c r="D22" s="112"/>
      <c r="E22" s="113">
        <v>5389.0233031999996</v>
      </c>
      <c r="F22" s="114">
        <v>5389.0233031999996</v>
      </c>
      <c r="G22" s="115">
        <v>40</v>
      </c>
      <c r="H22" s="116">
        <v>3233.41398192</v>
      </c>
      <c r="I22" s="117"/>
    </row>
    <row r="23" spans="1:9" outlineLevel="2" x14ac:dyDescent="0.2">
      <c r="A23" s="109" t="s">
        <v>1866</v>
      </c>
      <c r="B23" s="110" t="s">
        <v>245</v>
      </c>
      <c r="C23" s="111">
        <v>1</v>
      </c>
      <c r="D23" s="112"/>
      <c r="E23" s="113">
        <v>3300</v>
      </c>
      <c r="F23" s="114">
        <f>C23*E23</f>
        <v>3300</v>
      </c>
      <c r="G23" s="115">
        <v>40</v>
      </c>
      <c r="H23" s="116">
        <f>F23*(1-(G23/100)) +(0*SUM(H24))</f>
        <v>1980</v>
      </c>
      <c r="I23" s="117"/>
    </row>
    <row r="24" spans="1:9" hidden="1" outlineLevel="2" x14ac:dyDescent="0.2">
      <c r="A24" s="109" t="s">
        <v>1867</v>
      </c>
      <c r="B24" s="110" t="s">
        <v>245</v>
      </c>
      <c r="C24" s="111">
        <v>1</v>
      </c>
      <c r="D24" s="112"/>
      <c r="E24" s="113">
        <v>3300</v>
      </c>
      <c r="F24" s="114">
        <v>3300</v>
      </c>
      <c r="G24" s="115">
        <v>40</v>
      </c>
      <c r="H24" s="116">
        <v>1980</v>
      </c>
      <c r="I24" s="117"/>
    </row>
    <row r="25" spans="1:9" outlineLevel="1" x14ac:dyDescent="0.2">
      <c r="A25" s="109" t="s">
        <v>1868</v>
      </c>
      <c r="B25" s="110" t="s">
        <v>1869</v>
      </c>
      <c r="C25" s="111">
        <v>1</v>
      </c>
      <c r="D25" s="112"/>
      <c r="E25" s="113">
        <f>SUM(F26)</f>
        <v>6588.4757417500005</v>
      </c>
      <c r="F25" s="114">
        <f>C25*E25</f>
        <v>6588.4757417500005</v>
      </c>
      <c r="G25" s="115">
        <f>IF(F25=0, 0, 100*(1-(H25/F25)))</f>
        <v>40</v>
      </c>
      <c r="H25" s="116">
        <f>C25*SUM(H26)</f>
        <v>3953.0854450500001</v>
      </c>
      <c r="I25" s="117"/>
    </row>
    <row r="26" spans="1:9" outlineLevel="1" x14ac:dyDescent="0.2">
      <c r="A26" s="109" t="s">
        <v>1870</v>
      </c>
      <c r="B26" s="110" t="s">
        <v>1333</v>
      </c>
      <c r="C26" s="111">
        <v>1</v>
      </c>
      <c r="D26" s="112"/>
      <c r="E26" s="113">
        <f>SUM(F27)</f>
        <v>6588.4757417500005</v>
      </c>
      <c r="F26" s="114">
        <f>C26*E26</f>
        <v>6588.4757417500005</v>
      </c>
      <c r="G26" s="115">
        <f>IF(F26=0, 0, 100*(1-(H26/F26)))</f>
        <v>40</v>
      </c>
      <c r="H26" s="116">
        <f>C26*SUM(H27)</f>
        <v>3953.0854450500001</v>
      </c>
      <c r="I26" s="117"/>
    </row>
    <row r="27" spans="1:9" outlineLevel="1" x14ac:dyDescent="0.2">
      <c r="A27" s="109" t="s">
        <v>1871</v>
      </c>
      <c r="B27" s="110" t="s">
        <v>252</v>
      </c>
      <c r="C27" s="111">
        <v>1</v>
      </c>
      <c r="D27" s="112"/>
      <c r="E27" s="113">
        <v>6588.4757417500005</v>
      </c>
      <c r="F27" s="114">
        <f>C27*E27</f>
        <v>6588.4757417500005</v>
      </c>
      <c r="G27" s="115">
        <v>40</v>
      </c>
      <c r="H27" s="116">
        <f>F27*(1-(G27/100)) +(0*SUM(H28,H29,H30,H31))</f>
        <v>3953.0854450500001</v>
      </c>
      <c r="I27" s="117"/>
    </row>
    <row r="28" spans="1:9" hidden="1" outlineLevel="2" x14ac:dyDescent="0.2">
      <c r="A28" s="109" t="s">
        <v>1872</v>
      </c>
      <c r="B28" s="110" t="s">
        <v>197</v>
      </c>
      <c r="C28" s="111">
        <v>1</v>
      </c>
      <c r="D28" s="112"/>
      <c r="E28" s="113">
        <v>967.93582071000003</v>
      </c>
      <c r="F28" s="114">
        <v>967.93582071000003</v>
      </c>
      <c r="G28" s="115">
        <v>40</v>
      </c>
      <c r="H28" s="116">
        <v>580.76149242600002</v>
      </c>
      <c r="I28" s="117"/>
    </row>
    <row r="29" spans="1:9" hidden="1" outlineLevel="2" x14ac:dyDescent="0.2">
      <c r="A29" s="109" t="s">
        <v>1873</v>
      </c>
      <c r="B29" s="110" t="s">
        <v>256</v>
      </c>
      <c r="C29" s="111">
        <v>1</v>
      </c>
      <c r="D29" s="112"/>
      <c r="E29" s="113">
        <v>967.93582071000003</v>
      </c>
      <c r="F29" s="114">
        <v>967.93582071000003</v>
      </c>
      <c r="G29" s="115">
        <v>40</v>
      </c>
      <c r="H29" s="116">
        <v>580.76149242600002</v>
      </c>
      <c r="I29" s="117"/>
    </row>
    <row r="30" spans="1:9" hidden="1" outlineLevel="2" x14ac:dyDescent="0.2">
      <c r="A30" s="109" t="s">
        <v>1874</v>
      </c>
      <c r="B30" s="110" t="s">
        <v>258</v>
      </c>
      <c r="C30" s="111">
        <v>1</v>
      </c>
      <c r="D30" s="112"/>
      <c r="E30" s="113">
        <v>2064.00101872</v>
      </c>
      <c r="F30" s="114">
        <v>2064.00101872</v>
      </c>
      <c r="G30" s="115">
        <v>40</v>
      </c>
      <c r="H30" s="116">
        <v>1238.4006112320001</v>
      </c>
      <c r="I30" s="117"/>
    </row>
    <row r="31" spans="1:9" hidden="1" outlineLevel="2" x14ac:dyDescent="0.2">
      <c r="A31" s="109" t="s">
        <v>1875</v>
      </c>
      <c r="B31" s="110" t="s">
        <v>118</v>
      </c>
      <c r="C31" s="111">
        <v>3</v>
      </c>
      <c r="D31" s="112"/>
      <c r="E31" s="113">
        <v>862.86769387000004</v>
      </c>
      <c r="F31" s="114">
        <v>2588.6030816100001</v>
      </c>
      <c r="G31" s="115">
        <v>40</v>
      </c>
      <c r="H31" s="116">
        <v>1553.161848966</v>
      </c>
      <c r="I31" s="117"/>
    </row>
    <row r="32" spans="1:9" outlineLevel="1" x14ac:dyDescent="0.2">
      <c r="A32" s="109" t="s">
        <v>1876</v>
      </c>
      <c r="B32" s="110" t="s">
        <v>1877</v>
      </c>
      <c r="C32" s="111">
        <v>1</v>
      </c>
      <c r="D32" s="112"/>
      <c r="E32" s="113">
        <f>SUM(F33,F36,F38,F40)</f>
        <v>12677.74146186</v>
      </c>
      <c r="F32" s="114">
        <f>C32*E32</f>
        <v>12677.74146186</v>
      </c>
      <c r="G32" s="115">
        <f>IF(F32=0, 0, 100*(1-(H32/F32)))</f>
        <v>85.6</v>
      </c>
      <c r="H32" s="116">
        <f>C32*SUM(H33,H36,H38,H40)</f>
        <v>1825.5947705078402</v>
      </c>
      <c r="I32" s="117"/>
    </row>
    <row r="33" spans="1:9" outlineLevel="2" x14ac:dyDescent="0.2">
      <c r="A33" s="109" t="s">
        <v>1878</v>
      </c>
      <c r="B33" s="110" t="s">
        <v>149</v>
      </c>
      <c r="C33" s="111">
        <v>1</v>
      </c>
      <c r="D33" s="112"/>
      <c r="E33" s="113">
        <v>2292.1176620400001</v>
      </c>
      <c r="F33" s="114">
        <f>C33*E33</f>
        <v>2292.1176620400001</v>
      </c>
      <c r="G33" s="115">
        <v>85.6</v>
      </c>
      <c r="H33" s="116">
        <f>F33*(1-(G33/100)) +(0*SUM(H34,H35))</f>
        <v>330.06494333376008</v>
      </c>
      <c r="I33" s="117"/>
    </row>
    <row r="34" spans="1:9" hidden="1" outlineLevel="3" x14ac:dyDescent="0.2">
      <c r="A34" s="109" t="s">
        <v>1879</v>
      </c>
      <c r="B34" s="110" t="s">
        <v>151</v>
      </c>
      <c r="C34" s="111">
        <v>1</v>
      </c>
      <c r="D34" s="112"/>
      <c r="E34" s="113">
        <v>509.35948044999998</v>
      </c>
      <c r="F34" s="114">
        <v>509.35948044999998</v>
      </c>
      <c r="G34" s="115">
        <v>85.6</v>
      </c>
      <c r="H34" s="116">
        <v>73.347765184799997</v>
      </c>
      <c r="I34" s="117"/>
    </row>
    <row r="35" spans="1:9" hidden="1" outlineLevel="3" x14ac:dyDescent="0.2">
      <c r="A35" s="109" t="s">
        <v>1880</v>
      </c>
      <c r="B35" s="110" t="s">
        <v>153</v>
      </c>
      <c r="C35" s="111">
        <v>1</v>
      </c>
      <c r="D35" s="112"/>
      <c r="E35" s="113">
        <v>1782.75818159</v>
      </c>
      <c r="F35" s="114">
        <v>1782.75818159</v>
      </c>
      <c r="G35" s="115">
        <v>85.6</v>
      </c>
      <c r="H35" s="116">
        <v>256.71717814895999</v>
      </c>
      <c r="I35" s="117"/>
    </row>
    <row r="36" spans="1:9" outlineLevel="2" x14ac:dyDescent="0.2">
      <c r="A36" s="109" t="s">
        <v>1881</v>
      </c>
      <c r="B36" s="110" t="s">
        <v>155</v>
      </c>
      <c r="C36" s="111">
        <v>1</v>
      </c>
      <c r="D36" s="112"/>
      <c r="E36" s="113">
        <v>303.06889087000002</v>
      </c>
      <c r="F36" s="114">
        <f>C36*E36</f>
        <v>303.06889087000002</v>
      </c>
      <c r="G36" s="115">
        <v>85.6</v>
      </c>
      <c r="H36" s="116">
        <f>F36*(1-(G36/100)) +(0*SUM(H37))</f>
        <v>43.641920285280008</v>
      </c>
      <c r="I36" s="117"/>
    </row>
    <row r="37" spans="1:9" hidden="1" outlineLevel="2" x14ac:dyDescent="0.2">
      <c r="A37" s="109" t="s">
        <v>1882</v>
      </c>
      <c r="B37" s="110" t="s">
        <v>157</v>
      </c>
      <c r="C37" s="111">
        <v>1</v>
      </c>
      <c r="D37" s="112"/>
      <c r="E37" s="113">
        <v>303.06889087000002</v>
      </c>
      <c r="F37" s="114">
        <v>303.06889087000002</v>
      </c>
      <c r="G37" s="115">
        <v>85.6</v>
      </c>
      <c r="H37" s="116">
        <v>43.641920285280001</v>
      </c>
      <c r="I37" s="117"/>
    </row>
    <row r="38" spans="1:9" outlineLevel="2" x14ac:dyDescent="0.2">
      <c r="A38" s="109" t="s">
        <v>1883</v>
      </c>
      <c r="B38" s="110" t="s">
        <v>159</v>
      </c>
      <c r="C38" s="111">
        <v>1</v>
      </c>
      <c r="D38" s="112"/>
      <c r="E38" s="113">
        <v>1069.6549089499999</v>
      </c>
      <c r="F38" s="114">
        <f>C38*E38</f>
        <v>1069.6549089499999</v>
      </c>
      <c r="G38" s="115">
        <v>85.6</v>
      </c>
      <c r="H38" s="116">
        <f>F38*(1-(G38/100)) +(0*SUM(H39))</f>
        <v>154.0303068888</v>
      </c>
      <c r="I38" s="117"/>
    </row>
    <row r="39" spans="1:9" hidden="1" outlineLevel="2" x14ac:dyDescent="0.2">
      <c r="A39" s="109" t="s">
        <v>1884</v>
      </c>
      <c r="B39" s="110" t="s">
        <v>161</v>
      </c>
      <c r="C39" s="111">
        <v>1</v>
      </c>
      <c r="D39" s="112"/>
      <c r="E39" s="113">
        <v>1069.6549089499999</v>
      </c>
      <c r="F39" s="114">
        <v>1069.6549089499999</v>
      </c>
      <c r="G39" s="115">
        <v>85.6</v>
      </c>
      <c r="H39" s="116">
        <v>154.0303068888</v>
      </c>
      <c r="I39" s="117"/>
    </row>
    <row r="40" spans="1:9" outlineLevel="2" x14ac:dyDescent="0.2">
      <c r="A40" s="109" t="s">
        <v>1885</v>
      </c>
      <c r="B40" s="110" t="s">
        <v>163</v>
      </c>
      <c r="C40" s="111">
        <v>1</v>
      </c>
      <c r="D40" s="112"/>
      <c r="E40" s="113">
        <v>9012.9</v>
      </c>
      <c r="F40" s="114">
        <f>C40*E40</f>
        <v>9012.9</v>
      </c>
      <c r="G40" s="115">
        <v>85.6</v>
      </c>
      <c r="H40" s="116">
        <f>F40*(1-(G40/100)) +(0*SUM(H41))</f>
        <v>1297.8576</v>
      </c>
      <c r="I40" s="117"/>
    </row>
    <row r="41" spans="1:9" hidden="1" outlineLevel="2" x14ac:dyDescent="0.2">
      <c r="A41" s="109" t="s">
        <v>1886</v>
      </c>
      <c r="B41" s="110" t="s">
        <v>165</v>
      </c>
      <c r="C41" s="111">
        <v>1</v>
      </c>
      <c r="D41" s="112"/>
      <c r="E41" s="113">
        <v>9012.9</v>
      </c>
      <c r="F41" s="114">
        <v>9012.9</v>
      </c>
      <c r="G41" s="115">
        <v>85.6</v>
      </c>
      <c r="H41" s="116">
        <v>1297.8576</v>
      </c>
      <c r="I41" s="117"/>
    </row>
    <row r="42" spans="1:9" outlineLevel="1" x14ac:dyDescent="0.2">
      <c r="A42" s="109" t="s">
        <v>1887</v>
      </c>
      <c r="B42" s="110" t="s">
        <v>1888</v>
      </c>
      <c r="C42" s="111">
        <v>1</v>
      </c>
      <c r="D42" s="112"/>
      <c r="E42" s="113">
        <f>SUM(F43)</f>
        <v>333.63045970000002</v>
      </c>
      <c r="F42" s="114">
        <f>C42*E42</f>
        <v>333.63045970000002</v>
      </c>
      <c r="G42" s="115">
        <f>IF(F42=0, 0, 100*(1-(H42/F42)))</f>
        <v>85.6</v>
      </c>
      <c r="H42" s="116">
        <f>C42*SUM(H43)</f>
        <v>48.042786196800009</v>
      </c>
      <c r="I42" s="117"/>
    </row>
    <row r="43" spans="1:9" outlineLevel="1" x14ac:dyDescent="0.2">
      <c r="A43" s="109" t="s">
        <v>1889</v>
      </c>
      <c r="B43" s="110" t="s">
        <v>139</v>
      </c>
      <c r="C43" s="111">
        <v>1</v>
      </c>
      <c r="D43" s="112"/>
      <c r="E43" s="113">
        <v>333.63045970000002</v>
      </c>
      <c r="F43" s="114">
        <f>C43*E43</f>
        <v>333.63045970000002</v>
      </c>
      <c r="G43" s="115">
        <v>85.6</v>
      </c>
      <c r="H43" s="116">
        <f>F43*(1-(G43/100)) +(0*SUM(H44))</f>
        <v>48.042786196800009</v>
      </c>
      <c r="I43" s="117"/>
    </row>
    <row r="44" spans="1:9" hidden="1" outlineLevel="1" x14ac:dyDescent="0.2">
      <c r="A44" s="109" t="s">
        <v>1890</v>
      </c>
      <c r="B44" s="110" t="s">
        <v>141</v>
      </c>
      <c r="C44" s="111">
        <v>1</v>
      </c>
      <c r="D44" s="112"/>
      <c r="E44" s="113">
        <v>333.63045970000002</v>
      </c>
      <c r="F44" s="114">
        <v>333.63045970000002</v>
      </c>
      <c r="G44" s="115">
        <v>85.6</v>
      </c>
      <c r="H44" s="116">
        <v>48.042786196800002</v>
      </c>
      <c r="I44" s="117"/>
    </row>
    <row r="45" spans="1:9" outlineLevel="1" x14ac:dyDescent="0.2">
      <c r="A45" s="109" t="s">
        <v>1891</v>
      </c>
      <c r="B45" s="110" t="s">
        <v>1892</v>
      </c>
      <c r="C45" s="111">
        <v>1</v>
      </c>
      <c r="D45" s="112"/>
      <c r="E45" s="113">
        <f>SUM(F46)</f>
        <v>1324.33464918</v>
      </c>
      <c r="F45" s="114">
        <f>C45*E45</f>
        <v>1324.33464918</v>
      </c>
      <c r="G45" s="115">
        <f>IF(F45=0, 0, 100*(1-(H45/F45)))</f>
        <v>85.6</v>
      </c>
      <c r="H45" s="116">
        <f>C45*SUM(H46)</f>
        <v>190.70418948192003</v>
      </c>
      <c r="I45" s="117"/>
    </row>
    <row r="46" spans="1:9" outlineLevel="1" x14ac:dyDescent="0.2">
      <c r="A46" s="109" t="s">
        <v>1893</v>
      </c>
      <c r="B46" s="110" t="s">
        <v>133</v>
      </c>
      <c r="C46" s="111">
        <v>1</v>
      </c>
      <c r="D46" s="112"/>
      <c r="E46" s="113">
        <v>1324.33464918</v>
      </c>
      <c r="F46" s="114">
        <f>C46*E46</f>
        <v>1324.33464918</v>
      </c>
      <c r="G46" s="115">
        <v>85.6</v>
      </c>
      <c r="H46" s="116">
        <f>F46*(1-(G46/100)) +(0*SUM(H47))</f>
        <v>190.70418948192003</v>
      </c>
      <c r="I46" s="117"/>
    </row>
    <row r="47" spans="1:9" hidden="1" outlineLevel="1" x14ac:dyDescent="0.2">
      <c r="A47" s="109" t="s">
        <v>1894</v>
      </c>
      <c r="B47" s="110" t="s">
        <v>135</v>
      </c>
      <c r="C47" s="111">
        <v>1</v>
      </c>
      <c r="D47" s="112"/>
      <c r="E47" s="113">
        <v>1324.33464918</v>
      </c>
      <c r="F47" s="114">
        <v>1324.33464918</v>
      </c>
      <c r="G47" s="115">
        <v>85.6</v>
      </c>
      <c r="H47" s="116">
        <v>190.70418948192</v>
      </c>
      <c r="I47" s="117"/>
    </row>
    <row r="48" spans="1:9" x14ac:dyDescent="0.2">
      <c r="A48" s="109"/>
      <c r="B48" s="110"/>
      <c r="C48" s="111"/>
      <c r="D48" s="112"/>
      <c r="E48" s="113"/>
      <c r="F48" s="114"/>
      <c r="G48" s="115"/>
      <c r="H48" s="116"/>
      <c r="I48" s="117"/>
    </row>
    <row r="49" spans="1:9" ht="13.5" thickBot="1" x14ac:dyDescent="0.25">
      <c r="A49" s="118"/>
      <c r="B49" s="119"/>
      <c r="C49" s="120"/>
      <c r="D49" s="121"/>
      <c r="E49" s="122"/>
      <c r="F49" s="123"/>
      <c r="G49" s="124"/>
      <c r="H49" s="125"/>
      <c r="I49" s="126"/>
    </row>
    <row r="50" spans="1:9" x14ac:dyDescent="0.2">
      <c r="A50" s="27"/>
      <c r="B50" s="127" t="s">
        <v>49</v>
      </c>
      <c r="C50" s="128"/>
      <c r="D50" s="27"/>
      <c r="E50" s="129"/>
      <c r="F50" s="114"/>
      <c r="G50" s="130"/>
      <c r="H50" s="129">
        <f>F11</f>
        <v>44178.925722659995</v>
      </c>
      <c r="I50" s="129"/>
    </row>
    <row r="51" spans="1:9" x14ac:dyDescent="0.2">
      <c r="A51" s="4"/>
      <c r="B51" s="127" t="s">
        <v>50</v>
      </c>
      <c r="C51" s="96"/>
      <c r="D51" s="4"/>
      <c r="E51" s="20"/>
      <c r="F51" s="114"/>
      <c r="G51" s="97"/>
      <c r="H51" s="20">
        <f>H11</f>
        <v>19970.273237338555</v>
      </c>
      <c r="I51" s="20"/>
    </row>
    <row r="52" spans="1:9" x14ac:dyDescent="0.2">
      <c r="A52" s="4"/>
      <c r="B52" s="127" t="s">
        <v>51</v>
      </c>
      <c r="C52" s="96"/>
      <c r="D52" s="4"/>
      <c r="E52" s="20"/>
      <c r="F52" s="114"/>
      <c r="G52" s="97"/>
      <c r="H52" s="20">
        <f>I11</f>
        <v>0</v>
      </c>
      <c r="I52" s="20"/>
    </row>
    <row r="53" spans="1:9" x14ac:dyDescent="0.2">
      <c r="A53" s="4"/>
      <c r="B53" s="127"/>
      <c r="C53" s="96"/>
      <c r="D53" s="4"/>
      <c r="E53" s="20"/>
      <c r="F53" s="114"/>
      <c r="G53" s="97"/>
      <c r="H53" s="20"/>
      <c r="I53" s="20"/>
    </row>
    <row r="54" spans="1:9" x14ac:dyDescent="0.2">
      <c r="A54" s="4"/>
      <c r="B54" s="76" t="s">
        <v>52</v>
      </c>
      <c r="C54" s="96"/>
      <c r="D54" s="4"/>
      <c r="E54" s="20"/>
      <c r="F54" s="114"/>
      <c r="G54" s="97"/>
      <c r="H54" s="20">
        <f>SUM(H51,H52)</f>
        <v>19970.273237338555</v>
      </c>
    </row>
    <row r="55" spans="1:9" x14ac:dyDescent="0.2">
      <c r="A55" s="4"/>
      <c r="B55" s="76"/>
      <c r="C55" s="96"/>
      <c r="D55" s="4"/>
      <c r="E55" s="20"/>
      <c r="F55" s="20"/>
      <c r="G55" s="97"/>
      <c r="H55" s="20"/>
      <c r="I55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outlinePr summaryBelow="0"/>
    <pageSetUpPr fitToPage="1"/>
  </sheetPr>
  <dimension ref="A1:I71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1895</v>
      </c>
      <c r="B11" s="110" t="s">
        <v>1896</v>
      </c>
      <c r="C11" s="111">
        <v>1</v>
      </c>
      <c r="D11" s="112"/>
      <c r="E11" s="113">
        <f>SUM(F12,F41,F48,F58,F61)</f>
        <v>59735.016691719997</v>
      </c>
      <c r="F11" s="114">
        <f>C11*E11</f>
        <v>59735.016691719997</v>
      </c>
      <c r="G11" s="115">
        <f>IF(F11=0, 0, 100*(1-(H11/F11)))</f>
        <v>50.943467597898163</v>
      </c>
      <c r="H11" s="116">
        <f>C11*SUM(H12,H41,H48,H58,H61)</f>
        <v>29303.927818774559</v>
      </c>
      <c r="I11" s="117">
        <f>SUM(I12:I63)</f>
        <v>0</v>
      </c>
    </row>
    <row r="12" spans="1:9" outlineLevel="1" x14ac:dyDescent="0.2">
      <c r="A12" s="109" t="s">
        <v>1897</v>
      </c>
      <c r="B12" s="110" t="s">
        <v>1898</v>
      </c>
      <c r="C12" s="111">
        <v>1</v>
      </c>
      <c r="D12" s="112"/>
      <c r="E12" s="113">
        <f>SUM(F13,F15,F17,F19,F21,F23,F25,F27,F29,F31,F33,F35,F37,F39)</f>
        <v>38810.83437923</v>
      </c>
      <c r="F12" s="114">
        <f>C12*E12</f>
        <v>38810.83437923</v>
      </c>
      <c r="G12" s="115">
        <f>IF(F12=0, 0, 100*(1-(H12/F12)))</f>
        <v>40</v>
      </c>
      <c r="H12" s="116">
        <f>C12*SUM(H13,H15,H17,H19,H21,H23,H25,H27,H29,H31,H33,H35,H37,H39)</f>
        <v>23286.500627538</v>
      </c>
      <c r="I12" s="117"/>
    </row>
    <row r="13" spans="1:9" outlineLevel="2" x14ac:dyDescent="0.2">
      <c r="A13" s="109" t="s">
        <v>1899</v>
      </c>
      <c r="B13" s="110" t="s">
        <v>536</v>
      </c>
      <c r="C13" s="111">
        <v>1</v>
      </c>
      <c r="D13" s="112"/>
      <c r="E13" s="113">
        <v>37.44</v>
      </c>
      <c r="F13" s="114">
        <f>C13*E13</f>
        <v>37.44</v>
      </c>
      <c r="G13" s="115">
        <v>40</v>
      </c>
      <c r="H13" s="116">
        <f>F13*(1-(G13/100)) +(0*SUM(H14))</f>
        <v>22.463999999999999</v>
      </c>
      <c r="I13" s="117"/>
    </row>
    <row r="14" spans="1:9" hidden="1" outlineLevel="2" x14ac:dyDescent="0.2">
      <c r="A14" s="109" t="s">
        <v>1900</v>
      </c>
      <c r="B14" s="110" t="s">
        <v>536</v>
      </c>
      <c r="C14" s="111">
        <v>1</v>
      </c>
      <c r="D14" s="112"/>
      <c r="E14" s="113">
        <v>37.44</v>
      </c>
      <c r="F14" s="114">
        <v>37.44</v>
      </c>
      <c r="G14" s="115">
        <v>40</v>
      </c>
      <c r="H14" s="116">
        <v>22.463999999999999</v>
      </c>
      <c r="I14" s="117"/>
    </row>
    <row r="15" spans="1:9" outlineLevel="2" x14ac:dyDescent="0.2">
      <c r="A15" s="109" t="s">
        <v>1901</v>
      </c>
      <c r="B15" s="110" t="s">
        <v>191</v>
      </c>
      <c r="C15" s="111">
        <v>1</v>
      </c>
      <c r="D15" s="112"/>
      <c r="E15" s="113">
        <v>700.36928562000003</v>
      </c>
      <c r="F15" s="114">
        <f>C15*E15</f>
        <v>700.36928562000003</v>
      </c>
      <c r="G15" s="115">
        <v>40</v>
      </c>
      <c r="H15" s="116">
        <f>F15*(1-(G15/100)) +(0*SUM(H16))</f>
        <v>420.22157137200003</v>
      </c>
      <c r="I15" s="117"/>
    </row>
    <row r="16" spans="1:9" hidden="1" outlineLevel="2" x14ac:dyDescent="0.2">
      <c r="A16" s="109" t="s">
        <v>1902</v>
      </c>
      <c r="B16" s="110" t="s">
        <v>193</v>
      </c>
      <c r="C16" s="111">
        <v>1</v>
      </c>
      <c r="D16" s="112"/>
      <c r="E16" s="113">
        <v>700.36928562000003</v>
      </c>
      <c r="F16" s="114">
        <v>700.36928562000003</v>
      </c>
      <c r="G16" s="115">
        <v>40</v>
      </c>
      <c r="H16" s="116">
        <v>420.22157137200003</v>
      </c>
      <c r="I16" s="117"/>
    </row>
    <row r="17" spans="1:9" outlineLevel="2" x14ac:dyDescent="0.2">
      <c r="A17" s="109" t="s">
        <v>1903</v>
      </c>
      <c r="B17" s="110" t="s">
        <v>195</v>
      </c>
      <c r="C17" s="111">
        <v>3</v>
      </c>
      <c r="D17" s="112"/>
      <c r="E17" s="113">
        <v>967.93582071000003</v>
      </c>
      <c r="F17" s="114">
        <f>C17*E17</f>
        <v>2903.8074621300002</v>
      </c>
      <c r="G17" s="115">
        <v>40</v>
      </c>
      <c r="H17" s="116">
        <f>F17*(1-(G17/100)) +(0*SUM(H18))</f>
        <v>1742.2844772780002</v>
      </c>
      <c r="I17" s="117"/>
    </row>
    <row r="18" spans="1:9" hidden="1" outlineLevel="2" x14ac:dyDescent="0.2">
      <c r="A18" s="109" t="s">
        <v>1904</v>
      </c>
      <c r="B18" s="110" t="s">
        <v>197</v>
      </c>
      <c r="C18" s="111">
        <v>1</v>
      </c>
      <c r="D18" s="112"/>
      <c r="E18" s="113">
        <v>967.93582071000003</v>
      </c>
      <c r="F18" s="114">
        <v>967.93582071000003</v>
      </c>
      <c r="G18" s="115">
        <v>40</v>
      </c>
      <c r="H18" s="116">
        <v>580.76149242600002</v>
      </c>
      <c r="I18" s="117"/>
    </row>
    <row r="19" spans="1:9" outlineLevel="2" x14ac:dyDescent="0.2">
      <c r="A19" s="109" t="s">
        <v>1905</v>
      </c>
      <c r="B19" s="110" t="s">
        <v>543</v>
      </c>
      <c r="C19" s="111">
        <v>1</v>
      </c>
      <c r="D19" s="112"/>
      <c r="E19" s="113">
        <v>967.93582071000003</v>
      </c>
      <c r="F19" s="114">
        <f>C19*E19</f>
        <v>967.93582071000003</v>
      </c>
      <c r="G19" s="115">
        <v>40</v>
      </c>
      <c r="H19" s="116">
        <f>F19*(1-(G19/100)) +(0*SUM(H20))</f>
        <v>580.76149242600002</v>
      </c>
      <c r="I19" s="117"/>
    </row>
    <row r="20" spans="1:9" hidden="1" outlineLevel="2" x14ac:dyDescent="0.2">
      <c r="A20" s="109" t="s">
        <v>1906</v>
      </c>
      <c r="B20" s="110" t="s">
        <v>256</v>
      </c>
      <c r="C20" s="111">
        <v>1</v>
      </c>
      <c r="D20" s="112"/>
      <c r="E20" s="113">
        <v>967.93582071000003</v>
      </c>
      <c r="F20" s="114">
        <v>967.93582071000003</v>
      </c>
      <c r="G20" s="115">
        <v>40</v>
      </c>
      <c r="H20" s="116">
        <v>580.76149242600002</v>
      </c>
      <c r="I20" s="117"/>
    </row>
    <row r="21" spans="1:9" outlineLevel="2" x14ac:dyDescent="0.2">
      <c r="A21" s="109" t="s">
        <v>1907</v>
      </c>
      <c r="B21" s="110" t="s">
        <v>549</v>
      </c>
      <c r="C21" s="111">
        <v>1</v>
      </c>
      <c r="D21" s="112"/>
      <c r="E21" s="113">
        <v>10160.44823634</v>
      </c>
      <c r="F21" s="114">
        <f>C21*E21</f>
        <v>10160.44823634</v>
      </c>
      <c r="G21" s="115">
        <v>40</v>
      </c>
      <c r="H21" s="116">
        <f>F21*(1-(G21/100)) +(0*SUM(H22))</f>
        <v>6096.268941804</v>
      </c>
      <c r="I21" s="117"/>
    </row>
    <row r="22" spans="1:9" hidden="1" outlineLevel="2" x14ac:dyDescent="0.2">
      <c r="A22" s="109" t="s">
        <v>1908</v>
      </c>
      <c r="B22" s="110" t="s">
        <v>549</v>
      </c>
      <c r="C22" s="111">
        <v>1</v>
      </c>
      <c r="D22" s="112"/>
      <c r="E22" s="113">
        <v>10160.44823634</v>
      </c>
      <c r="F22" s="114">
        <v>10160.44823634</v>
      </c>
      <c r="G22" s="115">
        <v>40</v>
      </c>
      <c r="H22" s="116">
        <v>6096.268941804</v>
      </c>
      <c r="I22" s="117"/>
    </row>
    <row r="23" spans="1:9" outlineLevel="2" x14ac:dyDescent="0.2">
      <c r="A23" s="109" t="s">
        <v>1909</v>
      </c>
      <c r="B23" s="110" t="s">
        <v>203</v>
      </c>
      <c r="C23" s="111">
        <v>1</v>
      </c>
      <c r="D23" s="112"/>
      <c r="E23" s="113">
        <v>9312.3647013900008</v>
      </c>
      <c r="F23" s="114">
        <f>C23*E23</f>
        <v>9312.3647013900008</v>
      </c>
      <c r="G23" s="115">
        <v>40</v>
      </c>
      <c r="H23" s="116">
        <f>F23*(1-(G23/100)) +(0*SUM(H24))</f>
        <v>5587.4188208340001</v>
      </c>
      <c r="I23" s="117"/>
    </row>
    <row r="24" spans="1:9" hidden="1" outlineLevel="2" x14ac:dyDescent="0.2">
      <c r="A24" s="109" t="s">
        <v>1910</v>
      </c>
      <c r="B24" s="110" t="s">
        <v>205</v>
      </c>
      <c r="C24" s="111">
        <v>1</v>
      </c>
      <c r="D24" s="112"/>
      <c r="E24" s="113">
        <v>9312.3647013900008</v>
      </c>
      <c r="F24" s="114">
        <v>9312.3647013900008</v>
      </c>
      <c r="G24" s="115">
        <v>40</v>
      </c>
      <c r="H24" s="116">
        <v>5587.4188208340001</v>
      </c>
      <c r="I24" s="117"/>
    </row>
    <row r="25" spans="1:9" outlineLevel="2" x14ac:dyDescent="0.2">
      <c r="A25" s="109" t="s">
        <v>1911</v>
      </c>
      <c r="B25" s="110" t="s">
        <v>207</v>
      </c>
      <c r="C25" s="111">
        <v>1</v>
      </c>
      <c r="D25" s="112"/>
      <c r="E25" s="113">
        <v>1980.13</v>
      </c>
      <c r="F25" s="114">
        <f>C25*E25</f>
        <v>1980.13</v>
      </c>
      <c r="G25" s="115">
        <v>40</v>
      </c>
      <c r="H25" s="116">
        <f>F25*(1-(G25/100)) +(0*SUM(H26))</f>
        <v>1188.078</v>
      </c>
      <c r="I25" s="117"/>
    </row>
    <row r="26" spans="1:9" hidden="1" outlineLevel="2" x14ac:dyDescent="0.2">
      <c r="A26" s="109" t="s">
        <v>1912</v>
      </c>
      <c r="B26" s="110" t="s">
        <v>207</v>
      </c>
      <c r="C26" s="111">
        <v>1</v>
      </c>
      <c r="D26" s="112"/>
      <c r="E26" s="113">
        <v>1980.13</v>
      </c>
      <c r="F26" s="114">
        <v>1980.13</v>
      </c>
      <c r="G26" s="115">
        <v>40</v>
      </c>
      <c r="H26" s="116">
        <v>1188.078</v>
      </c>
      <c r="I26" s="117"/>
    </row>
    <row r="27" spans="1:9" outlineLevel="2" x14ac:dyDescent="0.2">
      <c r="A27" s="109" t="s">
        <v>1913</v>
      </c>
      <c r="B27" s="110" t="s">
        <v>210</v>
      </c>
      <c r="C27" s="111">
        <v>2</v>
      </c>
      <c r="D27" s="112"/>
      <c r="E27" s="113">
        <v>1308.5572392700001</v>
      </c>
      <c r="F27" s="114">
        <f>C27*E27</f>
        <v>2617.1144785400002</v>
      </c>
      <c r="G27" s="115">
        <v>40</v>
      </c>
      <c r="H27" s="116">
        <f>F27*(1-(G27/100)) +(0*SUM(H28))</f>
        <v>1570.2686871240001</v>
      </c>
      <c r="I27" s="117"/>
    </row>
    <row r="28" spans="1:9" hidden="1" outlineLevel="2" x14ac:dyDescent="0.2">
      <c r="A28" s="109" t="s">
        <v>1914</v>
      </c>
      <c r="B28" s="110" t="s">
        <v>210</v>
      </c>
      <c r="C28" s="111">
        <v>1</v>
      </c>
      <c r="D28" s="112"/>
      <c r="E28" s="113">
        <v>1308.5572392700001</v>
      </c>
      <c r="F28" s="114">
        <v>1308.5572392700001</v>
      </c>
      <c r="G28" s="115">
        <v>40</v>
      </c>
      <c r="H28" s="116">
        <v>785.13434356200003</v>
      </c>
      <c r="I28" s="117"/>
    </row>
    <row r="29" spans="1:9" outlineLevel="2" x14ac:dyDescent="0.2">
      <c r="A29" s="109" t="s">
        <v>1915</v>
      </c>
      <c r="B29" s="110" t="s">
        <v>632</v>
      </c>
      <c r="C29" s="111">
        <v>2</v>
      </c>
      <c r="D29" s="112"/>
      <c r="E29" s="113">
        <v>452</v>
      </c>
      <c r="F29" s="114">
        <f>C29*E29</f>
        <v>904</v>
      </c>
      <c r="G29" s="115">
        <v>40</v>
      </c>
      <c r="H29" s="116">
        <f>F29*(1-(G29/100)) +(0*SUM(H30))</f>
        <v>542.4</v>
      </c>
      <c r="I29" s="117"/>
    </row>
    <row r="30" spans="1:9" hidden="1" outlineLevel="2" x14ac:dyDescent="0.2">
      <c r="A30" s="109" t="s">
        <v>1916</v>
      </c>
      <c r="B30" s="110" t="s">
        <v>634</v>
      </c>
      <c r="C30" s="111">
        <v>1</v>
      </c>
      <c r="D30" s="112"/>
      <c r="E30" s="113">
        <v>452</v>
      </c>
      <c r="F30" s="114">
        <v>452</v>
      </c>
      <c r="G30" s="115">
        <v>40</v>
      </c>
      <c r="H30" s="116">
        <v>271.2</v>
      </c>
      <c r="I30" s="117"/>
    </row>
    <row r="31" spans="1:9" outlineLevel="2" x14ac:dyDescent="0.2">
      <c r="A31" s="109" t="s">
        <v>1917</v>
      </c>
      <c r="B31" s="110" t="s">
        <v>558</v>
      </c>
      <c r="C31" s="111">
        <v>2</v>
      </c>
      <c r="D31" s="112"/>
      <c r="E31" s="113">
        <v>28.6</v>
      </c>
      <c r="F31" s="114">
        <f>C31*E31</f>
        <v>57.2</v>
      </c>
      <c r="G31" s="115">
        <v>40</v>
      </c>
      <c r="H31" s="116">
        <f>F31*(1-(G31/100)) +(0*SUM(H32))</f>
        <v>34.32</v>
      </c>
      <c r="I31" s="117"/>
    </row>
    <row r="32" spans="1:9" hidden="1" outlineLevel="2" x14ac:dyDescent="0.2">
      <c r="A32" s="109" t="s">
        <v>1918</v>
      </c>
      <c r="B32" s="110" t="s">
        <v>558</v>
      </c>
      <c r="C32" s="111">
        <v>1</v>
      </c>
      <c r="D32" s="112"/>
      <c r="E32" s="113">
        <v>28.6</v>
      </c>
      <c r="F32" s="114">
        <v>28.6</v>
      </c>
      <c r="G32" s="115">
        <v>40</v>
      </c>
      <c r="H32" s="116">
        <v>17.16</v>
      </c>
      <c r="I32" s="117"/>
    </row>
    <row r="33" spans="1:9" outlineLevel="2" x14ac:dyDescent="0.2">
      <c r="A33" s="109" t="s">
        <v>1919</v>
      </c>
      <c r="B33" s="110" t="s">
        <v>641</v>
      </c>
      <c r="C33" s="111">
        <v>1</v>
      </c>
      <c r="D33" s="112"/>
      <c r="E33" s="113">
        <v>2358.3343945000001</v>
      </c>
      <c r="F33" s="114">
        <f>C33*E33</f>
        <v>2358.3343945000001</v>
      </c>
      <c r="G33" s="115">
        <v>40</v>
      </c>
      <c r="H33" s="116">
        <f>F33*(1-(G33/100)) +(0*SUM(H34))</f>
        <v>1415.0006367000001</v>
      </c>
      <c r="I33" s="117"/>
    </row>
    <row r="34" spans="1:9" hidden="1" outlineLevel="2" x14ac:dyDescent="0.2">
      <c r="A34" s="109" t="s">
        <v>1920</v>
      </c>
      <c r="B34" s="110" t="s">
        <v>641</v>
      </c>
      <c r="C34" s="111">
        <v>1</v>
      </c>
      <c r="D34" s="112"/>
      <c r="E34" s="113">
        <v>2358.3343945000001</v>
      </c>
      <c r="F34" s="114">
        <v>2358.3343945000001</v>
      </c>
      <c r="G34" s="115">
        <v>40</v>
      </c>
      <c r="H34" s="116">
        <v>1415.0006367000001</v>
      </c>
      <c r="I34" s="117"/>
    </row>
    <row r="35" spans="1:9" outlineLevel="2" x14ac:dyDescent="0.2">
      <c r="A35" s="109" t="s">
        <v>1921</v>
      </c>
      <c r="B35" s="110" t="s">
        <v>561</v>
      </c>
      <c r="C35" s="111">
        <v>1</v>
      </c>
      <c r="D35" s="112"/>
      <c r="E35" s="113">
        <v>27.17</v>
      </c>
      <c r="F35" s="114">
        <f>C35*E35</f>
        <v>27.17</v>
      </c>
      <c r="G35" s="115">
        <v>40</v>
      </c>
      <c r="H35" s="116">
        <f>F35*(1-(G35/100)) +(0*SUM(H36))</f>
        <v>16.302</v>
      </c>
      <c r="I35" s="117"/>
    </row>
    <row r="36" spans="1:9" hidden="1" outlineLevel="2" x14ac:dyDescent="0.2">
      <c r="A36" s="109" t="s">
        <v>1922</v>
      </c>
      <c r="B36" s="110" t="s">
        <v>561</v>
      </c>
      <c r="C36" s="111">
        <v>1</v>
      </c>
      <c r="D36" s="112"/>
      <c r="E36" s="113">
        <v>27.17</v>
      </c>
      <c r="F36" s="114">
        <v>27.17</v>
      </c>
      <c r="G36" s="115">
        <v>40</v>
      </c>
      <c r="H36" s="116">
        <v>16.302</v>
      </c>
      <c r="I36" s="117"/>
    </row>
    <row r="37" spans="1:9" outlineLevel="2" x14ac:dyDescent="0.2">
      <c r="A37" s="109" t="s">
        <v>1923</v>
      </c>
      <c r="B37" s="110" t="s">
        <v>646</v>
      </c>
      <c r="C37" s="111">
        <v>1</v>
      </c>
      <c r="D37" s="112"/>
      <c r="E37" s="113">
        <v>184.52</v>
      </c>
      <c r="F37" s="114">
        <f>C37*E37</f>
        <v>184.52</v>
      </c>
      <c r="G37" s="115">
        <v>40</v>
      </c>
      <c r="H37" s="116">
        <f>F37*(1-(G37/100)) +(0*SUM(H38))</f>
        <v>110.712</v>
      </c>
      <c r="I37" s="117"/>
    </row>
    <row r="38" spans="1:9" hidden="1" outlineLevel="2" x14ac:dyDescent="0.2">
      <c r="A38" s="109" t="s">
        <v>1924</v>
      </c>
      <c r="B38" s="110" t="s">
        <v>646</v>
      </c>
      <c r="C38" s="111">
        <v>1</v>
      </c>
      <c r="D38" s="112"/>
      <c r="E38" s="113">
        <v>184.52</v>
      </c>
      <c r="F38" s="114">
        <v>184.52</v>
      </c>
      <c r="G38" s="115">
        <v>40</v>
      </c>
      <c r="H38" s="116">
        <v>110.712</v>
      </c>
      <c r="I38" s="117"/>
    </row>
    <row r="39" spans="1:9" outlineLevel="2" x14ac:dyDescent="0.2">
      <c r="A39" s="109" t="s">
        <v>1925</v>
      </c>
      <c r="B39" s="110" t="s">
        <v>245</v>
      </c>
      <c r="C39" s="111">
        <v>2</v>
      </c>
      <c r="D39" s="112"/>
      <c r="E39" s="113">
        <v>3300</v>
      </c>
      <c r="F39" s="114">
        <f>C39*E39</f>
        <v>6600</v>
      </c>
      <c r="G39" s="115">
        <v>40</v>
      </c>
      <c r="H39" s="116">
        <f>F39*(1-(G39/100)) +(0*SUM(H40))</f>
        <v>3960</v>
      </c>
      <c r="I39" s="117"/>
    </row>
    <row r="40" spans="1:9" hidden="1" outlineLevel="2" x14ac:dyDescent="0.2">
      <c r="A40" s="109" t="s">
        <v>1926</v>
      </c>
      <c r="B40" s="110" t="s">
        <v>245</v>
      </c>
      <c r="C40" s="111">
        <v>1</v>
      </c>
      <c r="D40" s="112"/>
      <c r="E40" s="113">
        <v>3300</v>
      </c>
      <c r="F40" s="114">
        <v>3300</v>
      </c>
      <c r="G40" s="115">
        <v>40</v>
      </c>
      <c r="H40" s="116">
        <v>1980</v>
      </c>
      <c r="I40" s="117"/>
    </row>
    <row r="41" spans="1:9" outlineLevel="1" x14ac:dyDescent="0.2">
      <c r="A41" s="109" t="s">
        <v>1927</v>
      </c>
      <c r="B41" s="110" t="s">
        <v>1928</v>
      </c>
      <c r="C41" s="111">
        <v>1</v>
      </c>
      <c r="D41" s="112"/>
      <c r="E41" s="113">
        <f>SUM(F42)</f>
        <v>6588.4757417500005</v>
      </c>
      <c r="F41" s="114">
        <f>C41*E41</f>
        <v>6588.4757417500005</v>
      </c>
      <c r="G41" s="115">
        <f>IF(F41=0, 0, 100*(1-(H41/F41)))</f>
        <v>40</v>
      </c>
      <c r="H41" s="116">
        <f>C41*SUM(H42)</f>
        <v>3953.0854450500001</v>
      </c>
      <c r="I41" s="117"/>
    </row>
    <row r="42" spans="1:9" outlineLevel="1" x14ac:dyDescent="0.2">
      <c r="A42" s="109" t="s">
        <v>1929</v>
      </c>
      <c r="B42" s="110" t="s">
        <v>1333</v>
      </c>
      <c r="C42" s="111">
        <v>1</v>
      </c>
      <c r="D42" s="112"/>
      <c r="E42" s="113">
        <f>SUM(F43)</f>
        <v>6588.4757417500005</v>
      </c>
      <c r="F42" s="114">
        <f>C42*E42</f>
        <v>6588.4757417500005</v>
      </c>
      <c r="G42" s="115">
        <f>IF(F42=0, 0, 100*(1-(H42/F42)))</f>
        <v>40</v>
      </c>
      <c r="H42" s="116">
        <f>C42*SUM(H43)</f>
        <v>3953.0854450500001</v>
      </c>
      <c r="I42" s="117"/>
    </row>
    <row r="43" spans="1:9" outlineLevel="1" x14ac:dyDescent="0.2">
      <c r="A43" s="109" t="s">
        <v>1930</v>
      </c>
      <c r="B43" s="110" t="s">
        <v>252</v>
      </c>
      <c r="C43" s="111">
        <v>1</v>
      </c>
      <c r="D43" s="112"/>
      <c r="E43" s="113">
        <v>6588.4757417500005</v>
      </c>
      <c r="F43" s="114">
        <f>C43*E43</f>
        <v>6588.4757417500005</v>
      </c>
      <c r="G43" s="115">
        <v>40</v>
      </c>
      <c r="H43" s="116">
        <f>F43*(1-(G43/100)) +(0*SUM(H44,H45,H46,H47))</f>
        <v>3953.0854450500001</v>
      </c>
      <c r="I43" s="117"/>
    </row>
    <row r="44" spans="1:9" hidden="1" outlineLevel="2" x14ac:dyDescent="0.2">
      <c r="A44" s="109" t="s">
        <v>1931</v>
      </c>
      <c r="B44" s="110" t="s">
        <v>197</v>
      </c>
      <c r="C44" s="111">
        <v>1</v>
      </c>
      <c r="D44" s="112"/>
      <c r="E44" s="113">
        <v>967.93582071000003</v>
      </c>
      <c r="F44" s="114">
        <v>967.93582071000003</v>
      </c>
      <c r="G44" s="115">
        <v>40</v>
      </c>
      <c r="H44" s="116">
        <v>580.76149242600002</v>
      </c>
      <c r="I44" s="117"/>
    </row>
    <row r="45" spans="1:9" hidden="1" outlineLevel="2" x14ac:dyDescent="0.2">
      <c r="A45" s="109" t="s">
        <v>1932</v>
      </c>
      <c r="B45" s="110" t="s">
        <v>256</v>
      </c>
      <c r="C45" s="111">
        <v>1</v>
      </c>
      <c r="D45" s="112"/>
      <c r="E45" s="113">
        <v>967.93582071000003</v>
      </c>
      <c r="F45" s="114">
        <v>967.93582071000003</v>
      </c>
      <c r="G45" s="115">
        <v>40</v>
      </c>
      <c r="H45" s="116">
        <v>580.76149242600002</v>
      </c>
      <c r="I45" s="117"/>
    </row>
    <row r="46" spans="1:9" hidden="1" outlineLevel="2" x14ac:dyDescent="0.2">
      <c r="A46" s="109" t="s">
        <v>1933</v>
      </c>
      <c r="B46" s="110" t="s">
        <v>258</v>
      </c>
      <c r="C46" s="111">
        <v>1</v>
      </c>
      <c r="D46" s="112"/>
      <c r="E46" s="113">
        <v>2064.00101872</v>
      </c>
      <c r="F46" s="114">
        <v>2064.00101872</v>
      </c>
      <c r="G46" s="115">
        <v>40</v>
      </c>
      <c r="H46" s="116">
        <v>1238.4006112320001</v>
      </c>
      <c r="I46" s="117"/>
    </row>
    <row r="47" spans="1:9" hidden="1" outlineLevel="2" x14ac:dyDescent="0.2">
      <c r="A47" s="109" t="s">
        <v>1934</v>
      </c>
      <c r="B47" s="110" t="s">
        <v>118</v>
      </c>
      <c r="C47" s="111">
        <v>3</v>
      </c>
      <c r="D47" s="112"/>
      <c r="E47" s="113">
        <v>862.86769387000004</v>
      </c>
      <c r="F47" s="114">
        <v>2588.6030816100001</v>
      </c>
      <c r="G47" s="115">
        <v>40</v>
      </c>
      <c r="H47" s="116">
        <v>1553.161848966</v>
      </c>
      <c r="I47" s="117"/>
    </row>
    <row r="48" spans="1:9" outlineLevel="1" x14ac:dyDescent="0.2">
      <c r="A48" s="109" t="s">
        <v>1935</v>
      </c>
      <c r="B48" s="110" t="s">
        <v>1936</v>
      </c>
      <c r="C48" s="111">
        <v>1</v>
      </c>
      <c r="D48" s="112"/>
      <c r="E48" s="113">
        <f>SUM(F49,F52,F54,F56)</f>
        <v>12677.74146186</v>
      </c>
      <c r="F48" s="114">
        <f>C48*E48</f>
        <v>12677.74146186</v>
      </c>
      <c r="G48" s="115">
        <f>IF(F48=0, 0, 100*(1-(H48/F48)))</f>
        <v>85.6</v>
      </c>
      <c r="H48" s="116">
        <f>C48*SUM(H49,H52,H54,H56)</f>
        <v>1825.5947705078402</v>
      </c>
      <c r="I48" s="117"/>
    </row>
    <row r="49" spans="1:9" outlineLevel="2" x14ac:dyDescent="0.2">
      <c r="A49" s="109" t="s">
        <v>1937</v>
      </c>
      <c r="B49" s="110" t="s">
        <v>149</v>
      </c>
      <c r="C49" s="111">
        <v>1</v>
      </c>
      <c r="D49" s="112"/>
      <c r="E49" s="113">
        <v>2292.1176620400001</v>
      </c>
      <c r="F49" s="114">
        <f>C49*E49</f>
        <v>2292.1176620400001</v>
      </c>
      <c r="G49" s="115">
        <v>85.6</v>
      </c>
      <c r="H49" s="116">
        <f>F49*(1-(G49/100)) +(0*SUM(H50,H51))</f>
        <v>330.06494333376008</v>
      </c>
      <c r="I49" s="117"/>
    </row>
    <row r="50" spans="1:9" hidden="1" outlineLevel="3" x14ac:dyDescent="0.2">
      <c r="A50" s="109" t="s">
        <v>1938</v>
      </c>
      <c r="B50" s="110" t="s">
        <v>151</v>
      </c>
      <c r="C50" s="111">
        <v>1</v>
      </c>
      <c r="D50" s="112"/>
      <c r="E50" s="113">
        <v>509.35948044999998</v>
      </c>
      <c r="F50" s="114">
        <v>509.35948044999998</v>
      </c>
      <c r="G50" s="115">
        <v>85.6</v>
      </c>
      <c r="H50" s="116">
        <v>73.347765184799997</v>
      </c>
      <c r="I50" s="117"/>
    </row>
    <row r="51" spans="1:9" hidden="1" outlineLevel="3" x14ac:dyDescent="0.2">
      <c r="A51" s="109" t="s">
        <v>1939</v>
      </c>
      <c r="B51" s="110" t="s">
        <v>153</v>
      </c>
      <c r="C51" s="111">
        <v>1</v>
      </c>
      <c r="D51" s="112"/>
      <c r="E51" s="113">
        <v>1782.75818159</v>
      </c>
      <c r="F51" s="114">
        <v>1782.75818159</v>
      </c>
      <c r="G51" s="115">
        <v>85.6</v>
      </c>
      <c r="H51" s="116">
        <v>256.71717814895999</v>
      </c>
      <c r="I51" s="117"/>
    </row>
    <row r="52" spans="1:9" outlineLevel="2" x14ac:dyDescent="0.2">
      <c r="A52" s="109" t="s">
        <v>1940</v>
      </c>
      <c r="B52" s="110" t="s">
        <v>155</v>
      </c>
      <c r="C52" s="111">
        <v>1</v>
      </c>
      <c r="D52" s="112"/>
      <c r="E52" s="113">
        <v>303.06889087000002</v>
      </c>
      <c r="F52" s="114">
        <f>C52*E52</f>
        <v>303.06889087000002</v>
      </c>
      <c r="G52" s="115">
        <v>85.6</v>
      </c>
      <c r="H52" s="116">
        <f>F52*(1-(G52/100)) +(0*SUM(H53))</f>
        <v>43.641920285280008</v>
      </c>
      <c r="I52" s="117"/>
    </row>
    <row r="53" spans="1:9" hidden="1" outlineLevel="2" x14ac:dyDescent="0.2">
      <c r="A53" s="109" t="s">
        <v>1941</v>
      </c>
      <c r="B53" s="110" t="s">
        <v>157</v>
      </c>
      <c r="C53" s="111">
        <v>1</v>
      </c>
      <c r="D53" s="112"/>
      <c r="E53" s="113">
        <v>303.06889087000002</v>
      </c>
      <c r="F53" s="114">
        <v>303.06889087000002</v>
      </c>
      <c r="G53" s="115">
        <v>85.6</v>
      </c>
      <c r="H53" s="116">
        <v>43.641920285280001</v>
      </c>
      <c r="I53" s="117"/>
    </row>
    <row r="54" spans="1:9" outlineLevel="2" x14ac:dyDescent="0.2">
      <c r="A54" s="109" t="s">
        <v>1942</v>
      </c>
      <c r="B54" s="110" t="s">
        <v>159</v>
      </c>
      <c r="C54" s="111">
        <v>1</v>
      </c>
      <c r="D54" s="112"/>
      <c r="E54" s="113">
        <v>1069.6549089499999</v>
      </c>
      <c r="F54" s="114">
        <f>C54*E54</f>
        <v>1069.6549089499999</v>
      </c>
      <c r="G54" s="115">
        <v>85.6</v>
      </c>
      <c r="H54" s="116">
        <f>F54*(1-(G54/100)) +(0*SUM(H55))</f>
        <v>154.0303068888</v>
      </c>
      <c r="I54" s="117"/>
    </row>
    <row r="55" spans="1:9" hidden="1" outlineLevel="2" x14ac:dyDescent="0.2">
      <c r="A55" s="109" t="s">
        <v>1943</v>
      </c>
      <c r="B55" s="110" t="s">
        <v>161</v>
      </c>
      <c r="C55" s="111">
        <v>1</v>
      </c>
      <c r="D55" s="112"/>
      <c r="E55" s="113">
        <v>1069.6549089499999</v>
      </c>
      <c r="F55" s="114">
        <v>1069.6549089499999</v>
      </c>
      <c r="G55" s="115">
        <v>85.6</v>
      </c>
      <c r="H55" s="116">
        <v>154.0303068888</v>
      </c>
      <c r="I55" s="117"/>
    </row>
    <row r="56" spans="1:9" outlineLevel="2" x14ac:dyDescent="0.2">
      <c r="A56" s="109" t="s">
        <v>1944</v>
      </c>
      <c r="B56" s="110" t="s">
        <v>163</v>
      </c>
      <c r="C56" s="111">
        <v>1</v>
      </c>
      <c r="D56" s="112"/>
      <c r="E56" s="113">
        <v>9012.9</v>
      </c>
      <c r="F56" s="114">
        <f>C56*E56</f>
        <v>9012.9</v>
      </c>
      <c r="G56" s="115">
        <v>85.6</v>
      </c>
      <c r="H56" s="116">
        <f>F56*(1-(G56/100)) +(0*SUM(H57))</f>
        <v>1297.8576</v>
      </c>
      <c r="I56" s="117"/>
    </row>
    <row r="57" spans="1:9" hidden="1" outlineLevel="2" x14ac:dyDescent="0.2">
      <c r="A57" s="109" t="s">
        <v>1945</v>
      </c>
      <c r="B57" s="110" t="s">
        <v>165</v>
      </c>
      <c r="C57" s="111">
        <v>1</v>
      </c>
      <c r="D57" s="112"/>
      <c r="E57" s="113">
        <v>9012.9</v>
      </c>
      <c r="F57" s="114">
        <v>9012.9</v>
      </c>
      <c r="G57" s="115">
        <v>85.6</v>
      </c>
      <c r="H57" s="116">
        <v>1297.8576</v>
      </c>
      <c r="I57" s="117"/>
    </row>
    <row r="58" spans="1:9" outlineLevel="1" x14ac:dyDescent="0.2">
      <c r="A58" s="109" t="s">
        <v>1946</v>
      </c>
      <c r="B58" s="110" t="s">
        <v>1947</v>
      </c>
      <c r="C58" s="111">
        <v>1</v>
      </c>
      <c r="D58" s="112"/>
      <c r="E58" s="113">
        <f>SUM(F59)</f>
        <v>333.63045970000002</v>
      </c>
      <c r="F58" s="114">
        <f>C58*E58</f>
        <v>333.63045970000002</v>
      </c>
      <c r="G58" s="115">
        <f>IF(F58=0, 0, 100*(1-(H58/F58)))</f>
        <v>85.6</v>
      </c>
      <c r="H58" s="116">
        <f>C58*SUM(H59)</f>
        <v>48.042786196800009</v>
      </c>
      <c r="I58" s="117"/>
    </row>
    <row r="59" spans="1:9" outlineLevel="1" x14ac:dyDescent="0.2">
      <c r="A59" s="109" t="s">
        <v>1948</v>
      </c>
      <c r="B59" s="110" t="s">
        <v>139</v>
      </c>
      <c r="C59" s="111">
        <v>1</v>
      </c>
      <c r="D59" s="112"/>
      <c r="E59" s="113">
        <v>333.63045970000002</v>
      </c>
      <c r="F59" s="114">
        <f>C59*E59</f>
        <v>333.63045970000002</v>
      </c>
      <c r="G59" s="115">
        <v>85.6</v>
      </c>
      <c r="H59" s="116">
        <f>F59*(1-(G59/100)) +(0*SUM(H60))</f>
        <v>48.042786196800009</v>
      </c>
      <c r="I59" s="117"/>
    </row>
    <row r="60" spans="1:9" hidden="1" outlineLevel="1" x14ac:dyDescent="0.2">
      <c r="A60" s="109" t="s">
        <v>1949</v>
      </c>
      <c r="B60" s="110" t="s">
        <v>141</v>
      </c>
      <c r="C60" s="111">
        <v>1</v>
      </c>
      <c r="D60" s="112"/>
      <c r="E60" s="113">
        <v>333.63045970000002</v>
      </c>
      <c r="F60" s="114">
        <v>333.63045970000002</v>
      </c>
      <c r="G60" s="115">
        <v>85.6</v>
      </c>
      <c r="H60" s="116">
        <v>48.042786196800002</v>
      </c>
      <c r="I60" s="117"/>
    </row>
    <row r="61" spans="1:9" outlineLevel="1" x14ac:dyDescent="0.2">
      <c r="A61" s="109" t="s">
        <v>1950</v>
      </c>
      <c r="B61" s="110" t="s">
        <v>1951</v>
      </c>
      <c r="C61" s="111">
        <v>1</v>
      </c>
      <c r="D61" s="112"/>
      <c r="E61" s="113">
        <f>SUM(F62)</f>
        <v>1324.33464918</v>
      </c>
      <c r="F61" s="114">
        <f>C61*E61</f>
        <v>1324.33464918</v>
      </c>
      <c r="G61" s="115">
        <f>IF(F61=0, 0, 100*(1-(H61/F61)))</f>
        <v>85.6</v>
      </c>
      <c r="H61" s="116">
        <f>C61*SUM(H62)</f>
        <v>190.70418948192003</v>
      </c>
      <c r="I61" s="117"/>
    </row>
    <row r="62" spans="1:9" outlineLevel="1" x14ac:dyDescent="0.2">
      <c r="A62" s="109" t="s">
        <v>1952</v>
      </c>
      <c r="B62" s="110" t="s">
        <v>133</v>
      </c>
      <c r="C62" s="111">
        <v>1</v>
      </c>
      <c r="D62" s="112"/>
      <c r="E62" s="113">
        <v>1324.33464918</v>
      </c>
      <c r="F62" s="114">
        <f>C62*E62</f>
        <v>1324.33464918</v>
      </c>
      <c r="G62" s="115">
        <v>85.6</v>
      </c>
      <c r="H62" s="116">
        <f>F62*(1-(G62/100)) +(0*SUM(H63))</f>
        <v>190.70418948192003</v>
      </c>
      <c r="I62" s="117"/>
    </row>
    <row r="63" spans="1:9" hidden="1" outlineLevel="1" x14ac:dyDescent="0.2">
      <c r="A63" s="109" t="s">
        <v>1953</v>
      </c>
      <c r="B63" s="110" t="s">
        <v>135</v>
      </c>
      <c r="C63" s="111">
        <v>1</v>
      </c>
      <c r="D63" s="112"/>
      <c r="E63" s="113">
        <v>1324.33464918</v>
      </c>
      <c r="F63" s="114">
        <v>1324.33464918</v>
      </c>
      <c r="G63" s="115">
        <v>85.6</v>
      </c>
      <c r="H63" s="116">
        <v>190.70418948192</v>
      </c>
      <c r="I63" s="117"/>
    </row>
    <row r="64" spans="1:9" x14ac:dyDescent="0.2">
      <c r="A64" s="109"/>
      <c r="B64" s="110"/>
      <c r="C64" s="111"/>
      <c r="D64" s="112"/>
      <c r="E64" s="113"/>
      <c r="F64" s="114"/>
      <c r="G64" s="115"/>
      <c r="H64" s="116"/>
      <c r="I64" s="117"/>
    </row>
    <row r="65" spans="1:9" ht="13.5" thickBot="1" x14ac:dyDescent="0.25">
      <c r="A65" s="118"/>
      <c r="B65" s="119"/>
      <c r="C65" s="120"/>
      <c r="D65" s="121"/>
      <c r="E65" s="122"/>
      <c r="F65" s="123"/>
      <c r="G65" s="124"/>
      <c r="H65" s="125"/>
      <c r="I65" s="126"/>
    </row>
    <row r="66" spans="1:9" x14ac:dyDescent="0.2">
      <c r="A66" s="27"/>
      <c r="B66" s="127" t="s">
        <v>49</v>
      </c>
      <c r="C66" s="128"/>
      <c r="D66" s="27"/>
      <c r="E66" s="129"/>
      <c r="F66" s="114"/>
      <c r="G66" s="130"/>
      <c r="H66" s="129">
        <f>F11</f>
        <v>59735.016691719997</v>
      </c>
      <c r="I66" s="129"/>
    </row>
    <row r="67" spans="1:9" x14ac:dyDescent="0.2">
      <c r="A67" s="4"/>
      <c r="B67" s="127" t="s">
        <v>50</v>
      </c>
      <c r="C67" s="96"/>
      <c r="D67" s="4"/>
      <c r="E67" s="20"/>
      <c r="F67" s="114"/>
      <c r="G67" s="97"/>
      <c r="H67" s="20">
        <f>H11</f>
        <v>29303.927818774559</v>
      </c>
      <c r="I67" s="20"/>
    </row>
    <row r="68" spans="1:9" x14ac:dyDescent="0.2">
      <c r="A68" s="4"/>
      <c r="B68" s="127" t="s">
        <v>51</v>
      </c>
      <c r="C68" s="96"/>
      <c r="D68" s="4"/>
      <c r="E68" s="20"/>
      <c r="F68" s="114"/>
      <c r="G68" s="97"/>
      <c r="H68" s="20">
        <f>I11</f>
        <v>0</v>
      </c>
      <c r="I68" s="20"/>
    </row>
    <row r="69" spans="1:9" x14ac:dyDescent="0.2">
      <c r="A69" s="4"/>
      <c r="B69" s="127"/>
      <c r="C69" s="96"/>
      <c r="D69" s="4"/>
      <c r="E69" s="20"/>
      <c r="F69" s="114"/>
      <c r="G69" s="97"/>
      <c r="H69" s="20"/>
      <c r="I69" s="20"/>
    </row>
    <row r="70" spans="1:9" x14ac:dyDescent="0.2">
      <c r="A70" s="4"/>
      <c r="B70" s="76" t="s">
        <v>52</v>
      </c>
      <c r="C70" s="96"/>
      <c r="D70" s="4"/>
      <c r="E70" s="20"/>
      <c r="F70" s="114"/>
      <c r="G70" s="97"/>
      <c r="H70" s="20">
        <f>SUM(H67,H68)</f>
        <v>29303.927818774559</v>
      </c>
    </row>
    <row r="71" spans="1:9" x14ac:dyDescent="0.2">
      <c r="A71" s="4"/>
      <c r="B71" s="76"/>
      <c r="C71" s="96"/>
      <c r="D71" s="4"/>
      <c r="E71" s="20"/>
      <c r="F71" s="20"/>
      <c r="G71" s="97"/>
      <c r="H71" s="20"/>
      <c r="I71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outlinePr summaryBelow="0"/>
    <pageSetUpPr fitToPage="1"/>
  </sheetPr>
  <dimension ref="A1:I88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1954</v>
      </c>
      <c r="B11" s="110" t="s">
        <v>1955</v>
      </c>
      <c r="C11" s="111">
        <v>1</v>
      </c>
      <c r="D11" s="112"/>
      <c r="E11" s="113">
        <f>SUM(F12,F56,F65,F75,F78)</f>
        <v>85891.381458050004</v>
      </c>
      <c r="F11" s="114">
        <f>C11*E11</f>
        <v>85891.381458050004</v>
      </c>
      <c r="G11" s="115">
        <f>IF(F11=0, 0, 100*(1-(H11/F11)))</f>
        <v>47.610870945707397</v>
      </c>
      <c r="H11" s="116">
        <f>C11*SUM(H12,H56,H65,H75,H78)</f>
        <v>44997.746678572563</v>
      </c>
      <c r="I11" s="117">
        <f>SUM(I12:I80)</f>
        <v>0</v>
      </c>
    </row>
    <row r="12" spans="1:9" outlineLevel="1" x14ac:dyDescent="0.2">
      <c r="A12" s="109" t="s">
        <v>1956</v>
      </c>
      <c r="B12" s="110" t="s">
        <v>1957</v>
      </c>
      <c r="C12" s="111">
        <v>1</v>
      </c>
      <c r="D12" s="112"/>
      <c r="E12" s="113">
        <f>SUM(F13,F15,F17,F19,F21,F23,F25,F27,F29,F31,F33,F35,F52,F54)</f>
        <v>64161.494319380006</v>
      </c>
      <c r="F12" s="114">
        <f>C12*E12</f>
        <v>64161.494319380006</v>
      </c>
      <c r="G12" s="115">
        <f>IF(F12=0, 0, 100*(1-(H12/F12)))</f>
        <v>40</v>
      </c>
      <c r="H12" s="116">
        <f>C12*SUM(H13,H15,H17,H19,H21,H23,H25,H27,H29,H31,H33,H35,H52,H54)</f>
        <v>38496.896591627999</v>
      </c>
      <c r="I12" s="117"/>
    </row>
    <row r="13" spans="1:9" outlineLevel="2" x14ac:dyDescent="0.2">
      <c r="A13" s="109" t="s">
        <v>1958</v>
      </c>
      <c r="B13" s="110" t="s">
        <v>171</v>
      </c>
      <c r="C13" s="111">
        <v>1</v>
      </c>
      <c r="D13" s="112"/>
      <c r="E13" s="113">
        <v>926.14287533000004</v>
      </c>
      <c r="F13" s="114">
        <f>C13*E13</f>
        <v>926.14287533000004</v>
      </c>
      <c r="G13" s="115">
        <v>40</v>
      </c>
      <c r="H13" s="116">
        <f>F13*(1-(G13/100)) +(0*SUM(H14))</f>
        <v>555.685725198</v>
      </c>
      <c r="I13" s="117"/>
    </row>
    <row r="14" spans="1:9" hidden="1" outlineLevel="2" x14ac:dyDescent="0.2">
      <c r="A14" s="109" t="s">
        <v>1959</v>
      </c>
      <c r="B14" s="110" t="s">
        <v>173</v>
      </c>
      <c r="C14" s="111">
        <v>1</v>
      </c>
      <c r="D14" s="112"/>
      <c r="E14" s="113">
        <v>926.14287533000004</v>
      </c>
      <c r="F14" s="114">
        <v>926.14287533000004</v>
      </c>
      <c r="G14" s="115">
        <v>40</v>
      </c>
      <c r="H14" s="116">
        <v>555.685725198</v>
      </c>
      <c r="I14" s="117"/>
    </row>
    <row r="15" spans="1:9" outlineLevel="2" x14ac:dyDescent="0.2">
      <c r="A15" s="109" t="s">
        <v>1960</v>
      </c>
      <c r="B15" s="110" t="s">
        <v>175</v>
      </c>
      <c r="C15" s="111">
        <v>1</v>
      </c>
      <c r="D15" s="112"/>
      <c r="E15" s="113">
        <v>1655.4183114699999</v>
      </c>
      <c r="F15" s="114">
        <f>C15*E15</f>
        <v>1655.4183114699999</v>
      </c>
      <c r="G15" s="115">
        <v>40</v>
      </c>
      <c r="H15" s="116">
        <f>F15*(1-(G15/100)) +(0*SUM(H16))</f>
        <v>993.25098688199989</v>
      </c>
      <c r="I15" s="117"/>
    </row>
    <row r="16" spans="1:9" hidden="1" outlineLevel="2" x14ac:dyDescent="0.2">
      <c r="A16" s="109" t="s">
        <v>1961</v>
      </c>
      <c r="B16" s="110" t="s">
        <v>177</v>
      </c>
      <c r="C16" s="111">
        <v>1</v>
      </c>
      <c r="D16" s="112"/>
      <c r="E16" s="113">
        <v>1655.4183114699999</v>
      </c>
      <c r="F16" s="114">
        <v>1655.4183114699999</v>
      </c>
      <c r="G16" s="115">
        <v>40</v>
      </c>
      <c r="H16" s="116">
        <v>993.25098688200001</v>
      </c>
      <c r="I16" s="117"/>
    </row>
    <row r="17" spans="1:9" outlineLevel="2" x14ac:dyDescent="0.2">
      <c r="A17" s="109" t="s">
        <v>1962</v>
      </c>
      <c r="B17" s="110" t="s">
        <v>179</v>
      </c>
      <c r="C17" s="111">
        <v>3</v>
      </c>
      <c r="D17" s="112"/>
      <c r="E17" s="113">
        <v>491.93938622000002</v>
      </c>
      <c r="F17" s="114">
        <f>C17*E17</f>
        <v>1475.8181586600001</v>
      </c>
      <c r="G17" s="115">
        <v>40</v>
      </c>
      <c r="H17" s="116">
        <f>F17*(1-(G17/100)) +(0*SUM(H18))</f>
        <v>885.490895196</v>
      </c>
      <c r="I17" s="117"/>
    </row>
    <row r="18" spans="1:9" hidden="1" outlineLevel="2" x14ac:dyDescent="0.2">
      <c r="A18" s="109" t="s">
        <v>1963</v>
      </c>
      <c r="B18" s="110" t="s">
        <v>181</v>
      </c>
      <c r="C18" s="111">
        <v>1</v>
      </c>
      <c r="D18" s="112"/>
      <c r="E18" s="113">
        <v>491.93938622000002</v>
      </c>
      <c r="F18" s="114">
        <v>491.93938622000002</v>
      </c>
      <c r="G18" s="115">
        <v>40</v>
      </c>
      <c r="H18" s="116">
        <v>295.163631732</v>
      </c>
      <c r="I18" s="117"/>
    </row>
    <row r="19" spans="1:9" outlineLevel="2" x14ac:dyDescent="0.2">
      <c r="A19" s="109" t="s">
        <v>1964</v>
      </c>
      <c r="B19" s="110" t="s">
        <v>183</v>
      </c>
      <c r="C19" s="111">
        <v>4</v>
      </c>
      <c r="D19" s="112"/>
      <c r="E19" s="113">
        <v>313.76543995999998</v>
      </c>
      <c r="F19" s="114">
        <f>C19*E19</f>
        <v>1255.0617598399999</v>
      </c>
      <c r="G19" s="115">
        <v>40</v>
      </c>
      <c r="H19" s="116">
        <f>F19*(1-(G19/100)) +(0*SUM(H20))</f>
        <v>753.03705590399989</v>
      </c>
      <c r="I19" s="117"/>
    </row>
    <row r="20" spans="1:9" hidden="1" outlineLevel="2" x14ac:dyDescent="0.2">
      <c r="A20" s="109" t="s">
        <v>1965</v>
      </c>
      <c r="B20" s="110" t="s">
        <v>185</v>
      </c>
      <c r="C20" s="111">
        <v>1</v>
      </c>
      <c r="D20" s="112"/>
      <c r="E20" s="113">
        <v>313.76543995999998</v>
      </c>
      <c r="F20" s="114">
        <v>313.76543995999998</v>
      </c>
      <c r="G20" s="115">
        <v>40</v>
      </c>
      <c r="H20" s="116">
        <v>188.259263976</v>
      </c>
      <c r="I20" s="117"/>
    </row>
    <row r="21" spans="1:9" outlineLevel="2" x14ac:dyDescent="0.2">
      <c r="A21" s="109" t="s">
        <v>1966</v>
      </c>
      <c r="B21" s="110" t="s">
        <v>187</v>
      </c>
      <c r="C21" s="111">
        <v>1</v>
      </c>
      <c r="D21" s="112"/>
      <c r="E21" s="113">
        <v>666.34407233000002</v>
      </c>
      <c r="F21" s="114">
        <f>C21*E21</f>
        <v>666.34407233000002</v>
      </c>
      <c r="G21" s="115">
        <v>40</v>
      </c>
      <c r="H21" s="116">
        <f>F21*(1-(G21/100)) +(0*SUM(H22))</f>
        <v>399.806443398</v>
      </c>
      <c r="I21" s="117"/>
    </row>
    <row r="22" spans="1:9" hidden="1" outlineLevel="2" x14ac:dyDescent="0.2">
      <c r="A22" s="109" t="s">
        <v>1967</v>
      </c>
      <c r="B22" s="110" t="s">
        <v>189</v>
      </c>
      <c r="C22" s="111">
        <v>1</v>
      </c>
      <c r="D22" s="112"/>
      <c r="E22" s="113">
        <v>666.34407233000002</v>
      </c>
      <c r="F22" s="114">
        <v>666.34407233000002</v>
      </c>
      <c r="G22" s="115">
        <v>40</v>
      </c>
      <c r="H22" s="116">
        <v>399.806443398</v>
      </c>
      <c r="I22" s="117"/>
    </row>
    <row r="23" spans="1:9" outlineLevel="2" x14ac:dyDescent="0.2">
      <c r="A23" s="109" t="s">
        <v>1968</v>
      </c>
      <c r="B23" s="110" t="s">
        <v>191</v>
      </c>
      <c r="C23" s="111">
        <v>1</v>
      </c>
      <c r="D23" s="112"/>
      <c r="E23" s="113">
        <v>700.36928562000003</v>
      </c>
      <c r="F23" s="114">
        <f>C23*E23</f>
        <v>700.36928562000003</v>
      </c>
      <c r="G23" s="115">
        <v>40</v>
      </c>
      <c r="H23" s="116">
        <f>F23*(1-(G23/100)) +(0*SUM(H24))</f>
        <v>420.22157137200003</v>
      </c>
      <c r="I23" s="117"/>
    </row>
    <row r="24" spans="1:9" hidden="1" outlineLevel="2" x14ac:dyDescent="0.2">
      <c r="A24" s="109" t="s">
        <v>1969</v>
      </c>
      <c r="B24" s="110" t="s">
        <v>193</v>
      </c>
      <c r="C24" s="111">
        <v>1</v>
      </c>
      <c r="D24" s="112"/>
      <c r="E24" s="113">
        <v>700.36928562000003</v>
      </c>
      <c r="F24" s="114">
        <v>700.36928562000003</v>
      </c>
      <c r="G24" s="115">
        <v>40</v>
      </c>
      <c r="H24" s="116">
        <v>420.22157137200003</v>
      </c>
      <c r="I24" s="117"/>
    </row>
    <row r="25" spans="1:9" outlineLevel="2" x14ac:dyDescent="0.2">
      <c r="A25" s="109" t="s">
        <v>1970</v>
      </c>
      <c r="B25" s="110" t="s">
        <v>195</v>
      </c>
      <c r="C25" s="111">
        <v>4</v>
      </c>
      <c r="D25" s="112"/>
      <c r="E25" s="113">
        <v>967.93582071000003</v>
      </c>
      <c r="F25" s="114">
        <f>C25*E25</f>
        <v>3871.7432828400001</v>
      </c>
      <c r="G25" s="115">
        <v>40</v>
      </c>
      <c r="H25" s="116">
        <f>F25*(1-(G25/100)) +(0*SUM(H26))</f>
        <v>2323.0459697040001</v>
      </c>
      <c r="I25" s="117"/>
    </row>
    <row r="26" spans="1:9" hidden="1" outlineLevel="2" x14ac:dyDescent="0.2">
      <c r="A26" s="109" t="s">
        <v>1971</v>
      </c>
      <c r="B26" s="110" t="s">
        <v>197</v>
      </c>
      <c r="C26" s="111">
        <v>1</v>
      </c>
      <c r="D26" s="112"/>
      <c r="E26" s="113">
        <v>967.93582071000003</v>
      </c>
      <c r="F26" s="114">
        <v>967.93582071000003</v>
      </c>
      <c r="G26" s="115">
        <v>40</v>
      </c>
      <c r="H26" s="116">
        <v>580.76149242600002</v>
      </c>
      <c r="I26" s="117"/>
    </row>
    <row r="27" spans="1:9" outlineLevel="2" x14ac:dyDescent="0.2">
      <c r="A27" s="109" t="s">
        <v>1972</v>
      </c>
      <c r="B27" s="110" t="s">
        <v>199</v>
      </c>
      <c r="C27" s="111">
        <v>2</v>
      </c>
      <c r="D27" s="112"/>
      <c r="E27" s="113">
        <v>5209</v>
      </c>
      <c r="F27" s="114">
        <f>C27*E27</f>
        <v>10418</v>
      </c>
      <c r="G27" s="115">
        <v>40</v>
      </c>
      <c r="H27" s="116">
        <f>F27*(1-(G27/100)) +(0*SUM(H28))</f>
        <v>6250.8</v>
      </c>
      <c r="I27" s="117"/>
    </row>
    <row r="28" spans="1:9" hidden="1" outlineLevel="2" x14ac:dyDescent="0.2">
      <c r="A28" s="109" t="s">
        <v>1973</v>
      </c>
      <c r="B28" s="110" t="s">
        <v>201</v>
      </c>
      <c r="C28" s="111">
        <v>1</v>
      </c>
      <c r="D28" s="112"/>
      <c r="E28" s="113">
        <v>5209</v>
      </c>
      <c r="F28" s="114">
        <v>5209</v>
      </c>
      <c r="G28" s="115">
        <v>40</v>
      </c>
      <c r="H28" s="116">
        <v>3125.4</v>
      </c>
      <c r="I28" s="117"/>
    </row>
    <row r="29" spans="1:9" outlineLevel="2" x14ac:dyDescent="0.2">
      <c r="A29" s="109" t="s">
        <v>1974</v>
      </c>
      <c r="B29" s="110" t="s">
        <v>203</v>
      </c>
      <c r="C29" s="111">
        <v>1</v>
      </c>
      <c r="D29" s="112"/>
      <c r="E29" s="113">
        <v>9312.3647013900008</v>
      </c>
      <c r="F29" s="114">
        <f>C29*E29</f>
        <v>9312.3647013900008</v>
      </c>
      <c r="G29" s="115">
        <v>40</v>
      </c>
      <c r="H29" s="116">
        <f>F29*(1-(G29/100)) +(0*SUM(H30))</f>
        <v>5587.4188208340001</v>
      </c>
      <c r="I29" s="117"/>
    </row>
    <row r="30" spans="1:9" hidden="1" outlineLevel="2" x14ac:dyDescent="0.2">
      <c r="A30" s="109" t="s">
        <v>1975</v>
      </c>
      <c r="B30" s="110" t="s">
        <v>205</v>
      </c>
      <c r="C30" s="111">
        <v>1</v>
      </c>
      <c r="D30" s="112"/>
      <c r="E30" s="113">
        <v>9312.3647013900008</v>
      </c>
      <c r="F30" s="114">
        <v>9312.3647013900008</v>
      </c>
      <c r="G30" s="115">
        <v>40</v>
      </c>
      <c r="H30" s="116">
        <v>5587.4188208340001</v>
      </c>
      <c r="I30" s="117"/>
    </row>
    <row r="31" spans="1:9" outlineLevel="2" x14ac:dyDescent="0.2">
      <c r="A31" s="109" t="s">
        <v>1976</v>
      </c>
      <c r="B31" s="110" t="s">
        <v>207</v>
      </c>
      <c r="C31" s="111">
        <v>1</v>
      </c>
      <c r="D31" s="112"/>
      <c r="E31" s="113">
        <v>1980.13</v>
      </c>
      <c r="F31" s="114">
        <f>C31*E31</f>
        <v>1980.13</v>
      </c>
      <c r="G31" s="115">
        <v>40</v>
      </c>
      <c r="H31" s="116">
        <f>F31*(1-(G31/100)) +(0*SUM(H32))</f>
        <v>1188.078</v>
      </c>
      <c r="I31" s="117"/>
    </row>
    <row r="32" spans="1:9" hidden="1" outlineLevel="2" x14ac:dyDescent="0.2">
      <c r="A32" s="109" t="s">
        <v>1977</v>
      </c>
      <c r="B32" s="110" t="s">
        <v>207</v>
      </c>
      <c r="C32" s="111">
        <v>1</v>
      </c>
      <c r="D32" s="112"/>
      <c r="E32" s="113">
        <v>1980.13</v>
      </c>
      <c r="F32" s="114">
        <v>1980.13</v>
      </c>
      <c r="G32" s="115">
        <v>40</v>
      </c>
      <c r="H32" s="116">
        <v>1188.078</v>
      </c>
      <c r="I32" s="117"/>
    </row>
    <row r="33" spans="1:9" outlineLevel="2" x14ac:dyDescent="0.2">
      <c r="A33" s="109" t="s">
        <v>1978</v>
      </c>
      <c r="B33" s="110" t="s">
        <v>210</v>
      </c>
      <c r="C33" s="111">
        <v>2</v>
      </c>
      <c r="D33" s="112"/>
      <c r="E33" s="113">
        <v>1308.5572392700001</v>
      </c>
      <c r="F33" s="114">
        <f>C33*E33</f>
        <v>2617.1144785400002</v>
      </c>
      <c r="G33" s="115">
        <v>40</v>
      </c>
      <c r="H33" s="116">
        <f>F33*(1-(G33/100)) +(0*SUM(H34))</f>
        <v>1570.2686871240001</v>
      </c>
      <c r="I33" s="117"/>
    </row>
    <row r="34" spans="1:9" hidden="1" outlineLevel="2" x14ac:dyDescent="0.2">
      <c r="A34" s="109" t="s">
        <v>1979</v>
      </c>
      <c r="B34" s="110" t="s">
        <v>210</v>
      </c>
      <c r="C34" s="111">
        <v>1</v>
      </c>
      <c r="D34" s="112"/>
      <c r="E34" s="113">
        <v>1308.5572392700001</v>
      </c>
      <c r="F34" s="114">
        <v>1308.5572392700001</v>
      </c>
      <c r="G34" s="115">
        <v>40</v>
      </c>
      <c r="H34" s="116">
        <v>785.13434356200003</v>
      </c>
      <c r="I34" s="117"/>
    </row>
    <row r="35" spans="1:9" outlineLevel="2" x14ac:dyDescent="0.2">
      <c r="A35" s="109" t="s">
        <v>1980</v>
      </c>
      <c r="B35" s="110" t="s">
        <v>213</v>
      </c>
      <c r="C35" s="111">
        <v>1</v>
      </c>
      <c r="D35" s="112"/>
      <c r="E35" s="113">
        <v>11904.94078696</v>
      </c>
      <c r="F35" s="114">
        <f>C35*E35</f>
        <v>11904.94078696</v>
      </c>
      <c r="G35" s="115">
        <v>40</v>
      </c>
      <c r="H35" s="116">
        <f>F35*(1-(G35/100)) +(0*SUM(H36,H37,H38,H39,H40,H41,H42,H43,H44,H45,H46,H47,H48,H49,H50,H51))</f>
        <v>7142.9644721759996</v>
      </c>
      <c r="I35" s="117"/>
    </row>
    <row r="36" spans="1:9" hidden="1" outlineLevel="3" x14ac:dyDescent="0.2">
      <c r="A36" s="109" t="s">
        <v>1981</v>
      </c>
      <c r="B36" s="110" t="s">
        <v>181</v>
      </c>
      <c r="C36" s="111">
        <v>1</v>
      </c>
      <c r="D36" s="112"/>
      <c r="E36" s="113">
        <v>491.93938622000002</v>
      </c>
      <c r="F36" s="114">
        <v>491.93938622000002</v>
      </c>
      <c r="G36" s="115">
        <v>40</v>
      </c>
      <c r="H36" s="116">
        <v>295.163631732</v>
      </c>
      <c r="I36" s="117"/>
    </row>
    <row r="37" spans="1:9" hidden="1" outlineLevel="3" x14ac:dyDescent="0.2">
      <c r="A37" s="109" t="s">
        <v>1982</v>
      </c>
      <c r="B37" s="110" t="s">
        <v>173</v>
      </c>
      <c r="C37" s="111">
        <v>1</v>
      </c>
      <c r="D37" s="112"/>
      <c r="E37" s="113">
        <v>926.14287533000004</v>
      </c>
      <c r="F37" s="114">
        <v>926.14287533000004</v>
      </c>
      <c r="G37" s="115">
        <v>40</v>
      </c>
      <c r="H37" s="116">
        <v>555.685725198</v>
      </c>
      <c r="I37" s="117"/>
    </row>
    <row r="38" spans="1:9" hidden="1" outlineLevel="3" x14ac:dyDescent="0.2">
      <c r="A38" s="109" t="s">
        <v>1983</v>
      </c>
      <c r="B38" s="110" t="s">
        <v>185</v>
      </c>
      <c r="C38" s="111">
        <v>3</v>
      </c>
      <c r="D38" s="112"/>
      <c r="E38" s="113">
        <v>313.76543995999998</v>
      </c>
      <c r="F38" s="114">
        <v>941.29631988000006</v>
      </c>
      <c r="G38" s="115">
        <v>40</v>
      </c>
      <c r="H38" s="116">
        <v>564.77779192800006</v>
      </c>
      <c r="I38" s="117"/>
    </row>
    <row r="39" spans="1:9" hidden="1" outlineLevel="3" x14ac:dyDescent="0.2">
      <c r="A39" s="109" t="s">
        <v>1984</v>
      </c>
      <c r="B39" s="110" t="s">
        <v>218</v>
      </c>
      <c r="C39" s="111">
        <v>1</v>
      </c>
      <c r="D39" s="112"/>
      <c r="E39" s="113">
        <v>5940.1629950300003</v>
      </c>
      <c r="F39" s="114">
        <v>5940.1629950300003</v>
      </c>
      <c r="G39" s="115">
        <v>40</v>
      </c>
      <c r="H39" s="116">
        <v>3564.0977970180002</v>
      </c>
      <c r="I39" s="117"/>
    </row>
    <row r="40" spans="1:9" hidden="1" outlineLevel="3" x14ac:dyDescent="0.2">
      <c r="A40" s="109" t="s">
        <v>1985</v>
      </c>
      <c r="B40" s="110" t="s">
        <v>220</v>
      </c>
      <c r="C40" s="111">
        <v>0</v>
      </c>
      <c r="D40" s="112"/>
      <c r="E40" s="113">
        <v>1527.53087992</v>
      </c>
      <c r="F40" s="114">
        <v>0</v>
      </c>
      <c r="G40" s="115">
        <v>40</v>
      </c>
      <c r="H40" s="116">
        <v>0</v>
      </c>
      <c r="I40" s="117"/>
    </row>
    <row r="41" spans="1:9" hidden="1" outlineLevel="3" x14ac:dyDescent="0.2">
      <c r="A41" s="109" t="s">
        <v>1986</v>
      </c>
      <c r="B41" s="110" t="s">
        <v>222</v>
      </c>
      <c r="C41" s="111">
        <v>1</v>
      </c>
      <c r="D41" s="112"/>
      <c r="E41" s="113">
        <v>594.85546925000006</v>
      </c>
      <c r="F41" s="114">
        <v>594.85546925000006</v>
      </c>
      <c r="G41" s="115">
        <v>40</v>
      </c>
      <c r="H41" s="116">
        <v>356.91328155000002</v>
      </c>
      <c r="I41" s="117"/>
    </row>
    <row r="42" spans="1:9" hidden="1" outlineLevel="3" x14ac:dyDescent="0.2">
      <c r="A42" s="109" t="s">
        <v>1987</v>
      </c>
      <c r="B42" s="110" t="s">
        <v>201</v>
      </c>
      <c r="C42" s="111">
        <v>0</v>
      </c>
      <c r="D42" s="112"/>
      <c r="E42" s="113">
        <v>5209</v>
      </c>
      <c r="F42" s="114">
        <v>0</v>
      </c>
      <c r="G42" s="115">
        <v>40</v>
      </c>
      <c r="H42" s="116">
        <v>0</v>
      </c>
      <c r="I42" s="117"/>
    </row>
    <row r="43" spans="1:9" hidden="1" outlineLevel="3" x14ac:dyDescent="0.2">
      <c r="A43" s="109" t="s">
        <v>1988</v>
      </c>
      <c r="B43" s="110" t="s">
        <v>225</v>
      </c>
      <c r="C43" s="111">
        <v>1</v>
      </c>
      <c r="D43" s="112"/>
      <c r="E43" s="113">
        <v>275.43613906000002</v>
      </c>
      <c r="F43" s="114">
        <v>275.43613906000002</v>
      </c>
      <c r="G43" s="115">
        <v>40</v>
      </c>
      <c r="H43" s="116">
        <v>165.261683436</v>
      </c>
      <c r="I43" s="117"/>
    </row>
    <row r="44" spans="1:9" hidden="1" outlineLevel="3" x14ac:dyDescent="0.2">
      <c r="A44" s="109" t="s">
        <v>1989</v>
      </c>
      <c r="B44" s="110" t="s">
        <v>227</v>
      </c>
      <c r="C44" s="111">
        <v>1</v>
      </c>
      <c r="D44" s="112"/>
      <c r="E44" s="113">
        <v>78.186680249999995</v>
      </c>
      <c r="F44" s="114">
        <v>78.186680249999995</v>
      </c>
      <c r="G44" s="115">
        <v>40</v>
      </c>
      <c r="H44" s="116">
        <v>46.912008149999998</v>
      </c>
      <c r="I44" s="117"/>
    </row>
    <row r="45" spans="1:9" hidden="1" outlineLevel="3" x14ac:dyDescent="0.2">
      <c r="A45" s="109" t="s">
        <v>1990</v>
      </c>
      <c r="B45" s="110" t="s">
        <v>229</v>
      </c>
      <c r="C45" s="111">
        <v>1</v>
      </c>
      <c r="D45" s="112"/>
      <c r="E45" s="113">
        <v>823.90169361999995</v>
      </c>
      <c r="F45" s="114">
        <v>823.90169361999995</v>
      </c>
      <c r="G45" s="115">
        <v>40</v>
      </c>
      <c r="H45" s="116">
        <v>494.34101617200002</v>
      </c>
      <c r="I45" s="117"/>
    </row>
    <row r="46" spans="1:9" hidden="1" outlineLevel="3" x14ac:dyDescent="0.2">
      <c r="A46" s="109" t="s">
        <v>1991</v>
      </c>
      <c r="B46" s="110" t="s">
        <v>231</v>
      </c>
      <c r="C46" s="111">
        <v>1</v>
      </c>
      <c r="D46" s="112"/>
      <c r="E46" s="113">
        <v>270.62269196</v>
      </c>
      <c r="F46" s="114">
        <v>270.62269196</v>
      </c>
      <c r="G46" s="115">
        <v>40</v>
      </c>
      <c r="H46" s="116">
        <v>162.37361517599999</v>
      </c>
      <c r="I46" s="117"/>
    </row>
    <row r="47" spans="1:9" hidden="1" outlineLevel="3" x14ac:dyDescent="0.2">
      <c r="A47" s="109" t="s">
        <v>1992</v>
      </c>
      <c r="B47" s="110" t="s">
        <v>92</v>
      </c>
      <c r="C47" s="111">
        <v>0</v>
      </c>
      <c r="D47" s="112"/>
      <c r="E47" s="113">
        <v>119.07551254000001</v>
      </c>
      <c r="F47" s="114">
        <v>0</v>
      </c>
      <c r="G47" s="115">
        <v>40</v>
      </c>
      <c r="H47" s="116">
        <v>0</v>
      </c>
      <c r="I47" s="117"/>
    </row>
    <row r="48" spans="1:9" hidden="1" outlineLevel="3" x14ac:dyDescent="0.2">
      <c r="A48" s="109" t="s">
        <v>1993</v>
      </c>
      <c r="B48" s="110" t="s">
        <v>234</v>
      </c>
      <c r="C48" s="111">
        <v>0</v>
      </c>
      <c r="D48" s="112"/>
      <c r="E48" s="113">
        <v>56.526168339999998</v>
      </c>
      <c r="F48" s="114">
        <v>0</v>
      </c>
      <c r="G48" s="115">
        <v>40</v>
      </c>
      <c r="H48" s="116">
        <v>0</v>
      </c>
      <c r="I48" s="117"/>
    </row>
    <row r="49" spans="1:9" hidden="1" outlineLevel="3" x14ac:dyDescent="0.2">
      <c r="A49" s="109" t="s">
        <v>1994</v>
      </c>
      <c r="B49" s="110" t="s">
        <v>236</v>
      </c>
      <c r="C49" s="111">
        <v>1</v>
      </c>
      <c r="D49" s="112"/>
      <c r="E49" s="113">
        <v>212.88679486000001</v>
      </c>
      <c r="F49" s="114">
        <v>212.88679486000001</v>
      </c>
      <c r="G49" s="115">
        <v>40</v>
      </c>
      <c r="H49" s="116">
        <v>127.732076916</v>
      </c>
      <c r="I49" s="117"/>
    </row>
    <row r="50" spans="1:9" hidden="1" outlineLevel="3" x14ac:dyDescent="0.2">
      <c r="A50" s="109" t="s">
        <v>1995</v>
      </c>
      <c r="B50" s="110" t="s">
        <v>238</v>
      </c>
      <c r="C50" s="111">
        <v>1</v>
      </c>
      <c r="D50" s="112"/>
      <c r="E50" s="113">
        <v>206.87635298999999</v>
      </c>
      <c r="F50" s="114">
        <v>206.87635298999999</v>
      </c>
      <c r="G50" s="115">
        <v>40</v>
      </c>
      <c r="H50" s="116">
        <v>124.125811794</v>
      </c>
      <c r="I50" s="117"/>
    </row>
    <row r="51" spans="1:9" hidden="1" outlineLevel="3" x14ac:dyDescent="0.2">
      <c r="A51" s="109" t="s">
        <v>1996</v>
      </c>
      <c r="B51" s="110" t="s">
        <v>240</v>
      </c>
      <c r="C51" s="111">
        <v>1</v>
      </c>
      <c r="D51" s="112"/>
      <c r="E51" s="113">
        <v>1142.63338851</v>
      </c>
      <c r="F51" s="114">
        <v>1142.63338851</v>
      </c>
      <c r="G51" s="115">
        <v>40</v>
      </c>
      <c r="H51" s="116">
        <v>685.58003310599997</v>
      </c>
      <c r="I51" s="117"/>
    </row>
    <row r="52" spans="1:9" outlineLevel="2" x14ac:dyDescent="0.2">
      <c r="A52" s="109" t="s">
        <v>1997</v>
      </c>
      <c r="B52" s="110" t="s">
        <v>242</v>
      </c>
      <c r="C52" s="111">
        <v>2</v>
      </c>
      <c r="D52" s="112"/>
      <c r="E52" s="113">
        <v>5389.0233031999996</v>
      </c>
      <c r="F52" s="114">
        <f>C52*E52</f>
        <v>10778.046606399999</v>
      </c>
      <c r="G52" s="115">
        <v>40</v>
      </c>
      <c r="H52" s="116">
        <f>F52*(1-(G52/100)) +(0*SUM(H53))</f>
        <v>6466.827963839999</v>
      </c>
      <c r="I52" s="117"/>
    </row>
    <row r="53" spans="1:9" hidden="1" outlineLevel="2" x14ac:dyDescent="0.2">
      <c r="A53" s="109" t="s">
        <v>1998</v>
      </c>
      <c r="B53" s="110" t="s">
        <v>242</v>
      </c>
      <c r="C53" s="111">
        <v>1</v>
      </c>
      <c r="D53" s="112"/>
      <c r="E53" s="113">
        <v>5389.0233031999996</v>
      </c>
      <c r="F53" s="114">
        <v>5389.0233031999996</v>
      </c>
      <c r="G53" s="115">
        <v>40</v>
      </c>
      <c r="H53" s="116">
        <v>3233.41398192</v>
      </c>
      <c r="I53" s="117"/>
    </row>
    <row r="54" spans="1:9" outlineLevel="2" x14ac:dyDescent="0.2">
      <c r="A54" s="109" t="s">
        <v>1999</v>
      </c>
      <c r="B54" s="110" t="s">
        <v>245</v>
      </c>
      <c r="C54" s="111">
        <v>2</v>
      </c>
      <c r="D54" s="112"/>
      <c r="E54" s="113">
        <v>3300</v>
      </c>
      <c r="F54" s="114">
        <f>C54*E54</f>
        <v>6600</v>
      </c>
      <c r="G54" s="115">
        <v>40</v>
      </c>
      <c r="H54" s="116">
        <f>F54*(1-(G54/100)) +(0*SUM(H55))</f>
        <v>3960</v>
      </c>
      <c r="I54" s="117"/>
    </row>
    <row r="55" spans="1:9" hidden="1" outlineLevel="2" x14ac:dyDescent="0.2">
      <c r="A55" s="109" t="s">
        <v>2000</v>
      </c>
      <c r="B55" s="110" t="s">
        <v>245</v>
      </c>
      <c r="C55" s="111">
        <v>1</v>
      </c>
      <c r="D55" s="112"/>
      <c r="E55" s="113">
        <v>3300</v>
      </c>
      <c r="F55" s="114">
        <v>3300</v>
      </c>
      <c r="G55" s="115">
        <v>40</v>
      </c>
      <c r="H55" s="116">
        <v>1980</v>
      </c>
      <c r="I55" s="117"/>
    </row>
    <row r="56" spans="1:9" outlineLevel="1" x14ac:dyDescent="0.2">
      <c r="A56" s="109" t="s">
        <v>2001</v>
      </c>
      <c r="B56" s="110" t="s">
        <v>2002</v>
      </c>
      <c r="C56" s="111">
        <v>1</v>
      </c>
      <c r="D56" s="112"/>
      <c r="E56" s="113">
        <f>SUM(F57)</f>
        <v>7394.1805679299996</v>
      </c>
      <c r="F56" s="114">
        <f>C56*E56</f>
        <v>7394.1805679299996</v>
      </c>
      <c r="G56" s="115">
        <f>IF(F56=0, 0, 100*(1-(H56/F56)))</f>
        <v>40</v>
      </c>
      <c r="H56" s="116">
        <f>C56*SUM(H57)</f>
        <v>4436.5083407579996</v>
      </c>
      <c r="I56" s="117"/>
    </row>
    <row r="57" spans="1:9" outlineLevel="1" x14ac:dyDescent="0.2">
      <c r="A57" s="109" t="s">
        <v>2003</v>
      </c>
      <c r="B57" s="110" t="s">
        <v>1739</v>
      </c>
      <c r="C57" s="111">
        <v>1</v>
      </c>
      <c r="D57" s="112"/>
      <c r="E57" s="113">
        <f>SUM(F58)</f>
        <v>7394.1805679299996</v>
      </c>
      <c r="F57" s="114">
        <f>C57*E57</f>
        <v>7394.1805679299996</v>
      </c>
      <c r="G57" s="115">
        <f>IF(F57=0, 0, 100*(1-(H57/F57)))</f>
        <v>40</v>
      </c>
      <c r="H57" s="116">
        <f>C57*SUM(H58)</f>
        <v>4436.5083407579996</v>
      </c>
      <c r="I57" s="117"/>
    </row>
    <row r="58" spans="1:9" outlineLevel="1" x14ac:dyDescent="0.2">
      <c r="A58" s="109" t="s">
        <v>2004</v>
      </c>
      <c r="B58" s="110" t="s">
        <v>252</v>
      </c>
      <c r="C58" s="111">
        <v>1</v>
      </c>
      <c r="D58" s="112"/>
      <c r="E58" s="113">
        <v>7394.1805679299996</v>
      </c>
      <c r="F58" s="114">
        <f>C58*E58</f>
        <v>7394.1805679299996</v>
      </c>
      <c r="G58" s="115">
        <v>40</v>
      </c>
      <c r="H58" s="116">
        <f>F58*(1-(G58/100)) +(0*SUM(H59,H60,H61,H62,H63,H64))</f>
        <v>4436.5083407579996</v>
      </c>
      <c r="I58" s="117"/>
    </row>
    <row r="59" spans="1:9" hidden="1" outlineLevel="2" x14ac:dyDescent="0.2">
      <c r="A59" s="109" t="s">
        <v>2005</v>
      </c>
      <c r="B59" s="110" t="s">
        <v>181</v>
      </c>
      <c r="C59" s="111">
        <v>1</v>
      </c>
      <c r="D59" s="112"/>
      <c r="E59" s="113">
        <v>491.93938622000002</v>
      </c>
      <c r="F59" s="114">
        <v>491.93938622000002</v>
      </c>
      <c r="G59" s="115">
        <v>40</v>
      </c>
      <c r="H59" s="116">
        <v>295.163631732</v>
      </c>
      <c r="I59" s="117"/>
    </row>
    <row r="60" spans="1:9" hidden="1" outlineLevel="2" x14ac:dyDescent="0.2">
      <c r="A60" s="109" t="s">
        <v>2006</v>
      </c>
      <c r="B60" s="110" t="s">
        <v>197</v>
      </c>
      <c r="C60" s="111">
        <v>1</v>
      </c>
      <c r="D60" s="112"/>
      <c r="E60" s="113">
        <v>967.93582071000003</v>
      </c>
      <c r="F60" s="114">
        <v>967.93582071000003</v>
      </c>
      <c r="G60" s="115">
        <v>40</v>
      </c>
      <c r="H60" s="116">
        <v>580.76149242600002</v>
      </c>
      <c r="I60" s="117"/>
    </row>
    <row r="61" spans="1:9" hidden="1" outlineLevel="2" x14ac:dyDescent="0.2">
      <c r="A61" s="109" t="s">
        <v>2007</v>
      </c>
      <c r="B61" s="110" t="s">
        <v>256</v>
      </c>
      <c r="C61" s="111">
        <v>1</v>
      </c>
      <c r="D61" s="112"/>
      <c r="E61" s="113">
        <v>967.93582071000003</v>
      </c>
      <c r="F61" s="114">
        <v>967.93582071000003</v>
      </c>
      <c r="G61" s="115">
        <v>40</v>
      </c>
      <c r="H61" s="116">
        <v>580.76149242600002</v>
      </c>
      <c r="I61" s="117"/>
    </row>
    <row r="62" spans="1:9" hidden="1" outlineLevel="2" x14ac:dyDescent="0.2">
      <c r="A62" s="109" t="s">
        <v>2008</v>
      </c>
      <c r="B62" s="110" t="s">
        <v>185</v>
      </c>
      <c r="C62" s="111">
        <v>1</v>
      </c>
      <c r="D62" s="112"/>
      <c r="E62" s="113">
        <v>313.76543995999998</v>
      </c>
      <c r="F62" s="114">
        <v>313.76543995999998</v>
      </c>
      <c r="G62" s="115">
        <v>40</v>
      </c>
      <c r="H62" s="116">
        <v>188.259263976</v>
      </c>
      <c r="I62" s="117"/>
    </row>
    <row r="63" spans="1:9" hidden="1" outlineLevel="2" x14ac:dyDescent="0.2">
      <c r="A63" s="109" t="s">
        <v>2009</v>
      </c>
      <c r="B63" s="110" t="s">
        <v>258</v>
      </c>
      <c r="C63" s="111">
        <v>1</v>
      </c>
      <c r="D63" s="112"/>
      <c r="E63" s="113">
        <v>2064.00101872</v>
      </c>
      <c r="F63" s="114">
        <v>2064.00101872</v>
      </c>
      <c r="G63" s="115">
        <v>40</v>
      </c>
      <c r="H63" s="116">
        <v>1238.4006112320001</v>
      </c>
      <c r="I63" s="117"/>
    </row>
    <row r="64" spans="1:9" hidden="1" outlineLevel="2" x14ac:dyDescent="0.2">
      <c r="A64" s="109" t="s">
        <v>2010</v>
      </c>
      <c r="B64" s="110" t="s">
        <v>118</v>
      </c>
      <c r="C64" s="111">
        <v>3</v>
      </c>
      <c r="D64" s="112"/>
      <c r="E64" s="113">
        <v>862.86769387000004</v>
      </c>
      <c r="F64" s="114">
        <v>2588.6030816100001</v>
      </c>
      <c r="G64" s="115">
        <v>40</v>
      </c>
      <c r="H64" s="116">
        <v>1553.161848966</v>
      </c>
      <c r="I64" s="117"/>
    </row>
    <row r="65" spans="1:9" outlineLevel="1" x14ac:dyDescent="0.2">
      <c r="A65" s="109" t="s">
        <v>2011</v>
      </c>
      <c r="B65" s="110" t="s">
        <v>2012</v>
      </c>
      <c r="C65" s="111">
        <v>1</v>
      </c>
      <c r="D65" s="112"/>
      <c r="E65" s="113">
        <f>SUM(F66,F69,F71,F73)</f>
        <v>12677.74146186</v>
      </c>
      <c r="F65" s="114">
        <f>C65*E65</f>
        <v>12677.74146186</v>
      </c>
      <c r="G65" s="115">
        <f>IF(F65=0, 0, 100*(1-(H65/F65)))</f>
        <v>85.6</v>
      </c>
      <c r="H65" s="116">
        <f>C65*SUM(H66,H69,H71,H73)</f>
        <v>1825.5947705078402</v>
      </c>
      <c r="I65" s="117"/>
    </row>
    <row r="66" spans="1:9" outlineLevel="2" x14ac:dyDescent="0.2">
      <c r="A66" s="109" t="s">
        <v>2013</v>
      </c>
      <c r="B66" s="110" t="s">
        <v>149</v>
      </c>
      <c r="C66" s="111">
        <v>1</v>
      </c>
      <c r="D66" s="112"/>
      <c r="E66" s="113">
        <v>2292.1176620400001</v>
      </c>
      <c r="F66" s="114">
        <f>C66*E66</f>
        <v>2292.1176620400001</v>
      </c>
      <c r="G66" s="115">
        <v>85.6</v>
      </c>
      <c r="H66" s="116">
        <f>F66*(1-(G66/100)) +(0*SUM(H67,H68))</f>
        <v>330.06494333376008</v>
      </c>
      <c r="I66" s="117"/>
    </row>
    <row r="67" spans="1:9" hidden="1" outlineLevel="3" x14ac:dyDescent="0.2">
      <c r="A67" s="109" t="s">
        <v>2014</v>
      </c>
      <c r="B67" s="110" t="s">
        <v>151</v>
      </c>
      <c r="C67" s="111">
        <v>1</v>
      </c>
      <c r="D67" s="112"/>
      <c r="E67" s="113">
        <v>509.35948044999998</v>
      </c>
      <c r="F67" s="114">
        <v>509.35948044999998</v>
      </c>
      <c r="G67" s="115">
        <v>85.6</v>
      </c>
      <c r="H67" s="116">
        <v>73.347765184799997</v>
      </c>
      <c r="I67" s="117"/>
    </row>
    <row r="68" spans="1:9" hidden="1" outlineLevel="3" x14ac:dyDescent="0.2">
      <c r="A68" s="109" t="s">
        <v>2015</v>
      </c>
      <c r="B68" s="110" t="s">
        <v>153</v>
      </c>
      <c r="C68" s="111">
        <v>1</v>
      </c>
      <c r="D68" s="112"/>
      <c r="E68" s="113">
        <v>1782.75818159</v>
      </c>
      <c r="F68" s="114">
        <v>1782.75818159</v>
      </c>
      <c r="G68" s="115">
        <v>85.6</v>
      </c>
      <c r="H68" s="116">
        <v>256.71717814895999</v>
      </c>
      <c r="I68" s="117"/>
    </row>
    <row r="69" spans="1:9" outlineLevel="2" x14ac:dyDescent="0.2">
      <c r="A69" s="109" t="s">
        <v>2016</v>
      </c>
      <c r="B69" s="110" t="s">
        <v>155</v>
      </c>
      <c r="C69" s="111">
        <v>1</v>
      </c>
      <c r="D69" s="112"/>
      <c r="E69" s="113">
        <v>303.06889087000002</v>
      </c>
      <c r="F69" s="114">
        <f>C69*E69</f>
        <v>303.06889087000002</v>
      </c>
      <c r="G69" s="115">
        <v>85.6</v>
      </c>
      <c r="H69" s="116">
        <f>F69*(1-(G69/100)) +(0*SUM(H70))</f>
        <v>43.641920285280008</v>
      </c>
      <c r="I69" s="117"/>
    </row>
    <row r="70" spans="1:9" hidden="1" outlineLevel="2" x14ac:dyDescent="0.2">
      <c r="A70" s="109" t="s">
        <v>2017</v>
      </c>
      <c r="B70" s="110" t="s">
        <v>157</v>
      </c>
      <c r="C70" s="111">
        <v>1</v>
      </c>
      <c r="D70" s="112"/>
      <c r="E70" s="113">
        <v>303.06889087000002</v>
      </c>
      <c r="F70" s="114">
        <v>303.06889087000002</v>
      </c>
      <c r="G70" s="115">
        <v>85.6</v>
      </c>
      <c r="H70" s="116">
        <v>43.641920285280001</v>
      </c>
      <c r="I70" s="117"/>
    </row>
    <row r="71" spans="1:9" outlineLevel="2" x14ac:dyDescent="0.2">
      <c r="A71" s="109" t="s">
        <v>2018</v>
      </c>
      <c r="B71" s="110" t="s">
        <v>159</v>
      </c>
      <c r="C71" s="111">
        <v>1</v>
      </c>
      <c r="D71" s="112"/>
      <c r="E71" s="113">
        <v>1069.6549089499999</v>
      </c>
      <c r="F71" s="114">
        <f>C71*E71</f>
        <v>1069.6549089499999</v>
      </c>
      <c r="G71" s="115">
        <v>85.6</v>
      </c>
      <c r="H71" s="116">
        <f>F71*(1-(G71/100)) +(0*SUM(H72))</f>
        <v>154.0303068888</v>
      </c>
      <c r="I71" s="117"/>
    </row>
    <row r="72" spans="1:9" hidden="1" outlineLevel="2" x14ac:dyDescent="0.2">
      <c r="A72" s="109" t="s">
        <v>2019</v>
      </c>
      <c r="B72" s="110" t="s">
        <v>161</v>
      </c>
      <c r="C72" s="111">
        <v>1</v>
      </c>
      <c r="D72" s="112"/>
      <c r="E72" s="113">
        <v>1069.6549089499999</v>
      </c>
      <c r="F72" s="114">
        <v>1069.6549089499999</v>
      </c>
      <c r="G72" s="115">
        <v>85.6</v>
      </c>
      <c r="H72" s="116">
        <v>154.0303068888</v>
      </c>
      <c r="I72" s="117"/>
    </row>
    <row r="73" spans="1:9" outlineLevel="2" x14ac:dyDescent="0.2">
      <c r="A73" s="109" t="s">
        <v>2020</v>
      </c>
      <c r="B73" s="110" t="s">
        <v>163</v>
      </c>
      <c r="C73" s="111">
        <v>1</v>
      </c>
      <c r="D73" s="112"/>
      <c r="E73" s="113">
        <v>9012.9</v>
      </c>
      <c r="F73" s="114">
        <f>C73*E73</f>
        <v>9012.9</v>
      </c>
      <c r="G73" s="115">
        <v>85.6</v>
      </c>
      <c r="H73" s="116">
        <f>F73*(1-(G73/100)) +(0*SUM(H74))</f>
        <v>1297.8576</v>
      </c>
      <c r="I73" s="117"/>
    </row>
    <row r="74" spans="1:9" hidden="1" outlineLevel="2" x14ac:dyDescent="0.2">
      <c r="A74" s="109" t="s">
        <v>2021</v>
      </c>
      <c r="B74" s="110" t="s">
        <v>165</v>
      </c>
      <c r="C74" s="111">
        <v>1</v>
      </c>
      <c r="D74" s="112"/>
      <c r="E74" s="113">
        <v>9012.9</v>
      </c>
      <c r="F74" s="114">
        <v>9012.9</v>
      </c>
      <c r="G74" s="115">
        <v>85.6</v>
      </c>
      <c r="H74" s="116">
        <v>1297.8576</v>
      </c>
      <c r="I74" s="117"/>
    </row>
    <row r="75" spans="1:9" outlineLevel="1" x14ac:dyDescent="0.2">
      <c r="A75" s="109" t="s">
        <v>2022</v>
      </c>
      <c r="B75" s="110" t="s">
        <v>2023</v>
      </c>
      <c r="C75" s="111">
        <v>1</v>
      </c>
      <c r="D75" s="112"/>
      <c r="E75" s="113">
        <f>SUM(F76)</f>
        <v>333.63045970000002</v>
      </c>
      <c r="F75" s="114">
        <f>C75*E75</f>
        <v>333.63045970000002</v>
      </c>
      <c r="G75" s="115">
        <f>IF(F75=0, 0, 100*(1-(H75/F75)))</f>
        <v>85.6</v>
      </c>
      <c r="H75" s="116">
        <f>C75*SUM(H76)</f>
        <v>48.042786196800009</v>
      </c>
      <c r="I75" s="117"/>
    </row>
    <row r="76" spans="1:9" outlineLevel="1" x14ac:dyDescent="0.2">
      <c r="A76" s="109" t="s">
        <v>2024</v>
      </c>
      <c r="B76" s="110" t="s">
        <v>139</v>
      </c>
      <c r="C76" s="111">
        <v>1</v>
      </c>
      <c r="D76" s="112"/>
      <c r="E76" s="113">
        <v>333.63045970000002</v>
      </c>
      <c r="F76" s="114">
        <f>C76*E76</f>
        <v>333.63045970000002</v>
      </c>
      <c r="G76" s="115">
        <v>85.6</v>
      </c>
      <c r="H76" s="116">
        <f>F76*(1-(G76/100)) +(0*SUM(H77))</f>
        <v>48.042786196800009</v>
      </c>
      <c r="I76" s="117"/>
    </row>
    <row r="77" spans="1:9" hidden="1" outlineLevel="1" x14ac:dyDescent="0.2">
      <c r="A77" s="109" t="s">
        <v>2025</v>
      </c>
      <c r="B77" s="110" t="s">
        <v>141</v>
      </c>
      <c r="C77" s="111">
        <v>1</v>
      </c>
      <c r="D77" s="112"/>
      <c r="E77" s="113">
        <v>333.63045970000002</v>
      </c>
      <c r="F77" s="114">
        <v>333.63045970000002</v>
      </c>
      <c r="G77" s="115">
        <v>85.6</v>
      </c>
      <c r="H77" s="116">
        <v>48.042786196800002</v>
      </c>
      <c r="I77" s="117"/>
    </row>
    <row r="78" spans="1:9" outlineLevel="1" x14ac:dyDescent="0.2">
      <c r="A78" s="109" t="s">
        <v>2026</v>
      </c>
      <c r="B78" s="110" t="s">
        <v>2027</v>
      </c>
      <c r="C78" s="111">
        <v>1</v>
      </c>
      <c r="D78" s="112"/>
      <c r="E78" s="113">
        <f>SUM(F79)</f>
        <v>1324.33464918</v>
      </c>
      <c r="F78" s="114">
        <f>C78*E78</f>
        <v>1324.33464918</v>
      </c>
      <c r="G78" s="115">
        <f>IF(F78=0, 0, 100*(1-(H78/F78)))</f>
        <v>85.6</v>
      </c>
      <c r="H78" s="116">
        <f>C78*SUM(H79)</f>
        <v>190.70418948192003</v>
      </c>
      <c r="I78" s="117"/>
    </row>
    <row r="79" spans="1:9" outlineLevel="1" x14ac:dyDescent="0.2">
      <c r="A79" s="109" t="s">
        <v>2028</v>
      </c>
      <c r="B79" s="110" t="s">
        <v>133</v>
      </c>
      <c r="C79" s="111">
        <v>1</v>
      </c>
      <c r="D79" s="112"/>
      <c r="E79" s="113">
        <v>1324.33464918</v>
      </c>
      <c r="F79" s="114">
        <f>C79*E79</f>
        <v>1324.33464918</v>
      </c>
      <c r="G79" s="115">
        <v>85.6</v>
      </c>
      <c r="H79" s="116">
        <f>F79*(1-(G79/100)) +(0*SUM(H80))</f>
        <v>190.70418948192003</v>
      </c>
      <c r="I79" s="117"/>
    </row>
    <row r="80" spans="1:9" hidden="1" outlineLevel="1" x14ac:dyDescent="0.2">
      <c r="A80" s="109" t="s">
        <v>2029</v>
      </c>
      <c r="B80" s="110" t="s">
        <v>135</v>
      </c>
      <c r="C80" s="111">
        <v>1</v>
      </c>
      <c r="D80" s="112"/>
      <c r="E80" s="113">
        <v>1324.33464918</v>
      </c>
      <c r="F80" s="114">
        <v>1324.33464918</v>
      </c>
      <c r="G80" s="115">
        <v>85.6</v>
      </c>
      <c r="H80" s="116">
        <v>190.70418948192</v>
      </c>
      <c r="I80" s="117"/>
    </row>
    <row r="81" spans="1:9" x14ac:dyDescent="0.2">
      <c r="A81" s="109"/>
      <c r="B81" s="110"/>
      <c r="C81" s="111"/>
      <c r="D81" s="112"/>
      <c r="E81" s="113"/>
      <c r="F81" s="114"/>
      <c r="G81" s="115"/>
      <c r="H81" s="116"/>
      <c r="I81" s="117"/>
    </row>
    <row r="82" spans="1:9" ht="13.5" thickBot="1" x14ac:dyDescent="0.25">
      <c r="A82" s="118"/>
      <c r="B82" s="119"/>
      <c r="C82" s="120"/>
      <c r="D82" s="121"/>
      <c r="E82" s="122"/>
      <c r="F82" s="123"/>
      <c r="G82" s="124"/>
      <c r="H82" s="125"/>
      <c r="I82" s="126"/>
    </row>
    <row r="83" spans="1:9" x14ac:dyDescent="0.2">
      <c r="A83" s="27"/>
      <c r="B83" s="127" t="s">
        <v>49</v>
      </c>
      <c r="C83" s="128"/>
      <c r="D83" s="27"/>
      <c r="E83" s="129"/>
      <c r="F83" s="114"/>
      <c r="G83" s="130"/>
      <c r="H83" s="129">
        <f>F11</f>
        <v>85891.381458050004</v>
      </c>
      <c r="I83" s="129"/>
    </row>
    <row r="84" spans="1:9" x14ac:dyDescent="0.2">
      <c r="A84" s="4"/>
      <c r="B84" s="127" t="s">
        <v>50</v>
      </c>
      <c r="C84" s="96"/>
      <c r="D84" s="4"/>
      <c r="E84" s="20"/>
      <c r="F84" s="114"/>
      <c r="G84" s="97"/>
      <c r="H84" s="20">
        <f>H11</f>
        <v>44997.746678572563</v>
      </c>
      <c r="I84" s="20"/>
    </row>
    <row r="85" spans="1:9" x14ac:dyDescent="0.2">
      <c r="A85" s="4"/>
      <c r="B85" s="127" t="s">
        <v>51</v>
      </c>
      <c r="C85" s="96"/>
      <c r="D85" s="4"/>
      <c r="E85" s="20"/>
      <c r="F85" s="114"/>
      <c r="G85" s="97"/>
      <c r="H85" s="20">
        <f>I11</f>
        <v>0</v>
      </c>
      <c r="I85" s="20"/>
    </row>
    <row r="86" spans="1:9" x14ac:dyDescent="0.2">
      <c r="A86" s="4"/>
      <c r="B86" s="127"/>
      <c r="C86" s="96"/>
      <c r="D86" s="4"/>
      <c r="E86" s="20"/>
      <c r="F86" s="114"/>
      <c r="G86" s="97"/>
      <c r="H86" s="20"/>
      <c r="I86" s="20"/>
    </row>
    <row r="87" spans="1:9" x14ac:dyDescent="0.2">
      <c r="A87" s="4"/>
      <c r="B87" s="76" t="s">
        <v>52</v>
      </c>
      <c r="C87" s="96"/>
      <c r="D87" s="4"/>
      <c r="E87" s="20"/>
      <c r="F87" s="114"/>
      <c r="G87" s="97"/>
      <c r="H87" s="20">
        <f>SUM(H84,H85)</f>
        <v>44997.746678572563</v>
      </c>
    </row>
    <row r="88" spans="1:9" x14ac:dyDescent="0.2">
      <c r="A88" s="4"/>
      <c r="B88" s="76"/>
      <c r="C88" s="96"/>
      <c r="D88" s="4"/>
      <c r="E88" s="20"/>
      <c r="F88" s="20"/>
      <c r="G88" s="97"/>
      <c r="H88" s="20"/>
      <c r="I88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outlinePr summaryBelow="0"/>
    <pageSetUpPr fitToPage="1"/>
  </sheetPr>
  <dimension ref="A1:I86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2030</v>
      </c>
      <c r="B11" s="110" t="s">
        <v>2031</v>
      </c>
      <c r="C11" s="111">
        <v>1</v>
      </c>
      <c r="D11" s="112"/>
      <c r="E11" s="113">
        <f>SUM(F12,F56,F63,F73,F76)</f>
        <v>85085.67663187001</v>
      </c>
      <c r="F11" s="114">
        <f>C11*E11</f>
        <v>85085.67663187001</v>
      </c>
      <c r="G11" s="115">
        <f>IF(F11=0, 0, 100*(1-(H11/F11)))</f>
        <v>47.68294083684691</v>
      </c>
      <c r="H11" s="116">
        <f>C11*SUM(H12,H56,H63,H73,H76)</f>
        <v>44514.323782864558</v>
      </c>
      <c r="I11" s="117">
        <f>SUM(I12:I78)</f>
        <v>0</v>
      </c>
    </row>
    <row r="12" spans="1:9" outlineLevel="1" x14ac:dyDescent="0.2">
      <c r="A12" s="109" t="s">
        <v>2032</v>
      </c>
      <c r="B12" s="110" t="s">
        <v>2033</v>
      </c>
      <c r="C12" s="111">
        <v>1</v>
      </c>
      <c r="D12" s="112"/>
      <c r="E12" s="113">
        <f>SUM(F13,F15,F17,F19,F21,F23,F25,F27,F29,F31,F33,F35,F52,F54)</f>
        <v>64161.494319380006</v>
      </c>
      <c r="F12" s="114">
        <f>C12*E12</f>
        <v>64161.494319380006</v>
      </c>
      <c r="G12" s="115">
        <f>IF(F12=0, 0, 100*(1-(H12/F12)))</f>
        <v>40</v>
      </c>
      <c r="H12" s="116">
        <f>C12*SUM(H13,H15,H17,H19,H21,H23,H25,H27,H29,H31,H33,H35,H52,H54)</f>
        <v>38496.896591627999</v>
      </c>
      <c r="I12" s="117"/>
    </row>
    <row r="13" spans="1:9" outlineLevel="2" x14ac:dyDescent="0.2">
      <c r="A13" s="109" t="s">
        <v>2034</v>
      </c>
      <c r="B13" s="110" t="s">
        <v>171</v>
      </c>
      <c r="C13" s="111">
        <v>1</v>
      </c>
      <c r="D13" s="112"/>
      <c r="E13" s="113">
        <v>926.14287533000004</v>
      </c>
      <c r="F13" s="114">
        <f>C13*E13</f>
        <v>926.14287533000004</v>
      </c>
      <c r="G13" s="115">
        <v>40</v>
      </c>
      <c r="H13" s="116">
        <f>F13*(1-(G13/100)) +(0*SUM(H14))</f>
        <v>555.685725198</v>
      </c>
      <c r="I13" s="117"/>
    </row>
    <row r="14" spans="1:9" hidden="1" outlineLevel="2" x14ac:dyDescent="0.2">
      <c r="A14" s="109" t="s">
        <v>2035</v>
      </c>
      <c r="B14" s="110" t="s">
        <v>173</v>
      </c>
      <c r="C14" s="111">
        <v>1</v>
      </c>
      <c r="D14" s="112"/>
      <c r="E14" s="113">
        <v>926.14287533000004</v>
      </c>
      <c r="F14" s="114">
        <v>926.14287533000004</v>
      </c>
      <c r="G14" s="115">
        <v>40</v>
      </c>
      <c r="H14" s="116">
        <v>555.685725198</v>
      </c>
      <c r="I14" s="117"/>
    </row>
    <row r="15" spans="1:9" outlineLevel="2" x14ac:dyDescent="0.2">
      <c r="A15" s="109" t="s">
        <v>2036</v>
      </c>
      <c r="B15" s="110" t="s">
        <v>175</v>
      </c>
      <c r="C15" s="111">
        <v>1</v>
      </c>
      <c r="D15" s="112"/>
      <c r="E15" s="113">
        <v>1655.4183114699999</v>
      </c>
      <c r="F15" s="114">
        <f>C15*E15</f>
        <v>1655.4183114699999</v>
      </c>
      <c r="G15" s="115">
        <v>40</v>
      </c>
      <c r="H15" s="116">
        <f>F15*(1-(G15/100)) +(0*SUM(H16))</f>
        <v>993.25098688199989</v>
      </c>
      <c r="I15" s="117"/>
    </row>
    <row r="16" spans="1:9" hidden="1" outlineLevel="2" x14ac:dyDescent="0.2">
      <c r="A16" s="109" t="s">
        <v>2037</v>
      </c>
      <c r="B16" s="110" t="s">
        <v>177</v>
      </c>
      <c r="C16" s="111">
        <v>1</v>
      </c>
      <c r="D16" s="112"/>
      <c r="E16" s="113">
        <v>1655.4183114699999</v>
      </c>
      <c r="F16" s="114">
        <v>1655.4183114699999</v>
      </c>
      <c r="G16" s="115">
        <v>40</v>
      </c>
      <c r="H16" s="116">
        <v>993.25098688200001</v>
      </c>
      <c r="I16" s="117"/>
    </row>
    <row r="17" spans="1:9" outlineLevel="2" x14ac:dyDescent="0.2">
      <c r="A17" s="109" t="s">
        <v>2038</v>
      </c>
      <c r="B17" s="110" t="s">
        <v>179</v>
      </c>
      <c r="C17" s="111">
        <v>3</v>
      </c>
      <c r="D17" s="112"/>
      <c r="E17" s="113">
        <v>491.93938622000002</v>
      </c>
      <c r="F17" s="114">
        <f>C17*E17</f>
        <v>1475.8181586600001</v>
      </c>
      <c r="G17" s="115">
        <v>40</v>
      </c>
      <c r="H17" s="116">
        <f>F17*(1-(G17/100)) +(0*SUM(H18))</f>
        <v>885.490895196</v>
      </c>
      <c r="I17" s="117"/>
    </row>
    <row r="18" spans="1:9" hidden="1" outlineLevel="2" x14ac:dyDescent="0.2">
      <c r="A18" s="109" t="s">
        <v>2039</v>
      </c>
      <c r="B18" s="110" t="s">
        <v>181</v>
      </c>
      <c r="C18" s="111">
        <v>1</v>
      </c>
      <c r="D18" s="112"/>
      <c r="E18" s="113">
        <v>491.93938622000002</v>
      </c>
      <c r="F18" s="114">
        <v>491.93938622000002</v>
      </c>
      <c r="G18" s="115">
        <v>40</v>
      </c>
      <c r="H18" s="116">
        <v>295.163631732</v>
      </c>
      <c r="I18" s="117"/>
    </row>
    <row r="19" spans="1:9" outlineLevel="2" x14ac:dyDescent="0.2">
      <c r="A19" s="109" t="s">
        <v>2040</v>
      </c>
      <c r="B19" s="110" t="s">
        <v>183</v>
      </c>
      <c r="C19" s="111">
        <v>4</v>
      </c>
      <c r="D19" s="112"/>
      <c r="E19" s="113">
        <v>313.76543995999998</v>
      </c>
      <c r="F19" s="114">
        <f>C19*E19</f>
        <v>1255.0617598399999</v>
      </c>
      <c r="G19" s="115">
        <v>40</v>
      </c>
      <c r="H19" s="116">
        <f>F19*(1-(G19/100)) +(0*SUM(H20))</f>
        <v>753.03705590399989</v>
      </c>
      <c r="I19" s="117"/>
    </row>
    <row r="20" spans="1:9" hidden="1" outlineLevel="2" x14ac:dyDescent="0.2">
      <c r="A20" s="109" t="s">
        <v>2041</v>
      </c>
      <c r="B20" s="110" t="s">
        <v>185</v>
      </c>
      <c r="C20" s="111">
        <v>1</v>
      </c>
      <c r="D20" s="112"/>
      <c r="E20" s="113">
        <v>313.76543995999998</v>
      </c>
      <c r="F20" s="114">
        <v>313.76543995999998</v>
      </c>
      <c r="G20" s="115">
        <v>40</v>
      </c>
      <c r="H20" s="116">
        <v>188.259263976</v>
      </c>
      <c r="I20" s="117"/>
    </row>
    <row r="21" spans="1:9" outlineLevel="2" x14ac:dyDescent="0.2">
      <c r="A21" s="109" t="s">
        <v>2042</v>
      </c>
      <c r="B21" s="110" t="s">
        <v>187</v>
      </c>
      <c r="C21" s="111">
        <v>1</v>
      </c>
      <c r="D21" s="112"/>
      <c r="E21" s="113">
        <v>666.34407233000002</v>
      </c>
      <c r="F21" s="114">
        <f>C21*E21</f>
        <v>666.34407233000002</v>
      </c>
      <c r="G21" s="115">
        <v>40</v>
      </c>
      <c r="H21" s="116">
        <f>F21*(1-(G21/100)) +(0*SUM(H22))</f>
        <v>399.806443398</v>
      </c>
      <c r="I21" s="117"/>
    </row>
    <row r="22" spans="1:9" hidden="1" outlineLevel="2" x14ac:dyDescent="0.2">
      <c r="A22" s="109" t="s">
        <v>2043</v>
      </c>
      <c r="B22" s="110" t="s">
        <v>189</v>
      </c>
      <c r="C22" s="111">
        <v>1</v>
      </c>
      <c r="D22" s="112"/>
      <c r="E22" s="113">
        <v>666.34407233000002</v>
      </c>
      <c r="F22" s="114">
        <v>666.34407233000002</v>
      </c>
      <c r="G22" s="115">
        <v>40</v>
      </c>
      <c r="H22" s="116">
        <v>399.806443398</v>
      </c>
      <c r="I22" s="117"/>
    </row>
    <row r="23" spans="1:9" outlineLevel="2" x14ac:dyDescent="0.2">
      <c r="A23" s="109" t="s">
        <v>2044</v>
      </c>
      <c r="B23" s="110" t="s">
        <v>191</v>
      </c>
      <c r="C23" s="111">
        <v>1</v>
      </c>
      <c r="D23" s="112"/>
      <c r="E23" s="113">
        <v>700.36928562000003</v>
      </c>
      <c r="F23" s="114">
        <f>C23*E23</f>
        <v>700.36928562000003</v>
      </c>
      <c r="G23" s="115">
        <v>40</v>
      </c>
      <c r="H23" s="116">
        <f>F23*(1-(G23/100)) +(0*SUM(H24))</f>
        <v>420.22157137200003</v>
      </c>
      <c r="I23" s="117"/>
    </row>
    <row r="24" spans="1:9" hidden="1" outlineLevel="2" x14ac:dyDescent="0.2">
      <c r="A24" s="109" t="s">
        <v>2045</v>
      </c>
      <c r="B24" s="110" t="s">
        <v>193</v>
      </c>
      <c r="C24" s="111">
        <v>1</v>
      </c>
      <c r="D24" s="112"/>
      <c r="E24" s="113">
        <v>700.36928562000003</v>
      </c>
      <c r="F24" s="114">
        <v>700.36928562000003</v>
      </c>
      <c r="G24" s="115">
        <v>40</v>
      </c>
      <c r="H24" s="116">
        <v>420.22157137200003</v>
      </c>
      <c r="I24" s="117"/>
    </row>
    <row r="25" spans="1:9" outlineLevel="2" x14ac:dyDescent="0.2">
      <c r="A25" s="109" t="s">
        <v>2046</v>
      </c>
      <c r="B25" s="110" t="s">
        <v>195</v>
      </c>
      <c r="C25" s="111">
        <v>4</v>
      </c>
      <c r="D25" s="112"/>
      <c r="E25" s="113">
        <v>967.93582071000003</v>
      </c>
      <c r="F25" s="114">
        <f>C25*E25</f>
        <v>3871.7432828400001</v>
      </c>
      <c r="G25" s="115">
        <v>40</v>
      </c>
      <c r="H25" s="116">
        <f>F25*(1-(G25/100)) +(0*SUM(H26))</f>
        <v>2323.0459697040001</v>
      </c>
      <c r="I25" s="117"/>
    </row>
    <row r="26" spans="1:9" hidden="1" outlineLevel="2" x14ac:dyDescent="0.2">
      <c r="A26" s="109" t="s">
        <v>2047</v>
      </c>
      <c r="B26" s="110" t="s">
        <v>197</v>
      </c>
      <c r="C26" s="111">
        <v>1</v>
      </c>
      <c r="D26" s="112"/>
      <c r="E26" s="113">
        <v>967.93582071000003</v>
      </c>
      <c r="F26" s="114">
        <v>967.93582071000003</v>
      </c>
      <c r="G26" s="115">
        <v>40</v>
      </c>
      <c r="H26" s="116">
        <v>580.76149242600002</v>
      </c>
      <c r="I26" s="117"/>
    </row>
    <row r="27" spans="1:9" outlineLevel="2" x14ac:dyDescent="0.2">
      <c r="A27" s="109" t="s">
        <v>2048</v>
      </c>
      <c r="B27" s="110" t="s">
        <v>199</v>
      </c>
      <c r="C27" s="111">
        <v>2</v>
      </c>
      <c r="D27" s="112"/>
      <c r="E27" s="113">
        <v>5209</v>
      </c>
      <c r="F27" s="114">
        <f>C27*E27</f>
        <v>10418</v>
      </c>
      <c r="G27" s="115">
        <v>40</v>
      </c>
      <c r="H27" s="116">
        <f>F27*(1-(G27/100)) +(0*SUM(H28))</f>
        <v>6250.8</v>
      </c>
      <c r="I27" s="117"/>
    </row>
    <row r="28" spans="1:9" hidden="1" outlineLevel="2" x14ac:dyDescent="0.2">
      <c r="A28" s="109" t="s">
        <v>2049</v>
      </c>
      <c r="B28" s="110" t="s">
        <v>201</v>
      </c>
      <c r="C28" s="111">
        <v>1</v>
      </c>
      <c r="D28" s="112"/>
      <c r="E28" s="113">
        <v>5209</v>
      </c>
      <c r="F28" s="114">
        <v>5209</v>
      </c>
      <c r="G28" s="115">
        <v>40</v>
      </c>
      <c r="H28" s="116">
        <v>3125.4</v>
      </c>
      <c r="I28" s="117"/>
    </row>
    <row r="29" spans="1:9" outlineLevel="2" x14ac:dyDescent="0.2">
      <c r="A29" s="109" t="s">
        <v>2050</v>
      </c>
      <c r="B29" s="110" t="s">
        <v>203</v>
      </c>
      <c r="C29" s="111">
        <v>1</v>
      </c>
      <c r="D29" s="112"/>
      <c r="E29" s="113">
        <v>9312.3647013900008</v>
      </c>
      <c r="F29" s="114">
        <f>C29*E29</f>
        <v>9312.3647013900008</v>
      </c>
      <c r="G29" s="115">
        <v>40</v>
      </c>
      <c r="H29" s="116">
        <f>F29*(1-(G29/100)) +(0*SUM(H30))</f>
        <v>5587.4188208340001</v>
      </c>
      <c r="I29" s="117"/>
    </row>
    <row r="30" spans="1:9" hidden="1" outlineLevel="2" x14ac:dyDescent="0.2">
      <c r="A30" s="109" t="s">
        <v>2051</v>
      </c>
      <c r="B30" s="110" t="s">
        <v>205</v>
      </c>
      <c r="C30" s="111">
        <v>1</v>
      </c>
      <c r="D30" s="112"/>
      <c r="E30" s="113">
        <v>9312.3647013900008</v>
      </c>
      <c r="F30" s="114">
        <v>9312.3647013900008</v>
      </c>
      <c r="G30" s="115">
        <v>40</v>
      </c>
      <c r="H30" s="116">
        <v>5587.4188208340001</v>
      </c>
      <c r="I30" s="117"/>
    </row>
    <row r="31" spans="1:9" outlineLevel="2" x14ac:dyDescent="0.2">
      <c r="A31" s="109" t="s">
        <v>2052</v>
      </c>
      <c r="B31" s="110" t="s">
        <v>207</v>
      </c>
      <c r="C31" s="111">
        <v>1</v>
      </c>
      <c r="D31" s="112"/>
      <c r="E31" s="113">
        <v>1980.13</v>
      </c>
      <c r="F31" s="114">
        <f>C31*E31</f>
        <v>1980.13</v>
      </c>
      <c r="G31" s="115">
        <v>40</v>
      </c>
      <c r="H31" s="116">
        <f>F31*(1-(G31/100)) +(0*SUM(H32))</f>
        <v>1188.078</v>
      </c>
      <c r="I31" s="117"/>
    </row>
    <row r="32" spans="1:9" hidden="1" outlineLevel="2" x14ac:dyDescent="0.2">
      <c r="A32" s="109" t="s">
        <v>2053</v>
      </c>
      <c r="B32" s="110" t="s">
        <v>207</v>
      </c>
      <c r="C32" s="111">
        <v>1</v>
      </c>
      <c r="D32" s="112"/>
      <c r="E32" s="113">
        <v>1980.13</v>
      </c>
      <c r="F32" s="114">
        <v>1980.13</v>
      </c>
      <c r="G32" s="115">
        <v>40</v>
      </c>
      <c r="H32" s="116">
        <v>1188.078</v>
      </c>
      <c r="I32" s="117"/>
    </row>
    <row r="33" spans="1:9" outlineLevel="2" x14ac:dyDescent="0.2">
      <c r="A33" s="109" t="s">
        <v>2054</v>
      </c>
      <c r="B33" s="110" t="s">
        <v>210</v>
      </c>
      <c r="C33" s="111">
        <v>2</v>
      </c>
      <c r="D33" s="112"/>
      <c r="E33" s="113">
        <v>1308.5572392700001</v>
      </c>
      <c r="F33" s="114">
        <f>C33*E33</f>
        <v>2617.1144785400002</v>
      </c>
      <c r="G33" s="115">
        <v>40</v>
      </c>
      <c r="H33" s="116">
        <f>F33*(1-(G33/100)) +(0*SUM(H34))</f>
        <v>1570.2686871240001</v>
      </c>
      <c r="I33" s="117"/>
    </row>
    <row r="34" spans="1:9" hidden="1" outlineLevel="2" x14ac:dyDescent="0.2">
      <c r="A34" s="109" t="s">
        <v>2055</v>
      </c>
      <c r="B34" s="110" t="s">
        <v>210</v>
      </c>
      <c r="C34" s="111">
        <v>1</v>
      </c>
      <c r="D34" s="112"/>
      <c r="E34" s="113">
        <v>1308.5572392700001</v>
      </c>
      <c r="F34" s="114">
        <v>1308.5572392700001</v>
      </c>
      <c r="G34" s="115">
        <v>40</v>
      </c>
      <c r="H34" s="116">
        <v>785.13434356200003</v>
      </c>
      <c r="I34" s="117"/>
    </row>
    <row r="35" spans="1:9" outlineLevel="2" x14ac:dyDescent="0.2">
      <c r="A35" s="109" t="s">
        <v>2056</v>
      </c>
      <c r="B35" s="110" t="s">
        <v>213</v>
      </c>
      <c r="C35" s="111">
        <v>1</v>
      </c>
      <c r="D35" s="112"/>
      <c r="E35" s="113">
        <v>11904.94078696</v>
      </c>
      <c r="F35" s="114">
        <f>C35*E35</f>
        <v>11904.94078696</v>
      </c>
      <c r="G35" s="115">
        <v>40</v>
      </c>
      <c r="H35" s="116">
        <f>F35*(1-(G35/100)) +(0*SUM(H36,H37,H38,H39,H40,H41,H42,H43,H44,H45,H46,H47,H48,H49,H50,H51))</f>
        <v>7142.9644721759996</v>
      </c>
      <c r="I35" s="117"/>
    </row>
    <row r="36" spans="1:9" hidden="1" outlineLevel="3" x14ac:dyDescent="0.2">
      <c r="A36" s="109" t="s">
        <v>2057</v>
      </c>
      <c r="B36" s="110" t="s">
        <v>181</v>
      </c>
      <c r="C36" s="111">
        <v>1</v>
      </c>
      <c r="D36" s="112"/>
      <c r="E36" s="113">
        <v>491.93938622000002</v>
      </c>
      <c r="F36" s="114">
        <v>491.93938622000002</v>
      </c>
      <c r="G36" s="115">
        <v>40</v>
      </c>
      <c r="H36" s="116">
        <v>295.163631732</v>
      </c>
      <c r="I36" s="117"/>
    </row>
    <row r="37" spans="1:9" hidden="1" outlineLevel="3" x14ac:dyDescent="0.2">
      <c r="A37" s="109" t="s">
        <v>2058</v>
      </c>
      <c r="B37" s="110" t="s">
        <v>173</v>
      </c>
      <c r="C37" s="111">
        <v>1</v>
      </c>
      <c r="D37" s="112"/>
      <c r="E37" s="113">
        <v>926.14287533000004</v>
      </c>
      <c r="F37" s="114">
        <v>926.14287533000004</v>
      </c>
      <c r="G37" s="115">
        <v>40</v>
      </c>
      <c r="H37" s="116">
        <v>555.685725198</v>
      </c>
      <c r="I37" s="117"/>
    </row>
    <row r="38" spans="1:9" hidden="1" outlineLevel="3" x14ac:dyDescent="0.2">
      <c r="A38" s="109" t="s">
        <v>2059</v>
      </c>
      <c r="B38" s="110" t="s">
        <v>185</v>
      </c>
      <c r="C38" s="111">
        <v>3</v>
      </c>
      <c r="D38" s="112"/>
      <c r="E38" s="113">
        <v>313.76543995999998</v>
      </c>
      <c r="F38" s="114">
        <v>941.29631988000006</v>
      </c>
      <c r="G38" s="115">
        <v>40</v>
      </c>
      <c r="H38" s="116">
        <v>564.77779192800006</v>
      </c>
      <c r="I38" s="117"/>
    </row>
    <row r="39" spans="1:9" hidden="1" outlineLevel="3" x14ac:dyDescent="0.2">
      <c r="A39" s="109" t="s">
        <v>2060</v>
      </c>
      <c r="B39" s="110" t="s">
        <v>218</v>
      </c>
      <c r="C39" s="111">
        <v>1</v>
      </c>
      <c r="D39" s="112"/>
      <c r="E39" s="113">
        <v>5940.1629950300003</v>
      </c>
      <c r="F39" s="114">
        <v>5940.1629950300003</v>
      </c>
      <c r="G39" s="115">
        <v>40</v>
      </c>
      <c r="H39" s="116">
        <v>3564.0977970180002</v>
      </c>
      <c r="I39" s="117"/>
    </row>
    <row r="40" spans="1:9" hidden="1" outlineLevel="3" x14ac:dyDescent="0.2">
      <c r="A40" s="109" t="s">
        <v>2061</v>
      </c>
      <c r="B40" s="110" t="s">
        <v>220</v>
      </c>
      <c r="C40" s="111">
        <v>0</v>
      </c>
      <c r="D40" s="112"/>
      <c r="E40" s="113">
        <v>1527.53087992</v>
      </c>
      <c r="F40" s="114">
        <v>0</v>
      </c>
      <c r="G40" s="115">
        <v>40</v>
      </c>
      <c r="H40" s="116">
        <v>0</v>
      </c>
      <c r="I40" s="117"/>
    </row>
    <row r="41" spans="1:9" hidden="1" outlineLevel="3" x14ac:dyDescent="0.2">
      <c r="A41" s="109" t="s">
        <v>2062</v>
      </c>
      <c r="B41" s="110" t="s">
        <v>222</v>
      </c>
      <c r="C41" s="111">
        <v>1</v>
      </c>
      <c r="D41" s="112"/>
      <c r="E41" s="113">
        <v>594.85546925000006</v>
      </c>
      <c r="F41" s="114">
        <v>594.85546925000006</v>
      </c>
      <c r="G41" s="115">
        <v>40</v>
      </c>
      <c r="H41" s="116">
        <v>356.91328155000002</v>
      </c>
      <c r="I41" s="117"/>
    </row>
    <row r="42" spans="1:9" hidden="1" outlineLevel="3" x14ac:dyDescent="0.2">
      <c r="A42" s="109" t="s">
        <v>2063</v>
      </c>
      <c r="B42" s="110" t="s">
        <v>201</v>
      </c>
      <c r="C42" s="111">
        <v>0</v>
      </c>
      <c r="D42" s="112"/>
      <c r="E42" s="113">
        <v>5209</v>
      </c>
      <c r="F42" s="114">
        <v>0</v>
      </c>
      <c r="G42" s="115">
        <v>40</v>
      </c>
      <c r="H42" s="116">
        <v>0</v>
      </c>
      <c r="I42" s="117"/>
    </row>
    <row r="43" spans="1:9" hidden="1" outlineLevel="3" x14ac:dyDescent="0.2">
      <c r="A43" s="109" t="s">
        <v>2064</v>
      </c>
      <c r="B43" s="110" t="s">
        <v>225</v>
      </c>
      <c r="C43" s="111">
        <v>1</v>
      </c>
      <c r="D43" s="112"/>
      <c r="E43" s="113">
        <v>275.43613906000002</v>
      </c>
      <c r="F43" s="114">
        <v>275.43613906000002</v>
      </c>
      <c r="G43" s="115">
        <v>40</v>
      </c>
      <c r="H43" s="116">
        <v>165.261683436</v>
      </c>
      <c r="I43" s="117"/>
    </row>
    <row r="44" spans="1:9" hidden="1" outlineLevel="3" x14ac:dyDescent="0.2">
      <c r="A44" s="109" t="s">
        <v>2065</v>
      </c>
      <c r="B44" s="110" t="s">
        <v>227</v>
      </c>
      <c r="C44" s="111">
        <v>1</v>
      </c>
      <c r="D44" s="112"/>
      <c r="E44" s="113">
        <v>78.186680249999995</v>
      </c>
      <c r="F44" s="114">
        <v>78.186680249999995</v>
      </c>
      <c r="G44" s="115">
        <v>40</v>
      </c>
      <c r="H44" s="116">
        <v>46.912008149999998</v>
      </c>
      <c r="I44" s="117"/>
    </row>
    <row r="45" spans="1:9" hidden="1" outlineLevel="3" x14ac:dyDescent="0.2">
      <c r="A45" s="109" t="s">
        <v>2066</v>
      </c>
      <c r="B45" s="110" t="s">
        <v>229</v>
      </c>
      <c r="C45" s="111">
        <v>1</v>
      </c>
      <c r="D45" s="112"/>
      <c r="E45" s="113">
        <v>823.90169361999995</v>
      </c>
      <c r="F45" s="114">
        <v>823.90169361999995</v>
      </c>
      <c r="G45" s="115">
        <v>40</v>
      </c>
      <c r="H45" s="116">
        <v>494.34101617200002</v>
      </c>
      <c r="I45" s="117"/>
    </row>
    <row r="46" spans="1:9" hidden="1" outlineLevel="3" x14ac:dyDescent="0.2">
      <c r="A46" s="109" t="s">
        <v>2067</v>
      </c>
      <c r="B46" s="110" t="s">
        <v>231</v>
      </c>
      <c r="C46" s="111">
        <v>1</v>
      </c>
      <c r="D46" s="112"/>
      <c r="E46" s="113">
        <v>270.62269196</v>
      </c>
      <c r="F46" s="114">
        <v>270.62269196</v>
      </c>
      <c r="G46" s="115">
        <v>40</v>
      </c>
      <c r="H46" s="116">
        <v>162.37361517599999</v>
      </c>
      <c r="I46" s="117"/>
    </row>
    <row r="47" spans="1:9" hidden="1" outlineLevel="3" x14ac:dyDescent="0.2">
      <c r="A47" s="109" t="s">
        <v>2068</v>
      </c>
      <c r="B47" s="110" t="s">
        <v>92</v>
      </c>
      <c r="C47" s="111">
        <v>0</v>
      </c>
      <c r="D47" s="112"/>
      <c r="E47" s="113">
        <v>119.07551254000001</v>
      </c>
      <c r="F47" s="114">
        <v>0</v>
      </c>
      <c r="G47" s="115">
        <v>40</v>
      </c>
      <c r="H47" s="116">
        <v>0</v>
      </c>
      <c r="I47" s="117"/>
    </row>
    <row r="48" spans="1:9" hidden="1" outlineLevel="3" x14ac:dyDescent="0.2">
      <c r="A48" s="109" t="s">
        <v>2069</v>
      </c>
      <c r="B48" s="110" t="s">
        <v>234</v>
      </c>
      <c r="C48" s="111">
        <v>0</v>
      </c>
      <c r="D48" s="112"/>
      <c r="E48" s="113">
        <v>56.526168339999998</v>
      </c>
      <c r="F48" s="114">
        <v>0</v>
      </c>
      <c r="G48" s="115">
        <v>40</v>
      </c>
      <c r="H48" s="116">
        <v>0</v>
      </c>
      <c r="I48" s="117"/>
    </row>
    <row r="49" spans="1:9" hidden="1" outlineLevel="3" x14ac:dyDescent="0.2">
      <c r="A49" s="109" t="s">
        <v>2070</v>
      </c>
      <c r="B49" s="110" t="s">
        <v>236</v>
      </c>
      <c r="C49" s="111">
        <v>1</v>
      </c>
      <c r="D49" s="112"/>
      <c r="E49" s="113">
        <v>212.88679486000001</v>
      </c>
      <c r="F49" s="114">
        <v>212.88679486000001</v>
      </c>
      <c r="G49" s="115">
        <v>40</v>
      </c>
      <c r="H49" s="116">
        <v>127.732076916</v>
      </c>
      <c r="I49" s="117"/>
    </row>
    <row r="50" spans="1:9" hidden="1" outlineLevel="3" x14ac:dyDescent="0.2">
      <c r="A50" s="109" t="s">
        <v>2071</v>
      </c>
      <c r="B50" s="110" t="s">
        <v>238</v>
      </c>
      <c r="C50" s="111">
        <v>1</v>
      </c>
      <c r="D50" s="112"/>
      <c r="E50" s="113">
        <v>206.87635298999999</v>
      </c>
      <c r="F50" s="114">
        <v>206.87635298999999</v>
      </c>
      <c r="G50" s="115">
        <v>40</v>
      </c>
      <c r="H50" s="116">
        <v>124.125811794</v>
      </c>
      <c r="I50" s="117"/>
    </row>
    <row r="51" spans="1:9" hidden="1" outlineLevel="3" x14ac:dyDescent="0.2">
      <c r="A51" s="109" t="s">
        <v>2072</v>
      </c>
      <c r="B51" s="110" t="s">
        <v>240</v>
      </c>
      <c r="C51" s="111">
        <v>1</v>
      </c>
      <c r="D51" s="112"/>
      <c r="E51" s="113">
        <v>1142.63338851</v>
      </c>
      <c r="F51" s="114">
        <v>1142.63338851</v>
      </c>
      <c r="G51" s="115">
        <v>40</v>
      </c>
      <c r="H51" s="116">
        <v>685.58003310599997</v>
      </c>
      <c r="I51" s="117"/>
    </row>
    <row r="52" spans="1:9" outlineLevel="2" x14ac:dyDescent="0.2">
      <c r="A52" s="109" t="s">
        <v>2073</v>
      </c>
      <c r="B52" s="110" t="s">
        <v>242</v>
      </c>
      <c r="C52" s="111">
        <v>2</v>
      </c>
      <c r="D52" s="112"/>
      <c r="E52" s="113">
        <v>5389.0233031999996</v>
      </c>
      <c r="F52" s="114">
        <f>C52*E52</f>
        <v>10778.046606399999</v>
      </c>
      <c r="G52" s="115">
        <v>40</v>
      </c>
      <c r="H52" s="116">
        <f>F52*(1-(G52/100)) +(0*SUM(H53))</f>
        <v>6466.827963839999</v>
      </c>
      <c r="I52" s="117"/>
    </row>
    <row r="53" spans="1:9" hidden="1" outlineLevel="2" x14ac:dyDescent="0.2">
      <c r="A53" s="109" t="s">
        <v>2074</v>
      </c>
      <c r="B53" s="110" t="s">
        <v>242</v>
      </c>
      <c r="C53" s="111">
        <v>1</v>
      </c>
      <c r="D53" s="112"/>
      <c r="E53" s="113">
        <v>5389.0233031999996</v>
      </c>
      <c r="F53" s="114">
        <v>5389.0233031999996</v>
      </c>
      <c r="G53" s="115">
        <v>40</v>
      </c>
      <c r="H53" s="116">
        <v>3233.41398192</v>
      </c>
      <c r="I53" s="117"/>
    </row>
    <row r="54" spans="1:9" outlineLevel="2" x14ac:dyDescent="0.2">
      <c r="A54" s="109" t="s">
        <v>2075</v>
      </c>
      <c r="B54" s="110" t="s">
        <v>245</v>
      </c>
      <c r="C54" s="111">
        <v>2</v>
      </c>
      <c r="D54" s="112"/>
      <c r="E54" s="113">
        <v>3300</v>
      </c>
      <c r="F54" s="114">
        <f>C54*E54</f>
        <v>6600</v>
      </c>
      <c r="G54" s="115">
        <v>40</v>
      </c>
      <c r="H54" s="116">
        <f>F54*(1-(G54/100)) +(0*SUM(H55))</f>
        <v>3960</v>
      </c>
      <c r="I54" s="117"/>
    </row>
    <row r="55" spans="1:9" hidden="1" outlineLevel="2" x14ac:dyDescent="0.2">
      <c r="A55" s="109" t="s">
        <v>2076</v>
      </c>
      <c r="B55" s="110" t="s">
        <v>245</v>
      </c>
      <c r="C55" s="111">
        <v>1</v>
      </c>
      <c r="D55" s="112"/>
      <c r="E55" s="113">
        <v>3300</v>
      </c>
      <c r="F55" s="114">
        <v>3300</v>
      </c>
      <c r="G55" s="115">
        <v>40</v>
      </c>
      <c r="H55" s="116">
        <v>1980</v>
      </c>
      <c r="I55" s="117"/>
    </row>
    <row r="56" spans="1:9" outlineLevel="1" x14ac:dyDescent="0.2">
      <c r="A56" s="109" t="s">
        <v>2077</v>
      </c>
      <c r="B56" s="110" t="s">
        <v>2078</v>
      </c>
      <c r="C56" s="111">
        <v>1</v>
      </c>
      <c r="D56" s="112"/>
      <c r="E56" s="113">
        <f>SUM(F57)</f>
        <v>6588.4757417500005</v>
      </c>
      <c r="F56" s="114">
        <f>C56*E56</f>
        <v>6588.4757417500005</v>
      </c>
      <c r="G56" s="115">
        <f>IF(F56=0, 0, 100*(1-(H56/F56)))</f>
        <v>40</v>
      </c>
      <c r="H56" s="116">
        <f>C56*SUM(H57)</f>
        <v>3953.0854450500001</v>
      </c>
      <c r="I56" s="117"/>
    </row>
    <row r="57" spans="1:9" outlineLevel="1" x14ac:dyDescent="0.2">
      <c r="A57" s="109" t="s">
        <v>2079</v>
      </c>
      <c r="B57" s="110" t="s">
        <v>1333</v>
      </c>
      <c r="C57" s="111">
        <v>1</v>
      </c>
      <c r="D57" s="112"/>
      <c r="E57" s="113">
        <f>SUM(F58)</f>
        <v>6588.4757417500005</v>
      </c>
      <c r="F57" s="114">
        <f>C57*E57</f>
        <v>6588.4757417500005</v>
      </c>
      <c r="G57" s="115">
        <f>IF(F57=0, 0, 100*(1-(H57/F57)))</f>
        <v>40</v>
      </c>
      <c r="H57" s="116">
        <f>C57*SUM(H58)</f>
        <v>3953.0854450500001</v>
      </c>
      <c r="I57" s="117"/>
    </row>
    <row r="58" spans="1:9" outlineLevel="1" x14ac:dyDescent="0.2">
      <c r="A58" s="109" t="s">
        <v>2080</v>
      </c>
      <c r="B58" s="110" t="s">
        <v>252</v>
      </c>
      <c r="C58" s="111">
        <v>1</v>
      </c>
      <c r="D58" s="112"/>
      <c r="E58" s="113">
        <v>6588.4757417500005</v>
      </c>
      <c r="F58" s="114">
        <f>C58*E58</f>
        <v>6588.4757417500005</v>
      </c>
      <c r="G58" s="115">
        <v>40</v>
      </c>
      <c r="H58" s="116">
        <f>F58*(1-(G58/100)) +(0*SUM(H59,H60,H61,H62))</f>
        <v>3953.0854450500001</v>
      </c>
      <c r="I58" s="117"/>
    </row>
    <row r="59" spans="1:9" hidden="1" outlineLevel="2" x14ac:dyDescent="0.2">
      <c r="A59" s="109" t="s">
        <v>2081</v>
      </c>
      <c r="B59" s="110" t="s">
        <v>197</v>
      </c>
      <c r="C59" s="111">
        <v>1</v>
      </c>
      <c r="D59" s="112"/>
      <c r="E59" s="113">
        <v>967.93582071000003</v>
      </c>
      <c r="F59" s="114">
        <v>967.93582071000003</v>
      </c>
      <c r="G59" s="115">
        <v>40</v>
      </c>
      <c r="H59" s="116">
        <v>580.76149242600002</v>
      </c>
      <c r="I59" s="117"/>
    </row>
    <row r="60" spans="1:9" hidden="1" outlineLevel="2" x14ac:dyDescent="0.2">
      <c r="A60" s="109" t="s">
        <v>2082</v>
      </c>
      <c r="B60" s="110" t="s">
        <v>256</v>
      </c>
      <c r="C60" s="111">
        <v>1</v>
      </c>
      <c r="D60" s="112"/>
      <c r="E60" s="113">
        <v>967.93582071000003</v>
      </c>
      <c r="F60" s="114">
        <v>967.93582071000003</v>
      </c>
      <c r="G60" s="115">
        <v>40</v>
      </c>
      <c r="H60" s="116">
        <v>580.76149242600002</v>
      </c>
      <c r="I60" s="117"/>
    </row>
    <row r="61" spans="1:9" hidden="1" outlineLevel="2" x14ac:dyDescent="0.2">
      <c r="A61" s="109" t="s">
        <v>2083</v>
      </c>
      <c r="B61" s="110" t="s">
        <v>258</v>
      </c>
      <c r="C61" s="111">
        <v>1</v>
      </c>
      <c r="D61" s="112"/>
      <c r="E61" s="113">
        <v>2064.00101872</v>
      </c>
      <c r="F61" s="114">
        <v>2064.00101872</v>
      </c>
      <c r="G61" s="115">
        <v>40</v>
      </c>
      <c r="H61" s="116">
        <v>1238.4006112320001</v>
      </c>
      <c r="I61" s="117"/>
    </row>
    <row r="62" spans="1:9" hidden="1" outlineLevel="2" x14ac:dyDescent="0.2">
      <c r="A62" s="109" t="s">
        <v>2084</v>
      </c>
      <c r="B62" s="110" t="s">
        <v>118</v>
      </c>
      <c r="C62" s="111">
        <v>3</v>
      </c>
      <c r="D62" s="112"/>
      <c r="E62" s="113">
        <v>862.86769387000004</v>
      </c>
      <c r="F62" s="114">
        <v>2588.6030816100001</v>
      </c>
      <c r="G62" s="115">
        <v>40</v>
      </c>
      <c r="H62" s="116">
        <v>1553.161848966</v>
      </c>
      <c r="I62" s="117"/>
    </row>
    <row r="63" spans="1:9" outlineLevel="1" x14ac:dyDescent="0.2">
      <c r="A63" s="109" t="s">
        <v>2085</v>
      </c>
      <c r="B63" s="110" t="s">
        <v>2086</v>
      </c>
      <c r="C63" s="111">
        <v>1</v>
      </c>
      <c r="D63" s="112"/>
      <c r="E63" s="113">
        <f>SUM(F64,F67,F69,F71)</f>
        <v>12677.74146186</v>
      </c>
      <c r="F63" s="114">
        <f>C63*E63</f>
        <v>12677.74146186</v>
      </c>
      <c r="G63" s="115">
        <f>IF(F63=0, 0, 100*(1-(H63/F63)))</f>
        <v>85.6</v>
      </c>
      <c r="H63" s="116">
        <f>C63*SUM(H64,H67,H69,H71)</f>
        <v>1825.5947705078402</v>
      </c>
      <c r="I63" s="117"/>
    </row>
    <row r="64" spans="1:9" outlineLevel="2" x14ac:dyDescent="0.2">
      <c r="A64" s="109" t="s">
        <v>2087</v>
      </c>
      <c r="B64" s="110" t="s">
        <v>149</v>
      </c>
      <c r="C64" s="111">
        <v>1</v>
      </c>
      <c r="D64" s="112"/>
      <c r="E64" s="113">
        <v>2292.1176620400001</v>
      </c>
      <c r="F64" s="114">
        <f>C64*E64</f>
        <v>2292.1176620400001</v>
      </c>
      <c r="G64" s="115">
        <v>85.6</v>
      </c>
      <c r="H64" s="116">
        <f>F64*(1-(G64/100)) +(0*SUM(H65,H66))</f>
        <v>330.06494333376008</v>
      </c>
      <c r="I64" s="117"/>
    </row>
    <row r="65" spans="1:9" hidden="1" outlineLevel="3" x14ac:dyDescent="0.2">
      <c r="A65" s="109" t="s">
        <v>2088</v>
      </c>
      <c r="B65" s="110" t="s">
        <v>151</v>
      </c>
      <c r="C65" s="111">
        <v>1</v>
      </c>
      <c r="D65" s="112"/>
      <c r="E65" s="113">
        <v>509.35948044999998</v>
      </c>
      <c r="F65" s="114">
        <v>509.35948044999998</v>
      </c>
      <c r="G65" s="115">
        <v>85.6</v>
      </c>
      <c r="H65" s="116">
        <v>73.347765184799997</v>
      </c>
      <c r="I65" s="117"/>
    </row>
    <row r="66" spans="1:9" hidden="1" outlineLevel="3" x14ac:dyDescent="0.2">
      <c r="A66" s="109" t="s">
        <v>2089</v>
      </c>
      <c r="B66" s="110" t="s">
        <v>153</v>
      </c>
      <c r="C66" s="111">
        <v>1</v>
      </c>
      <c r="D66" s="112"/>
      <c r="E66" s="113">
        <v>1782.75818159</v>
      </c>
      <c r="F66" s="114">
        <v>1782.75818159</v>
      </c>
      <c r="G66" s="115">
        <v>85.6</v>
      </c>
      <c r="H66" s="116">
        <v>256.71717814895999</v>
      </c>
      <c r="I66" s="117"/>
    </row>
    <row r="67" spans="1:9" outlineLevel="2" x14ac:dyDescent="0.2">
      <c r="A67" s="109" t="s">
        <v>2090</v>
      </c>
      <c r="B67" s="110" t="s">
        <v>155</v>
      </c>
      <c r="C67" s="111">
        <v>1</v>
      </c>
      <c r="D67" s="112"/>
      <c r="E67" s="113">
        <v>303.06889087000002</v>
      </c>
      <c r="F67" s="114">
        <f>C67*E67</f>
        <v>303.06889087000002</v>
      </c>
      <c r="G67" s="115">
        <v>85.6</v>
      </c>
      <c r="H67" s="116">
        <f>F67*(1-(G67/100)) +(0*SUM(H68))</f>
        <v>43.641920285280008</v>
      </c>
      <c r="I67" s="117"/>
    </row>
    <row r="68" spans="1:9" hidden="1" outlineLevel="2" x14ac:dyDescent="0.2">
      <c r="A68" s="109" t="s">
        <v>2091</v>
      </c>
      <c r="B68" s="110" t="s">
        <v>157</v>
      </c>
      <c r="C68" s="111">
        <v>1</v>
      </c>
      <c r="D68" s="112"/>
      <c r="E68" s="113">
        <v>303.06889087000002</v>
      </c>
      <c r="F68" s="114">
        <v>303.06889087000002</v>
      </c>
      <c r="G68" s="115">
        <v>85.6</v>
      </c>
      <c r="H68" s="116">
        <v>43.641920285280001</v>
      </c>
      <c r="I68" s="117"/>
    </row>
    <row r="69" spans="1:9" outlineLevel="2" x14ac:dyDescent="0.2">
      <c r="A69" s="109" t="s">
        <v>2092</v>
      </c>
      <c r="B69" s="110" t="s">
        <v>159</v>
      </c>
      <c r="C69" s="111">
        <v>1</v>
      </c>
      <c r="D69" s="112"/>
      <c r="E69" s="113">
        <v>1069.6549089499999</v>
      </c>
      <c r="F69" s="114">
        <f>C69*E69</f>
        <v>1069.6549089499999</v>
      </c>
      <c r="G69" s="115">
        <v>85.6</v>
      </c>
      <c r="H69" s="116">
        <f>F69*(1-(G69/100)) +(0*SUM(H70))</f>
        <v>154.0303068888</v>
      </c>
      <c r="I69" s="117"/>
    </row>
    <row r="70" spans="1:9" hidden="1" outlineLevel="2" x14ac:dyDescent="0.2">
      <c r="A70" s="109" t="s">
        <v>2093</v>
      </c>
      <c r="B70" s="110" t="s">
        <v>161</v>
      </c>
      <c r="C70" s="111">
        <v>1</v>
      </c>
      <c r="D70" s="112"/>
      <c r="E70" s="113">
        <v>1069.6549089499999</v>
      </c>
      <c r="F70" s="114">
        <v>1069.6549089499999</v>
      </c>
      <c r="G70" s="115">
        <v>85.6</v>
      </c>
      <c r="H70" s="116">
        <v>154.0303068888</v>
      </c>
      <c r="I70" s="117"/>
    </row>
    <row r="71" spans="1:9" outlineLevel="2" x14ac:dyDescent="0.2">
      <c r="A71" s="109" t="s">
        <v>2094</v>
      </c>
      <c r="B71" s="110" t="s">
        <v>163</v>
      </c>
      <c r="C71" s="111">
        <v>1</v>
      </c>
      <c r="D71" s="112"/>
      <c r="E71" s="113">
        <v>9012.9</v>
      </c>
      <c r="F71" s="114">
        <f>C71*E71</f>
        <v>9012.9</v>
      </c>
      <c r="G71" s="115">
        <v>85.6</v>
      </c>
      <c r="H71" s="116">
        <f>F71*(1-(G71/100)) +(0*SUM(H72))</f>
        <v>1297.8576</v>
      </c>
      <c r="I71" s="117"/>
    </row>
    <row r="72" spans="1:9" hidden="1" outlineLevel="2" x14ac:dyDescent="0.2">
      <c r="A72" s="109" t="s">
        <v>2095</v>
      </c>
      <c r="B72" s="110" t="s">
        <v>165</v>
      </c>
      <c r="C72" s="111">
        <v>1</v>
      </c>
      <c r="D72" s="112"/>
      <c r="E72" s="113">
        <v>9012.9</v>
      </c>
      <c r="F72" s="114">
        <v>9012.9</v>
      </c>
      <c r="G72" s="115">
        <v>85.6</v>
      </c>
      <c r="H72" s="116">
        <v>1297.8576</v>
      </c>
      <c r="I72" s="117"/>
    </row>
    <row r="73" spans="1:9" outlineLevel="1" x14ac:dyDescent="0.2">
      <c r="A73" s="109" t="s">
        <v>2096</v>
      </c>
      <c r="B73" s="110" t="s">
        <v>2097</v>
      </c>
      <c r="C73" s="111">
        <v>1</v>
      </c>
      <c r="D73" s="112"/>
      <c r="E73" s="113">
        <f>SUM(F74)</f>
        <v>333.63045970000002</v>
      </c>
      <c r="F73" s="114">
        <f>C73*E73</f>
        <v>333.63045970000002</v>
      </c>
      <c r="G73" s="115">
        <f>IF(F73=0, 0, 100*(1-(H73/F73)))</f>
        <v>85.6</v>
      </c>
      <c r="H73" s="116">
        <f>C73*SUM(H74)</f>
        <v>48.042786196800009</v>
      </c>
      <c r="I73" s="117"/>
    </row>
    <row r="74" spans="1:9" outlineLevel="1" x14ac:dyDescent="0.2">
      <c r="A74" s="109" t="s">
        <v>2098</v>
      </c>
      <c r="B74" s="110" t="s">
        <v>139</v>
      </c>
      <c r="C74" s="111">
        <v>1</v>
      </c>
      <c r="D74" s="112"/>
      <c r="E74" s="113">
        <v>333.63045970000002</v>
      </c>
      <c r="F74" s="114">
        <f>C74*E74</f>
        <v>333.63045970000002</v>
      </c>
      <c r="G74" s="115">
        <v>85.6</v>
      </c>
      <c r="H74" s="116">
        <f>F74*(1-(G74/100)) +(0*SUM(H75))</f>
        <v>48.042786196800009</v>
      </c>
      <c r="I74" s="117"/>
    </row>
    <row r="75" spans="1:9" hidden="1" outlineLevel="1" x14ac:dyDescent="0.2">
      <c r="A75" s="109" t="s">
        <v>2099</v>
      </c>
      <c r="B75" s="110" t="s">
        <v>141</v>
      </c>
      <c r="C75" s="111">
        <v>1</v>
      </c>
      <c r="D75" s="112"/>
      <c r="E75" s="113">
        <v>333.63045970000002</v>
      </c>
      <c r="F75" s="114">
        <v>333.63045970000002</v>
      </c>
      <c r="G75" s="115">
        <v>85.6</v>
      </c>
      <c r="H75" s="116">
        <v>48.042786196800002</v>
      </c>
      <c r="I75" s="117"/>
    </row>
    <row r="76" spans="1:9" outlineLevel="1" x14ac:dyDescent="0.2">
      <c r="A76" s="109" t="s">
        <v>2100</v>
      </c>
      <c r="B76" s="110" t="s">
        <v>2101</v>
      </c>
      <c r="C76" s="111">
        <v>1</v>
      </c>
      <c r="D76" s="112"/>
      <c r="E76" s="113">
        <f>SUM(F77)</f>
        <v>1324.33464918</v>
      </c>
      <c r="F76" s="114">
        <f>C76*E76</f>
        <v>1324.33464918</v>
      </c>
      <c r="G76" s="115">
        <f>IF(F76=0, 0, 100*(1-(H76/F76)))</f>
        <v>85.6</v>
      </c>
      <c r="H76" s="116">
        <f>C76*SUM(H77)</f>
        <v>190.70418948192003</v>
      </c>
      <c r="I76" s="117"/>
    </row>
    <row r="77" spans="1:9" outlineLevel="1" x14ac:dyDescent="0.2">
      <c r="A77" s="109" t="s">
        <v>2102</v>
      </c>
      <c r="B77" s="110" t="s">
        <v>133</v>
      </c>
      <c r="C77" s="111">
        <v>1</v>
      </c>
      <c r="D77" s="112"/>
      <c r="E77" s="113">
        <v>1324.33464918</v>
      </c>
      <c r="F77" s="114">
        <f>C77*E77</f>
        <v>1324.33464918</v>
      </c>
      <c r="G77" s="115">
        <v>85.6</v>
      </c>
      <c r="H77" s="116">
        <f>F77*(1-(G77/100)) +(0*SUM(H78))</f>
        <v>190.70418948192003</v>
      </c>
      <c r="I77" s="117"/>
    </row>
    <row r="78" spans="1:9" hidden="1" outlineLevel="1" x14ac:dyDescent="0.2">
      <c r="A78" s="109" t="s">
        <v>2103</v>
      </c>
      <c r="B78" s="110" t="s">
        <v>135</v>
      </c>
      <c r="C78" s="111">
        <v>1</v>
      </c>
      <c r="D78" s="112"/>
      <c r="E78" s="113">
        <v>1324.33464918</v>
      </c>
      <c r="F78" s="114">
        <v>1324.33464918</v>
      </c>
      <c r="G78" s="115">
        <v>85.6</v>
      </c>
      <c r="H78" s="116">
        <v>190.70418948192</v>
      </c>
      <c r="I78" s="117"/>
    </row>
    <row r="79" spans="1:9" x14ac:dyDescent="0.2">
      <c r="A79" s="109"/>
      <c r="B79" s="110"/>
      <c r="C79" s="111"/>
      <c r="D79" s="112"/>
      <c r="E79" s="113"/>
      <c r="F79" s="114"/>
      <c r="G79" s="115"/>
      <c r="H79" s="116"/>
      <c r="I79" s="117"/>
    </row>
    <row r="80" spans="1:9" ht="13.5" thickBot="1" x14ac:dyDescent="0.25">
      <c r="A80" s="118"/>
      <c r="B80" s="119"/>
      <c r="C80" s="120"/>
      <c r="D80" s="121"/>
      <c r="E80" s="122"/>
      <c r="F80" s="123"/>
      <c r="G80" s="124"/>
      <c r="H80" s="125"/>
      <c r="I80" s="126"/>
    </row>
    <row r="81" spans="1:9" x14ac:dyDescent="0.2">
      <c r="A81" s="27"/>
      <c r="B81" s="127" t="s">
        <v>49</v>
      </c>
      <c r="C81" s="128"/>
      <c r="D81" s="27"/>
      <c r="E81" s="129"/>
      <c r="F81" s="114"/>
      <c r="G81" s="130"/>
      <c r="H81" s="129">
        <f>F11</f>
        <v>85085.67663187001</v>
      </c>
      <c r="I81" s="129"/>
    </row>
    <row r="82" spans="1:9" x14ac:dyDescent="0.2">
      <c r="A82" s="4"/>
      <c r="B82" s="127" t="s">
        <v>50</v>
      </c>
      <c r="C82" s="96"/>
      <c r="D82" s="4"/>
      <c r="E82" s="20"/>
      <c r="F82" s="114"/>
      <c r="G82" s="97"/>
      <c r="H82" s="20">
        <f>H11</f>
        <v>44514.323782864558</v>
      </c>
      <c r="I82" s="20"/>
    </row>
    <row r="83" spans="1:9" x14ac:dyDescent="0.2">
      <c r="A83" s="4"/>
      <c r="B83" s="127" t="s">
        <v>51</v>
      </c>
      <c r="C83" s="96"/>
      <c r="D83" s="4"/>
      <c r="E83" s="20"/>
      <c r="F83" s="114"/>
      <c r="G83" s="97"/>
      <c r="H83" s="20">
        <f>I11</f>
        <v>0</v>
      </c>
      <c r="I83" s="20"/>
    </row>
    <row r="84" spans="1:9" x14ac:dyDescent="0.2">
      <c r="A84" s="4"/>
      <c r="B84" s="127"/>
      <c r="C84" s="96"/>
      <c r="D84" s="4"/>
      <c r="E84" s="20"/>
      <c r="F84" s="114"/>
      <c r="G84" s="97"/>
      <c r="H84" s="20"/>
      <c r="I84" s="20"/>
    </row>
    <row r="85" spans="1:9" x14ac:dyDescent="0.2">
      <c r="A85" s="4"/>
      <c r="B85" s="76" t="s">
        <v>52</v>
      </c>
      <c r="C85" s="96"/>
      <c r="D85" s="4"/>
      <c r="E85" s="20"/>
      <c r="F85" s="114"/>
      <c r="G85" s="97"/>
      <c r="H85" s="20">
        <f>SUM(H82,H83)</f>
        <v>44514.323782864558</v>
      </c>
    </row>
    <row r="86" spans="1:9" x14ac:dyDescent="0.2">
      <c r="A86" s="4"/>
      <c r="B86" s="76"/>
      <c r="C86" s="96"/>
      <c r="D86" s="4"/>
      <c r="E86" s="20"/>
      <c r="F86" s="20"/>
      <c r="G86" s="97"/>
      <c r="H86" s="20"/>
      <c r="I86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outlinePr summaryBelow="0"/>
    <pageSetUpPr fitToPage="1"/>
  </sheetPr>
  <dimension ref="A1:I88"/>
  <sheetViews>
    <sheetView tabSelected="1"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2104</v>
      </c>
      <c r="B11" s="110" t="s">
        <v>2105</v>
      </c>
      <c r="C11" s="111">
        <v>1</v>
      </c>
      <c r="D11" s="112"/>
      <c r="E11" s="113">
        <f>SUM(F12,F56,F66,F69,F72)</f>
        <v>85891.381458050004</v>
      </c>
      <c r="F11" s="114">
        <f>C11*E11</f>
        <v>85891.381458050004</v>
      </c>
      <c r="G11" s="115">
        <f>IF(F11=0, 0, 100*(1-(H11/F11)))</f>
        <v>47.610870945707397</v>
      </c>
      <c r="H11" s="116">
        <f>C11*SUM(H12,H56,H66,H69,H72)</f>
        <v>44997.746678572563</v>
      </c>
      <c r="I11" s="117">
        <f>SUM(I12:I80)</f>
        <v>0</v>
      </c>
    </row>
    <row r="12" spans="1:9" outlineLevel="1" x14ac:dyDescent="0.2">
      <c r="A12" s="109" t="s">
        <v>2106</v>
      </c>
      <c r="B12" s="110" t="s">
        <v>2107</v>
      </c>
      <c r="C12" s="111">
        <v>1</v>
      </c>
      <c r="D12" s="112"/>
      <c r="E12" s="113">
        <f>SUM(F13,F15,F17,F19,F21,F23,F25,F27,F29,F31,F33,F35,F52,F54)</f>
        <v>64161.494319380006</v>
      </c>
      <c r="F12" s="114">
        <f>C12*E12</f>
        <v>64161.494319380006</v>
      </c>
      <c r="G12" s="115">
        <f>IF(F12=0, 0, 100*(1-(H12/F12)))</f>
        <v>40</v>
      </c>
      <c r="H12" s="116">
        <f>C12*SUM(H13,H15,H17,H19,H21,H23,H25,H27,H29,H31,H33,H35,H52,H54)</f>
        <v>38496.896591627999</v>
      </c>
      <c r="I12" s="117"/>
    </row>
    <row r="13" spans="1:9" outlineLevel="2" x14ac:dyDescent="0.2">
      <c r="A13" s="109" t="s">
        <v>2108</v>
      </c>
      <c r="B13" s="110" t="s">
        <v>171</v>
      </c>
      <c r="C13" s="111">
        <v>1</v>
      </c>
      <c r="D13" s="112"/>
      <c r="E13" s="113">
        <v>926.14287533000004</v>
      </c>
      <c r="F13" s="114">
        <f>C13*E13</f>
        <v>926.14287533000004</v>
      </c>
      <c r="G13" s="115">
        <v>40</v>
      </c>
      <c r="H13" s="116">
        <f>F13*(1-(G13/100)) +(0*SUM(H14))</f>
        <v>555.685725198</v>
      </c>
      <c r="I13" s="117"/>
    </row>
    <row r="14" spans="1:9" hidden="1" outlineLevel="2" x14ac:dyDescent="0.2">
      <c r="A14" s="109" t="s">
        <v>2109</v>
      </c>
      <c r="B14" s="110" t="s">
        <v>173</v>
      </c>
      <c r="C14" s="111">
        <v>1</v>
      </c>
      <c r="D14" s="112"/>
      <c r="E14" s="113">
        <v>926.14287533000004</v>
      </c>
      <c r="F14" s="114">
        <v>926.14287533000004</v>
      </c>
      <c r="G14" s="115">
        <v>40</v>
      </c>
      <c r="H14" s="116">
        <v>555.685725198</v>
      </c>
      <c r="I14" s="117"/>
    </row>
    <row r="15" spans="1:9" outlineLevel="2" x14ac:dyDescent="0.2">
      <c r="A15" s="109" t="s">
        <v>2110</v>
      </c>
      <c r="B15" s="110" t="s">
        <v>175</v>
      </c>
      <c r="C15" s="111">
        <v>1</v>
      </c>
      <c r="D15" s="112"/>
      <c r="E15" s="113">
        <v>1655.4183114699999</v>
      </c>
      <c r="F15" s="114">
        <f>C15*E15</f>
        <v>1655.4183114699999</v>
      </c>
      <c r="G15" s="115">
        <v>40</v>
      </c>
      <c r="H15" s="116">
        <f>F15*(1-(G15/100)) +(0*SUM(H16))</f>
        <v>993.25098688199989</v>
      </c>
      <c r="I15" s="117"/>
    </row>
    <row r="16" spans="1:9" hidden="1" outlineLevel="2" x14ac:dyDescent="0.2">
      <c r="A16" s="109" t="s">
        <v>2111</v>
      </c>
      <c r="B16" s="110" t="s">
        <v>177</v>
      </c>
      <c r="C16" s="111">
        <v>1</v>
      </c>
      <c r="D16" s="112"/>
      <c r="E16" s="113">
        <v>1655.4183114699999</v>
      </c>
      <c r="F16" s="114">
        <v>1655.4183114699999</v>
      </c>
      <c r="G16" s="115">
        <v>40</v>
      </c>
      <c r="H16" s="116">
        <v>993.25098688200001</v>
      </c>
      <c r="I16" s="117"/>
    </row>
    <row r="17" spans="1:9" outlineLevel="2" x14ac:dyDescent="0.2">
      <c r="A17" s="109" t="s">
        <v>2112</v>
      </c>
      <c r="B17" s="110" t="s">
        <v>179</v>
      </c>
      <c r="C17" s="111">
        <v>3</v>
      </c>
      <c r="D17" s="112"/>
      <c r="E17" s="113">
        <v>491.93938622000002</v>
      </c>
      <c r="F17" s="114">
        <f>C17*E17</f>
        <v>1475.8181586600001</v>
      </c>
      <c r="G17" s="115">
        <v>40</v>
      </c>
      <c r="H17" s="116">
        <f>F17*(1-(G17/100)) +(0*SUM(H18))</f>
        <v>885.490895196</v>
      </c>
      <c r="I17" s="117"/>
    </row>
    <row r="18" spans="1:9" hidden="1" outlineLevel="2" x14ac:dyDescent="0.2">
      <c r="A18" s="109" t="s">
        <v>2113</v>
      </c>
      <c r="B18" s="110" t="s">
        <v>181</v>
      </c>
      <c r="C18" s="111">
        <v>1</v>
      </c>
      <c r="D18" s="112"/>
      <c r="E18" s="113">
        <v>491.93938622000002</v>
      </c>
      <c r="F18" s="114">
        <v>491.93938622000002</v>
      </c>
      <c r="G18" s="115">
        <v>40</v>
      </c>
      <c r="H18" s="116">
        <v>295.163631732</v>
      </c>
      <c r="I18" s="117"/>
    </row>
    <row r="19" spans="1:9" outlineLevel="2" x14ac:dyDescent="0.2">
      <c r="A19" s="109" t="s">
        <v>2114</v>
      </c>
      <c r="B19" s="110" t="s">
        <v>183</v>
      </c>
      <c r="C19" s="111">
        <v>4</v>
      </c>
      <c r="D19" s="112"/>
      <c r="E19" s="113">
        <v>313.76543995999998</v>
      </c>
      <c r="F19" s="114">
        <f>C19*E19</f>
        <v>1255.0617598399999</v>
      </c>
      <c r="G19" s="115">
        <v>40</v>
      </c>
      <c r="H19" s="116">
        <f>F19*(1-(G19/100)) +(0*SUM(H20))</f>
        <v>753.03705590399989</v>
      </c>
      <c r="I19" s="117"/>
    </row>
    <row r="20" spans="1:9" hidden="1" outlineLevel="2" x14ac:dyDescent="0.2">
      <c r="A20" s="109" t="s">
        <v>2115</v>
      </c>
      <c r="B20" s="110" t="s">
        <v>185</v>
      </c>
      <c r="C20" s="111">
        <v>1</v>
      </c>
      <c r="D20" s="112"/>
      <c r="E20" s="113">
        <v>313.76543995999998</v>
      </c>
      <c r="F20" s="114">
        <v>313.76543995999998</v>
      </c>
      <c r="G20" s="115">
        <v>40</v>
      </c>
      <c r="H20" s="116">
        <v>188.259263976</v>
      </c>
      <c r="I20" s="117"/>
    </row>
    <row r="21" spans="1:9" outlineLevel="2" x14ac:dyDescent="0.2">
      <c r="A21" s="109" t="s">
        <v>2116</v>
      </c>
      <c r="B21" s="110" t="s">
        <v>187</v>
      </c>
      <c r="C21" s="111">
        <v>1</v>
      </c>
      <c r="D21" s="112"/>
      <c r="E21" s="113">
        <v>666.34407233000002</v>
      </c>
      <c r="F21" s="114">
        <f>C21*E21</f>
        <v>666.34407233000002</v>
      </c>
      <c r="G21" s="115">
        <v>40</v>
      </c>
      <c r="H21" s="116">
        <f>F21*(1-(G21/100)) +(0*SUM(H22))</f>
        <v>399.806443398</v>
      </c>
      <c r="I21" s="117"/>
    </row>
    <row r="22" spans="1:9" hidden="1" outlineLevel="2" x14ac:dyDescent="0.2">
      <c r="A22" s="109" t="s">
        <v>2117</v>
      </c>
      <c r="B22" s="110" t="s">
        <v>189</v>
      </c>
      <c r="C22" s="111">
        <v>1</v>
      </c>
      <c r="D22" s="112"/>
      <c r="E22" s="113">
        <v>666.34407233000002</v>
      </c>
      <c r="F22" s="114">
        <v>666.34407233000002</v>
      </c>
      <c r="G22" s="115">
        <v>40</v>
      </c>
      <c r="H22" s="116">
        <v>399.806443398</v>
      </c>
      <c r="I22" s="117"/>
    </row>
    <row r="23" spans="1:9" outlineLevel="2" x14ac:dyDescent="0.2">
      <c r="A23" s="109" t="s">
        <v>2118</v>
      </c>
      <c r="B23" s="110" t="s">
        <v>191</v>
      </c>
      <c r="C23" s="111">
        <v>1</v>
      </c>
      <c r="D23" s="112"/>
      <c r="E23" s="113">
        <v>700.36928562000003</v>
      </c>
      <c r="F23" s="114">
        <f>C23*E23</f>
        <v>700.36928562000003</v>
      </c>
      <c r="G23" s="115">
        <v>40</v>
      </c>
      <c r="H23" s="116">
        <f>F23*(1-(G23/100)) +(0*SUM(H24))</f>
        <v>420.22157137200003</v>
      </c>
      <c r="I23" s="117"/>
    </row>
    <row r="24" spans="1:9" hidden="1" outlineLevel="2" x14ac:dyDescent="0.2">
      <c r="A24" s="109" t="s">
        <v>2119</v>
      </c>
      <c r="B24" s="110" t="s">
        <v>193</v>
      </c>
      <c r="C24" s="111">
        <v>1</v>
      </c>
      <c r="D24" s="112"/>
      <c r="E24" s="113">
        <v>700.36928562000003</v>
      </c>
      <c r="F24" s="114">
        <v>700.36928562000003</v>
      </c>
      <c r="G24" s="115">
        <v>40</v>
      </c>
      <c r="H24" s="116">
        <v>420.22157137200003</v>
      </c>
      <c r="I24" s="117"/>
    </row>
    <row r="25" spans="1:9" outlineLevel="2" x14ac:dyDescent="0.2">
      <c r="A25" s="109" t="s">
        <v>2120</v>
      </c>
      <c r="B25" s="110" t="s">
        <v>195</v>
      </c>
      <c r="C25" s="111">
        <v>4</v>
      </c>
      <c r="D25" s="112"/>
      <c r="E25" s="113">
        <v>967.93582071000003</v>
      </c>
      <c r="F25" s="114">
        <f>C25*E25</f>
        <v>3871.7432828400001</v>
      </c>
      <c r="G25" s="115">
        <v>40</v>
      </c>
      <c r="H25" s="116">
        <f>F25*(1-(G25/100)) +(0*SUM(H26))</f>
        <v>2323.0459697040001</v>
      </c>
      <c r="I25" s="117"/>
    </row>
    <row r="26" spans="1:9" hidden="1" outlineLevel="2" x14ac:dyDescent="0.2">
      <c r="A26" s="109" t="s">
        <v>2121</v>
      </c>
      <c r="B26" s="110" t="s">
        <v>197</v>
      </c>
      <c r="C26" s="111">
        <v>1</v>
      </c>
      <c r="D26" s="112"/>
      <c r="E26" s="113">
        <v>967.93582071000003</v>
      </c>
      <c r="F26" s="114">
        <v>967.93582071000003</v>
      </c>
      <c r="G26" s="115">
        <v>40</v>
      </c>
      <c r="H26" s="116">
        <v>580.76149242600002</v>
      </c>
      <c r="I26" s="117"/>
    </row>
    <row r="27" spans="1:9" outlineLevel="2" x14ac:dyDescent="0.2">
      <c r="A27" s="109" t="s">
        <v>2122</v>
      </c>
      <c r="B27" s="110" t="s">
        <v>199</v>
      </c>
      <c r="C27" s="111">
        <v>2</v>
      </c>
      <c r="D27" s="112"/>
      <c r="E27" s="113">
        <v>5209</v>
      </c>
      <c r="F27" s="114">
        <f>C27*E27</f>
        <v>10418</v>
      </c>
      <c r="G27" s="115">
        <v>40</v>
      </c>
      <c r="H27" s="116">
        <f>F27*(1-(G27/100)) +(0*SUM(H28))</f>
        <v>6250.8</v>
      </c>
      <c r="I27" s="117"/>
    </row>
    <row r="28" spans="1:9" hidden="1" outlineLevel="2" x14ac:dyDescent="0.2">
      <c r="A28" s="109" t="s">
        <v>2123</v>
      </c>
      <c r="B28" s="110" t="s">
        <v>201</v>
      </c>
      <c r="C28" s="111">
        <v>1</v>
      </c>
      <c r="D28" s="112"/>
      <c r="E28" s="113">
        <v>5209</v>
      </c>
      <c r="F28" s="114">
        <v>5209</v>
      </c>
      <c r="G28" s="115">
        <v>40</v>
      </c>
      <c r="H28" s="116">
        <v>3125.4</v>
      </c>
      <c r="I28" s="117"/>
    </row>
    <row r="29" spans="1:9" outlineLevel="2" x14ac:dyDescent="0.2">
      <c r="A29" s="109" t="s">
        <v>2124</v>
      </c>
      <c r="B29" s="110" t="s">
        <v>203</v>
      </c>
      <c r="C29" s="111">
        <v>1</v>
      </c>
      <c r="D29" s="112"/>
      <c r="E29" s="113">
        <v>9312.3647013900008</v>
      </c>
      <c r="F29" s="114">
        <f>C29*E29</f>
        <v>9312.3647013900008</v>
      </c>
      <c r="G29" s="115">
        <v>40</v>
      </c>
      <c r="H29" s="116">
        <f>F29*(1-(G29/100)) +(0*SUM(H30))</f>
        <v>5587.4188208340001</v>
      </c>
      <c r="I29" s="117"/>
    </row>
    <row r="30" spans="1:9" hidden="1" outlineLevel="2" x14ac:dyDescent="0.2">
      <c r="A30" s="109" t="s">
        <v>2125</v>
      </c>
      <c r="B30" s="110" t="s">
        <v>205</v>
      </c>
      <c r="C30" s="111">
        <v>1</v>
      </c>
      <c r="D30" s="112"/>
      <c r="E30" s="113">
        <v>9312.3647013900008</v>
      </c>
      <c r="F30" s="114">
        <v>9312.3647013900008</v>
      </c>
      <c r="G30" s="115">
        <v>40</v>
      </c>
      <c r="H30" s="116">
        <v>5587.4188208340001</v>
      </c>
      <c r="I30" s="117"/>
    </row>
    <row r="31" spans="1:9" outlineLevel="2" x14ac:dyDescent="0.2">
      <c r="A31" s="109" t="s">
        <v>2126</v>
      </c>
      <c r="B31" s="110" t="s">
        <v>207</v>
      </c>
      <c r="C31" s="111">
        <v>1</v>
      </c>
      <c r="D31" s="112"/>
      <c r="E31" s="113">
        <v>1980.13</v>
      </c>
      <c r="F31" s="114">
        <f>C31*E31</f>
        <v>1980.13</v>
      </c>
      <c r="G31" s="115">
        <v>40</v>
      </c>
      <c r="H31" s="116">
        <f>F31*(1-(G31/100)) +(0*SUM(H32))</f>
        <v>1188.078</v>
      </c>
      <c r="I31" s="117"/>
    </row>
    <row r="32" spans="1:9" hidden="1" outlineLevel="2" x14ac:dyDescent="0.2">
      <c r="A32" s="109" t="s">
        <v>2127</v>
      </c>
      <c r="B32" s="110" t="s">
        <v>207</v>
      </c>
      <c r="C32" s="111">
        <v>1</v>
      </c>
      <c r="D32" s="112"/>
      <c r="E32" s="113">
        <v>1980.13</v>
      </c>
      <c r="F32" s="114">
        <v>1980.13</v>
      </c>
      <c r="G32" s="115">
        <v>40</v>
      </c>
      <c r="H32" s="116">
        <v>1188.078</v>
      </c>
      <c r="I32" s="117"/>
    </row>
    <row r="33" spans="1:9" outlineLevel="2" x14ac:dyDescent="0.2">
      <c r="A33" s="109" t="s">
        <v>2128</v>
      </c>
      <c r="B33" s="110" t="s">
        <v>210</v>
      </c>
      <c r="C33" s="111">
        <v>2</v>
      </c>
      <c r="D33" s="112"/>
      <c r="E33" s="113">
        <v>1308.5572392700001</v>
      </c>
      <c r="F33" s="114">
        <f>C33*E33</f>
        <v>2617.1144785400002</v>
      </c>
      <c r="G33" s="115">
        <v>40</v>
      </c>
      <c r="H33" s="116">
        <f>F33*(1-(G33/100)) +(0*SUM(H34))</f>
        <v>1570.2686871240001</v>
      </c>
      <c r="I33" s="117"/>
    </row>
    <row r="34" spans="1:9" hidden="1" outlineLevel="2" x14ac:dyDescent="0.2">
      <c r="A34" s="109" t="s">
        <v>2129</v>
      </c>
      <c r="B34" s="110" t="s">
        <v>210</v>
      </c>
      <c r="C34" s="111">
        <v>1</v>
      </c>
      <c r="D34" s="112"/>
      <c r="E34" s="113">
        <v>1308.5572392700001</v>
      </c>
      <c r="F34" s="114">
        <v>1308.5572392700001</v>
      </c>
      <c r="G34" s="115">
        <v>40</v>
      </c>
      <c r="H34" s="116">
        <v>785.13434356200003</v>
      </c>
      <c r="I34" s="117"/>
    </row>
    <row r="35" spans="1:9" outlineLevel="2" x14ac:dyDescent="0.2">
      <c r="A35" s="109" t="s">
        <v>2130</v>
      </c>
      <c r="B35" s="110" t="s">
        <v>213</v>
      </c>
      <c r="C35" s="111">
        <v>1</v>
      </c>
      <c r="D35" s="112"/>
      <c r="E35" s="113">
        <v>11904.94078696</v>
      </c>
      <c r="F35" s="114">
        <f>C35*E35</f>
        <v>11904.94078696</v>
      </c>
      <c r="G35" s="115">
        <v>40</v>
      </c>
      <c r="H35" s="116">
        <f>F35*(1-(G35/100)) +(0*SUM(H36,H37,H38,H39,H40,H41,H42,H43,H44,H45,H46,H47,H48,H49,H50,H51))</f>
        <v>7142.9644721759996</v>
      </c>
      <c r="I35" s="117"/>
    </row>
    <row r="36" spans="1:9" hidden="1" outlineLevel="3" x14ac:dyDescent="0.2">
      <c r="A36" s="109" t="s">
        <v>2131</v>
      </c>
      <c r="B36" s="110" t="s">
        <v>181</v>
      </c>
      <c r="C36" s="111">
        <v>1</v>
      </c>
      <c r="D36" s="112"/>
      <c r="E36" s="113">
        <v>491.93938622000002</v>
      </c>
      <c r="F36" s="114">
        <v>491.93938622000002</v>
      </c>
      <c r="G36" s="115">
        <v>40</v>
      </c>
      <c r="H36" s="116">
        <v>295.163631732</v>
      </c>
      <c r="I36" s="117"/>
    </row>
    <row r="37" spans="1:9" hidden="1" outlineLevel="3" x14ac:dyDescent="0.2">
      <c r="A37" s="109" t="s">
        <v>2132</v>
      </c>
      <c r="B37" s="110" t="s">
        <v>173</v>
      </c>
      <c r="C37" s="111">
        <v>1</v>
      </c>
      <c r="D37" s="112"/>
      <c r="E37" s="113">
        <v>926.14287533000004</v>
      </c>
      <c r="F37" s="114">
        <v>926.14287533000004</v>
      </c>
      <c r="G37" s="115">
        <v>40</v>
      </c>
      <c r="H37" s="116">
        <v>555.685725198</v>
      </c>
      <c r="I37" s="117"/>
    </row>
    <row r="38" spans="1:9" hidden="1" outlineLevel="3" x14ac:dyDescent="0.2">
      <c r="A38" s="109" t="s">
        <v>2133</v>
      </c>
      <c r="B38" s="110" t="s">
        <v>185</v>
      </c>
      <c r="C38" s="111">
        <v>3</v>
      </c>
      <c r="D38" s="112"/>
      <c r="E38" s="113">
        <v>313.76543995999998</v>
      </c>
      <c r="F38" s="114">
        <v>941.29631988000006</v>
      </c>
      <c r="G38" s="115">
        <v>40</v>
      </c>
      <c r="H38" s="116">
        <v>564.77779192800006</v>
      </c>
      <c r="I38" s="117"/>
    </row>
    <row r="39" spans="1:9" hidden="1" outlineLevel="3" x14ac:dyDescent="0.2">
      <c r="A39" s="109" t="s">
        <v>2134</v>
      </c>
      <c r="B39" s="110" t="s">
        <v>218</v>
      </c>
      <c r="C39" s="111">
        <v>1</v>
      </c>
      <c r="D39" s="112"/>
      <c r="E39" s="113">
        <v>5940.1629950300003</v>
      </c>
      <c r="F39" s="114">
        <v>5940.1629950300003</v>
      </c>
      <c r="G39" s="115">
        <v>40</v>
      </c>
      <c r="H39" s="116">
        <v>3564.0977970180002</v>
      </c>
      <c r="I39" s="117"/>
    </row>
    <row r="40" spans="1:9" hidden="1" outlineLevel="3" x14ac:dyDescent="0.2">
      <c r="A40" s="109" t="s">
        <v>2135</v>
      </c>
      <c r="B40" s="110" t="s">
        <v>220</v>
      </c>
      <c r="C40" s="111">
        <v>0</v>
      </c>
      <c r="D40" s="112"/>
      <c r="E40" s="113">
        <v>1527.53087992</v>
      </c>
      <c r="F40" s="114">
        <v>0</v>
      </c>
      <c r="G40" s="115">
        <v>40</v>
      </c>
      <c r="H40" s="116">
        <v>0</v>
      </c>
      <c r="I40" s="117"/>
    </row>
    <row r="41" spans="1:9" hidden="1" outlineLevel="3" x14ac:dyDescent="0.2">
      <c r="A41" s="109" t="s">
        <v>2136</v>
      </c>
      <c r="B41" s="110" t="s">
        <v>222</v>
      </c>
      <c r="C41" s="111">
        <v>1</v>
      </c>
      <c r="D41" s="112"/>
      <c r="E41" s="113">
        <v>594.85546925000006</v>
      </c>
      <c r="F41" s="114">
        <v>594.85546925000006</v>
      </c>
      <c r="G41" s="115">
        <v>40</v>
      </c>
      <c r="H41" s="116">
        <v>356.91328155000002</v>
      </c>
      <c r="I41" s="117"/>
    </row>
    <row r="42" spans="1:9" hidden="1" outlineLevel="3" x14ac:dyDescent="0.2">
      <c r="A42" s="109" t="s">
        <v>2137</v>
      </c>
      <c r="B42" s="110" t="s">
        <v>201</v>
      </c>
      <c r="C42" s="111">
        <v>0</v>
      </c>
      <c r="D42" s="112"/>
      <c r="E42" s="113">
        <v>5209</v>
      </c>
      <c r="F42" s="114">
        <v>0</v>
      </c>
      <c r="G42" s="115">
        <v>40</v>
      </c>
      <c r="H42" s="116">
        <v>0</v>
      </c>
      <c r="I42" s="117"/>
    </row>
    <row r="43" spans="1:9" hidden="1" outlineLevel="3" x14ac:dyDescent="0.2">
      <c r="A43" s="109" t="s">
        <v>2138</v>
      </c>
      <c r="B43" s="110" t="s">
        <v>225</v>
      </c>
      <c r="C43" s="111">
        <v>1</v>
      </c>
      <c r="D43" s="112"/>
      <c r="E43" s="113">
        <v>275.43613906000002</v>
      </c>
      <c r="F43" s="114">
        <v>275.43613906000002</v>
      </c>
      <c r="G43" s="115">
        <v>40</v>
      </c>
      <c r="H43" s="116">
        <v>165.261683436</v>
      </c>
      <c r="I43" s="117"/>
    </row>
    <row r="44" spans="1:9" hidden="1" outlineLevel="3" x14ac:dyDescent="0.2">
      <c r="A44" s="109" t="s">
        <v>2139</v>
      </c>
      <c r="B44" s="110" t="s">
        <v>227</v>
      </c>
      <c r="C44" s="111">
        <v>1</v>
      </c>
      <c r="D44" s="112"/>
      <c r="E44" s="113">
        <v>78.186680249999995</v>
      </c>
      <c r="F44" s="114">
        <v>78.186680249999995</v>
      </c>
      <c r="G44" s="115">
        <v>40</v>
      </c>
      <c r="H44" s="116">
        <v>46.912008149999998</v>
      </c>
      <c r="I44" s="117"/>
    </row>
    <row r="45" spans="1:9" hidden="1" outlineLevel="3" x14ac:dyDescent="0.2">
      <c r="A45" s="109" t="s">
        <v>2140</v>
      </c>
      <c r="B45" s="110" t="s">
        <v>229</v>
      </c>
      <c r="C45" s="111">
        <v>1</v>
      </c>
      <c r="D45" s="112"/>
      <c r="E45" s="113">
        <v>823.90169361999995</v>
      </c>
      <c r="F45" s="114">
        <v>823.90169361999995</v>
      </c>
      <c r="G45" s="115">
        <v>40</v>
      </c>
      <c r="H45" s="116">
        <v>494.34101617200002</v>
      </c>
      <c r="I45" s="117"/>
    </row>
    <row r="46" spans="1:9" hidden="1" outlineLevel="3" x14ac:dyDescent="0.2">
      <c r="A46" s="109" t="s">
        <v>2141</v>
      </c>
      <c r="B46" s="110" t="s">
        <v>231</v>
      </c>
      <c r="C46" s="111">
        <v>1</v>
      </c>
      <c r="D46" s="112"/>
      <c r="E46" s="113">
        <v>270.62269196</v>
      </c>
      <c r="F46" s="114">
        <v>270.62269196</v>
      </c>
      <c r="G46" s="115">
        <v>40</v>
      </c>
      <c r="H46" s="116">
        <v>162.37361517599999</v>
      </c>
      <c r="I46" s="117"/>
    </row>
    <row r="47" spans="1:9" hidden="1" outlineLevel="3" x14ac:dyDescent="0.2">
      <c r="A47" s="109" t="s">
        <v>2142</v>
      </c>
      <c r="B47" s="110" t="s">
        <v>92</v>
      </c>
      <c r="C47" s="111">
        <v>0</v>
      </c>
      <c r="D47" s="112"/>
      <c r="E47" s="113">
        <v>119.07551254000001</v>
      </c>
      <c r="F47" s="114">
        <v>0</v>
      </c>
      <c r="G47" s="115">
        <v>40</v>
      </c>
      <c r="H47" s="116">
        <v>0</v>
      </c>
      <c r="I47" s="117"/>
    </row>
    <row r="48" spans="1:9" hidden="1" outlineLevel="3" x14ac:dyDescent="0.2">
      <c r="A48" s="109" t="s">
        <v>2143</v>
      </c>
      <c r="B48" s="110" t="s">
        <v>234</v>
      </c>
      <c r="C48" s="111">
        <v>0</v>
      </c>
      <c r="D48" s="112"/>
      <c r="E48" s="113">
        <v>56.526168339999998</v>
      </c>
      <c r="F48" s="114">
        <v>0</v>
      </c>
      <c r="G48" s="115">
        <v>40</v>
      </c>
      <c r="H48" s="116">
        <v>0</v>
      </c>
      <c r="I48" s="117"/>
    </row>
    <row r="49" spans="1:9" hidden="1" outlineLevel="3" x14ac:dyDescent="0.2">
      <c r="A49" s="109" t="s">
        <v>2144</v>
      </c>
      <c r="B49" s="110" t="s">
        <v>236</v>
      </c>
      <c r="C49" s="111">
        <v>1</v>
      </c>
      <c r="D49" s="112"/>
      <c r="E49" s="113">
        <v>212.88679486000001</v>
      </c>
      <c r="F49" s="114">
        <v>212.88679486000001</v>
      </c>
      <c r="G49" s="115">
        <v>40</v>
      </c>
      <c r="H49" s="116">
        <v>127.732076916</v>
      </c>
      <c r="I49" s="117"/>
    </row>
    <row r="50" spans="1:9" hidden="1" outlineLevel="3" x14ac:dyDescent="0.2">
      <c r="A50" s="109" t="s">
        <v>2145</v>
      </c>
      <c r="B50" s="110" t="s">
        <v>238</v>
      </c>
      <c r="C50" s="111">
        <v>1</v>
      </c>
      <c r="D50" s="112"/>
      <c r="E50" s="113">
        <v>206.87635298999999</v>
      </c>
      <c r="F50" s="114">
        <v>206.87635298999999</v>
      </c>
      <c r="G50" s="115">
        <v>40</v>
      </c>
      <c r="H50" s="116">
        <v>124.125811794</v>
      </c>
      <c r="I50" s="117"/>
    </row>
    <row r="51" spans="1:9" hidden="1" outlineLevel="3" x14ac:dyDescent="0.2">
      <c r="A51" s="109" t="s">
        <v>2146</v>
      </c>
      <c r="B51" s="110" t="s">
        <v>240</v>
      </c>
      <c r="C51" s="111">
        <v>1</v>
      </c>
      <c r="D51" s="112"/>
      <c r="E51" s="113">
        <v>1142.63338851</v>
      </c>
      <c r="F51" s="114">
        <v>1142.63338851</v>
      </c>
      <c r="G51" s="115">
        <v>40</v>
      </c>
      <c r="H51" s="116">
        <v>685.58003310599997</v>
      </c>
      <c r="I51" s="117"/>
    </row>
    <row r="52" spans="1:9" outlineLevel="2" x14ac:dyDescent="0.2">
      <c r="A52" s="109" t="s">
        <v>2147</v>
      </c>
      <c r="B52" s="110" t="s">
        <v>242</v>
      </c>
      <c r="C52" s="111">
        <v>2</v>
      </c>
      <c r="D52" s="112"/>
      <c r="E52" s="113">
        <v>5389.0233031999996</v>
      </c>
      <c r="F52" s="114">
        <f>C52*E52</f>
        <v>10778.046606399999</v>
      </c>
      <c r="G52" s="115">
        <v>40</v>
      </c>
      <c r="H52" s="116">
        <f>F52*(1-(G52/100)) +(0*SUM(H53))</f>
        <v>6466.827963839999</v>
      </c>
      <c r="I52" s="117"/>
    </row>
    <row r="53" spans="1:9" hidden="1" outlineLevel="2" x14ac:dyDescent="0.2">
      <c r="A53" s="109" t="s">
        <v>2148</v>
      </c>
      <c r="B53" s="110" t="s">
        <v>242</v>
      </c>
      <c r="C53" s="111">
        <v>1</v>
      </c>
      <c r="D53" s="112"/>
      <c r="E53" s="113">
        <v>5389.0233031999996</v>
      </c>
      <c r="F53" s="114">
        <v>5389.0233031999996</v>
      </c>
      <c r="G53" s="115">
        <v>40</v>
      </c>
      <c r="H53" s="116">
        <v>3233.41398192</v>
      </c>
      <c r="I53" s="117"/>
    </row>
    <row r="54" spans="1:9" outlineLevel="2" x14ac:dyDescent="0.2">
      <c r="A54" s="109" t="s">
        <v>2149</v>
      </c>
      <c r="B54" s="110" t="s">
        <v>245</v>
      </c>
      <c r="C54" s="111">
        <v>2</v>
      </c>
      <c r="D54" s="112"/>
      <c r="E54" s="113">
        <v>3300</v>
      </c>
      <c r="F54" s="114">
        <f>C54*E54</f>
        <v>6600</v>
      </c>
      <c r="G54" s="115">
        <v>40</v>
      </c>
      <c r="H54" s="116">
        <f>F54*(1-(G54/100)) +(0*SUM(H55))</f>
        <v>3960</v>
      </c>
      <c r="I54" s="117"/>
    </row>
    <row r="55" spans="1:9" hidden="1" outlineLevel="2" x14ac:dyDescent="0.2">
      <c r="A55" s="109" t="s">
        <v>2150</v>
      </c>
      <c r="B55" s="110" t="s">
        <v>245</v>
      </c>
      <c r="C55" s="111">
        <v>1</v>
      </c>
      <c r="D55" s="112"/>
      <c r="E55" s="113">
        <v>3300</v>
      </c>
      <c r="F55" s="114">
        <v>3300</v>
      </c>
      <c r="G55" s="115">
        <v>40</v>
      </c>
      <c r="H55" s="116">
        <v>1980</v>
      </c>
      <c r="I55" s="117"/>
    </row>
    <row r="56" spans="1:9" outlineLevel="1" x14ac:dyDescent="0.2">
      <c r="A56" s="109" t="s">
        <v>2151</v>
      </c>
      <c r="B56" s="110" t="s">
        <v>2152</v>
      </c>
      <c r="C56" s="111">
        <v>1</v>
      </c>
      <c r="D56" s="112"/>
      <c r="E56" s="113">
        <f>SUM(F57,F60,F62,F64)</f>
        <v>12677.74146186</v>
      </c>
      <c r="F56" s="114">
        <f>C56*E56</f>
        <v>12677.74146186</v>
      </c>
      <c r="G56" s="115">
        <f>IF(F56=0, 0, 100*(1-(H56/F56)))</f>
        <v>85.6</v>
      </c>
      <c r="H56" s="116">
        <f>C56*SUM(H57,H60,H62,H64)</f>
        <v>1825.5947705078402</v>
      </c>
      <c r="I56" s="117"/>
    </row>
    <row r="57" spans="1:9" outlineLevel="2" x14ac:dyDescent="0.2">
      <c r="A57" s="109" t="s">
        <v>2153</v>
      </c>
      <c r="B57" s="110" t="s">
        <v>149</v>
      </c>
      <c r="C57" s="111">
        <v>1</v>
      </c>
      <c r="D57" s="112"/>
      <c r="E57" s="113">
        <v>2292.1176620400001</v>
      </c>
      <c r="F57" s="114">
        <f>C57*E57</f>
        <v>2292.1176620400001</v>
      </c>
      <c r="G57" s="115">
        <v>85.6</v>
      </c>
      <c r="H57" s="116">
        <f>F57*(1-(G57/100)) +(0*SUM(H58,H59))</f>
        <v>330.06494333376008</v>
      </c>
      <c r="I57" s="117"/>
    </row>
    <row r="58" spans="1:9" hidden="1" outlineLevel="3" x14ac:dyDescent="0.2">
      <c r="A58" s="109" t="s">
        <v>2154</v>
      </c>
      <c r="B58" s="110" t="s">
        <v>151</v>
      </c>
      <c r="C58" s="111">
        <v>1</v>
      </c>
      <c r="D58" s="112"/>
      <c r="E58" s="113">
        <v>509.35948044999998</v>
      </c>
      <c r="F58" s="114">
        <v>509.35948044999998</v>
      </c>
      <c r="G58" s="115">
        <v>85.6</v>
      </c>
      <c r="H58" s="116">
        <v>73.347765184799997</v>
      </c>
      <c r="I58" s="117"/>
    </row>
    <row r="59" spans="1:9" hidden="1" outlineLevel="3" x14ac:dyDescent="0.2">
      <c r="A59" s="109" t="s">
        <v>2155</v>
      </c>
      <c r="B59" s="110" t="s">
        <v>153</v>
      </c>
      <c r="C59" s="111">
        <v>1</v>
      </c>
      <c r="D59" s="112"/>
      <c r="E59" s="113">
        <v>1782.75818159</v>
      </c>
      <c r="F59" s="114">
        <v>1782.75818159</v>
      </c>
      <c r="G59" s="115">
        <v>85.6</v>
      </c>
      <c r="H59" s="116">
        <v>256.71717814895999</v>
      </c>
      <c r="I59" s="117"/>
    </row>
    <row r="60" spans="1:9" outlineLevel="2" x14ac:dyDescent="0.2">
      <c r="A60" s="109" t="s">
        <v>2156</v>
      </c>
      <c r="B60" s="110" t="s">
        <v>155</v>
      </c>
      <c r="C60" s="111">
        <v>1</v>
      </c>
      <c r="D60" s="112"/>
      <c r="E60" s="113">
        <v>303.06889087000002</v>
      </c>
      <c r="F60" s="114">
        <f>C60*E60</f>
        <v>303.06889087000002</v>
      </c>
      <c r="G60" s="115">
        <v>85.6</v>
      </c>
      <c r="H60" s="116">
        <f>F60*(1-(G60/100)) +(0*SUM(H61))</f>
        <v>43.641920285280008</v>
      </c>
      <c r="I60" s="117"/>
    </row>
    <row r="61" spans="1:9" hidden="1" outlineLevel="2" x14ac:dyDescent="0.2">
      <c r="A61" s="109" t="s">
        <v>2157</v>
      </c>
      <c r="B61" s="110" t="s">
        <v>157</v>
      </c>
      <c r="C61" s="111">
        <v>1</v>
      </c>
      <c r="D61" s="112"/>
      <c r="E61" s="113">
        <v>303.06889087000002</v>
      </c>
      <c r="F61" s="114">
        <v>303.06889087000002</v>
      </c>
      <c r="G61" s="115">
        <v>85.6</v>
      </c>
      <c r="H61" s="116">
        <v>43.641920285280001</v>
      </c>
      <c r="I61" s="117"/>
    </row>
    <row r="62" spans="1:9" outlineLevel="2" x14ac:dyDescent="0.2">
      <c r="A62" s="109" t="s">
        <v>2158</v>
      </c>
      <c r="B62" s="110" t="s">
        <v>159</v>
      </c>
      <c r="C62" s="111">
        <v>1</v>
      </c>
      <c r="D62" s="112"/>
      <c r="E62" s="113">
        <v>1069.6549089499999</v>
      </c>
      <c r="F62" s="114">
        <f>C62*E62</f>
        <v>1069.6549089499999</v>
      </c>
      <c r="G62" s="115">
        <v>85.6</v>
      </c>
      <c r="H62" s="116">
        <f>F62*(1-(G62/100)) +(0*SUM(H63))</f>
        <v>154.0303068888</v>
      </c>
      <c r="I62" s="117"/>
    </row>
    <row r="63" spans="1:9" hidden="1" outlineLevel="2" x14ac:dyDescent="0.2">
      <c r="A63" s="109" t="s">
        <v>2159</v>
      </c>
      <c r="B63" s="110" t="s">
        <v>161</v>
      </c>
      <c r="C63" s="111">
        <v>1</v>
      </c>
      <c r="D63" s="112"/>
      <c r="E63" s="113">
        <v>1069.6549089499999</v>
      </c>
      <c r="F63" s="114">
        <v>1069.6549089499999</v>
      </c>
      <c r="G63" s="115">
        <v>85.6</v>
      </c>
      <c r="H63" s="116">
        <v>154.0303068888</v>
      </c>
      <c r="I63" s="117"/>
    </row>
    <row r="64" spans="1:9" outlineLevel="2" x14ac:dyDescent="0.2">
      <c r="A64" s="109" t="s">
        <v>2160</v>
      </c>
      <c r="B64" s="110" t="s">
        <v>163</v>
      </c>
      <c r="C64" s="111">
        <v>1</v>
      </c>
      <c r="D64" s="112"/>
      <c r="E64" s="113">
        <v>9012.9</v>
      </c>
      <c r="F64" s="114">
        <f>C64*E64</f>
        <v>9012.9</v>
      </c>
      <c r="G64" s="115">
        <v>85.6</v>
      </c>
      <c r="H64" s="116">
        <f>F64*(1-(G64/100)) +(0*SUM(H65))</f>
        <v>1297.8576</v>
      </c>
      <c r="I64" s="117"/>
    </row>
    <row r="65" spans="1:9" hidden="1" outlineLevel="2" x14ac:dyDescent="0.2">
      <c r="A65" s="109" t="s">
        <v>2161</v>
      </c>
      <c r="B65" s="110" t="s">
        <v>165</v>
      </c>
      <c r="C65" s="111">
        <v>1</v>
      </c>
      <c r="D65" s="112"/>
      <c r="E65" s="113">
        <v>9012.9</v>
      </c>
      <c r="F65" s="114">
        <v>9012.9</v>
      </c>
      <c r="G65" s="115">
        <v>85.6</v>
      </c>
      <c r="H65" s="116">
        <v>1297.8576</v>
      </c>
      <c r="I65" s="117"/>
    </row>
    <row r="66" spans="1:9" outlineLevel="1" x14ac:dyDescent="0.2">
      <c r="A66" s="109" t="s">
        <v>2162</v>
      </c>
      <c r="B66" s="110" t="s">
        <v>2163</v>
      </c>
      <c r="C66" s="111">
        <v>1</v>
      </c>
      <c r="D66" s="112"/>
      <c r="E66" s="113">
        <f>SUM(F67)</f>
        <v>333.63045970000002</v>
      </c>
      <c r="F66" s="114">
        <f>C66*E66</f>
        <v>333.63045970000002</v>
      </c>
      <c r="G66" s="115">
        <f>IF(F66=0, 0, 100*(1-(H66/F66)))</f>
        <v>85.6</v>
      </c>
      <c r="H66" s="116">
        <f>C66*SUM(H67)</f>
        <v>48.042786196800009</v>
      </c>
      <c r="I66" s="117"/>
    </row>
    <row r="67" spans="1:9" outlineLevel="1" x14ac:dyDescent="0.2">
      <c r="A67" s="109" t="s">
        <v>2164</v>
      </c>
      <c r="B67" s="110" t="s">
        <v>139</v>
      </c>
      <c r="C67" s="111">
        <v>1</v>
      </c>
      <c r="D67" s="112"/>
      <c r="E67" s="113">
        <v>333.63045970000002</v>
      </c>
      <c r="F67" s="114">
        <f>C67*E67</f>
        <v>333.63045970000002</v>
      </c>
      <c r="G67" s="115">
        <v>85.6</v>
      </c>
      <c r="H67" s="116">
        <f>F67*(1-(G67/100)) +(0*SUM(H68))</f>
        <v>48.042786196800009</v>
      </c>
      <c r="I67" s="117"/>
    </row>
    <row r="68" spans="1:9" hidden="1" outlineLevel="1" x14ac:dyDescent="0.2">
      <c r="A68" s="109" t="s">
        <v>2165</v>
      </c>
      <c r="B68" s="110" t="s">
        <v>141</v>
      </c>
      <c r="C68" s="111">
        <v>1</v>
      </c>
      <c r="D68" s="112"/>
      <c r="E68" s="113">
        <v>333.63045970000002</v>
      </c>
      <c r="F68" s="114">
        <v>333.63045970000002</v>
      </c>
      <c r="G68" s="115">
        <v>85.6</v>
      </c>
      <c r="H68" s="116">
        <v>48.042786196800002</v>
      </c>
      <c r="I68" s="117"/>
    </row>
    <row r="69" spans="1:9" outlineLevel="1" x14ac:dyDescent="0.2">
      <c r="A69" s="109" t="s">
        <v>2166</v>
      </c>
      <c r="B69" s="110" t="s">
        <v>2167</v>
      </c>
      <c r="C69" s="111">
        <v>1</v>
      </c>
      <c r="D69" s="112"/>
      <c r="E69" s="113">
        <f>SUM(F70)</f>
        <v>1324.33464918</v>
      </c>
      <c r="F69" s="114">
        <f>C69*E69</f>
        <v>1324.33464918</v>
      </c>
      <c r="G69" s="115">
        <f>IF(F69=0, 0, 100*(1-(H69/F69)))</f>
        <v>85.6</v>
      </c>
      <c r="H69" s="116">
        <f>C69*SUM(H70)</f>
        <v>190.70418948192003</v>
      </c>
      <c r="I69" s="117"/>
    </row>
    <row r="70" spans="1:9" outlineLevel="1" x14ac:dyDescent="0.2">
      <c r="A70" s="109" t="s">
        <v>2168</v>
      </c>
      <c r="B70" s="110" t="s">
        <v>133</v>
      </c>
      <c r="C70" s="111">
        <v>1</v>
      </c>
      <c r="D70" s="112"/>
      <c r="E70" s="113">
        <v>1324.33464918</v>
      </c>
      <c r="F70" s="114">
        <f>C70*E70</f>
        <v>1324.33464918</v>
      </c>
      <c r="G70" s="115">
        <v>85.6</v>
      </c>
      <c r="H70" s="116">
        <f>F70*(1-(G70/100)) +(0*SUM(H71))</f>
        <v>190.70418948192003</v>
      </c>
      <c r="I70" s="117"/>
    </row>
    <row r="71" spans="1:9" hidden="1" outlineLevel="1" x14ac:dyDescent="0.2">
      <c r="A71" s="109" t="s">
        <v>2169</v>
      </c>
      <c r="B71" s="110" t="s">
        <v>135</v>
      </c>
      <c r="C71" s="111">
        <v>1</v>
      </c>
      <c r="D71" s="112"/>
      <c r="E71" s="113">
        <v>1324.33464918</v>
      </c>
      <c r="F71" s="114">
        <v>1324.33464918</v>
      </c>
      <c r="G71" s="115">
        <v>85.6</v>
      </c>
      <c r="H71" s="116">
        <v>190.70418948192</v>
      </c>
      <c r="I71" s="117"/>
    </row>
    <row r="72" spans="1:9" outlineLevel="1" x14ac:dyDescent="0.2">
      <c r="A72" s="109" t="s">
        <v>2170</v>
      </c>
      <c r="B72" s="110" t="s">
        <v>2171</v>
      </c>
      <c r="C72" s="111">
        <v>1</v>
      </c>
      <c r="D72" s="112"/>
      <c r="E72" s="113">
        <f>SUM(F73)</f>
        <v>7394.1805679299996</v>
      </c>
      <c r="F72" s="114">
        <f>C72*E72</f>
        <v>7394.1805679299996</v>
      </c>
      <c r="G72" s="115">
        <f>IF(F72=0, 0, 100*(1-(H72/F72)))</f>
        <v>40</v>
      </c>
      <c r="H72" s="116">
        <f>C72*SUM(H73)</f>
        <v>4436.5083407579996</v>
      </c>
      <c r="I72" s="117"/>
    </row>
    <row r="73" spans="1:9" outlineLevel="1" x14ac:dyDescent="0.2">
      <c r="A73" s="109" t="s">
        <v>2172</v>
      </c>
      <c r="B73" s="110" t="s">
        <v>1739</v>
      </c>
      <c r="C73" s="111">
        <v>1</v>
      </c>
      <c r="D73" s="112"/>
      <c r="E73" s="113">
        <f>SUM(F74)</f>
        <v>7394.1805679299996</v>
      </c>
      <c r="F73" s="114">
        <f>C73*E73</f>
        <v>7394.1805679299996</v>
      </c>
      <c r="G73" s="115">
        <f>IF(F73=0, 0, 100*(1-(H73/F73)))</f>
        <v>40</v>
      </c>
      <c r="H73" s="116">
        <f>C73*SUM(H74)</f>
        <v>4436.5083407579996</v>
      </c>
      <c r="I73" s="117"/>
    </row>
    <row r="74" spans="1:9" outlineLevel="1" x14ac:dyDescent="0.2">
      <c r="A74" s="109" t="s">
        <v>2173</v>
      </c>
      <c r="B74" s="110" t="s">
        <v>252</v>
      </c>
      <c r="C74" s="111">
        <v>1</v>
      </c>
      <c r="D74" s="112"/>
      <c r="E74" s="113">
        <v>7394.1805679299996</v>
      </c>
      <c r="F74" s="114">
        <f>C74*E74</f>
        <v>7394.1805679299996</v>
      </c>
      <c r="G74" s="115">
        <v>40</v>
      </c>
      <c r="H74" s="116">
        <f>F74*(1-(G74/100)) +(0*SUM(H75,H76,H77,H78,H79,H80))</f>
        <v>4436.5083407579996</v>
      </c>
      <c r="I74" s="117"/>
    </row>
    <row r="75" spans="1:9" hidden="1" outlineLevel="2" x14ac:dyDescent="0.2">
      <c r="A75" s="109" t="s">
        <v>2174</v>
      </c>
      <c r="B75" s="110" t="s">
        <v>181</v>
      </c>
      <c r="C75" s="111">
        <v>1</v>
      </c>
      <c r="D75" s="112"/>
      <c r="E75" s="113">
        <v>491.93938622000002</v>
      </c>
      <c r="F75" s="114">
        <v>491.93938622000002</v>
      </c>
      <c r="G75" s="115">
        <v>40</v>
      </c>
      <c r="H75" s="116">
        <v>295.163631732</v>
      </c>
      <c r="I75" s="117"/>
    </row>
    <row r="76" spans="1:9" hidden="1" outlineLevel="2" x14ac:dyDescent="0.2">
      <c r="A76" s="109" t="s">
        <v>2175</v>
      </c>
      <c r="B76" s="110" t="s">
        <v>197</v>
      </c>
      <c r="C76" s="111">
        <v>1</v>
      </c>
      <c r="D76" s="112"/>
      <c r="E76" s="113">
        <v>967.93582071000003</v>
      </c>
      <c r="F76" s="114">
        <v>967.93582071000003</v>
      </c>
      <c r="G76" s="115">
        <v>40</v>
      </c>
      <c r="H76" s="116">
        <v>580.76149242600002</v>
      </c>
      <c r="I76" s="117"/>
    </row>
    <row r="77" spans="1:9" hidden="1" outlineLevel="2" x14ac:dyDescent="0.2">
      <c r="A77" s="109" t="s">
        <v>2176</v>
      </c>
      <c r="B77" s="110" t="s">
        <v>256</v>
      </c>
      <c r="C77" s="111">
        <v>1</v>
      </c>
      <c r="D77" s="112"/>
      <c r="E77" s="113">
        <v>967.93582071000003</v>
      </c>
      <c r="F77" s="114">
        <v>967.93582071000003</v>
      </c>
      <c r="G77" s="115">
        <v>40</v>
      </c>
      <c r="H77" s="116">
        <v>580.76149242600002</v>
      </c>
      <c r="I77" s="117"/>
    </row>
    <row r="78" spans="1:9" hidden="1" outlineLevel="2" x14ac:dyDescent="0.2">
      <c r="A78" s="109" t="s">
        <v>2177</v>
      </c>
      <c r="B78" s="110" t="s">
        <v>185</v>
      </c>
      <c r="C78" s="111">
        <v>1</v>
      </c>
      <c r="D78" s="112"/>
      <c r="E78" s="113">
        <v>313.76543995999998</v>
      </c>
      <c r="F78" s="114">
        <v>313.76543995999998</v>
      </c>
      <c r="G78" s="115">
        <v>40</v>
      </c>
      <c r="H78" s="116">
        <v>188.259263976</v>
      </c>
      <c r="I78" s="117"/>
    </row>
    <row r="79" spans="1:9" hidden="1" outlineLevel="2" x14ac:dyDescent="0.2">
      <c r="A79" s="109" t="s">
        <v>2178</v>
      </c>
      <c r="B79" s="110" t="s">
        <v>258</v>
      </c>
      <c r="C79" s="111">
        <v>1</v>
      </c>
      <c r="D79" s="112"/>
      <c r="E79" s="113">
        <v>2064.00101872</v>
      </c>
      <c r="F79" s="114">
        <v>2064.00101872</v>
      </c>
      <c r="G79" s="115">
        <v>40</v>
      </c>
      <c r="H79" s="116">
        <v>1238.4006112320001</v>
      </c>
      <c r="I79" s="117"/>
    </row>
    <row r="80" spans="1:9" hidden="1" outlineLevel="2" x14ac:dyDescent="0.2">
      <c r="A80" s="109" t="s">
        <v>2179</v>
      </c>
      <c r="B80" s="110" t="s">
        <v>118</v>
      </c>
      <c r="C80" s="111">
        <v>3</v>
      </c>
      <c r="D80" s="112"/>
      <c r="E80" s="113">
        <v>862.86769387000004</v>
      </c>
      <c r="F80" s="114">
        <v>2588.6030816100001</v>
      </c>
      <c r="G80" s="115">
        <v>40</v>
      </c>
      <c r="H80" s="116">
        <v>1553.161848966</v>
      </c>
      <c r="I80" s="117"/>
    </row>
    <row r="81" spans="1:9" x14ac:dyDescent="0.2">
      <c r="A81" s="109"/>
      <c r="B81" s="110"/>
      <c r="C81" s="111"/>
      <c r="D81" s="112"/>
      <c r="E81" s="113"/>
      <c r="F81" s="114"/>
      <c r="G81" s="115"/>
      <c r="H81" s="116"/>
      <c r="I81" s="117"/>
    </row>
    <row r="82" spans="1:9" ht="13.5" thickBot="1" x14ac:dyDescent="0.25">
      <c r="A82" s="118"/>
      <c r="B82" s="119"/>
      <c r="C82" s="120"/>
      <c r="D82" s="121"/>
      <c r="E82" s="122"/>
      <c r="F82" s="123"/>
      <c r="G82" s="124"/>
      <c r="H82" s="125"/>
      <c r="I82" s="126"/>
    </row>
    <row r="83" spans="1:9" x14ac:dyDescent="0.2">
      <c r="A83" s="27"/>
      <c r="B83" s="127" t="s">
        <v>49</v>
      </c>
      <c r="C83" s="128"/>
      <c r="D83" s="27"/>
      <c r="E83" s="129"/>
      <c r="F83" s="114"/>
      <c r="G83" s="130"/>
      <c r="H83" s="129">
        <f>F11</f>
        <v>85891.381458050004</v>
      </c>
      <c r="I83" s="129"/>
    </row>
    <row r="84" spans="1:9" x14ac:dyDescent="0.2">
      <c r="A84" s="4"/>
      <c r="B84" s="127" t="s">
        <v>50</v>
      </c>
      <c r="C84" s="96"/>
      <c r="D84" s="4"/>
      <c r="E84" s="20"/>
      <c r="F84" s="114"/>
      <c r="G84" s="97"/>
      <c r="H84" s="20">
        <f>H11</f>
        <v>44997.746678572563</v>
      </c>
      <c r="I84" s="20"/>
    </row>
    <row r="85" spans="1:9" x14ac:dyDescent="0.2">
      <c r="A85" s="4"/>
      <c r="B85" s="127" t="s">
        <v>51</v>
      </c>
      <c r="C85" s="96"/>
      <c r="D85" s="4"/>
      <c r="E85" s="20"/>
      <c r="F85" s="114"/>
      <c r="G85" s="97"/>
      <c r="H85" s="20">
        <f>I11</f>
        <v>0</v>
      </c>
      <c r="I85" s="20"/>
    </row>
    <row r="86" spans="1:9" x14ac:dyDescent="0.2">
      <c r="A86" s="4"/>
      <c r="B86" s="127"/>
      <c r="C86" s="96"/>
      <c r="D86" s="4"/>
      <c r="E86" s="20"/>
      <c r="F86" s="114"/>
      <c r="G86" s="97"/>
      <c r="H86" s="20"/>
      <c r="I86" s="20"/>
    </row>
    <row r="87" spans="1:9" x14ac:dyDescent="0.2">
      <c r="A87" s="4"/>
      <c r="B87" s="76" t="s">
        <v>52</v>
      </c>
      <c r="C87" s="96"/>
      <c r="D87" s="4"/>
      <c r="E87" s="20"/>
      <c r="F87" s="114"/>
      <c r="G87" s="97"/>
      <c r="H87" s="20">
        <f>SUM(H84,H85)</f>
        <v>44997.746678572563</v>
      </c>
    </row>
    <row r="88" spans="1:9" x14ac:dyDescent="0.2">
      <c r="A88" s="4"/>
      <c r="B88" s="76"/>
      <c r="C88" s="96"/>
      <c r="D88" s="4"/>
      <c r="E88" s="20"/>
      <c r="F88" s="20"/>
      <c r="G88" s="97"/>
      <c r="H88" s="20"/>
      <c r="I88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outlinePr summaryBelow="0"/>
    <pageSetUpPr fitToPage="1"/>
  </sheetPr>
  <dimension ref="A1:I87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166</v>
      </c>
      <c r="B11" s="110" t="s">
        <v>167</v>
      </c>
      <c r="C11" s="111">
        <v>1</v>
      </c>
      <c r="D11" s="112"/>
      <c r="E11" s="113">
        <f>SUM(F12,F56,F64,F74,F77)</f>
        <v>85577.616018090004</v>
      </c>
      <c r="F11" s="114">
        <f>C11*E11</f>
        <v>85577.616018090004</v>
      </c>
      <c r="G11" s="115">
        <f>IF(F11=0, 0, 100*(1-(H11/F11)))</f>
        <v>47.638775769210007</v>
      </c>
      <c r="H11" s="116">
        <f>C11*SUM(H12,H56,H64,H74,H77)</f>
        <v>44809.487414596559</v>
      </c>
      <c r="I11" s="117">
        <f>SUM(I12:I79)</f>
        <v>0</v>
      </c>
    </row>
    <row r="12" spans="1:9" outlineLevel="1" x14ac:dyDescent="0.2">
      <c r="A12" s="109" t="s">
        <v>168</v>
      </c>
      <c r="B12" s="110" t="s">
        <v>169</v>
      </c>
      <c r="C12" s="111">
        <v>1</v>
      </c>
      <c r="D12" s="112"/>
      <c r="E12" s="113">
        <f>SUM(F13,F15,F17,F19,F21,F23,F25,F27,F29,F31,F33,F35,F52,F54)</f>
        <v>64161.494319380006</v>
      </c>
      <c r="F12" s="114">
        <f>C12*E12</f>
        <v>64161.494319380006</v>
      </c>
      <c r="G12" s="115">
        <f>IF(F12=0, 0, 100*(1-(H12/F12)))</f>
        <v>40</v>
      </c>
      <c r="H12" s="116">
        <f>C12*SUM(H13,H15,H17,H19,H21,H23,H25,H27,H29,H31,H33,H35,H52,H54)</f>
        <v>38496.896591627999</v>
      </c>
      <c r="I12" s="117"/>
    </row>
    <row r="13" spans="1:9" outlineLevel="2" x14ac:dyDescent="0.2">
      <c r="A13" s="109" t="s">
        <v>170</v>
      </c>
      <c r="B13" s="110" t="s">
        <v>171</v>
      </c>
      <c r="C13" s="111">
        <v>1</v>
      </c>
      <c r="D13" s="112"/>
      <c r="E13" s="113">
        <v>926.14287533000004</v>
      </c>
      <c r="F13" s="114">
        <f>C13*E13</f>
        <v>926.14287533000004</v>
      </c>
      <c r="G13" s="115">
        <v>40</v>
      </c>
      <c r="H13" s="116">
        <f>F13*(1-(G13/100)) +(0*SUM(H14))</f>
        <v>555.685725198</v>
      </c>
      <c r="I13" s="117"/>
    </row>
    <row r="14" spans="1:9" hidden="1" outlineLevel="2" x14ac:dyDescent="0.2">
      <c r="A14" s="109" t="s">
        <v>172</v>
      </c>
      <c r="B14" s="110" t="s">
        <v>173</v>
      </c>
      <c r="C14" s="111">
        <v>1</v>
      </c>
      <c r="D14" s="112"/>
      <c r="E14" s="113">
        <v>926.14287533000004</v>
      </c>
      <c r="F14" s="114">
        <v>926.14287533000004</v>
      </c>
      <c r="G14" s="115">
        <v>40</v>
      </c>
      <c r="H14" s="116">
        <v>555.685725198</v>
      </c>
      <c r="I14" s="117"/>
    </row>
    <row r="15" spans="1:9" outlineLevel="2" x14ac:dyDescent="0.2">
      <c r="A15" s="109" t="s">
        <v>174</v>
      </c>
      <c r="B15" s="110" t="s">
        <v>175</v>
      </c>
      <c r="C15" s="111">
        <v>1</v>
      </c>
      <c r="D15" s="112"/>
      <c r="E15" s="113">
        <v>1655.4183114699999</v>
      </c>
      <c r="F15" s="114">
        <f>C15*E15</f>
        <v>1655.4183114699999</v>
      </c>
      <c r="G15" s="115">
        <v>40</v>
      </c>
      <c r="H15" s="116">
        <f>F15*(1-(G15/100)) +(0*SUM(H16))</f>
        <v>993.25098688199989</v>
      </c>
      <c r="I15" s="117"/>
    </row>
    <row r="16" spans="1:9" hidden="1" outlineLevel="2" x14ac:dyDescent="0.2">
      <c r="A16" s="109" t="s">
        <v>176</v>
      </c>
      <c r="B16" s="110" t="s">
        <v>177</v>
      </c>
      <c r="C16" s="111">
        <v>1</v>
      </c>
      <c r="D16" s="112"/>
      <c r="E16" s="113">
        <v>1655.4183114699999</v>
      </c>
      <c r="F16" s="114">
        <v>1655.4183114699999</v>
      </c>
      <c r="G16" s="115">
        <v>40</v>
      </c>
      <c r="H16" s="116">
        <v>993.25098688200001</v>
      </c>
      <c r="I16" s="117"/>
    </row>
    <row r="17" spans="1:9" outlineLevel="2" x14ac:dyDescent="0.2">
      <c r="A17" s="109" t="s">
        <v>178</v>
      </c>
      <c r="B17" s="110" t="s">
        <v>179</v>
      </c>
      <c r="C17" s="111">
        <v>3</v>
      </c>
      <c r="D17" s="112"/>
      <c r="E17" s="113">
        <v>491.93938622000002</v>
      </c>
      <c r="F17" s="114">
        <f>C17*E17</f>
        <v>1475.8181586600001</v>
      </c>
      <c r="G17" s="115">
        <v>40</v>
      </c>
      <c r="H17" s="116">
        <f>F17*(1-(G17/100)) +(0*SUM(H18))</f>
        <v>885.490895196</v>
      </c>
      <c r="I17" s="117"/>
    </row>
    <row r="18" spans="1:9" hidden="1" outlineLevel="2" x14ac:dyDescent="0.2">
      <c r="A18" s="109" t="s">
        <v>180</v>
      </c>
      <c r="B18" s="110" t="s">
        <v>181</v>
      </c>
      <c r="C18" s="111">
        <v>1</v>
      </c>
      <c r="D18" s="112"/>
      <c r="E18" s="113">
        <v>491.93938622000002</v>
      </c>
      <c r="F18" s="114">
        <v>491.93938622000002</v>
      </c>
      <c r="G18" s="115">
        <v>40</v>
      </c>
      <c r="H18" s="116">
        <v>295.163631732</v>
      </c>
      <c r="I18" s="117"/>
    </row>
    <row r="19" spans="1:9" outlineLevel="2" x14ac:dyDescent="0.2">
      <c r="A19" s="109" t="s">
        <v>182</v>
      </c>
      <c r="B19" s="110" t="s">
        <v>183</v>
      </c>
      <c r="C19" s="111">
        <v>4</v>
      </c>
      <c r="D19" s="112"/>
      <c r="E19" s="113">
        <v>313.76543995999998</v>
      </c>
      <c r="F19" s="114">
        <f>C19*E19</f>
        <v>1255.0617598399999</v>
      </c>
      <c r="G19" s="115">
        <v>40</v>
      </c>
      <c r="H19" s="116">
        <f>F19*(1-(G19/100)) +(0*SUM(H20))</f>
        <v>753.03705590399989</v>
      </c>
      <c r="I19" s="117"/>
    </row>
    <row r="20" spans="1:9" hidden="1" outlineLevel="2" x14ac:dyDescent="0.2">
      <c r="A20" s="109" t="s">
        <v>184</v>
      </c>
      <c r="B20" s="110" t="s">
        <v>185</v>
      </c>
      <c r="C20" s="111">
        <v>1</v>
      </c>
      <c r="D20" s="112"/>
      <c r="E20" s="113">
        <v>313.76543995999998</v>
      </c>
      <c r="F20" s="114">
        <v>313.76543995999998</v>
      </c>
      <c r="G20" s="115">
        <v>40</v>
      </c>
      <c r="H20" s="116">
        <v>188.259263976</v>
      </c>
      <c r="I20" s="117"/>
    </row>
    <row r="21" spans="1:9" outlineLevel="2" x14ac:dyDescent="0.2">
      <c r="A21" s="109" t="s">
        <v>186</v>
      </c>
      <c r="B21" s="110" t="s">
        <v>187</v>
      </c>
      <c r="C21" s="111">
        <v>1</v>
      </c>
      <c r="D21" s="112"/>
      <c r="E21" s="113">
        <v>666.34407233000002</v>
      </c>
      <c r="F21" s="114">
        <f>C21*E21</f>
        <v>666.34407233000002</v>
      </c>
      <c r="G21" s="115">
        <v>40</v>
      </c>
      <c r="H21" s="116">
        <f>F21*(1-(G21/100)) +(0*SUM(H22))</f>
        <v>399.806443398</v>
      </c>
      <c r="I21" s="117"/>
    </row>
    <row r="22" spans="1:9" hidden="1" outlineLevel="2" x14ac:dyDescent="0.2">
      <c r="A22" s="109" t="s">
        <v>188</v>
      </c>
      <c r="B22" s="110" t="s">
        <v>189</v>
      </c>
      <c r="C22" s="111">
        <v>1</v>
      </c>
      <c r="D22" s="112"/>
      <c r="E22" s="113">
        <v>666.34407233000002</v>
      </c>
      <c r="F22" s="114">
        <v>666.34407233000002</v>
      </c>
      <c r="G22" s="115">
        <v>40</v>
      </c>
      <c r="H22" s="116">
        <v>399.806443398</v>
      </c>
      <c r="I22" s="117"/>
    </row>
    <row r="23" spans="1:9" outlineLevel="2" x14ac:dyDescent="0.2">
      <c r="A23" s="109" t="s">
        <v>190</v>
      </c>
      <c r="B23" s="110" t="s">
        <v>191</v>
      </c>
      <c r="C23" s="111">
        <v>1</v>
      </c>
      <c r="D23" s="112"/>
      <c r="E23" s="113">
        <v>700.36928562000003</v>
      </c>
      <c r="F23" s="114">
        <f>C23*E23</f>
        <v>700.36928562000003</v>
      </c>
      <c r="G23" s="115">
        <v>40</v>
      </c>
      <c r="H23" s="116">
        <f>F23*(1-(G23/100)) +(0*SUM(H24))</f>
        <v>420.22157137200003</v>
      </c>
      <c r="I23" s="117"/>
    </row>
    <row r="24" spans="1:9" hidden="1" outlineLevel="2" x14ac:dyDescent="0.2">
      <c r="A24" s="109" t="s">
        <v>192</v>
      </c>
      <c r="B24" s="110" t="s">
        <v>193</v>
      </c>
      <c r="C24" s="111">
        <v>1</v>
      </c>
      <c r="D24" s="112"/>
      <c r="E24" s="113">
        <v>700.36928562000003</v>
      </c>
      <c r="F24" s="114">
        <v>700.36928562000003</v>
      </c>
      <c r="G24" s="115">
        <v>40</v>
      </c>
      <c r="H24" s="116">
        <v>420.22157137200003</v>
      </c>
      <c r="I24" s="117"/>
    </row>
    <row r="25" spans="1:9" outlineLevel="2" x14ac:dyDescent="0.2">
      <c r="A25" s="109" t="s">
        <v>194</v>
      </c>
      <c r="B25" s="110" t="s">
        <v>195</v>
      </c>
      <c r="C25" s="111">
        <v>4</v>
      </c>
      <c r="D25" s="112"/>
      <c r="E25" s="113">
        <v>967.93582071000003</v>
      </c>
      <c r="F25" s="114">
        <f>C25*E25</f>
        <v>3871.7432828400001</v>
      </c>
      <c r="G25" s="115">
        <v>40</v>
      </c>
      <c r="H25" s="116">
        <f>F25*(1-(G25/100)) +(0*SUM(H26))</f>
        <v>2323.0459697040001</v>
      </c>
      <c r="I25" s="117"/>
    </row>
    <row r="26" spans="1:9" hidden="1" outlineLevel="2" x14ac:dyDescent="0.2">
      <c r="A26" s="109" t="s">
        <v>196</v>
      </c>
      <c r="B26" s="110" t="s">
        <v>197</v>
      </c>
      <c r="C26" s="111">
        <v>1</v>
      </c>
      <c r="D26" s="112"/>
      <c r="E26" s="113">
        <v>967.93582071000003</v>
      </c>
      <c r="F26" s="114">
        <v>967.93582071000003</v>
      </c>
      <c r="G26" s="115">
        <v>40</v>
      </c>
      <c r="H26" s="116">
        <v>580.76149242600002</v>
      </c>
      <c r="I26" s="117"/>
    </row>
    <row r="27" spans="1:9" outlineLevel="2" x14ac:dyDescent="0.2">
      <c r="A27" s="109" t="s">
        <v>198</v>
      </c>
      <c r="B27" s="110" t="s">
        <v>199</v>
      </c>
      <c r="C27" s="111">
        <v>2</v>
      </c>
      <c r="D27" s="112"/>
      <c r="E27" s="113">
        <v>5209</v>
      </c>
      <c r="F27" s="114">
        <f>C27*E27</f>
        <v>10418</v>
      </c>
      <c r="G27" s="115">
        <v>40</v>
      </c>
      <c r="H27" s="116">
        <f>F27*(1-(G27/100)) +(0*SUM(H28))</f>
        <v>6250.8</v>
      </c>
      <c r="I27" s="117"/>
    </row>
    <row r="28" spans="1:9" hidden="1" outlineLevel="2" x14ac:dyDescent="0.2">
      <c r="A28" s="109" t="s">
        <v>200</v>
      </c>
      <c r="B28" s="110" t="s">
        <v>201</v>
      </c>
      <c r="C28" s="111">
        <v>1</v>
      </c>
      <c r="D28" s="112"/>
      <c r="E28" s="113">
        <v>5209</v>
      </c>
      <c r="F28" s="114">
        <v>5209</v>
      </c>
      <c r="G28" s="115">
        <v>40</v>
      </c>
      <c r="H28" s="116">
        <v>3125.4</v>
      </c>
      <c r="I28" s="117"/>
    </row>
    <row r="29" spans="1:9" outlineLevel="2" x14ac:dyDescent="0.2">
      <c r="A29" s="109" t="s">
        <v>202</v>
      </c>
      <c r="B29" s="110" t="s">
        <v>203</v>
      </c>
      <c r="C29" s="111">
        <v>1</v>
      </c>
      <c r="D29" s="112"/>
      <c r="E29" s="113">
        <v>9312.3647013900008</v>
      </c>
      <c r="F29" s="114">
        <f>C29*E29</f>
        <v>9312.3647013900008</v>
      </c>
      <c r="G29" s="115">
        <v>40</v>
      </c>
      <c r="H29" s="116">
        <f>F29*(1-(G29/100)) +(0*SUM(H30))</f>
        <v>5587.4188208340001</v>
      </c>
      <c r="I29" s="117"/>
    </row>
    <row r="30" spans="1:9" hidden="1" outlineLevel="2" x14ac:dyDescent="0.2">
      <c r="A30" s="109" t="s">
        <v>204</v>
      </c>
      <c r="B30" s="110" t="s">
        <v>205</v>
      </c>
      <c r="C30" s="111">
        <v>1</v>
      </c>
      <c r="D30" s="112"/>
      <c r="E30" s="113">
        <v>9312.3647013900008</v>
      </c>
      <c r="F30" s="114">
        <v>9312.3647013900008</v>
      </c>
      <c r="G30" s="115">
        <v>40</v>
      </c>
      <c r="H30" s="116">
        <v>5587.4188208340001</v>
      </c>
      <c r="I30" s="117"/>
    </row>
    <row r="31" spans="1:9" outlineLevel="2" x14ac:dyDescent="0.2">
      <c r="A31" s="109" t="s">
        <v>206</v>
      </c>
      <c r="B31" s="110" t="s">
        <v>207</v>
      </c>
      <c r="C31" s="111">
        <v>1</v>
      </c>
      <c r="D31" s="112"/>
      <c r="E31" s="113">
        <v>1980.13</v>
      </c>
      <c r="F31" s="114">
        <f>C31*E31</f>
        <v>1980.13</v>
      </c>
      <c r="G31" s="115">
        <v>40</v>
      </c>
      <c r="H31" s="116">
        <f>F31*(1-(G31/100)) +(0*SUM(H32))</f>
        <v>1188.078</v>
      </c>
      <c r="I31" s="117"/>
    </row>
    <row r="32" spans="1:9" hidden="1" outlineLevel="2" x14ac:dyDescent="0.2">
      <c r="A32" s="109" t="s">
        <v>208</v>
      </c>
      <c r="B32" s="110" t="s">
        <v>207</v>
      </c>
      <c r="C32" s="111">
        <v>1</v>
      </c>
      <c r="D32" s="112"/>
      <c r="E32" s="113">
        <v>1980.13</v>
      </c>
      <c r="F32" s="114">
        <v>1980.13</v>
      </c>
      <c r="G32" s="115">
        <v>40</v>
      </c>
      <c r="H32" s="116">
        <v>1188.078</v>
      </c>
      <c r="I32" s="117"/>
    </row>
    <row r="33" spans="1:9" outlineLevel="2" x14ac:dyDescent="0.2">
      <c r="A33" s="109" t="s">
        <v>209</v>
      </c>
      <c r="B33" s="110" t="s">
        <v>210</v>
      </c>
      <c r="C33" s="111">
        <v>2</v>
      </c>
      <c r="D33" s="112"/>
      <c r="E33" s="113">
        <v>1308.5572392700001</v>
      </c>
      <c r="F33" s="114">
        <f>C33*E33</f>
        <v>2617.1144785400002</v>
      </c>
      <c r="G33" s="115">
        <v>40</v>
      </c>
      <c r="H33" s="116">
        <f>F33*(1-(G33/100)) +(0*SUM(H34))</f>
        <v>1570.2686871240001</v>
      </c>
      <c r="I33" s="117"/>
    </row>
    <row r="34" spans="1:9" hidden="1" outlineLevel="2" x14ac:dyDescent="0.2">
      <c r="A34" s="109" t="s">
        <v>211</v>
      </c>
      <c r="B34" s="110" t="s">
        <v>210</v>
      </c>
      <c r="C34" s="111">
        <v>1</v>
      </c>
      <c r="D34" s="112"/>
      <c r="E34" s="113">
        <v>1308.5572392700001</v>
      </c>
      <c r="F34" s="114">
        <v>1308.5572392700001</v>
      </c>
      <c r="G34" s="115">
        <v>40</v>
      </c>
      <c r="H34" s="116">
        <v>785.13434356200003</v>
      </c>
      <c r="I34" s="117"/>
    </row>
    <row r="35" spans="1:9" outlineLevel="2" x14ac:dyDescent="0.2">
      <c r="A35" s="109" t="s">
        <v>212</v>
      </c>
      <c r="B35" s="110" t="s">
        <v>213</v>
      </c>
      <c r="C35" s="111">
        <v>1</v>
      </c>
      <c r="D35" s="112"/>
      <c r="E35" s="113">
        <v>11904.94078696</v>
      </c>
      <c r="F35" s="114">
        <f>C35*E35</f>
        <v>11904.94078696</v>
      </c>
      <c r="G35" s="115">
        <v>40</v>
      </c>
      <c r="H35" s="116">
        <f>F35*(1-(G35/100)) +(0*SUM(H36,H37,H38,H39,H40,H41,H42,H43,H44,H45,H46,H47,H48,H49,H50,H51))</f>
        <v>7142.9644721759996</v>
      </c>
      <c r="I35" s="117"/>
    </row>
    <row r="36" spans="1:9" hidden="1" outlineLevel="3" x14ac:dyDescent="0.2">
      <c r="A36" s="109" t="s">
        <v>214</v>
      </c>
      <c r="B36" s="110" t="s">
        <v>181</v>
      </c>
      <c r="C36" s="111">
        <v>1</v>
      </c>
      <c r="D36" s="112"/>
      <c r="E36" s="113">
        <v>491.93938622000002</v>
      </c>
      <c r="F36" s="114">
        <v>491.93938622000002</v>
      </c>
      <c r="G36" s="115">
        <v>40</v>
      </c>
      <c r="H36" s="116">
        <v>295.163631732</v>
      </c>
      <c r="I36" s="117"/>
    </row>
    <row r="37" spans="1:9" hidden="1" outlineLevel="3" x14ac:dyDescent="0.2">
      <c r="A37" s="109" t="s">
        <v>215</v>
      </c>
      <c r="B37" s="110" t="s">
        <v>173</v>
      </c>
      <c r="C37" s="111">
        <v>1</v>
      </c>
      <c r="D37" s="112"/>
      <c r="E37" s="113">
        <v>926.14287533000004</v>
      </c>
      <c r="F37" s="114">
        <v>926.14287533000004</v>
      </c>
      <c r="G37" s="115">
        <v>40</v>
      </c>
      <c r="H37" s="116">
        <v>555.685725198</v>
      </c>
      <c r="I37" s="117"/>
    </row>
    <row r="38" spans="1:9" hidden="1" outlineLevel="3" x14ac:dyDescent="0.2">
      <c r="A38" s="109" t="s">
        <v>216</v>
      </c>
      <c r="B38" s="110" t="s">
        <v>185</v>
      </c>
      <c r="C38" s="111">
        <v>3</v>
      </c>
      <c r="D38" s="112"/>
      <c r="E38" s="113">
        <v>313.76543995999998</v>
      </c>
      <c r="F38" s="114">
        <v>941.29631988000006</v>
      </c>
      <c r="G38" s="115">
        <v>40</v>
      </c>
      <c r="H38" s="116">
        <v>564.77779192800006</v>
      </c>
      <c r="I38" s="117"/>
    </row>
    <row r="39" spans="1:9" hidden="1" outlineLevel="3" x14ac:dyDescent="0.2">
      <c r="A39" s="109" t="s">
        <v>217</v>
      </c>
      <c r="B39" s="110" t="s">
        <v>218</v>
      </c>
      <c r="C39" s="111">
        <v>1</v>
      </c>
      <c r="D39" s="112"/>
      <c r="E39" s="113">
        <v>5940.1629950300003</v>
      </c>
      <c r="F39" s="114">
        <v>5940.1629950300003</v>
      </c>
      <c r="G39" s="115">
        <v>40</v>
      </c>
      <c r="H39" s="116">
        <v>3564.0977970180002</v>
      </c>
      <c r="I39" s="117"/>
    </row>
    <row r="40" spans="1:9" hidden="1" outlineLevel="3" x14ac:dyDescent="0.2">
      <c r="A40" s="109" t="s">
        <v>219</v>
      </c>
      <c r="B40" s="110" t="s">
        <v>220</v>
      </c>
      <c r="C40" s="111">
        <v>0</v>
      </c>
      <c r="D40" s="112"/>
      <c r="E40" s="113">
        <v>1527.53087992</v>
      </c>
      <c r="F40" s="114">
        <v>0</v>
      </c>
      <c r="G40" s="115">
        <v>40</v>
      </c>
      <c r="H40" s="116">
        <v>0</v>
      </c>
      <c r="I40" s="117"/>
    </row>
    <row r="41" spans="1:9" hidden="1" outlineLevel="3" x14ac:dyDescent="0.2">
      <c r="A41" s="109" t="s">
        <v>221</v>
      </c>
      <c r="B41" s="110" t="s">
        <v>222</v>
      </c>
      <c r="C41" s="111">
        <v>1</v>
      </c>
      <c r="D41" s="112"/>
      <c r="E41" s="113">
        <v>594.85546925000006</v>
      </c>
      <c r="F41" s="114">
        <v>594.85546925000006</v>
      </c>
      <c r="G41" s="115">
        <v>40</v>
      </c>
      <c r="H41" s="116">
        <v>356.91328155000002</v>
      </c>
      <c r="I41" s="117"/>
    </row>
    <row r="42" spans="1:9" hidden="1" outlineLevel="3" x14ac:dyDescent="0.2">
      <c r="A42" s="109" t="s">
        <v>223</v>
      </c>
      <c r="B42" s="110" t="s">
        <v>201</v>
      </c>
      <c r="C42" s="111">
        <v>0</v>
      </c>
      <c r="D42" s="112"/>
      <c r="E42" s="113">
        <v>5209</v>
      </c>
      <c r="F42" s="114">
        <v>0</v>
      </c>
      <c r="G42" s="115">
        <v>40</v>
      </c>
      <c r="H42" s="116">
        <v>0</v>
      </c>
      <c r="I42" s="117"/>
    </row>
    <row r="43" spans="1:9" hidden="1" outlineLevel="3" x14ac:dyDescent="0.2">
      <c r="A43" s="109" t="s">
        <v>224</v>
      </c>
      <c r="B43" s="110" t="s">
        <v>225</v>
      </c>
      <c r="C43" s="111">
        <v>1</v>
      </c>
      <c r="D43" s="112"/>
      <c r="E43" s="113">
        <v>275.43613906000002</v>
      </c>
      <c r="F43" s="114">
        <v>275.43613906000002</v>
      </c>
      <c r="G43" s="115">
        <v>40</v>
      </c>
      <c r="H43" s="116">
        <v>165.261683436</v>
      </c>
      <c r="I43" s="117"/>
    </row>
    <row r="44" spans="1:9" hidden="1" outlineLevel="3" x14ac:dyDescent="0.2">
      <c r="A44" s="109" t="s">
        <v>226</v>
      </c>
      <c r="B44" s="110" t="s">
        <v>227</v>
      </c>
      <c r="C44" s="111">
        <v>1</v>
      </c>
      <c r="D44" s="112"/>
      <c r="E44" s="113">
        <v>78.186680249999995</v>
      </c>
      <c r="F44" s="114">
        <v>78.186680249999995</v>
      </c>
      <c r="G44" s="115">
        <v>40</v>
      </c>
      <c r="H44" s="116">
        <v>46.912008149999998</v>
      </c>
      <c r="I44" s="117"/>
    </row>
    <row r="45" spans="1:9" hidden="1" outlineLevel="3" x14ac:dyDescent="0.2">
      <c r="A45" s="109" t="s">
        <v>228</v>
      </c>
      <c r="B45" s="110" t="s">
        <v>229</v>
      </c>
      <c r="C45" s="111">
        <v>1</v>
      </c>
      <c r="D45" s="112"/>
      <c r="E45" s="113">
        <v>823.90169361999995</v>
      </c>
      <c r="F45" s="114">
        <v>823.90169361999995</v>
      </c>
      <c r="G45" s="115">
        <v>40</v>
      </c>
      <c r="H45" s="116">
        <v>494.34101617200002</v>
      </c>
      <c r="I45" s="117"/>
    </row>
    <row r="46" spans="1:9" hidden="1" outlineLevel="3" x14ac:dyDescent="0.2">
      <c r="A46" s="109" t="s">
        <v>230</v>
      </c>
      <c r="B46" s="110" t="s">
        <v>231</v>
      </c>
      <c r="C46" s="111">
        <v>1</v>
      </c>
      <c r="D46" s="112"/>
      <c r="E46" s="113">
        <v>270.62269196</v>
      </c>
      <c r="F46" s="114">
        <v>270.62269196</v>
      </c>
      <c r="G46" s="115">
        <v>40</v>
      </c>
      <c r="H46" s="116">
        <v>162.37361517599999</v>
      </c>
      <c r="I46" s="117"/>
    </row>
    <row r="47" spans="1:9" hidden="1" outlineLevel="3" x14ac:dyDescent="0.2">
      <c r="A47" s="109" t="s">
        <v>232</v>
      </c>
      <c r="B47" s="110" t="s">
        <v>92</v>
      </c>
      <c r="C47" s="111">
        <v>0</v>
      </c>
      <c r="D47" s="112"/>
      <c r="E47" s="113">
        <v>119.07551254000001</v>
      </c>
      <c r="F47" s="114">
        <v>0</v>
      </c>
      <c r="G47" s="115">
        <v>40</v>
      </c>
      <c r="H47" s="116">
        <v>0</v>
      </c>
      <c r="I47" s="117"/>
    </row>
    <row r="48" spans="1:9" hidden="1" outlineLevel="3" x14ac:dyDescent="0.2">
      <c r="A48" s="109" t="s">
        <v>233</v>
      </c>
      <c r="B48" s="110" t="s">
        <v>234</v>
      </c>
      <c r="C48" s="111">
        <v>0</v>
      </c>
      <c r="D48" s="112"/>
      <c r="E48" s="113">
        <v>56.526168339999998</v>
      </c>
      <c r="F48" s="114">
        <v>0</v>
      </c>
      <c r="G48" s="115">
        <v>40</v>
      </c>
      <c r="H48" s="116">
        <v>0</v>
      </c>
      <c r="I48" s="117"/>
    </row>
    <row r="49" spans="1:9" hidden="1" outlineLevel="3" x14ac:dyDescent="0.2">
      <c r="A49" s="109" t="s">
        <v>235</v>
      </c>
      <c r="B49" s="110" t="s">
        <v>236</v>
      </c>
      <c r="C49" s="111">
        <v>1</v>
      </c>
      <c r="D49" s="112"/>
      <c r="E49" s="113">
        <v>212.88679486000001</v>
      </c>
      <c r="F49" s="114">
        <v>212.88679486000001</v>
      </c>
      <c r="G49" s="115">
        <v>40</v>
      </c>
      <c r="H49" s="116">
        <v>127.732076916</v>
      </c>
      <c r="I49" s="117"/>
    </row>
    <row r="50" spans="1:9" hidden="1" outlineLevel="3" x14ac:dyDescent="0.2">
      <c r="A50" s="109" t="s">
        <v>237</v>
      </c>
      <c r="B50" s="110" t="s">
        <v>238</v>
      </c>
      <c r="C50" s="111">
        <v>1</v>
      </c>
      <c r="D50" s="112"/>
      <c r="E50" s="113">
        <v>206.87635298999999</v>
      </c>
      <c r="F50" s="114">
        <v>206.87635298999999</v>
      </c>
      <c r="G50" s="115">
        <v>40</v>
      </c>
      <c r="H50" s="116">
        <v>124.125811794</v>
      </c>
      <c r="I50" s="117"/>
    </row>
    <row r="51" spans="1:9" hidden="1" outlineLevel="3" x14ac:dyDescent="0.2">
      <c r="A51" s="109" t="s">
        <v>239</v>
      </c>
      <c r="B51" s="110" t="s">
        <v>240</v>
      </c>
      <c r="C51" s="111">
        <v>1</v>
      </c>
      <c r="D51" s="112"/>
      <c r="E51" s="113">
        <v>1142.63338851</v>
      </c>
      <c r="F51" s="114">
        <v>1142.63338851</v>
      </c>
      <c r="G51" s="115">
        <v>40</v>
      </c>
      <c r="H51" s="116">
        <v>685.58003310599997</v>
      </c>
      <c r="I51" s="117"/>
    </row>
    <row r="52" spans="1:9" outlineLevel="2" x14ac:dyDescent="0.2">
      <c r="A52" s="109" t="s">
        <v>241</v>
      </c>
      <c r="B52" s="110" t="s">
        <v>242</v>
      </c>
      <c r="C52" s="111">
        <v>2</v>
      </c>
      <c r="D52" s="112"/>
      <c r="E52" s="113">
        <v>5389.0233031999996</v>
      </c>
      <c r="F52" s="114">
        <f>C52*E52</f>
        <v>10778.046606399999</v>
      </c>
      <c r="G52" s="115">
        <v>40</v>
      </c>
      <c r="H52" s="116">
        <f>F52*(1-(G52/100)) +(0*SUM(H53))</f>
        <v>6466.827963839999</v>
      </c>
      <c r="I52" s="117"/>
    </row>
    <row r="53" spans="1:9" hidden="1" outlineLevel="2" x14ac:dyDescent="0.2">
      <c r="A53" s="109" t="s">
        <v>243</v>
      </c>
      <c r="B53" s="110" t="s">
        <v>242</v>
      </c>
      <c r="C53" s="111">
        <v>1</v>
      </c>
      <c r="D53" s="112"/>
      <c r="E53" s="113">
        <v>5389.0233031999996</v>
      </c>
      <c r="F53" s="114">
        <v>5389.0233031999996</v>
      </c>
      <c r="G53" s="115">
        <v>40</v>
      </c>
      <c r="H53" s="116">
        <v>3233.41398192</v>
      </c>
      <c r="I53" s="117"/>
    </row>
    <row r="54" spans="1:9" outlineLevel="2" x14ac:dyDescent="0.2">
      <c r="A54" s="109" t="s">
        <v>244</v>
      </c>
      <c r="B54" s="110" t="s">
        <v>245</v>
      </c>
      <c r="C54" s="111">
        <v>2</v>
      </c>
      <c r="D54" s="112"/>
      <c r="E54" s="113">
        <v>3300</v>
      </c>
      <c r="F54" s="114">
        <f>C54*E54</f>
        <v>6600</v>
      </c>
      <c r="G54" s="115">
        <v>40</v>
      </c>
      <c r="H54" s="116">
        <f>F54*(1-(G54/100)) +(0*SUM(H55))</f>
        <v>3960</v>
      </c>
      <c r="I54" s="117"/>
    </row>
    <row r="55" spans="1:9" hidden="1" outlineLevel="2" x14ac:dyDescent="0.2">
      <c r="A55" s="109" t="s">
        <v>246</v>
      </c>
      <c r="B55" s="110" t="s">
        <v>245</v>
      </c>
      <c r="C55" s="111">
        <v>1</v>
      </c>
      <c r="D55" s="112"/>
      <c r="E55" s="113">
        <v>3300</v>
      </c>
      <c r="F55" s="114">
        <v>3300</v>
      </c>
      <c r="G55" s="115">
        <v>40</v>
      </c>
      <c r="H55" s="116">
        <v>1980</v>
      </c>
      <c r="I55" s="117"/>
    </row>
    <row r="56" spans="1:9" outlineLevel="1" x14ac:dyDescent="0.2">
      <c r="A56" s="109" t="s">
        <v>247</v>
      </c>
      <c r="B56" s="110" t="s">
        <v>248</v>
      </c>
      <c r="C56" s="111">
        <v>1</v>
      </c>
      <c r="D56" s="112"/>
      <c r="E56" s="113">
        <f>SUM(F57)</f>
        <v>7080.41512797</v>
      </c>
      <c r="F56" s="114">
        <f>C56*E56</f>
        <v>7080.41512797</v>
      </c>
      <c r="G56" s="115">
        <f>IF(F56=0, 0, 100*(1-(H56/F56)))</f>
        <v>40</v>
      </c>
      <c r="H56" s="116">
        <f>C56*SUM(H57)</f>
        <v>4248.249076782</v>
      </c>
      <c r="I56" s="117"/>
    </row>
    <row r="57" spans="1:9" outlineLevel="1" x14ac:dyDescent="0.2">
      <c r="A57" s="109" t="s">
        <v>249</v>
      </c>
      <c r="B57" s="110" t="s">
        <v>250</v>
      </c>
      <c r="C57" s="111">
        <v>1</v>
      </c>
      <c r="D57" s="112"/>
      <c r="E57" s="113">
        <f>SUM(F58)</f>
        <v>7080.41512797</v>
      </c>
      <c r="F57" s="114">
        <f>C57*E57</f>
        <v>7080.41512797</v>
      </c>
      <c r="G57" s="115">
        <f>IF(F57=0, 0, 100*(1-(H57/F57)))</f>
        <v>40</v>
      </c>
      <c r="H57" s="116">
        <f>C57*SUM(H58)</f>
        <v>4248.249076782</v>
      </c>
      <c r="I57" s="117"/>
    </row>
    <row r="58" spans="1:9" outlineLevel="1" x14ac:dyDescent="0.2">
      <c r="A58" s="109" t="s">
        <v>251</v>
      </c>
      <c r="B58" s="110" t="s">
        <v>252</v>
      </c>
      <c r="C58" s="111">
        <v>1</v>
      </c>
      <c r="D58" s="112"/>
      <c r="E58" s="113">
        <v>7080.41512797</v>
      </c>
      <c r="F58" s="114">
        <f>C58*E58</f>
        <v>7080.41512797</v>
      </c>
      <c r="G58" s="115">
        <v>40</v>
      </c>
      <c r="H58" s="116">
        <f>F58*(1-(G58/100)) +(0*SUM(H59,H60,H61,H62,H63))</f>
        <v>4248.249076782</v>
      </c>
      <c r="I58" s="117"/>
    </row>
    <row r="59" spans="1:9" hidden="1" outlineLevel="2" x14ac:dyDescent="0.2">
      <c r="A59" s="109" t="s">
        <v>253</v>
      </c>
      <c r="B59" s="110" t="s">
        <v>181</v>
      </c>
      <c r="C59" s="111">
        <v>1</v>
      </c>
      <c r="D59" s="112"/>
      <c r="E59" s="113">
        <v>491.93938622000002</v>
      </c>
      <c r="F59" s="114">
        <v>491.93938622000002</v>
      </c>
      <c r="G59" s="115">
        <v>40</v>
      </c>
      <c r="H59" s="116">
        <v>295.163631732</v>
      </c>
      <c r="I59" s="117"/>
    </row>
    <row r="60" spans="1:9" hidden="1" outlineLevel="2" x14ac:dyDescent="0.2">
      <c r="A60" s="109" t="s">
        <v>254</v>
      </c>
      <c r="B60" s="110" t="s">
        <v>197</v>
      </c>
      <c r="C60" s="111">
        <v>1</v>
      </c>
      <c r="D60" s="112"/>
      <c r="E60" s="113">
        <v>967.93582071000003</v>
      </c>
      <c r="F60" s="114">
        <v>967.93582071000003</v>
      </c>
      <c r="G60" s="115">
        <v>40</v>
      </c>
      <c r="H60" s="116">
        <v>580.76149242600002</v>
      </c>
      <c r="I60" s="117"/>
    </row>
    <row r="61" spans="1:9" hidden="1" outlineLevel="2" x14ac:dyDescent="0.2">
      <c r="A61" s="109" t="s">
        <v>255</v>
      </c>
      <c r="B61" s="110" t="s">
        <v>256</v>
      </c>
      <c r="C61" s="111">
        <v>1</v>
      </c>
      <c r="D61" s="112"/>
      <c r="E61" s="113">
        <v>967.93582071000003</v>
      </c>
      <c r="F61" s="114">
        <v>967.93582071000003</v>
      </c>
      <c r="G61" s="115">
        <v>40</v>
      </c>
      <c r="H61" s="116">
        <v>580.76149242600002</v>
      </c>
      <c r="I61" s="117"/>
    </row>
    <row r="62" spans="1:9" hidden="1" outlineLevel="2" x14ac:dyDescent="0.2">
      <c r="A62" s="109" t="s">
        <v>257</v>
      </c>
      <c r="B62" s="110" t="s">
        <v>258</v>
      </c>
      <c r="C62" s="111">
        <v>1</v>
      </c>
      <c r="D62" s="112"/>
      <c r="E62" s="113">
        <v>2064.00101872</v>
      </c>
      <c r="F62" s="114">
        <v>2064.00101872</v>
      </c>
      <c r="G62" s="115">
        <v>40</v>
      </c>
      <c r="H62" s="116">
        <v>1238.4006112320001</v>
      </c>
      <c r="I62" s="117"/>
    </row>
    <row r="63" spans="1:9" hidden="1" outlineLevel="2" x14ac:dyDescent="0.2">
      <c r="A63" s="109" t="s">
        <v>259</v>
      </c>
      <c r="B63" s="110" t="s">
        <v>118</v>
      </c>
      <c r="C63" s="111">
        <v>3</v>
      </c>
      <c r="D63" s="112"/>
      <c r="E63" s="113">
        <v>862.86769387000004</v>
      </c>
      <c r="F63" s="114">
        <v>2588.6030816100001</v>
      </c>
      <c r="G63" s="115">
        <v>40</v>
      </c>
      <c r="H63" s="116">
        <v>1553.161848966</v>
      </c>
      <c r="I63" s="117"/>
    </row>
    <row r="64" spans="1:9" outlineLevel="1" x14ac:dyDescent="0.2">
      <c r="A64" s="109" t="s">
        <v>260</v>
      </c>
      <c r="B64" s="110" t="s">
        <v>261</v>
      </c>
      <c r="C64" s="111">
        <v>1</v>
      </c>
      <c r="D64" s="112"/>
      <c r="E64" s="113">
        <f>SUM(F65,F68,F70,F72)</f>
        <v>12677.74146186</v>
      </c>
      <c r="F64" s="114">
        <f>C64*E64</f>
        <v>12677.74146186</v>
      </c>
      <c r="G64" s="115">
        <f>IF(F64=0, 0, 100*(1-(H64/F64)))</f>
        <v>85.6</v>
      </c>
      <c r="H64" s="116">
        <f>C64*SUM(H65,H68,H70,H72)</f>
        <v>1825.5947705078402</v>
      </c>
      <c r="I64" s="117"/>
    </row>
    <row r="65" spans="1:9" outlineLevel="2" x14ac:dyDescent="0.2">
      <c r="A65" s="109" t="s">
        <v>262</v>
      </c>
      <c r="B65" s="110" t="s">
        <v>149</v>
      </c>
      <c r="C65" s="111">
        <v>1</v>
      </c>
      <c r="D65" s="112"/>
      <c r="E65" s="113">
        <v>2292.1176620400001</v>
      </c>
      <c r="F65" s="114">
        <f>C65*E65</f>
        <v>2292.1176620400001</v>
      </c>
      <c r="G65" s="115">
        <v>85.6</v>
      </c>
      <c r="H65" s="116">
        <f>F65*(1-(G65/100)) +(0*SUM(H66,H67))</f>
        <v>330.06494333376008</v>
      </c>
      <c r="I65" s="117"/>
    </row>
    <row r="66" spans="1:9" hidden="1" outlineLevel="3" x14ac:dyDescent="0.2">
      <c r="A66" s="109" t="s">
        <v>263</v>
      </c>
      <c r="B66" s="110" t="s">
        <v>151</v>
      </c>
      <c r="C66" s="111">
        <v>1</v>
      </c>
      <c r="D66" s="112"/>
      <c r="E66" s="113">
        <v>509.35948044999998</v>
      </c>
      <c r="F66" s="114">
        <v>509.35948044999998</v>
      </c>
      <c r="G66" s="115">
        <v>85.6</v>
      </c>
      <c r="H66" s="116">
        <v>73.347765184799997</v>
      </c>
      <c r="I66" s="117"/>
    </row>
    <row r="67" spans="1:9" hidden="1" outlineLevel="3" x14ac:dyDescent="0.2">
      <c r="A67" s="109" t="s">
        <v>264</v>
      </c>
      <c r="B67" s="110" t="s">
        <v>153</v>
      </c>
      <c r="C67" s="111">
        <v>1</v>
      </c>
      <c r="D67" s="112"/>
      <c r="E67" s="113">
        <v>1782.75818159</v>
      </c>
      <c r="F67" s="114">
        <v>1782.75818159</v>
      </c>
      <c r="G67" s="115">
        <v>85.6</v>
      </c>
      <c r="H67" s="116">
        <v>256.71717814895999</v>
      </c>
      <c r="I67" s="117"/>
    </row>
    <row r="68" spans="1:9" outlineLevel="2" x14ac:dyDescent="0.2">
      <c r="A68" s="109" t="s">
        <v>265</v>
      </c>
      <c r="B68" s="110" t="s">
        <v>155</v>
      </c>
      <c r="C68" s="111">
        <v>1</v>
      </c>
      <c r="D68" s="112"/>
      <c r="E68" s="113">
        <v>303.06889087000002</v>
      </c>
      <c r="F68" s="114">
        <f>C68*E68</f>
        <v>303.06889087000002</v>
      </c>
      <c r="G68" s="115">
        <v>85.6</v>
      </c>
      <c r="H68" s="116">
        <f>F68*(1-(G68/100)) +(0*SUM(H69))</f>
        <v>43.641920285280008</v>
      </c>
      <c r="I68" s="117"/>
    </row>
    <row r="69" spans="1:9" hidden="1" outlineLevel="2" x14ac:dyDescent="0.2">
      <c r="A69" s="109" t="s">
        <v>266</v>
      </c>
      <c r="B69" s="110" t="s">
        <v>157</v>
      </c>
      <c r="C69" s="111">
        <v>1</v>
      </c>
      <c r="D69" s="112"/>
      <c r="E69" s="113">
        <v>303.06889087000002</v>
      </c>
      <c r="F69" s="114">
        <v>303.06889087000002</v>
      </c>
      <c r="G69" s="115">
        <v>85.6</v>
      </c>
      <c r="H69" s="116">
        <v>43.641920285280001</v>
      </c>
      <c r="I69" s="117"/>
    </row>
    <row r="70" spans="1:9" outlineLevel="2" x14ac:dyDescent="0.2">
      <c r="A70" s="109" t="s">
        <v>267</v>
      </c>
      <c r="B70" s="110" t="s">
        <v>159</v>
      </c>
      <c r="C70" s="111">
        <v>1</v>
      </c>
      <c r="D70" s="112"/>
      <c r="E70" s="113">
        <v>1069.6549089499999</v>
      </c>
      <c r="F70" s="114">
        <f>C70*E70</f>
        <v>1069.6549089499999</v>
      </c>
      <c r="G70" s="115">
        <v>85.6</v>
      </c>
      <c r="H70" s="116">
        <f>F70*(1-(G70/100)) +(0*SUM(H71))</f>
        <v>154.0303068888</v>
      </c>
      <c r="I70" s="117"/>
    </row>
    <row r="71" spans="1:9" hidden="1" outlineLevel="2" x14ac:dyDescent="0.2">
      <c r="A71" s="109" t="s">
        <v>268</v>
      </c>
      <c r="B71" s="110" t="s">
        <v>161</v>
      </c>
      <c r="C71" s="111">
        <v>1</v>
      </c>
      <c r="D71" s="112"/>
      <c r="E71" s="113">
        <v>1069.6549089499999</v>
      </c>
      <c r="F71" s="114">
        <v>1069.6549089499999</v>
      </c>
      <c r="G71" s="115">
        <v>85.6</v>
      </c>
      <c r="H71" s="116">
        <v>154.0303068888</v>
      </c>
      <c r="I71" s="117"/>
    </row>
    <row r="72" spans="1:9" outlineLevel="2" x14ac:dyDescent="0.2">
      <c r="A72" s="109" t="s">
        <v>269</v>
      </c>
      <c r="B72" s="110" t="s">
        <v>163</v>
      </c>
      <c r="C72" s="111">
        <v>1</v>
      </c>
      <c r="D72" s="112"/>
      <c r="E72" s="113">
        <v>9012.9</v>
      </c>
      <c r="F72" s="114">
        <f>C72*E72</f>
        <v>9012.9</v>
      </c>
      <c r="G72" s="115">
        <v>85.6</v>
      </c>
      <c r="H72" s="116">
        <f>F72*(1-(G72/100)) +(0*SUM(H73))</f>
        <v>1297.8576</v>
      </c>
      <c r="I72" s="117"/>
    </row>
    <row r="73" spans="1:9" hidden="1" outlineLevel="2" x14ac:dyDescent="0.2">
      <c r="A73" s="109" t="s">
        <v>270</v>
      </c>
      <c r="B73" s="110" t="s">
        <v>165</v>
      </c>
      <c r="C73" s="111">
        <v>1</v>
      </c>
      <c r="D73" s="112"/>
      <c r="E73" s="113">
        <v>9012.9</v>
      </c>
      <c r="F73" s="114">
        <v>9012.9</v>
      </c>
      <c r="G73" s="115">
        <v>85.6</v>
      </c>
      <c r="H73" s="116">
        <v>1297.8576</v>
      </c>
      <c r="I73" s="117"/>
    </row>
    <row r="74" spans="1:9" outlineLevel="1" x14ac:dyDescent="0.2">
      <c r="A74" s="109" t="s">
        <v>271</v>
      </c>
      <c r="B74" s="110" t="s">
        <v>272</v>
      </c>
      <c r="C74" s="111">
        <v>1</v>
      </c>
      <c r="D74" s="112"/>
      <c r="E74" s="113">
        <f>SUM(F75)</f>
        <v>333.63045970000002</v>
      </c>
      <c r="F74" s="114">
        <f>C74*E74</f>
        <v>333.63045970000002</v>
      </c>
      <c r="G74" s="115">
        <f>IF(F74=0, 0, 100*(1-(H74/F74)))</f>
        <v>85.6</v>
      </c>
      <c r="H74" s="116">
        <f>C74*SUM(H75)</f>
        <v>48.042786196800009</v>
      </c>
      <c r="I74" s="117"/>
    </row>
    <row r="75" spans="1:9" outlineLevel="1" x14ac:dyDescent="0.2">
      <c r="A75" s="109" t="s">
        <v>273</v>
      </c>
      <c r="B75" s="110" t="s">
        <v>139</v>
      </c>
      <c r="C75" s="111">
        <v>1</v>
      </c>
      <c r="D75" s="112"/>
      <c r="E75" s="113">
        <v>333.63045970000002</v>
      </c>
      <c r="F75" s="114">
        <f>C75*E75</f>
        <v>333.63045970000002</v>
      </c>
      <c r="G75" s="115">
        <v>85.6</v>
      </c>
      <c r="H75" s="116">
        <f>F75*(1-(G75/100)) +(0*SUM(H76))</f>
        <v>48.042786196800009</v>
      </c>
      <c r="I75" s="117"/>
    </row>
    <row r="76" spans="1:9" hidden="1" outlineLevel="1" x14ac:dyDescent="0.2">
      <c r="A76" s="109" t="s">
        <v>274</v>
      </c>
      <c r="B76" s="110" t="s">
        <v>141</v>
      </c>
      <c r="C76" s="111">
        <v>1</v>
      </c>
      <c r="D76" s="112"/>
      <c r="E76" s="113">
        <v>333.63045970000002</v>
      </c>
      <c r="F76" s="114">
        <v>333.63045970000002</v>
      </c>
      <c r="G76" s="115">
        <v>85.6</v>
      </c>
      <c r="H76" s="116">
        <v>48.042786196800002</v>
      </c>
      <c r="I76" s="117"/>
    </row>
    <row r="77" spans="1:9" outlineLevel="1" x14ac:dyDescent="0.2">
      <c r="A77" s="109" t="s">
        <v>275</v>
      </c>
      <c r="B77" s="110" t="s">
        <v>276</v>
      </c>
      <c r="C77" s="111">
        <v>1</v>
      </c>
      <c r="D77" s="112"/>
      <c r="E77" s="113">
        <f>SUM(F78)</f>
        <v>1324.33464918</v>
      </c>
      <c r="F77" s="114">
        <f>C77*E77</f>
        <v>1324.33464918</v>
      </c>
      <c r="G77" s="115">
        <f>IF(F77=0, 0, 100*(1-(H77/F77)))</f>
        <v>85.6</v>
      </c>
      <c r="H77" s="116">
        <f>C77*SUM(H78)</f>
        <v>190.70418948192003</v>
      </c>
      <c r="I77" s="117"/>
    </row>
    <row r="78" spans="1:9" outlineLevel="1" x14ac:dyDescent="0.2">
      <c r="A78" s="109" t="s">
        <v>277</v>
      </c>
      <c r="B78" s="110" t="s">
        <v>133</v>
      </c>
      <c r="C78" s="111">
        <v>1</v>
      </c>
      <c r="D78" s="112"/>
      <c r="E78" s="113">
        <v>1324.33464918</v>
      </c>
      <c r="F78" s="114">
        <f>C78*E78</f>
        <v>1324.33464918</v>
      </c>
      <c r="G78" s="115">
        <v>85.6</v>
      </c>
      <c r="H78" s="116">
        <f>F78*(1-(G78/100)) +(0*SUM(H79))</f>
        <v>190.70418948192003</v>
      </c>
      <c r="I78" s="117"/>
    </row>
    <row r="79" spans="1:9" hidden="1" outlineLevel="1" x14ac:dyDescent="0.2">
      <c r="A79" s="109" t="s">
        <v>278</v>
      </c>
      <c r="B79" s="110" t="s">
        <v>135</v>
      </c>
      <c r="C79" s="111">
        <v>1</v>
      </c>
      <c r="D79" s="112"/>
      <c r="E79" s="113">
        <v>1324.33464918</v>
      </c>
      <c r="F79" s="114">
        <v>1324.33464918</v>
      </c>
      <c r="G79" s="115">
        <v>85.6</v>
      </c>
      <c r="H79" s="116">
        <v>190.70418948192</v>
      </c>
      <c r="I79" s="117"/>
    </row>
    <row r="80" spans="1:9" x14ac:dyDescent="0.2">
      <c r="A80" s="109"/>
      <c r="B80" s="110"/>
      <c r="C80" s="111"/>
      <c r="D80" s="112"/>
      <c r="E80" s="113"/>
      <c r="F80" s="114"/>
      <c r="G80" s="115"/>
      <c r="H80" s="116"/>
      <c r="I80" s="117"/>
    </row>
    <row r="81" spans="1:9" ht="13.5" thickBot="1" x14ac:dyDescent="0.25">
      <c r="A81" s="118"/>
      <c r="B81" s="119"/>
      <c r="C81" s="120"/>
      <c r="D81" s="121"/>
      <c r="E81" s="122"/>
      <c r="F81" s="123"/>
      <c r="G81" s="124"/>
      <c r="H81" s="125"/>
      <c r="I81" s="126"/>
    </row>
    <row r="82" spans="1:9" x14ac:dyDescent="0.2">
      <c r="A82" s="27"/>
      <c r="B82" s="127" t="s">
        <v>49</v>
      </c>
      <c r="C82" s="128"/>
      <c r="D82" s="27"/>
      <c r="E82" s="129"/>
      <c r="F82" s="114"/>
      <c r="G82" s="130"/>
      <c r="H82" s="129">
        <f>F11</f>
        <v>85577.616018090004</v>
      </c>
      <c r="I82" s="129"/>
    </row>
    <row r="83" spans="1:9" x14ac:dyDescent="0.2">
      <c r="A83" s="4"/>
      <c r="B83" s="127" t="s">
        <v>50</v>
      </c>
      <c r="C83" s="96"/>
      <c r="D83" s="4"/>
      <c r="E83" s="20"/>
      <c r="F83" s="114"/>
      <c r="G83" s="97"/>
      <c r="H83" s="20">
        <f>H11</f>
        <v>44809.487414596559</v>
      </c>
      <c r="I83" s="20"/>
    </row>
    <row r="84" spans="1:9" x14ac:dyDescent="0.2">
      <c r="A84" s="4"/>
      <c r="B84" s="127" t="s">
        <v>51</v>
      </c>
      <c r="C84" s="96"/>
      <c r="D84" s="4"/>
      <c r="E84" s="20"/>
      <c r="F84" s="114"/>
      <c r="G84" s="97"/>
      <c r="H84" s="20">
        <f>I11</f>
        <v>0</v>
      </c>
      <c r="I84" s="20"/>
    </row>
    <row r="85" spans="1:9" x14ac:dyDescent="0.2">
      <c r="A85" s="4"/>
      <c r="B85" s="127"/>
      <c r="C85" s="96"/>
      <c r="D85" s="4"/>
      <c r="E85" s="20"/>
      <c r="F85" s="114"/>
      <c r="G85" s="97"/>
      <c r="H85" s="20"/>
      <c r="I85" s="20"/>
    </row>
    <row r="86" spans="1:9" x14ac:dyDescent="0.2">
      <c r="A86" s="4"/>
      <c r="B86" s="76" t="s">
        <v>52</v>
      </c>
      <c r="C86" s="96"/>
      <c r="D86" s="4"/>
      <c r="E86" s="20"/>
      <c r="F86" s="114"/>
      <c r="G86" s="97"/>
      <c r="H86" s="20">
        <f>SUM(H83,H84)</f>
        <v>44809.487414596559</v>
      </c>
    </row>
    <row r="87" spans="1:9" x14ac:dyDescent="0.2">
      <c r="A87" s="4"/>
      <c r="B87" s="76"/>
      <c r="C87" s="96"/>
      <c r="D87" s="4"/>
      <c r="E87" s="20"/>
      <c r="F87" s="20"/>
      <c r="G87" s="97"/>
      <c r="H87" s="20"/>
      <c r="I87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outlinePr summaryBelow="0"/>
    <pageSetUpPr fitToPage="1"/>
  </sheetPr>
  <dimension ref="A1:I75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279</v>
      </c>
      <c r="B11" s="110" t="s">
        <v>280</v>
      </c>
      <c r="C11" s="111">
        <v>1</v>
      </c>
      <c r="D11" s="112"/>
      <c r="E11" s="113">
        <f>SUM(F12,F45,F52,F62,F65)</f>
        <v>66268.869219429995</v>
      </c>
      <c r="F11" s="114">
        <f>C11*E11</f>
        <v>66268.869219429995</v>
      </c>
      <c r="G11" s="115">
        <f>IF(F11=0, 0, 100*(1-(H11/F11)))</f>
        <v>49.86448429444571</v>
      </c>
      <c r="H11" s="116">
        <f>C11*SUM(H12,H45,H52,H62,H65)</f>
        <v>33224.239335400554</v>
      </c>
      <c r="I11" s="117">
        <f>SUM(I12:I67)</f>
        <v>0</v>
      </c>
    </row>
    <row r="12" spans="1:9" outlineLevel="1" x14ac:dyDescent="0.2">
      <c r="A12" s="109" t="s">
        <v>281</v>
      </c>
      <c r="B12" s="110" t="s">
        <v>282</v>
      </c>
      <c r="C12" s="111">
        <v>1</v>
      </c>
      <c r="D12" s="112"/>
      <c r="E12" s="113">
        <f>SUM(F13,F15,F17,F19,F21,F23,F25,F28,F30,F32,F34,F41,F43)</f>
        <v>45344.686906939998</v>
      </c>
      <c r="F12" s="114">
        <f>C12*E12</f>
        <v>45344.686906939998</v>
      </c>
      <c r="G12" s="115">
        <f>IF(F12=0, 0, 100*(1-(H12/F12)))</f>
        <v>40</v>
      </c>
      <c r="H12" s="116">
        <f>C12*SUM(H13,H15,H17,H19,H21,H23,H25,H28,H30,H32,H34,H41,H43)</f>
        <v>27206.812144163996</v>
      </c>
      <c r="I12" s="117"/>
    </row>
    <row r="13" spans="1:9" outlineLevel="2" x14ac:dyDescent="0.2">
      <c r="A13" s="109" t="s">
        <v>283</v>
      </c>
      <c r="B13" s="110" t="s">
        <v>179</v>
      </c>
      <c r="C13" s="111">
        <v>2</v>
      </c>
      <c r="D13" s="112"/>
      <c r="E13" s="113">
        <v>491.93938622000002</v>
      </c>
      <c r="F13" s="114">
        <f>C13*E13</f>
        <v>983.87877244000003</v>
      </c>
      <c r="G13" s="115">
        <v>40</v>
      </c>
      <c r="H13" s="116">
        <f>F13*(1-(G13/100)) +(0*SUM(H14))</f>
        <v>590.327263464</v>
      </c>
      <c r="I13" s="117"/>
    </row>
    <row r="14" spans="1:9" hidden="1" outlineLevel="2" x14ac:dyDescent="0.2">
      <c r="A14" s="109" t="s">
        <v>284</v>
      </c>
      <c r="B14" s="110" t="s">
        <v>181</v>
      </c>
      <c r="C14" s="111">
        <v>1</v>
      </c>
      <c r="D14" s="112"/>
      <c r="E14" s="113">
        <v>491.93938622000002</v>
      </c>
      <c r="F14" s="114">
        <v>491.93938622000002</v>
      </c>
      <c r="G14" s="115">
        <v>40</v>
      </c>
      <c r="H14" s="116">
        <v>295.163631732</v>
      </c>
      <c r="I14" s="117"/>
    </row>
    <row r="15" spans="1:9" outlineLevel="2" x14ac:dyDescent="0.2">
      <c r="A15" s="109" t="s">
        <v>285</v>
      </c>
      <c r="B15" s="110" t="s">
        <v>183</v>
      </c>
      <c r="C15" s="111">
        <v>4</v>
      </c>
      <c r="D15" s="112"/>
      <c r="E15" s="113">
        <v>313.76543995999998</v>
      </c>
      <c r="F15" s="114">
        <f>C15*E15</f>
        <v>1255.0617598399999</v>
      </c>
      <c r="G15" s="115">
        <v>40</v>
      </c>
      <c r="H15" s="116">
        <f>F15*(1-(G15/100)) +(0*SUM(H16))</f>
        <v>753.03705590399989</v>
      </c>
      <c r="I15" s="117"/>
    </row>
    <row r="16" spans="1:9" hidden="1" outlineLevel="2" x14ac:dyDescent="0.2">
      <c r="A16" s="109" t="s">
        <v>286</v>
      </c>
      <c r="B16" s="110" t="s">
        <v>185</v>
      </c>
      <c r="C16" s="111">
        <v>1</v>
      </c>
      <c r="D16" s="112"/>
      <c r="E16" s="113">
        <v>313.76543995999998</v>
      </c>
      <c r="F16" s="114">
        <v>313.76543995999998</v>
      </c>
      <c r="G16" s="115">
        <v>40</v>
      </c>
      <c r="H16" s="116">
        <v>188.259263976</v>
      </c>
      <c r="I16" s="117"/>
    </row>
    <row r="17" spans="1:9" outlineLevel="2" x14ac:dyDescent="0.2">
      <c r="A17" s="109" t="s">
        <v>287</v>
      </c>
      <c r="B17" s="110" t="s">
        <v>187</v>
      </c>
      <c r="C17" s="111">
        <v>1</v>
      </c>
      <c r="D17" s="112"/>
      <c r="E17" s="113">
        <v>666.34407233000002</v>
      </c>
      <c r="F17" s="114">
        <f>C17*E17</f>
        <v>666.34407233000002</v>
      </c>
      <c r="G17" s="115">
        <v>40</v>
      </c>
      <c r="H17" s="116">
        <f>F17*(1-(G17/100)) +(0*SUM(H18))</f>
        <v>399.806443398</v>
      </c>
      <c r="I17" s="117"/>
    </row>
    <row r="18" spans="1:9" hidden="1" outlineLevel="2" x14ac:dyDescent="0.2">
      <c r="A18" s="109" t="s">
        <v>288</v>
      </c>
      <c r="B18" s="110" t="s">
        <v>189</v>
      </c>
      <c r="C18" s="111">
        <v>1</v>
      </c>
      <c r="D18" s="112"/>
      <c r="E18" s="113">
        <v>666.34407233000002</v>
      </c>
      <c r="F18" s="114">
        <v>666.34407233000002</v>
      </c>
      <c r="G18" s="115">
        <v>40</v>
      </c>
      <c r="H18" s="116">
        <v>399.806443398</v>
      </c>
      <c r="I18" s="117"/>
    </row>
    <row r="19" spans="1:9" outlineLevel="2" x14ac:dyDescent="0.2">
      <c r="A19" s="109" t="s">
        <v>289</v>
      </c>
      <c r="B19" s="110" t="s">
        <v>191</v>
      </c>
      <c r="C19" s="111">
        <v>1</v>
      </c>
      <c r="D19" s="112"/>
      <c r="E19" s="113">
        <v>700.36928562000003</v>
      </c>
      <c r="F19" s="114">
        <f>C19*E19</f>
        <v>700.36928562000003</v>
      </c>
      <c r="G19" s="115">
        <v>40</v>
      </c>
      <c r="H19" s="116">
        <f>F19*(1-(G19/100)) +(0*SUM(H20))</f>
        <v>420.22157137200003</v>
      </c>
      <c r="I19" s="117"/>
    </row>
    <row r="20" spans="1:9" hidden="1" outlineLevel="2" x14ac:dyDescent="0.2">
      <c r="A20" s="109" t="s">
        <v>290</v>
      </c>
      <c r="B20" s="110" t="s">
        <v>193</v>
      </c>
      <c r="C20" s="111">
        <v>1</v>
      </c>
      <c r="D20" s="112"/>
      <c r="E20" s="113">
        <v>700.36928562000003</v>
      </c>
      <c r="F20" s="114">
        <v>700.36928562000003</v>
      </c>
      <c r="G20" s="115">
        <v>40</v>
      </c>
      <c r="H20" s="116">
        <v>420.22157137200003</v>
      </c>
      <c r="I20" s="117"/>
    </row>
    <row r="21" spans="1:9" outlineLevel="2" x14ac:dyDescent="0.2">
      <c r="A21" s="109" t="s">
        <v>291</v>
      </c>
      <c r="B21" s="110" t="s">
        <v>195</v>
      </c>
      <c r="C21" s="111">
        <v>4</v>
      </c>
      <c r="D21" s="112"/>
      <c r="E21" s="113">
        <v>967.93582071000003</v>
      </c>
      <c r="F21" s="114">
        <f>C21*E21</f>
        <v>3871.7432828400001</v>
      </c>
      <c r="G21" s="115">
        <v>40</v>
      </c>
      <c r="H21" s="116">
        <f>F21*(1-(G21/100)) +(0*SUM(H22))</f>
        <v>2323.0459697040001</v>
      </c>
      <c r="I21" s="117"/>
    </row>
    <row r="22" spans="1:9" hidden="1" outlineLevel="2" x14ac:dyDescent="0.2">
      <c r="A22" s="109" t="s">
        <v>292</v>
      </c>
      <c r="B22" s="110" t="s">
        <v>197</v>
      </c>
      <c r="C22" s="111">
        <v>1</v>
      </c>
      <c r="D22" s="112"/>
      <c r="E22" s="113">
        <v>967.93582071000003</v>
      </c>
      <c r="F22" s="114">
        <v>967.93582071000003</v>
      </c>
      <c r="G22" s="115">
        <v>40</v>
      </c>
      <c r="H22" s="116">
        <v>580.76149242600002</v>
      </c>
      <c r="I22" s="117"/>
    </row>
    <row r="23" spans="1:9" outlineLevel="2" x14ac:dyDescent="0.2">
      <c r="A23" s="109" t="s">
        <v>293</v>
      </c>
      <c r="B23" s="110" t="s">
        <v>294</v>
      </c>
      <c r="C23" s="111">
        <v>1</v>
      </c>
      <c r="D23" s="112"/>
      <c r="E23" s="113">
        <v>1419</v>
      </c>
      <c r="F23" s="114">
        <f>C23*E23</f>
        <v>1419</v>
      </c>
      <c r="G23" s="115">
        <v>40</v>
      </c>
      <c r="H23" s="116">
        <f>F23*(1-(G23/100)) +(0*SUM(H24))</f>
        <v>851.4</v>
      </c>
      <c r="I23" s="117"/>
    </row>
    <row r="24" spans="1:9" hidden="1" outlineLevel="2" x14ac:dyDescent="0.2">
      <c r="A24" s="109" t="s">
        <v>295</v>
      </c>
      <c r="B24" s="110" t="s">
        <v>296</v>
      </c>
      <c r="C24" s="111">
        <v>1</v>
      </c>
      <c r="D24" s="112"/>
      <c r="E24" s="113">
        <v>1419</v>
      </c>
      <c r="F24" s="114">
        <v>1419</v>
      </c>
      <c r="G24" s="115">
        <v>40</v>
      </c>
      <c r="H24" s="116">
        <v>851.4</v>
      </c>
      <c r="I24" s="117"/>
    </row>
    <row r="25" spans="1:9" outlineLevel="2" x14ac:dyDescent="0.2">
      <c r="A25" s="109" t="s">
        <v>297</v>
      </c>
      <c r="B25" s="110" t="s">
        <v>298</v>
      </c>
      <c r="C25" s="111">
        <v>1</v>
      </c>
      <c r="D25" s="112"/>
      <c r="E25" s="113">
        <v>587.63</v>
      </c>
      <c r="F25" s="114">
        <f>C25*E25</f>
        <v>587.63</v>
      </c>
      <c r="G25" s="115">
        <v>40</v>
      </c>
      <c r="H25" s="116">
        <f>F25*(1-(G25/100)) +(0*SUM(H26,H27))</f>
        <v>352.57799999999997</v>
      </c>
      <c r="I25" s="117"/>
    </row>
    <row r="26" spans="1:9" hidden="1" outlineLevel="3" x14ac:dyDescent="0.2">
      <c r="A26" s="109" t="s">
        <v>299</v>
      </c>
      <c r="B26" s="110" t="s">
        <v>300</v>
      </c>
      <c r="C26" s="111">
        <v>1</v>
      </c>
      <c r="D26" s="112"/>
      <c r="E26" s="113">
        <v>290.63</v>
      </c>
      <c r="F26" s="114">
        <v>290.63</v>
      </c>
      <c r="G26" s="115">
        <v>40</v>
      </c>
      <c r="H26" s="116">
        <v>174.37799999999999</v>
      </c>
      <c r="I26" s="117"/>
    </row>
    <row r="27" spans="1:9" hidden="1" outlineLevel="3" x14ac:dyDescent="0.2">
      <c r="A27" s="109" t="s">
        <v>301</v>
      </c>
      <c r="B27" s="110" t="s">
        <v>302</v>
      </c>
      <c r="C27" s="111">
        <v>1</v>
      </c>
      <c r="D27" s="112"/>
      <c r="E27" s="113">
        <v>297</v>
      </c>
      <c r="F27" s="114">
        <v>297</v>
      </c>
      <c r="G27" s="115">
        <v>40</v>
      </c>
      <c r="H27" s="116">
        <v>178.2</v>
      </c>
      <c r="I27" s="117"/>
    </row>
    <row r="28" spans="1:9" outlineLevel="2" x14ac:dyDescent="0.2">
      <c r="A28" s="109" t="s">
        <v>303</v>
      </c>
      <c r="B28" s="110" t="s">
        <v>203</v>
      </c>
      <c r="C28" s="111">
        <v>1</v>
      </c>
      <c r="D28" s="112"/>
      <c r="E28" s="113">
        <v>9312.3647013900008</v>
      </c>
      <c r="F28" s="114">
        <f>C28*E28</f>
        <v>9312.3647013900008</v>
      </c>
      <c r="G28" s="115">
        <v>40</v>
      </c>
      <c r="H28" s="116">
        <f>F28*(1-(G28/100)) +(0*SUM(H29))</f>
        <v>5587.4188208340001</v>
      </c>
      <c r="I28" s="117"/>
    </row>
    <row r="29" spans="1:9" hidden="1" outlineLevel="2" x14ac:dyDescent="0.2">
      <c r="A29" s="109" t="s">
        <v>304</v>
      </c>
      <c r="B29" s="110" t="s">
        <v>205</v>
      </c>
      <c r="C29" s="111">
        <v>1</v>
      </c>
      <c r="D29" s="112"/>
      <c r="E29" s="113">
        <v>9312.3647013900008</v>
      </c>
      <c r="F29" s="114">
        <v>9312.3647013900008</v>
      </c>
      <c r="G29" s="115">
        <v>40</v>
      </c>
      <c r="H29" s="116">
        <v>5587.4188208340001</v>
      </c>
      <c r="I29" s="117"/>
    </row>
    <row r="30" spans="1:9" outlineLevel="2" x14ac:dyDescent="0.2">
      <c r="A30" s="109" t="s">
        <v>305</v>
      </c>
      <c r="B30" s="110" t="s">
        <v>207</v>
      </c>
      <c r="C30" s="111">
        <v>1</v>
      </c>
      <c r="D30" s="112"/>
      <c r="E30" s="113">
        <v>1980.13</v>
      </c>
      <c r="F30" s="114">
        <f>C30*E30</f>
        <v>1980.13</v>
      </c>
      <c r="G30" s="115">
        <v>40</v>
      </c>
      <c r="H30" s="116">
        <f>F30*(1-(G30/100)) +(0*SUM(H31))</f>
        <v>1188.078</v>
      </c>
      <c r="I30" s="117"/>
    </row>
    <row r="31" spans="1:9" hidden="1" outlineLevel="2" x14ac:dyDescent="0.2">
      <c r="A31" s="109" t="s">
        <v>306</v>
      </c>
      <c r="B31" s="110" t="s">
        <v>207</v>
      </c>
      <c r="C31" s="111">
        <v>1</v>
      </c>
      <c r="D31" s="112"/>
      <c r="E31" s="113">
        <v>1980.13</v>
      </c>
      <c r="F31" s="114">
        <v>1980.13</v>
      </c>
      <c r="G31" s="115">
        <v>40</v>
      </c>
      <c r="H31" s="116">
        <v>1188.078</v>
      </c>
      <c r="I31" s="117"/>
    </row>
    <row r="32" spans="1:9" outlineLevel="2" x14ac:dyDescent="0.2">
      <c r="A32" s="109" t="s">
        <v>307</v>
      </c>
      <c r="B32" s="110" t="s">
        <v>210</v>
      </c>
      <c r="C32" s="111">
        <v>2</v>
      </c>
      <c r="D32" s="112"/>
      <c r="E32" s="113">
        <v>1308.5572392700001</v>
      </c>
      <c r="F32" s="114">
        <f>C32*E32</f>
        <v>2617.1144785400002</v>
      </c>
      <c r="G32" s="115">
        <v>40</v>
      </c>
      <c r="H32" s="116">
        <f>F32*(1-(G32/100)) +(0*SUM(H33))</f>
        <v>1570.2686871240001</v>
      </c>
      <c r="I32" s="117"/>
    </row>
    <row r="33" spans="1:9" hidden="1" outlineLevel="2" x14ac:dyDescent="0.2">
      <c r="A33" s="109" t="s">
        <v>308</v>
      </c>
      <c r="B33" s="110" t="s">
        <v>210</v>
      </c>
      <c r="C33" s="111">
        <v>1</v>
      </c>
      <c r="D33" s="112"/>
      <c r="E33" s="113">
        <v>1308.5572392700001</v>
      </c>
      <c r="F33" s="114">
        <v>1308.5572392700001</v>
      </c>
      <c r="G33" s="115">
        <v>40</v>
      </c>
      <c r="H33" s="116">
        <v>785.13434356200003</v>
      </c>
      <c r="I33" s="117"/>
    </row>
    <row r="34" spans="1:9" outlineLevel="2" x14ac:dyDescent="0.2">
      <c r="A34" s="109" t="s">
        <v>309</v>
      </c>
      <c r="B34" s="110" t="s">
        <v>310</v>
      </c>
      <c r="C34" s="111">
        <v>1</v>
      </c>
      <c r="D34" s="112"/>
      <c r="E34" s="113">
        <v>4573.0039475399999</v>
      </c>
      <c r="F34" s="114">
        <f>C34*E34</f>
        <v>4573.0039475399999</v>
      </c>
      <c r="G34" s="115">
        <v>40</v>
      </c>
      <c r="H34" s="116">
        <f>F34*(1-(G34/100)) +(0*SUM(H35,H36,H37,H38,H39,H40))</f>
        <v>2743.802368524</v>
      </c>
      <c r="I34" s="117"/>
    </row>
    <row r="35" spans="1:9" hidden="1" outlineLevel="3" x14ac:dyDescent="0.2">
      <c r="A35" s="109" t="s">
        <v>311</v>
      </c>
      <c r="B35" s="110" t="s">
        <v>312</v>
      </c>
      <c r="C35" s="111">
        <v>1</v>
      </c>
      <c r="D35" s="112"/>
      <c r="E35" s="113">
        <v>2631.3510760200002</v>
      </c>
      <c r="F35" s="114">
        <v>2631.3510760200002</v>
      </c>
      <c r="G35" s="115">
        <v>40</v>
      </c>
      <c r="H35" s="116">
        <v>1578.8106456119999</v>
      </c>
      <c r="I35" s="117"/>
    </row>
    <row r="36" spans="1:9" hidden="1" outlineLevel="3" x14ac:dyDescent="0.2">
      <c r="A36" s="109" t="s">
        <v>313</v>
      </c>
      <c r="B36" s="110" t="s">
        <v>181</v>
      </c>
      <c r="C36" s="111">
        <v>1</v>
      </c>
      <c r="D36" s="112"/>
      <c r="E36" s="113">
        <v>491.93938622000002</v>
      </c>
      <c r="F36" s="114">
        <v>491.93938622000002</v>
      </c>
      <c r="G36" s="115">
        <v>40</v>
      </c>
      <c r="H36" s="116">
        <v>295.163631732</v>
      </c>
      <c r="I36" s="117"/>
    </row>
    <row r="37" spans="1:9" hidden="1" outlineLevel="3" x14ac:dyDescent="0.2">
      <c r="A37" s="109" t="s">
        <v>314</v>
      </c>
      <c r="B37" s="110" t="s">
        <v>315</v>
      </c>
      <c r="C37" s="111">
        <v>0</v>
      </c>
      <c r="D37" s="112"/>
      <c r="E37" s="113">
        <v>36.08811919</v>
      </c>
      <c r="F37" s="114">
        <v>0</v>
      </c>
      <c r="G37" s="115">
        <v>40</v>
      </c>
      <c r="H37" s="116">
        <v>0</v>
      </c>
      <c r="I37" s="117"/>
    </row>
    <row r="38" spans="1:9" hidden="1" outlineLevel="3" x14ac:dyDescent="0.2">
      <c r="A38" s="109" t="s">
        <v>316</v>
      </c>
      <c r="B38" s="110" t="s">
        <v>185</v>
      </c>
      <c r="C38" s="111">
        <v>2</v>
      </c>
      <c r="D38" s="112"/>
      <c r="E38" s="113">
        <v>313.76543995999998</v>
      </c>
      <c r="F38" s="114">
        <v>627.53087991999996</v>
      </c>
      <c r="G38" s="115">
        <v>40</v>
      </c>
      <c r="H38" s="116">
        <v>376.518527952</v>
      </c>
      <c r="I38" s="117"/>
    </row>
    <row r="39" spans="1:9" hidden="1" outlineLevel="3" x14ac:dyDescent="0.2">
      <c r="A39" s="109" t="s">
        <v>317</v>
      </c>
      <c r="B39" s="110" t="s">
        <v>222</v>
      </c>
      <c r="C39" s="111">
        <v>1</v>
      </c>
      <c r="D39" s="112"/>
      <c r="E39" s="113">
        <v>594.85546925000006</v>
      </c>
      <c r="F39" s="114">
        <v>594.85546925000006</v>
      </c>
      <c r="G39" s="115">
        <v>40</v>
      </c>
      <c r="H39" s="116">
        <v>356.91328155000002</v>
      </c>
      <c r="I39" s="117"/>
    </row>
    <row r="40" spans="1:9" hidden="1" outlineLevel="3" x14ac:dyDescent="0.2">
      <c r="A40" s="109" t="s">
        <v>318</v>
      </c>
      <c r="B40" s="110" t="s">
        <v>319</v>
      </c>
      <c r="C40" s="111">
        <v>1</v>
      </c>
      <c r="D40" s="112"/>
      <c r="E40" s="113">
        <v>227.32713613000001</v>
      </c>
      <c r="F40" s="114">
        <v>227.32713613000001</v>
      </c>
      <c r="G40" s="115">
        <v>40</v>
      </c>
      <c r="H40" s="116">
        <v>136.39628167800001</v>
      </c>
      <c r="I40" s="117"/>
    </row>
    <row r="41" spans="1:9" outlineLevel="2" x14ac:dyDescent="0.2">
      <c r="A41" s="109" t="s">
        <v>320</v>
      </c>
      <c r="B41" s="110" t="s">
        <v>242</v>
      </c>
      <c r="C41" s="111">
        <v>2</v>
      </c>
      <c r="D41" s="112"/>
      <c r="E41" s="113">
        <v>5389.0233031999996</v>
      </c>
      <c r="F41" s="114">
        <f>C41*E41</f>
        <v>10778.046606399999</v>
      </c>
      <c r="G41" s="115">
        <v>40</v>
      </c>
      <c r="H41" s="116">
        <f>F41*(1-(G41/100)) +(0*SUM(H42))</f>
        <v>6466.827963839999</v>
      </c>
      <c r="I41" s="117"/>
    </row>
    <row r="42" spans="1:9" hidden="1" outlineLevel="2" x14ac:dyDescent="0.2">
      <c r="A42" s="109" t="s">
        <v>321</v>
      </c>
      <c r="B42" s="110" t="s">
        <v>242</v>
      </c>
      <c r="C42" s="111">
        <v>1</v>
      </c>
      <c r="D42" s="112"/>
      <c r="E42" s="113">
        <v>5389.0233031999996</v>
      </c>
      <c r="F42" s="114">
        <v>5389.0233031999996</v>
      </c>
      <c r="G42" s="115">
        <v>40</v>
      </c>
      <c r="H42" s="116">
        <v>3233.41398192</v>
      </c>
      <c r="I42" s="117"/>
    </row>
    <row r="43" spans="1:9" outlineLevel="2" x14ac:dyDescent="0.2">
      <c r="A43" s="109" t="s">
        <v>322</v>
      </c>
      <c r="B43" s="110" t="s">
        <v>245</v>
      </c>
      <c r="C43" s="111">
        <v>2</v>
      </c>
      <c r="D43" s="112"/>
      <c r="E43" s="113">
        <v>3300</v>
      </c>
      <c r="F43" s="114">
        <f>C43*E43</f>
        <v>6600</v>
      </c>
      <c r="G43" s="115">
        <v>40</v>
      </c>
      <c r="H43" s="116">
        <f>F43*(1-(G43/100)) +(0*SUM(H44))</f>
        <v>3960</v>
      </c>
      <c r="I43" s="117"/>
    </row>
    <row r="44" spans="1:9" hidden="1" outlineLevel="2" x14ac:dyDescent="0.2">
      <c r="A44" s="109" t="s">
        <v>323</v>
      </c>
      <c r="B44" s="110" t="s">
        <v>245</v>
      </c>
      <c r="C44" s="111">
        <v>1</v>
      </c>
      <c r="D44" s="112"/>
      <c r="E44" s="113">
        <v>3300</v>
      </c>
      <c r="F44" s="114">
        <v>3300</v>
      </c>
      <c r="G44" s="115">
        <v>40</v>
      </c>
      <c r="H44" s="116">
        <v>1980</v>
      </c>
      <c r="I44" s="117"/>
    </row>
    <row r="45" spans="1:9" outlineLevel="1" x14ac:dyDescent="0.2">
      <c r="A45" s="109" t="s">
        <v>324</v>
      </c>
      <c r="B45" s="110" t="s">
        <v>325</v>
      </c>
      <c r="C45" s="111">
        <v>1</v>
      </c>
      <c r="D45" s="112"/>
      <c r="E45" s="113">
        <f>SUM(F46)</f>
        <v>6588.4757417500005</v>
      </c>
      <c r="F45" s="114">
        <f>C45*E45</f>
        <v>6588.4757417500005</v>
      </c>
      <c r="G45" s="115">
        <f>IF(F45=0, 0, 100*(1-(H45/F45)))</f>
        <v>40</v>
      </c>
      <c r="H45" s="116">
        <f>C45*SUM(H46)</f>
        <v>3953.0854450500001</v>
      </c>
      <c r="I45" s="117"/>
    </row>
    <row r="46" spans="1:9" outlineLevel="1" x14ac:dyDescent="0.2">
      <c r="A46" s="109" t="s">
        <v>326</v>
      </c>
      <c r="B46" s="110" t="s">
        <v>327</v>
      </c>
      <c r="C46" s="111">
        <v>1</v>
      </c>
      <c r="D46" s="112"/>
      <c r="E46" s="113">
        <f>SUM(F47)</f>
        <v>6588.4757417500005</v>
      </c>
      <c r="F46" s="114">
        <f>C46*E46</f>
        <v>6588.4757417500005</v>
      </c>
      <c r="G46" s="115">
        <f>IF(F46=0, 0, 100*(1-(H46/F46)))</f>
        <v>40</v>
      </c>
      <c r="H46" s="116">
        <f>C46*SUM(H47)</f>
        <v>3953.0854450500001</v>
      </c>
      <c r="I46" s="117"/>
    </row>
    <row r="47" spans="1:9" outlineLevel="1" x14ac:dyDescent="0.2">
      <c r="A47" s="109" t="s">
        <v>328</v>
      </c>
      <c r="B47" s="110" t="s">
        <v>252</v>
      </c>
      <c r="C47" s="111">
        <v>1</v>
      </c>
      <c r="D47" s="112"/>
      <c r="E47" s="113">
        <v>6588.4757417500005</v>
      </c>
      <c r="F47" s="114">
        <f>C47*E47</f>
        <v>6588.4757417500005</v>
      </c>
      <c r="G47" s="115">
        <v>40</v>
      </c>
      <c r="H47" s="116">
        <f>F47*(1-(G47/100)) +(0*SUM(H48,H49,H50,H51))</f>
        <v>3953.0854450500001</v>
      </c>
      <c r="I47" s="117"/>
    </row>
    <row r="48" spans="1:9" hidden="1" outlineLevel="2" x14ac:dyDescent="0.2">
      <c r="A48" s="109" t="s">
        <v>329</v>
      </c>
      <c r="B48" s="110" t="s">
        <v>197</v>
      </c>
      <c r="C48" s="111">
        <v>1</v>
      </c>
      <c r="D48" s="112"/>
      <c r="E48" s="113">
        <v>967.93582071000003</v>
      </c>
      <c r="F48" s="114">
        <v>967.93582071000003</v>
      </c>
      <c r="G48" s="115">
        <v>40</v>
      </c>
      <c r="H48" s="116">
        <v>580.76149242600002</v>
      </c>
      <c r="I48" s="117"/>
    </row>
    <row r="49" spans="1:9" hidden="1" outlineLevel="2" x14ac:dyDescent="0.2">
      <c r="A49" s="109" t="s">
        <v>330</v>
      </c>
      <c r="B49" s="110" t="s">
        <v>256</v>
      </c>
      <c r="C49" s="111">
        <v>1</v>
      </c>
      <c r="D49" s="112"/>
      <c r="E49" s="113">
        <v>967.93582071000003</v>
      </c>
      <c r="F49" s="114">
        <v>967.93582071000003</v>
      </c>
      <c r="G49" s="115">
        <v>40</v>
      </c>
      <c r="H49" s="116">
        <v>580.76149242600002</v>
      </c>
      <c r="I49" s="117"/>
    </row>
    <row r="50" spans="1:9" hidden="1" outlineLevel="2" x14ac:dyDescent="0.2">
      <c r="A50" s="109" t="s">
        <v>331</v>
      </c>
      <c r="B50" s="110" t="s">
        <v>258</v>
      </c>
      <c r="C50" s="111">
        <v>1</v>
      </c>
      <c r="D50" s="112"/>
      <c r="E50" s="113">
        <v>2064.00101872</v>
      </c>
      <c r="F50" s="114">
        <v>2064.00101872</v>
      </c>
      <c r="G50" s="115">
        <v>40</v>
      </c>
      <c r="H50" s="116">
        <v>1238.4006112320001</v>
      </c>
      <c r="I50" s="117"/>
    </row>
    <row r="51" spans="1:9" hidden="1" outlineLevel="2" x14ac:dyDescent="0.2">
      <c r="A51" s="109" t="s">
        <v>332</v>
      </c>
      <c r="B51" s="110" t="s">
        <v>118</v>
      </c>
      <c r="C51" s="111">
        <v>3</v>
      </c>
      <c r="D51" s="112"/>
      <c r="E51" s="113">
        <v>862.86769387000004</v>
      </c>
      <c r="F51" s="114">
        <v>2588.6030816100001</v>
      </c>
      <c r="G51" s="115">
        <v>40</v>
      </c>
      <c r="H51" s="116">
        <v>1553.161848966</v>
      </c>
      <c r="I51" s="117"/>
    </row>
    <row r="52" spans="1:9" outlineLevel="1" x14ac:dyDescent="0.2">
      <c r="A52" s="109" t="s">
        <v>333</v>
      </c>
      <c r="B52" s="110" t="s">
        <v>334</v>
      </c>
      <c r="C52" s="111">
        <v>1</v>
      </c>
      <c r="D52" s="112"/>
      <c r="E52" s="113">
        <f>SUM(F53,F56,F58,F60)</f>
        <v>12677.74146186</v>
      </c>
      <c r="F52" s="114">
        <f>C52*E52</f>
        <v>12677.74146186</v>
      </c>
      <c r="G52" s="115">
        <f>IF(F52=0, 0, 100*(1-(H52/F52)))</f>
        <v>85.6</v>
      </c>
      <c r="H52" s="116">
        <f>C52*SUM(H53,H56,H58,H60)</f>
        <v>1825.5947705078402</v>
      </c>
      <c r="I52" s="117"/>
    </row>
    <row r="53" spans="1:9" outlineLevel="2" x14ac:dyDescent="0.2">
      <c r="A53" s="109" t="s">
        <v>335</v>
      </c>
      <c r="B53" s="110" t="s">
        <v>149</v>
      </c>
      <c r="C53" s="111">
        <v>1</v>
      </c>
      <c r="D53" s="112"/>
      <c r="E53" s="113">
        <v>2292.1176620400001</v>
      </c>
      <c r="F53" s="114">
        <f>C53*E53</f>
        <v>2292.1176620400001</v>
      </c>
      <c r="G53" s="115">
        <v>85.6</v>
      </c>
      <c r="H53" s="116">
        <f>F53*(1-(G53/100)) +(0*SUM(H54,H55))</f>
        <v>330.06494333376008</v>
      </c>
      <c r="I53" s="117"/>
    </row>
    <row r="54" spans="1:9" hidden="1" outlineLevel="3" x14ac:dyDescent="0.2">
      <c r="A54" s="109" t="s">
        <v>336</v>
      </c>
      <c r="B54" s="110" t="s">
        <v>151</v>
      </c>
      <c r="C54" s="111">
        <v>1</v>
      </c>
      <c r="D54" s="112"/>
      <c r="E54" s="113">
        <v>509.35948044999998</v>
      </c>
      <c r="F54" s="114">
        <v>509.35948044999998</v>
      </c>
      <c r="G54" s="115">
        <v>85.6</v>
      </c>
      <c r="H54" s="116">
        <v>73.347765184799997</v>
      </c>
      <c r="I54" s="117"/>
    </row>
    <row r="55" spans="1:9" hidden="1" outlineLevel="3" x14ac:dyDescent="0.2">
      <c r="A55" s="109" t="s">
        <v>337</v>
      </c>
      <c r="B55" s="110" t="s">
        <v>153</v>
      </c>
      <c r="C55" s="111">
        <v>1</v>
      </c>
      <c r="D55" s="112"/>
      <c r="E55" s="113">
        <v>1782.75818159</v>
      </c>
      <c r="F55" s="114">
        <v>1782.75818159</v>
      </c>
      <c r="G55" s="115">
        <v>85.6</v>
      </c>
      <c r="H55" s="116">
        <v>256.71717814895999</v>
      </c>
      <c r="I55" s="117"/>
    </row>
    <row r="56" spans="1:9" outlineLevel="2" x14ac:dyDescent="0.2">
      <c r="A56" s="109" t="s">
        <v>338</v>
      </c>
      <c r="B56" s="110" t="s">
        <v>155</v>
      </c>
      <c r="C56" s="111">
        <v>1</v>
      </c>
      <c r="D56" s="112"/>
      <c r="E56" s="113">
        <v>303.06889087000002</v>
      </c>
      <c r="F56" s="114">
        <f>C56*E56</f>
        <v>303.06889087000002</v>
      </c>
      <c r="G56" s="115">
        <v>85.6</v>
      </c>
      <c r="H56" s="116">
        <f>F56*(1-(G56/100)) +(0*SUM(H57))</f>
        <v>43.641920285280008</v>
      </c>
      <c r="I56" s="117"/>
    </row>
    <row r="57" spans="1:9" hidden="1" outlineLevel="2" x14ac:dyDescent="0.2">
      <c r="A57" s="109" t="s">
        <v>339</v>
      </c>
      <c r="B57" s="110" t="s">
        <v>157</v>
      </c>
      <c r="C57" s="111">
        <v>1</v>
      </c>
      <c r="D57" s="112"/>
      <c r="E57" s="113">
        <v>303.06889087000002</v>
      </c>
      <c r="F57" s="114">
        <v>303.06889087000002</v>
      </c>
      <c r="G57" s="115">
        <v>85.6</v>
      </c>
      <c r="H57" s="116">
        <v>43.641920285280001</v>
      </c>
      <c r="I57" s="117"/>
    </row>
    <row r="58" spans="1:9" outlineLevel="2" x14ac:dyDescent="0.2">
      <c r="A58" s="109" t="s">
        <v>340</v>
      </c>
      <c r="B58" s="110" t="s">
        <v>159</v>
      </c>
      <c r="C58" s="111">
        <v>1</v>
      </c>
      <c r="D58" s="112"/>
      <c r="E58" s="113">
        <v>1069.6549089499999</v>
      </c>
      <c r="F58" s="114">
        <f>C58*E58</f>
        <v>1069.6549089499999</v>
      </c>
      <c r="G58" s="115">
        <v>85.6</v>
      </c>
      <c r="H58" s="116">
        <f>F58*(1-(G58/100)) +(0*SUM(H59))</f>
        <v>154.0303068888</v>
      </c>
      <c r="I58" s="117"/>
    </row>
    <row r="59" spans="1:9" hidden="1" outlineLevel="2" x14ac:dyDescent="0.2">
      <c r="A59" s="109" t="s">
        <v>341</v>
      </c>
      <c r="B59" s="110" t="s">
        <v>161</v>
      </c>
      <c r="C59" s="111">
        <v>1</v>
      </c>
      <c r="D59" s="112"/>
      <c r="E59" s="113">
        <v>1069.6549089499999</v>
      </c>
      <c r="F59" s="114">
        <v>1069.6549089499999</v>
      </c>
      <c r="G59" s="115">
        <v>85.6</v>
      </c>
      <c r="H59" s="116">
        <v>154.0303068888</v>
      </c>
      <c r="I59" s="117"/>
    </row>
    <row r="60" spans="1:9" outlineLevel="2" x14ac:dyDescent="0.2">
      <c r="A60" s="109" t="s">
        <v>342</v>
      </c>
      <c r="B60" s="110" t="s">
        <v>163</v>
      </c>
      <c r="C60" s="111">
        <v>1</v>
      </c>
      <c r="D60" s="112"/>
      <c r="E60" s="113">
        <v>9012.9</v>
      </c>
      <c r="F60" s="114">
        <f>C60*E60</f>
        <v>9012.9</v>
      </c>
      <c r="G60" s="115">
        <v>85.6</v>
      </c>
      <c r="H60" s="116">
        <f>F60*(1-(G60/100)) +(0*SUM(H61))</f>
        <v>1297.8576</v>
      </c>
      <c r="I60" s="117"/>
    </row>
    <row r="61" spans="1:9" hidden="1" outlineLevel="2" x14ac:dyDescent="0.2">
      <c r="A61" s="109" t="s">
        <v>343</v>
      </c>
      <c r="B61" s="110" t="s">
        <v>165</v>
      </c>
      <c r="C61" s="111">
        <v>1</v>
      </c>
      <c r="D61" s="112"/>
      <c r="E61" s="113">
        <v>9012.9</v>
      </c>
      <c r="F61" s="114">
        <v>9012.9</v>
      </c>
      <c r="G61" s="115">
        <v>85.6</v>
      </c>
      <c r="H61" s="116">
        <v>1297.8576</v>
      </c>
      <c r="I61" s="117"/>
    </row>
    <row r="62" spans="1:9" outlineLevel="1" x14ac:dyDescent="0.2">
      <c r="A62" s="109" t="s">
        <v>344</v>
      </c>
      <c r="B62" s="110" t="s">
        <v>345</v>
      </c>
      <c r="C62" s="111">
        <v>1</v>
      </c>
      <c r="D62" s="112"/>
      <c r="E62" s="113">
        <f>SUM(F63)</f>
        <v>333.63045970000002</v>
      </c>
      <c r="F62" s="114">
        <f>C62*E62</f>
        <v>333.63045970000002</v>
      </c>
      <c r="G62" s="115">
        <f>IF(F62=0, 0, 100*(1-(H62/F62)))</f>
        <v>85.6</v>
      </c>
      <c r="H62" s="116">
        <f>C62*SUM(H63)</f>
        <v>48.042786196800009</v>
      </c>
      <c r="I62" s="117"/>
    </row>
    <row r="63" spans="1:9" outlineLevel="1" x14ac:dyDescent="0.2">
      <c r="A63" s="109" t="s">
        <v>346</v>
      </c>
      <c r="B63" s="110" t="s">
        <v>139</v>
      </c>
      <c r="C63" s="111">
        <v>1</v>
      </c>
      <c r="D63" s="112"/>
      <c r="E63" s="113">
        <v>333.63045970000002</v>
      </c>
      <c r="F63" s="114">
        <f>C63*E63</f>
        <v>333.63045970000002</v>
      </c>
      <c r="G63" s="115">
        <v>85.6</v>
      </c>
      <c r="H63" s="116">
        <f>F63*(1-(G63/100)) +(0*SUM(H64))</f>
        <v>48.042786196800009</v>
      </c>
      <c r="I63" s="117"/>
    </row>
    <row r="64" spans="1:9" hidden="1" outlineLevel="1" x14ac:dyDescent="0.2">
      <c r="A64" s="109" t="s">
        <v>347</v>
      </c>
      <c r="B64" s="110" t="s">
        <v>141</v>
      </c>
      <c r="C64" s="111">
        <v>1</v>
      </c>
      <c r="D64" s="112"/>
      <c r="E64" s="113">
        <v>333.63045970000002</v>
      </c>
      <c r="F64" s="114">
        <v>333.63045970000002</v>
      </c>
      <c r="G64" s="115">
        <v>85.6</v>
      </c>
      <c r="H64" s="116">
        <v>48.042786196800002</v>
      </c>
      <c r="I64" s="117"/>
    </row>
    <row r="65" spans="1:9" outlineLevel="1" x14ac:dyDescent="0.2">
      <c r="A65" s="109" t="s">
        <v>348</v>
      </c>
      <c r="B65" s="110" t="s">
        <v>349</v>
      </c>
      <c r="C65" s="111">
        <v>1</v>
      </c>
      <c r="D65" s="112"/>
      <c r="E65" s="113">
        <f>SUM(F66)</f>
        <v>1324.33464918</v>
      </c>
      <c r="F65" s="114">
        <f>C65*E65</f>
        <v>1324.33464918</v>
      </c>
      <c r="G65" s="115">
        <f>IF(F65=0, 0, 100*(1-(H65/F65)))</f>
        <v>85.6</v>
      </c>
      <c r="H65" s="116">
        <f>C65*SUM(H66)</f>
        <v>190.70418948192003</v>
      </c>
      <c r="I65" s="117"/>
    </row>
    <row r="66" spans="1:9" outlineLevel="1" x14ac:dyDescent="0.2">
      <c r="A66" s="109" t="s">
        <v>350</v>
      </c>
      <c r="B66" s="110" t="s">
        <v>133</v>
      </c>
      <c r="C66" s="111">
        <v>1</v>
      </c>
      <c r="D66" s="112"/>
      <c r="E66" s="113">
        <v>1324.33464918</v>
      </c>
      <c r="F66" s="114">
        <f>C66*E66</f>
        <v>1324.33464918</v>
      </c>
      <c r="G66" s="115">
        <v>85.6</v>
      </c>
      <c r="H66" s="116">
        <f>F66*(1-(G66/100)) +(0*SUM(H67))</f>
        <v>190.70418948192003</v>
      </c>
      <c r="I66" s="117"/>
    </row>
    <row r="67" spans="1:9" hidden="1" outlineLevel="1" x14ac:dyDescent="0.2">
      <c r="A67" s="109" t="s">
        <v>351</v>
      </c>
      <c r="B67" s="110" t="s">
        <v>135</v>
      </c>
      <c r="C67" s="111">
        <v>1</v>
      </c>
      <c r="D67" s="112"/>
      <c r="E67" s="113">
        <v>1324.33464918</v>
      </c>
      <c r="F67" s="114">
        <v>1324.33464918</v>
      </c>
      <c r="G67" s="115">
        <v>85.6</v>
      </c>
      <c r="H67" s="116">
        <v>190.70418948192</v>
      </c>
      <c r="I67" s="117"/>
    </row>
    <row r="68" spans="1:9" x14ac:dyDescent="0.2">
      <c r="A68" s="109"/>
      <c r="B68" s="110"/>
      <c r="C68" s="111"/>
      <c r="D68" s="112"/>
      <c r="E68" s="113"/>
      <c r="F68" s="114"/>
      <c r="G68" s="115"/>
      <c r="H68" s="116"/>
      <c r="I68" s="117"/>
    </row>
    <row r="69" spans="1:9" ht="13.5" thickBot="1" x14ac:dyDescent="0.25">
      <c r="A69" s="118"/>
      <c r="B69" s="119"/>
      <c r="C69" s="120"/>
      <c r="D69" s="121"/>
      <c r="E69" s="122"/>
      <c r="F69" s="123"/>
      <c r="G69" s="124"/>
      <c r="H69" s="125"/>
      <c r="I69" s="126"/>
    </row>
    <row r="70" spans="1:9" x14ac:dyDescent="0.2">
      <c r="A70" s="27"/>
      <c r="B70" s="127" t="s">
        <v>49</v>
      </c>
      <c r="C70" s="128"/>
      <c r="D70" s="27"/>
      <c r="E70" s="129"/>
      <c r="F70" s="114"/>
      <c r="G70" s="130"/>
      <c r="H70" s="129">
        <f>F11</f>
        <v>66268.869219429995</v>
      </c>
      <c r="I70" s="129"/>
    </row>
    <row r="71" spans="1:9" x14ac:dyDescent="0.2">
      <c r="A71" s="4"/>
      <c r="B71" s="127" t="s">
        <v>50</v>
      </c>
      <c r="C71" s="96"/>
      <c r="D71" s="4"/>
      <c r="E71" s="20"/>
      <c r="F71" s="114"/>
      <c r="G71" s="97"/>
      <c r="H71" s="20">
        <f>H11</f>
        <v>33224.239335400554</v>
      </c>
      <c r="I71" s="20"/>
    </row>
    <row r="72" spans="1:9" x14ac:dyDescent="0.2">
      <c r="A72" s="4"/>
      <c r="B72" s="127" t="s">
        <v>51</v>
      </c>
      <c r="C72" s="96"/>
      <c r="D72" s="4"/>
      <c r="E72" s="20"/>
      <c r="F72" s="114"/>
      <c r="G72" s="97"/>
      <c r="H72" s="20">
        <f>I11</f>
        <v>0</v>
      </c>
      <c r="I72" s="20"/>
    </row>
    <row r="73" spans="1:9" x14ac:dyDescent="0.2">
      <c r="A73" s="4"/>
      <c r="B73" s="127"/>
      <c r="C73" s="96"/>
      <c r="D73" s="4"/>
      <c r="E73" s="20"/>
      <c r="F73" s="114"/>
      <c r="G73" s="97"/>
      <c r="H73" s="20"/>
      <c r="I73" s="20"/>
    </row>
    <row r="74" spans="1:9" x14ac:dyDescent="0.2">
      <c r="A74" s="4"/>
      <c r="B74" s="76" t="s">
        <v>52</v>
      </c>
      <c r="C74" s="96"/>
      <c r="D74" s="4"/>
      <c r="E74" s="20"/>
      <c r="F74" s="114"/>
      <c r="G74" s="97"/>
      <c r="H74" s="20">
        <f>SUM(H71,H72)</f>
        <v>33224.239335400554</v>
      </c>
    </row>
    <row r="75" spans="1:9" x14ac:dyDescent="0.2">
      <c r="A75" s="4"/>
      <c r="B75" s="76"/>
      <c r="C75" s="96"/>
      <c r="D75" s="4"/>
      <c r="E75" s="20"/>
      <c r="F75" s="20"/>
      <c r="G75" s="97"/>
      <c r="H75" s="20"/>
      <c r="I75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outlinePr summaryBelow="0"/>
    <pageSetUpPr fitToPage="1"/>
  </sheetPr>
  <dimension ref="A1:I75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352</v>
      </c>
      <c r="B11" s="110" t="s">
        <v>353</v>
      </c>
      <c r="C11" s="111">
        <v>1</v>
      </c>
      <c r="D11" s="112"/>
      <c r="E11" s="113">
        <f>SUM(F12,F45,F52,F62,F65)</f>
        <v>66268.869219429995</v>
      </c>
      <c r="F11" s="114">
        <f>C11*E11</f>
        <v>66268.869219429995</v>
      </c>
      <c r="G11" s="115">
        <f>IF(F11=0, 0, 100*(1-(H11/F11)))</f>
        <v>49.86448429444571</v>
      </c>
      <c r="H11" s="116">
        <f>C11*SUM(H12,H45,H52,H62,H65)</f>
        <v>33224.239335400554</v>
      </c>
      <c r="I11" s="117">
        <f>SUM(I12:I67)</f>
        <v>0</v>
      </c>
    </row>
    <row r="12" spans="1:9" outlineLevel="1" x14ac:dyDescent="0.2">
      <c r="A12" s="109" t="s">
        <v>354</v>
      </c>
      <c r="B12" s="110" t="s">
        <v>355</v>
      </c>
      <c r="C12" s="111">
        <v>1</v>
      </c>
      <c r="D12" s="112"/>
      <c r="E12" s="113">
        <f>SUM(F13,F15,F17,F19,F21,F23,F25,F28,F30,F32,F34,F41,F43)</f>
        <v>45344.686906939998</v>
      </c>
      <c r="F12" s="114">
        <f>C12*E12</f>
        <v>45344.686906939998</v>
      </c>
      <c r="G12" s="115">
        <f>IF(F12=0, 0, 100*(1-(H12/F12)))</f>
        <v>40</v>
      </c>
      <c r="H12" s="116">
        <f>C12*SUM(H13,H15,H17,H19,H21,H23,H25,H28,H30,H32,H34,H41,H43)</f>
        <v>27206.812144163996</v>
      </c>
      <c r="I12" s="117"/>
    </row>
    <row r="13" spans="1:9" outlineLevel="2" x14ac:dyDescent="0.2">
      <c r="A13" s="109" t="s">
        <v>356</v>
      </c>
      <c r="B13" s="110" t="s">
        <v>179</v>
      </c>
      <c r="C13" s="111">
        <v>2</v>
      </c>
      <c r="D13" s="112"/>
      <c r="E13" s="113">
        <v>491.93938622000002</v>
      </c>
      <c r="F13" s="114">
        <f>C13*E13</f>
        <v>983.87877244000003</v>
      </c>
      <c r="G13" s="115">
        <v>40</v>
      </c>
      <c r="H13" s="116">
        <f>F13*(1-(G13/100)) +(0*SUM(H14))</f>
        <v>590.327263464</v>
      </c>
      <c r="I13" s="117"/>
    </row>
    <row r="14" spans="1:9" hidden="1" outlineLevel="2" x14ac:dyDescent="0.2">
      <c r="A14" s="109" t="s">
        <v>357</v>
      </c>
      <c r="B14" s="110" t="s">
        <v>181</v>
      </c>
      <c r="C14" s="111">
        <v>1</v>
      </c>
      <c r="D14" s="112"/>
      <c r="E14" s="113">
        <v>491.93938622000002</v>
      </c>
      <c r="F14" s="114">
        <v>491.93938622000002</v>
      </c>
      <c r="G14" s="115">
        <v>40</v>
      </c>
      <c r="H14" s="116">
        <v>295.163631732</v>
      </c>
      <c r="I14" s="117"/>
    </row>
    <row r="15" spans="1:9" outlineLevel="2" x14ac:dyDescent="0.2">
      <c r="A15" s="109" t="s">
        <v>358</v>
      </c>
      <c r="B15" s="110" t="s">
        <v>183</v>
      </c>
      <c r="C15" s="111">
        <v>4</v>
      </c>
      <c r="D15" s="112"/>
      <c r="E15" s="113">
        <v>313.76543995999998</v>
      </c>
      <c r="F15" s="114">
        <f>C15*E15</f>
        <v>1255.0617598399999</v>
      </c>
      <c r="G15" s="115">
        <v>40</v>
      </c>
      <c r="H15" s="116">
        <f>F15*(1-(G15/100)) +(0*SUM(H16))</f>
        <v>753.03705590399989</v>
      </c>
      <c r="I15" s="117"/>
    </row>
    <row r="16" spans="1:9" hidden="1" outlineLevel="2" x14ac:dyDescent="0.2">
      <c r="A16" s="109" t="s">
        <v>359</v>
      </c>
      <c r="B16" s="110" t="s">
        <v>185</v>
      </c>
      <c r="C16" s="111">
        <v>1</v>
      </c>
      <c r="D16" s="112"/>
      <c r="E16" s="113">
        <v>313.76543995999998</v>
      </c>
      <c r="F16" s="114">
        <v>313.76543995999998</v>
      </c>
      <c r="G16" s="115">
        <v>40</v>
      </c>
      <c r="H16" s="116">
        <v>188.259263976</v>
      </c>
      <c r="I16" s="117"/>
    </row>
    <row r="17" spans="1:9" outlineLevel="2" x14ac:dyDescent="0.2">
      <c r="A17" s="109" t="s">
        <v>360</v>
      </c>
      <c r="B17" s="110" t="s">
        <v>187</v>
      </c>
      <c r="C17" s="111">
        <v>1</v>
      </c>
      <c r="D17" s="112"/>
      <c r="E17" s="113">
        <v>666.34407233000002</v>
      </c>
      <c r="F17" s="114">
        <f>C17*E17</f>
        <v>666.34407233000002</v>
      </c>
      <c r="G17" s="115">
        <v>40</v>
      </c>
      <c r="H17" s="116">
        <f>F17*(1-(G17/100)) +(0*SUM(H18))</f>
        <v>399.806443398</v>
      </c>
      <c r="I17" s="117"/>
    </row>
    <row r="18" spans="1:9" hidden="1" outlineLevel="2" x14ac:dyDescent="0.2">
      <c r="A18" s="109" t="s">
        <v>361</v>
      </c>
      <c r="B18" s="110" t="s">
        <v>189</v>
      </c>
      <c r="C18" s="111">
        <v>1</v>
      </c>
      <c r="D18" s="112"/>
      <c r="E18" s="113">
        <v>666.34407233000002</v>
      </c>
      <c r="F18" s="114">
        <v>666.34407233000002</v>
      </c>
      <c r="G18" s="115">
        <v>40</v>
      </c>
      <c r="H18" s="116">
        <v>399.806443398</v>
      </c>
      <c r="I18" s="117"/>
    </row>
    <row r="19" spans="1:9" outlineLevel="2" x14ac:dyDescent="0.2">
      <c r="A19" s="109" t="s">
        <v>362</v>
      </c>
      <c r="B19" s="110" t="s">
        <v>191</v>
      </c>
      <c r="C19" s="111">
        <v>1</v>
      </c>
      <c r="D19" s="112"/>
      <c r="E19" s="113">
        <v>700.36928562000003</v>
      </c>
      <c r="F19" s="114">
        <f>C19*E19</f>
        <v>700.36928562000003</v>
      </c>
      <c r="G19" s="115">
        <v>40</v>
      </c>
      <c r="H19" s="116">
        <f>F19*(1-(G19/100)) +(0*SUM(H20))</f>
        <v>420.22157137200003</v>
      </c>
      <c r="I19" s="117"/>
    </row>
    <row r="20" spans="1:9" hidden="1" outlineLevel="2" x14ac:dyDescent="0.2">
      <c r="A20" s="109" t="s">
        <v>363</v>
      </c>
      <c r="B20" s="110" t="s">
        <v>193</v>
      </c>
      <c r="C20" s="111">
        <v>1</v>
      </c>
      <c r="D20" s="112"/>
      <c r="E20" s="113">
        <v>700.36928562000003</v>
      </c>
      <c r="F20" s="114">
        <v>700.36928562000003</v>
      </c>
      <c r="G20" s="115">
        <v>40</v>
      </c>
      <c r="H20" s="116">
        <v>420.22157137200003</v>
      </c>
      <c r="I20" s="117"/>
    </row>
    <row r="21" spans="1:9" outlineLevel="2" x14ac:dyDescent="0.2">
      <c r="A21" s="109" t="s">
        <v>364</v>
      </c>
      <c r="B21" s="110" t="s">
        <v>195</v>
      </c>
      <c r="C21" s="111">
        <v>4</v>
      </c>
      <c r="D21" s="112"/>
      <c r="E21" s="113">
        <v>967.93582071000003</v>
      </c>
      <c r="F21" s="114">
        <f>C21*E21</f>
        <v>3871.7432828400001</v>
      </c>
      <c r="G21" s="115">
        <v>40</v>
      </c>
      <c r="H21" s="116">
        <f>F21*(1-(G21/100)) +(0*SUM(H22))</f>
        <v>2323.0459697040001</v>
      </c>
      <c r="I21" s="117"/>
    </row>
    <row r="22" spans="1:9" hidden="1" outlineLevel="2" x14ac:dyDescent="0.2">
      <c r="A22" s="109" t="s">
        <v>365</v>
      </c>
      <c r="B22" s="110" t="s">
        <v>197</v>
      </c>
      <c r="C22" s="111">
        <v>1</v>
      </c>
      <c r="D22" s="112"/>
      <c r="E22" s="113">
        <v>967.93582071000003</v>
      </c>
      <c r="F22" s="114">
        <v>967.93582071000003</v>
      </c>
      <c r="G22" s="115">
        <v>40</v>
      </c>
      <c r="H22" s="116">
        <v>580.76149242600002</v>
      </c>
      <c r="I22" s="117"/>
    </row>
    <row r="23" spans="1:9" outlineLevel="2" x14ac:dyDescent="0.2">
      <c r="A23" s="109" t="s">
        <v>366</v>
      </c>
      <c r="B23" s="110" t="s">
        <v>294</v>
      </c>
      <c r="C23" s="111">
        <v>1</v>
      </c>
      <c r="D23" s="112"/>
      <c r="E23" s="113">
        <v>1419</v>
      </c>
      <c r="F23" s="114">
        <f>C23*E23</f>
        <v>1419</v>
      </c>
      <c r="G23" s="115">
        <v>40</v>
      </c>
      <c r="H23" s="116">
        <f>F23*(1-(G23/100)) +(0*SUM(H24))</f>
        <v>851.4</v>
      </c>
      <c r="I23" s="117"/>
    </row>
    <row r="24" spans="1:9" hidden="1" outlineLevel="2" x14ac:dyDescent="0.2">
      <c r="A24" s="109" t="s">
        <v>367</v>
      </c>
      <c r="B24" s="110" t="s">
        <v>296</v>
      </c>
      <c r="C24" s="111">
        <v>1</v>
      </c>
      <c r="D24" s="112"/>
      <c r="E24" s="113">
        <v>1419</v>
      </c>
      <c r="F24" s="114">
        <v>1419</v>
      </c>
      <c r="G24" s="115">
        <v>40</v>
      </c>
      <c r="H24" s="116">
        <v>851.4</v>
      </c>
      <c r="I24" s="117"/>
    </row>
    <row r="25" spans="1:9" outlineLevel="2" x14ac:dyDescent="0.2">
      <c r="A25" s="109" t="s">
        <v>368</v>
      </c>
      <c r="B25" s="110" t="s">
        <v>298</v>
      </c>
      <c r="C25" s="111">
        <v>1</v>
      </c>
      <c r="D25" s="112"/>
      <c r="E25" s="113">
        <v>587.63</v>
      </c>
      <c r="F25" s="114">
        <f>C25*E25</f>
        <v>587.63</v>
      </c>
      <c r="G25" s="115">
        <v>40</v>
      </c>
      <c r="H25" s="116">
        <f>F25*(1-(G25/100)) +(0*SUM(H26,H27))</f>
        <v>352.57799999999997</v>
      </c>
      <c r="I25" s="117"/>
    </row>
    <row r="26" spans="1:9" hidden="1" outlineLevel="3" x14ac:dyDescent="0.2">
      <c r="A26" s="109" t="s">
        <v>369</v>
      </c>
      <c r="B26" s="110" t="s">
        <v>300</v>
      </c>
      <c r="C26" s="111">
        <v>1</v>
      </c>
      <c r="D26" s="112"/>
      <c r="E26" s="113">
        <v>290.63</v>
      </c>
      <c r="F26" s="114">
        <v>290.63</v>
      </c>
      <c r="G26" s="115">
        <v>40</v>
      </c>
      <c r="H26" s="116">
        <v>174.37799999999999</v>
      </c>
      <c r="I26" s="117"/>
    </row>
    <row r="27" spans="1:9" hidden="1" outlineLevel="3" x14ac:dyDescent="0.2">
      <c r="A27" s="109" t="s">
        <v>370</v>
      </c>
      <c r="B27" s="110" t="s">
        <v>302</v>
      </c>
      <c r="C27" s="111">
        <v>1</v>
      </c>
      <c r="D27" s="112"/>
      <c r="E27" s="113">
        <v>297</v>
      </c>
      <c r="F27" s="114">
        <v>297</v>
      </c>
      <c r="G27" s="115">
        <v>40</v>
      </c>
      <c r="H27" s="116">
        <v>178.2</v>
      </c>
      <c r="I27" s="117"/>
    </row>
    <row r="28" spans="1:9" outlineLevel="2" x14ac:dyDescent="0.2">
      <c r="A28" s="109" t="s">
        <v>371</v>
      </c>
      <c r="B28" s="110" t="s">
        <v>203</v>
      </c>
      <c r="C28" s="111">
        <v>1</v>
      </c>
      <c r="D28" s="112"/>
      <c r="E28" s="113">
        <v>9312.3647013900008</v>
      </c>
      <c r="F28" s="114">
        <f>C28*E28</f>
        <v>9312.3647013900008</v>
      </c>
      <c r="G28" s="115">
        <v>40</v>
      </c>
      <c r="H28" s="116">
        <f>F28*(1-(G28/100)) +(0*SUM(H29))</f>
        <v>5587.4188208340001</v>
      </c>
      <c r="I28" s="117"/>
    </row>
    <row r="29" spans="1:9" hidden="1" outlineLevel="2" x14ac:dyDescent="0.2">
      <c r="A29" s="109" t="s">
        <v>372</v>
      </c>
      <c r="B29" s="110" t="s">
        <v>205</v>
      </c>
      <c r="C29" s="111">
        <v>1</v>
      </c>
      <c r="D29" s="112"/>
      <c r="E29" s="113">
        <v>9312.3647013900008</v>
      </c>
      <c r="F29" s="114">
        <v>9312.3647013900008</v>
      </c>
      <c r="G29" s="115">
        <v>40</v>
      </c>
      <c r="H29" s="116">
        <v>5587.4188208340001</v>
      </c>
      <c r="I29" s="117"/>
    </row>
    <row r="30" spans="1:9" outlineLevel="2" x14ac:dyDescent="0.2">
      <c r="A30" s="109" t="s">
        <v>373</v>
      </c>
      <c r="B30" s="110" t="s">
        <v>207</v>
      </c>
      <c r="C30" s="111">
        <v>1</v>
      </c>
      <c r="D30" s="112"/>
      <c r="E30" s="113">
        <v>1980.13</v>
      </c>
      <c r="F30" s="114">
        <f>C30*E30</f>
        <v>1980.13</v>
      </c>
      <c r="G30" s="115">
        <v>40</v>
      </c>
      <c r="H30" s="116">
        <f>F30*(1-(G30/100)) +(0*SUM(H31))</f>
        <v>1188.078</v>
      </c>
      <c r="I30" s="117"/>
    </row>
    <row r="31" spans="1:9" hidden="1" outlineLevel="2" x14ac:dyDescent="0.2">
      <c r="A31" s="109" t="s">
        <v>374</v>
      </c>
      <c r="B31" s="110" t="s">
        <v>207</v>
      </c>
      <c r="C31" s="111">
        <v>1</v>
      </c>
      <c r="D31" s="112"/>
      <c r="E31" s="113">
        <v>1980.13</v>
      </c>
      <c r="F31" s="114">
        <v>1980.13</v>
      </c>
      <c r="G31" s="115">
        <v>40</v>
      </c>
      <c r="H31" s="116">
        <v>1188.078</v>
      </c>
      <c r="I31" s="117"/>
    </row>
    <row r="32" spans="1:9" outlineLevel="2" x14ac:dyDescent="0.2">
      <c r="A32" s="109" t="s">
        <v>375</v>
      </c>
      <c r="B32" s="110" t="s">
        <v>210</v>
      </c>
      <c r="C32" s="111">
        <v>2</v>
      </c>
      <c r="D32" s="112"/>
      <c r="E32" s="113">
        <v>1308.5572392700001</v>
      </c>
      <c r="F32" s="114">
        <f>C32*E32</f>
        <v>2617.1144785400002</v>
      </c>
      <c r="G32" s="115">
        <v>40</v>
      </c>
      <c r="H32" s="116">
        <f>F32*(1-(G32/100)) +(0*SUM(H33))</f>
        <v>1570.2686871240001</v>
      </c>
      <c r="I32" s="117"/>
    </row>
    <row r="33" spans="1:9" hidden="1" outlineLevel="2" x14ac:dyDescent="0.2">
      <c r="A33" s="109" t="s">
        <v>376</v>
      </c>
      <c r="B33" s="110" t="s">
        <v>210</v>
      </c>
      <c r="C33" s="111">
        <v>1</v>
      </c>
      <c r="D33" s="112"/>
      <c r="E33" s="113">
        <v>1308.5572392700001</v>
      </c>
      <c r="F33" s="114">
        <v>1308.5572392700001</v>
      </c>
      <c r="G33" s="115">
        <v>40</v>
      </c>
      <c r="H33" s="116">
        <v>785.13434356200003</v>
      </c>
      <c r="I33" s="117"/>
    </row>
    <row r="34" spans="1:9" outlineLevel="2" x14ac:dyDescent="0.2">
      <c r="A34" s="109" t="s">
        <v>377</v>
      </c>
      <c r="B34" s="110" t="s">
        <v>310</v>
      </c>
      <c r="C34" s="111">
        <v>1</v>
      </c>
      <c r="D34" s="112"/>
      <c r="E34" s="113">
        <v>4573.0039475399999</v>
      </c>
      <c r="F34" s="114">
        <f>C34*E34</f>
        <v>4573.0039475399999</v>
      </c>
      <c r="G34" s="115">
        <v>40</v>
      </c>
      <c r="H34" s="116">
        <f>F34*(1-(G34/100)) +(0*SUM(H35,H36,H37,H38,H39,H40))</f>
        <v>2743.802368524</v>
      </c>
      <c r="I34" s="117"/>
    </row>
    <row r="35" spans="1:9" hidden="1" outlineLevel="3" x14ac:dyDescent="0.2">
      <c r="A35" s="109" t="s">
        <v>378</v>
      </c>
      <c r="B35" s="110" t="s">
        <v>312</v>
      </c>
      <c r="C35" s="111">
        <v>1</v>
      </c>
      <c r="D35" s="112"/>
      <c r="E35" s="113">
        <v>2631.3510760200002</v>
      </c>
      <c r="F35" s="114">
        <v>2631.3510760200002</v>
      </c>
      <c r="G35" s="115">
        <v>40</v>
      </c>
      <c r="H35" s="116">
        <v>1578.8106456119999</v>
      </c>
      <c r="I35" s="117"/>
    </row>
    <row r="36" spans="1:9" hidden="1" outlineLevel="3" x14ac:dyDescent="0.2">
      <c r="A36" s="109" t="s">
        <v>379</v>
      </c>
      <c r="B36" s="110" t="s">
        <v>181</v>
      </c>
      <c r="C36" s="111">
        <v>1</v>
      </c>
      <c r="D36" s="112"/>
      <c r="E36" s="113">
        <v>491.93938622000002</v>
      </c>
      <c r="F36" s="114">
        <v>491.93938622000002</v>
      </c>
      <c r="G36" s="115">
        <v>40</v>
      </c>
      <c r="H36" s="116">
        <v>295.163631732</v>
      </c>
      <c r="I36" s="117"/>
    </row>
    <row r="37" spans="1:9" hidden="1" outlineLevel="3" x14ac:dyDescent="0.2">
      <c r="A37" s="109" t="s">
        <v>380</v>
      </c>
      <c r="B37" s="110" t="s">
        <v>315</v>
      </c>
      <c r="C37" s="111">
        <v>0</v>
      </c>
      <c r="D37" s="112"/>
      <c r="E37" s="113">
        <v>36.08811919</v>
      </c>
      <c r="F37" s="114">
        <v>0</v>
      </c>
      <c r="G37" s="115">
        <v>40</v>
      </c>
      <c r="H37" s="116">
        <v>0</v>
      </c>
      <c r="I37" s="117"/>
    </row>
    <row r="38" spans="1:9" hidden="1" outlineLevel="3" x14ac:dyDescent="0.2">
      <c r="A38" s="109" t="s">
        <v>381</v>
      </c>
      <c r="B38" s="110" t="s">
        <v>185</v>
      </c>
      <c r="C38" s="111">
        <v>2</v>
      </c>
      <c r="D38" s="112"/>
      <c r="E38" s="113">
        <v>313.76543995999998</v>
      </c>
      <c r="F38" s="114">
        <v>627.53087991999996</v>
      </c>
      <c r="G38" s="115">
        <v>40</v>
      </c>
      <c r="H38" s="116">
        <v>376.518527952</v>
      </c>
      <c r="I38" s="117"/>
    </row>
    <row r="39" spans="1:9" hidden="1" outlineLevel="3" x14ac:dyDescent="0.2">
      <c r="A39" s="109" t="s">
        <v>382</v>
      </c>
      <c r="B39" s="110" t="s">
        <v>222</v>
      </c>
      <c r="C39" s="111">
        <v>1</v>
      </c>
      <c r="D39" s="112"/>
      <c r="E39" s="113">
        <v>594.85546925000006</v>
      </c>
      <c r="F39" s="114">
        <v>594.85546925000006</v>
      </c>
      <c r="G39" s="115">
        <v>40</v>
      </c>
      <c r="H39" s="116">
        <v>356.91328155000002</v>
      </c>
      <c r="I39" s="117"/>
    </row>
    <row r="40" spans="1:9" hidden="1" outlineLevel="3" x14ac:dyDescent="0.2">
      <c r="A40" s="109" t="s">
        <v>383</v>
      </c>
      <c r="B40" s="110" t="s">
        <v>319</v>
      </c>
      <c r="C40" s="111">
        <v>1</v>
      </c>
      <c r="D40" s="112"/>
      <c r="E40" s="113">
        <v>227.32713613000001</v>
      </c>
      <c r="F40" s="114">
        <v>227.32713613000001</v>
      </c>
      <c r="G40" s="115">
        <v>40</v>
      </c>
      <c r="H40" s="116">
        <v>136.39628167800001</v>
      </c>
      <c r="I40" s="117"/>
    </row>
    <row r="41" spans="1:9" outlineLevel="2" x14ac:dyDescent="0.2">
      <c r="A41" s="109" t="s">
        <v>384</v>
      </c>
      <c r="B41" s="110" t="s">
        <v>242</v>
      </c>
      <c r="C41" s="111">
        <v>2</v>
      </c>
      <c r="D41" s="112"/>
      <c r="E41" s="113">
        <v>5389.0233031999996</v>
      </c>
      <c r="F41" s="114">
        <f>C41*E41</f>
        <v>10778.046606399999</v>
      </c>
      <c r="G41" s="115">
        <v>40</v>
      </c>
      <c r="H41" s="116">
        <f>F41*(1-(G41/100)) +(0*SUM(H42))</f>
        <v>6466.827963839999</v>
      </c>
      <c r="I41" s="117"/>
    </row>
    <row r="42" spans="1:9" hidden="1" outlineLevel="2" x14ac:dyDescent="0.2">
      <c r="A42" s="109" t="s">
        <v>385</v>
      </c>
      <c r="B42" s="110" t="s">
        <v>242</v>
      </c>
      <c r="C42" s="111">
        <v>1</v>
      </c>
      <c r="D42" s="112"/>
      <c r="E42" s="113">
        <v>5389.0233031999996</v>
      </c>
      <c r="F42" s="114">
        <v>5389.0233031999996</v>
      </c>
      <c r="G42" s="115">
        <v>40</v>
      </c>
      <c r="H42" s="116">
        <v>3233.41398192</v>
      </c>
      <c r="I42" s="117"/>
    </row>
    <row r="43" spans="1:9" outlineLevel="2" x14ac:dyDescent="0.2">
      <c r="A43" s="109" t="s">
        <v>386</v>
      </c>
      <c r="B43" s="110" t="s">
        <v>245</v>
      </c>
      <c r="C43" s="111">
        <v>2</v>
      </c>
      <c r="D43" s="112"/>
      <c r="E43" s="113">
        <v>3300</v>
      </c>
      <c r="F43" s="114">
        <f>C43*E43</f>
        <v>6600</v>
      </c>
      <c r="G43" s="115">
        <v>40</v>
      </c>
      <c r="H43" s="116">
        <f>F43*(1-(G43/100)) +(0*SUM(H44))</f>
        <v>3960</v>
      </c>
      <c r="I43" s="117"/>
    </row>
    <row r="44" spans="1:9" hidden="1" outlineLevel="2" x14ac:dyDescent="0.2">
      <c r="A44" s="109" t="s">
        <v>387</v>
      </c>
      <c r="B44" s="110" t="s">
        <v>245</v>
      </c>
      <c r="C44" s="111">
        <v>1</v>
      </c>
      <c r="D44" s="112"/>
      <c r="E44" s="113">
        <v>3300</v>
      </c>
      <c r="F44" s="114">
        <v>3300</v>
      </c>
      <c r="G44" s="115">
        <v>40</v>
      </c>
      <c r="H44" s="116">
        <v>1980</v>
      </c>
      <c r="I44" s="117"/>
    </row>
    <row r="45" spans="1:9" outlineLevel="1" x14ac:dyDescent="0.2">
      <c r="A45" s="109" t="s">
        <v>388</v>
      </c>
      <c r="B45" s="110" t="s">
        <v>389</v>
      </c>
      <c r="C45" s="111">
        <v>1</v>
      </c>
      <c r="D45" s="112"/>
      <c r="E45" s="113">
        <f>SUM(F46)</f>
        <v>6588.4757417500005</v>
      </c>
      <c r="F45" s="114">
        <f>C45*E45</f>
        <v>6588.4757417500005</v>
      </c>
      <c r="G45" s="115">
        <f>IF(F45=0, 0, 100*(1-(H45/F45)))</f>
        <v>40</v>
      </c>
      <c r="H45" s="116">
        <f>C45*SUM(H46)</f>
        <v>3953.0854450500001</v>
      </c>
      <c r="I45" s="117"/>
    </row>
    <row r="46" spans="1:9" outlineLevel="1" x14ac:dyDescent="0.2">
      <c r="A46" s="109" t="s">
        <v>390</v>
      </c>
      <c r="B46" s="110" t="s">
        <v>327</v>
      </c>
      <c r="C46" s="111">
        <v>1</v>
      </c>
      <c r="D46" s="112"/>
      <c r="E46" s="113">
        <f>SUM(F47)</f>
        <v>6588.4757417500005</v>
      </c>
      <c r="F46" s="114">
        <f>C46*E46</f>
        <v>6588.4757417500005</v>
      </c>
      <c r="G46" s="115">
        <f>IF(F46=0, 0, 100*(1-(H46/F46)))</f>
        <v>40</v>
      </c>
      <c r="H46" s="116">
        <f>C46*SUM(H47)</f>
        <v>3953.0854450500001</v>
      </c>
      <c r="I46" s="117"/>
    </row>
    <row r="47" spans="1:9" outlineLevel="1" x14ac:dyDescent="0.2">
      <c r="A47" s="109" t="s">
        <v>391</v>
      </c>
      <c r="B47" s="110" t="s">
        <v>252</v>
      </c>
      <c r="C47" s="111">
        <v>1</v>
      </c>
      <c r="D47" s="112"/>
      <c r="E47" s="113">
        <v>6588.4757417500005</v>
      </c>
      <c r="F47" s="114">
        <f>C47*E47</f>
        <v>6588.4757417500005</v>
      </c>
      <c r="G47" s="115">
        <v>40</v>
      </c>
      <c r="H47" s="116">
        <f>F47*(1-(G47/100)) +(0*SUM(H48,H49,H50,H51))</f>
        <v>3953.0854450500001</v>
      </c>
      <c r="I47" s="117"/>
    </row>
    <row r="48" spans="1:9" hidden="1" outlineLevel="2" x14ac:dyDescent="0.2">
      <c r="A48" s="109" t="s">
        <v>392</v>
      </c>
      <c r="B48" s="110" t="s">
        <v>197</v>
      </c>
      <c r="C48" s="111">
        <v>1</v>
      </c>
      <c r="D48" s="112"/>
      <c r="E48" s="113">
        <v>967.93582071000003</v>
      </c>
      <c r="F48" s="114">
        <v>967.93582071000003</v>
      </c>
      <c r="G48" s="115">
        <v>40</v>
      </c>
      <c r="H48" s="116">
        <v>580.76149242600002</v>
      </c>
      <c r="I48" s="117"/>
    </row>
    <row r="49" spans="1:9" hidden="1" outlineLevel="2" x14ac:dyDescent="0.2">
      <c r="A49" s="109" t="s">
        <v>393</v>
      </c>
      <c r="B49" s="110" t="s">
        <v>256</v>
      </c>
      <c r="C49" s="111">
        <v>1</v>
      </c>
      <c r="D49" s="112"/>
      <c r="E49" s="113">
        <v>967.93582071000003</v>
      </c>
      <c r="F49" s="114">
        <v>967.93582071000003</v>
      </c>
      <c r="G49" s="115">
        <v>40</v>
      </c>
      <c r="H49" s="116">
        <v>580.76149242600002</v>
      </c>
      <c r="I49" s="117"/>
    </row>
    <row r="50" spans="1:9" hidden="1" outlineLevel="2" x14ac:dyDescent="0.2">
      <c r="A50" s="109" t="s">
        <v>394</v>
      </c>
      <c r="B50" s="110" t="s">
        <v>258</v>
      </c>
      <c r="C50" s="111">
        <v>1</v>
      </c>
      <c r="D50" s="112"/>
      <c r="E50" s="113">
        <v>2064.00101872</v>
      </c>
      <c r="F50" s="114">
        <v>2064.00101872</v>
      </c>
      <c r="G50" s="115">
        <v>40</v>
      </c>
      <c r="H50" s="116">
        <v>1238.4006112320001</v>
      </c>
      <c r="I50" s="117"/>
    </row>
    <row r="51" spans="1:9" hidden="1" outlineLevel="2" x14ac:dyDescent="0.2">
      <c r="A51" s="109" t="s">
        <v>395</v>
      </c>
      <c r="B51" s="110" t="s">
        <v>118</v>
      </c>
      <c r="C51" s="111">
        <v>3</v>
      </c>
      <c r="D51" s="112"/>
      <c r="E51" s="113">
        <v>862.86769387000004</v>
      </c>
      <c r="F51" s="114">
        <v>2588.6030816100001</v>
      </c>
      <c r="G51" s="115">
        <v>40</v>
      </c>
      <c r="H51" s="116">
        <v>1553.161848966</v>
      </c>
      <c r="I51" s="117"/>
    </row>
    <row r="52" spans="1:9" outlineLevel="1" x14ac:dyDescent="0.2">
      <c r="A52" s="109" t="s">
        <v>396</v>
      </c>
      <c r="B52" s="110" t="s">
        <v>397</v>
      </c>
      <c r="C52" s="111">
        <v>1</v>
      </c>
      <c r="D52" s="112"/>
      <c r="E52" s="113">
        <f>SUM(F53,F56,F58,F60)</f>
        <v>12677.74146186</v>
      </c>
      <c r="F52" s="114">
        <f>C52*E52</f>
        <v>12677.74146186</v>
      </c>
      <c r="G52" s="115">
        <f>IF(F52=0, 0, 100*(1-(H52/F52)))</f>
        <v>85.6</v>
      </c>
      <c r="H52" s="116">
        <f>C52*SUM(H53,H56,H58,H60)</f>
        <v>1825.5947705078402</v>
      </c>
      <c r="I52" s="117"/>
    </row>
    <row r="53" spans="1:9" outlineLevel="2" x14ac:dyDescent="0.2">
      <c r="A53" s="109" t="s">
        <v>398</v>
      </c>
      <c r="B53" s="110" t="s">
        <v>149</v>
      </c>
      <c r="C53" s="111">
        <v>1</v>
      </c>
      <c r="D53" s="112"/>
      <c r="E53" s="113">
        <v>2292.1176620400001</v>
      </c>
      <c r="F53" s="114">
        <f>C53*E53</f>
        <v>2292.1176620400001</v>
      </c>
      <c r="G53" s="115">
        <v>85.6</v>
      </c>
      <c r="H53" s="116">
        <f>F53*(1-(G53/100)) +(0*SUM(H54,H55))</f>
        <v>330.06494333376008</v>
      </c>
      <c r="I53" s="117"/>
    </row>
    <row r="54" spans="1:9" hidden="1" outlineLevel="3" x14ac:dyDescent="0.2">
      <c r="A54" s="109" t="s">
        <v>399</v>
      </c>
      <c r="B54" s="110" t="s">
        <v>151</v>
      </c>
      <c r="C54" s="111">
        <v>1</v>
      </c>
      <c r="D54" s="112"/>
      <c r="E54" s="113">
        <v>509.35948044999998</v>
      </c>
      <c r="F54" s="114">
        <v>509.35948044999998</v>
      </c>
      <c r="G54" s="115">
        <v>85.6</v>
      </c>
      <c r="H54" s="116">
        <v>73.347765184799997</v>
      </c>
      <c r="I54" s="117"/>
    </row>
    <row r="55" spans="1:9" hidden="1" outlineLevel="3" x14ac:dyDescent="0.2">
      <c r="A55" s="109" t="s">
        <v>400</v>
      </c>
      <c r="B55" s="110" t="s">
        <v>153</v>
      </c>
      <c r="C55" s="111">
        <v>1</v>
      </c>
      <c r="D55" s="112"/>
      <c r="E55" s="113">
        <v>1782.75818159</v>
      </c>
      <c r="F55" s="114">
        <v>1782.75818159</v>
      </c>
      <c r="G55" s="115">
        <v>85.6</v>
      </c>
      <c r="H55" s="116">
        <v>256.71717814895999</v>
      </c>
      <c r="I55" s="117"/>
    </row>
    <row r="56" spans="1:9" outlineLevel="2" x14ac:dyDescent="0.2">
      <c r="A56" s="109" t="s">
        <v>401</v>
      </c>
      <c r="B56" s="110" t="s">
        <v>155</v>
      </c>
      <c r="C56" s="111">
        <v>1</v>
      </c>
      <c r="D56" s="112"/>
      <c r="E56" s="113">
        <v>303.06889087000002</v>
      </c>
      <c r="F56" s="114">
        <f>C56*E56</f>
        <v>303.06889087000002</v>
      </c>
      <c r="G56" s="115">
        <v>85.6</v>
      </c>
      <c r="H56" s="116">
        <f>F56*(1-(G56/100)) +(0*SUM(H57))</f>
        <v>43.641920285280008</v>
      </c>
      <c r="I56" s="117"/>
    </row>
    <row r="57" spans="1:9" hidden="1" outlineLevel="2" x14ac:dyDescent="0.2">
      <c r="A57" s="109" t="s">
        <v>402</v>
      </c>
      <c r="B57" s="110" t="s">
        <v>157</v>
      </c>
      <c r="C57" s="111">
        <v>1</v>
      </c>
      <c r="D57" s="112"/>
      <c r="E57" s="113">
        <v>303.06889087000002</v>
      </c>
      <c r="F57" s="114">
        <v>303.06889087000002</v>
      </c>
      <c r="G57" s="115">
        <v>85.6</v>
      </c>
      <c r="H57" s="116">
        <v>43.641920285280001</v>
      </c>
      <c r="I57" s="117"/>
    </row>
    <row r="58" spans="1:9" outlineLevel="2" x14ac:dyDescent="0.2">
      <c r="A58" s="109" t="s">
        <v>403</v>
      </c>
      <c r="B58" s="110" t="s">
        <v>159</v>
      </c>
      <c r="C58" s="111">
        <v>1</v>
      </c>
      <c r="D58" s="112"/>
      <c r="E58" s="113">
        <v>1069.6549089499999</v>
      </c>
      <c r="F58" s="114">
        <f>C58*E58</f>
        <v>1069.6549089499999</v>
      </c>
      <c r="G58" s="115">
        <v>85.6</v>
      </c>
      <c r="H58" s="116">
        <f>F58*(1-(G58/100)) +(0*SUM(H59))</f>
        <v>154.0303068888</v>
      </c>
      <c r="I58" s="117"/>
    </row>
    <row r="59" spans="1:9" hidden="1" outlineLevel="2" x14ac:dyDescent="0.2">
      <c r="A59" s="109" t="s">
        <v>404</v>
      </c>
      <c r="B59" s="110" t="s">
        <v>161</v>
      </c>
      <c r="C59" s="111">
        <v>1</v>
      </c>
      <c r="D59" s="112"/>
      <c r="E59" s="113">
        <v>1069.6549089499999</v>
      </c>
      <c r="F59" s="114">
        <v>1069.6549089499999</v>
      </c>
      <c r="G59" s="115">
        <v>85.6</v>
      </c>
      <c r="H59" s="116">
        <v>154.0303068888</v>
      </c>
      <c r="I59" s="117"/>
    </row>
    <row r="60" spans="1:9" outlineLevel="2" x14ac:dyDescent="0.2">
      <c r="A60" s="109" t="s">
        <v>405</v>
      </c>
      <c r="B60" s="110" t="s">
        <v>163</v>
      </c>
      <c r="C60" s="111">
        <v>1</v>
      </c>
      <c r="D60" s="112"/>
      <c r="E60" s="113">
        <v>9012.9</v>
      </c>
      <c r="F60" s="114">
        <f>C60*E60</f>
        <v>9012.9</v>
      </c>
      <c r="G60" s="115">
        <v>85.6</v>
      </c>
      <c r="H60" s="116">
        <f>F60*(1-(G60/100)) +(0*SUM(H61))</f>
        <v>1297.8576</v>
      </c>
      <c r="I60" s="117"/>
    </row>
    <row r="61" spans="1:9" hidden="1" outlineLevel="2" x14ac:dyDescent="0.2">
      <c r="A61" s="109" t="s">
        <v>406</v>
      </c>
      <c r="B61" s="110" t="s">
        <v>165</v>
      </c>
      <c r="C61" s="111">
        <v>1</v>
      </c>
      <c r="D61" s="112"/>
      <c r="E61" s="113">
        <v>9012.9</v>
      </c>
      <c r="F61" s="114">
        <v>9012.9</v>
      </c>
      <c r="G61" s="115">
        <v>85.6</v>
      </c>
      <c r="H61" s="116">
        <v>1297.8576</v>
      </c>
      <c r="I61" s="117"/>
    </row>
    <row r="62" spans="1:9" outlineLevel="1" x14ac:dyDescent="0.2">
      <c r="A62" s="109" t="s">
        <v>407</v>
      </c>
      <c r="B62" s="110" t="s">
        <v>408</v>
      </c>
      <c r="C62" s="111">
        <v>1</v>
      </c>
      <c r="D62" s="112"/>
      <c r="E62" s="113">
        <f>SUM(F63)</f>
        <v>333.63045970000002</v>
      </c>
      <c r="F62" s="114">
        <f>C62*E62</f>
        <v>333.63045970000002</v>
      </c>
      <c r="G62" s="115">
        <f>IF(F62=0, 0, 100*(1-(H62/F62)))</f>
        <v>85.6</v>
      </c>
      <c r="H62" s="116">
        <f>C62*SUM(H63)</f>
        <v>48.042786196800009</v>
      </c>
      <c r="I62" s="117"/>
    </row>
    <row r="63" spans="1:9" outlineLevel="1" x14ac:dyDescent="0.2">
      <c r="A63" s="109" t="s">
        <v>409</v>
      </c>
      <c r="B63" s="110" t="s">
        <v>139</v>
      </c>
      <c r="C63" s="111">
        <v>1</v>
      </c>
      <c r="D63" s="112"/>
      <c r="E63" s="113">
        <v>333.63045970000002</v>
      </c>
      <c r="F63" s="114">
        <f>C63*E63</f>
        <v>333.63045970000002</v>
      </c>
      <c r="G63" s="115">
        <v>85.6</v>
      </c>
      <c r="H63" s="116">
        <f>F63*(1-(G63/100)) +(0*SUM(H64))</f>
        <v>48.042786196800009</v>
      </c>
      <c r="I63" s="117"/>
    </row>
    <row r="64" spans="1:9" hidden="1" outlineLevel="1" x14ac:dyDescent="0.2">
      <c r="A64" s="109" t="s">
        <v>410</v>
      </c>
      <c r="B64" s="110" t="s">
        <v>141</v>
      </c>
      <c r="C64" s="111">
        <v>1</v>
      </c>
      <c r="D64" s="112"/>
      <c r="E64" s="113">
        <v>333.63045970000002</v>
      </c>
      <c r="F64" s="114">
        <v>333.63045970000002</v>
      </c>
      <c r="G64" s="115">
        <v>85.6</v>
      </c>
      <c r="H64" s="116">
        <v>48.042786196800002</v>
      </c>
      <c r="I64" s="117"/>
    </row>
    <row r="65" spans="1:9" outlineLevel="1" x14ac:dyDescent="0.2">
      <c r="A65" s="109" t="s">
        <v>411</v>
      </c>
      <c r="B65" s="110" t="s">
        <v>412</v>
      </c>
      <c r="C65" s="111">
        <v>1</v>
      </c>
      <c r="D65" s="112"/>
      <c r="E65" s="113">
        <f>SUM(F66)</f>
        <v>1324.33464918</v>
      </c>
      <c r="F65" s="114">
        <f>C65*E65</f>
        <v>1324.33464918</v>
      </c>
      <c r="G65" s="115">
        <f>IF(F65=0, 0, 100*(1-(H65/F65)))</f>
        <v>85.6</v>
      </c>
      <c r="H65" s="116">
        <f>C65*SUM(H66)</f>
        <v>190.70418948192003</v>
      </c>
      <c r="I65" s="117"/>
    </row>
    <row r="66" spans="1:9" outlineLevel="1" x14ac:dyDescent="0.2">
      <c r="A66" s="109" t="s">
        <v>413</v>
      </c>
      <c r="B66" s="110" t="s">
        <v>133</v>
      </c>
      <c r="C66" s="111">
        <v>1</v>
      </c>
      <c r="D66" s="112"/>
      <c r="E66" s="113">
        <v>1324.33464918</v>
      </c>
      <c r="F66" s="114">
        <f>C66*E66</f>
        <v>1324.33464918</v>
      </c>
      <c r="G66" s="115">
        <v>85.6</v>
      </c>
      <c r="H66" s="116">
        <f>F66*(1-(G66/100)) +(0*SUM(H67))</f>
        <v>190.70418948192003</v>
      </c>
      <c r="I66" s="117"/>
    </row>
    <row r="67" spans="1:9" hidden="1" outlineLevel="1" x14ac:dyDescent="0.2">
      <c r="A67" s="109" t="s">
        <v>414</v>
      </c>
      <c r="B67" s="110" t="s">
        <v>135</v>
      </c>
      <c r="C67" s="111">
        <v>1</v>
      </c>
      <c r="D67" s="112"/>
      <c r="E67" s="113">
        <v>1324.33464918</v>
      </c>
      <c r="F67" s="114">
        <v>1324.33464918</v>
      </c>
      <c r="G67" s="115">
        <v>85.6</v>
      </c>
      <c r="H67" s="116">
        <v>190.70418948192</v>
      </c>
      <c r="I67" s="117"/>
    </row>
    <row r="68" spans="1:9" x14ac:dyDescent="0.2">
      <c r="A68" s="109"/>
      <c r="B68" s="110"/>
      <c r="C68" s="111"/>
      <c r="D68" s="112"/>
      <c r="E68" s="113"/>
      <c r="F68" s="114"/>
      <c r="G68" s="115"/>
      <c r="H68" s="116"/>
      <c r="I68" s="117"/>
    </row>
    <row r="69" spans="1:9" ht="13.5" thickBot="1" x14ac:dyDescent="0.25">
      <c r="A69" s="118"/>
      <c r="B69" s="119"/>
      <c r="C69" s="120"/>
      <c r="D69" s="121"/>
      <c r="E69" s="122"/>
      <c r="F69" s="123"/>
      <c r="G69" s="124"/>
      <c r="H69" s="125"/>
      <c r="I69" s="126"/>
    </row>
    <row r="70" spans="1:9" x14ac:dyDescent="0.2">
      <c r="A70" s="27"/>
      <c r="B70" s="127" t="s">
        <v>49</v>
      </c>
      <c r="C70" s="128"/>
      <c r="D70" s="27"/>
      <c r="E70" s="129"/>
      <c r="F70" s="114"/>
      <c r="G70" s="130"/>
      <c r="H70" s="129">
        <f>F11</f>
        <v>66268.869219429995</v>
      </c>
      <c r="I70" s="129"/>
    </row>
    <row r="71" spans="1:9" x14ac:dyDescent="0.2">
      <c r="A71" s="4"/>
      <c r="B71" s="127" t="s">
        <v>50</v>
      </c>
      <c r="C71" s="96"/>
      <c r="D71" s="4"/>
      <c r="E71" s="20"/>
      <c r="F71" s="114"/>
      <c r="G71" s="97"/>
      <c r="H71" s="20">
        <f>H11</f>
        <v>33224.239335400554</v>
      </c>
      <c r="I71" s="20"/>
    </row>
    <row r="72" spans="1:9" x14ac:dyDescent="0.2">
      <c r="A72" s="4"/>
      <c r="B72" s="127" t="s">
        <v>51</v>
      </c>
      <c r="C72" s="96"/>
      <c r="D72" s="4"/>
      <c r="E72" s="20"/>
      <c r="F72" s="114"/>
      <c r="G72" s="97"/>
      <c r="H72" s="20">
        <f>I11</f>
        <v>0</v>
      </c>
      <c r="I72" s="20"/>
    </row>
    <row r="73" spans="1:9" x14ac:dyDescent="0.2">
      <c r="A73" s="4"/>
      <c r="B73" s="127"/>
      <c r="C73" s="96"/>
      <c r="D73" s="4"/>
      <c r="E73" s="20"/>
      <c r="F73" s="114"/>
      <c r="G73" s="97"/>
      <c r="H73" s="20"/>
      <c r="I73" s="20"/>
    </row>
    <row r="74" spans="1:9" x14ac:dyDescent="0.2">
      <c r="A74" s="4"/>
      <c r="B74" s="76" t="s">
        <v>52</v>
      </c>
      <c r="C74" s="96"/>
      <c r="D74" s="4"/>
      <c r="E74" s="20"/>
      <c r="F74" s="114"/>
      <c r="G74" s="97"/>
      <c r="H74" s="20">
        <f>SUM(H71,H72)</f>
        <v>33224.239335400554</v>
      </c>
    </row>
    <row r="75" spans="1:9" x14ac:dyDescent="0.2">
      <c r="A75" s="4"/>
      <c r="B75" s="76"/>
      <c r="C75" s="96"/>
      <c r="D75" s="4"/>
      <c r="E75" s="20"/>
      <c r="F75" s="20"/>
      <c r="G75" s="97"/>
      <c r="H75" s="20"/>
      <c r="I75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outlinePr summaryBelow="0"/>
    <pageSetUpPr fitToPage="1"/>
  </sheetPr>
  <dimension ref="A1:I71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415</v>
      </c>
      <c r="B11" s="110" t="s">
        <v>416</v>
      </c>
      <c r="C11" s="111">
        <v>1</v>
      </c>
      <c r="D11" s="112"/>
      <c r="E11" s="113">
        <f>SUM(F12,F45,F52)</f>
        <v>64944.534570249998</v>
      </c>
      <c r="F11" s="114">
        <f>C11*E11</f>
        <v>64944.534570249998</v>
      </c>
      <c r="G11" s="115">
        <f>IF(F11=0, 0, 100*(1-(H11/F11)))</f>
        <v>49.6166037121925</v>
      </c>
      <c r="H11" s="116">
        <f>C11*SUM(H12,H45,H52)</f>
        <v>32721.262219801196</v>
      </c>
      <c r="I11" s="117">
        <f>SUM(I12:I63)</f>
        <v>0</v>
      </c>
    </row>
    <row r="12" spans="1:9" outlineLevel="1" x14ac:dyDescent="0.2">
      <c r="A12" s="109" t="s">
        <v>417</v>
      </c>
      <c r="B12" s="110" t="s">
        <v>418</v>
      </c>
      <c r="C12" s="111">
        <v>1</v>
      </c>
      <c r="D12" s="112"/>
      <c r="E12" s="113">
        <f>SUM(F13,F15,F17,F19,F21,F23,F25,F28,F30,F32,F34,F41,F43)</f>
        <v>45344.686906939998</v>
      </c>
      <c r="F12" s="114">
        <f>C12*E12</f>
        <v>45344.686906939998</v>
      </c>
      <c r="G12" s="115">
        <f>IF(F12=0, 0, 100*(1-(H12/F12)))</f>
        <v>40</v>
      </c>
      <c r="H12" s="116">
        <f>C12*SUM(H13,H15,H17,H19,H21,H23,H25,H28,H30,H32,H34,H41,H43)</f>
        <v>27206.812144163996</v>
      </c>
      <c r="I12" s="117"/>
    </row>
    <row r="13" spans="1:9" outlineLevel="2" x14ac:dyDescent="0.2">
      <c r="A13" s="109" t="s">
        <v>419</v>
      </c>
      <c r="B13" s="110" t="s">
        <v>179</v>
      </c>
      <c r="C13" s="111">
        <v>2</v>
      </c>
      <c r="D13" s="112"/>
      <c r="E13" s="113">
        <v>491.93938622000002</v>
      </c>
      <c r="F13" s="114">
        <f>C13*E13</f>
        <v>983.87877244000003</v>
      </c>
      <c r="G13" s="115">
        <v>40</v>
      </c>
      <c r="H13" s="116">
        <f>F13*(1-(G13/100)) +(0*SUM(H14))</f>
        <v>590.327263464</v>
      </c>
      <c r="I13" s="117"/>
    </row>
    <row r="14" spans="1:9" hidden="1" outlineLevel="2" x14ac:dyDescent="0.2">
      <c r="A14" s="109" t="s">
        <v>420</v>
      </c>
      <c r="B14" s="110" t="s">
        <v>181</v>
      </c>
      <c r="C14" s="111">
        <v>1</v>
      </c>
      <c r="D14" s="112"/>
      <c r="E14" s="113">
        <v>491.93938622000002</v>
      </c>
      <c r="F14" s="114">
        <v>491.93938622000002</v>
      </c>
      <c r="G14" s="115">
        <v>40</v>
      </c>
      <c r="H14" s="116">
        <v>295.163631732</v>
      </c>
      <c r="I14" s="117"/>
    </row>
    <row r="15" spans="1:9" outlineLevel="2" x14ac:dyDescent="0.2">
      <c r="A15" s="109" t="s">
        <v>421</v>
      </c>
      <c r="B15" s="110" t="s">
        <v>183</v>
      </c>
      <c r="C15" s="111">
        <v>4</v>
      </c>
      <c r="D15" s="112"/>
      <c r="E15" s="113">
        <v>313.76543995999998</v>
      </c>
      <c r="F15" s="114">
        <f>C15*E15</f>
        <v>1255.0617598399999</v>
      </c>
      <c r="G15" s="115">
        <v>40</v>
      </c>
      <c r="H15" s="116">
        <f>F15*(1-(G15/100)) +(0*SUM(H16))</f>
        <v>753.03705590399989</v>
      </c>
      <c r="I15" s="117"/>
    </row>
    <row r="16" spans="1:9" hidden="1" outlineLevel="2" x14ac:dyDescent="0.2">
      <c r="A16" s="109" t="s">
        <v>422</v>
      </c>
      <c r="B16" s="110" t="s">
        <v>185</v>
      </c>
      <c r="C16" s="111">
        <v>1</v>
      </c>
      <c r="D16" s="112"/>
      <c r="E16" s="113">
        <v>313.76543995999998</v>
      </c>
      <c r="F16" s="114">
        <v>313.76543995999998</v>
      </c>
      <c r="G16" s="115">
        <v>40</v>
      </c>
      <c r="H16" s="116">
        <v>188.259263976</v>
      </c>
      <c r="I16" s="117"/>
    </row>
    <row r="17" spans="1:9" outlineLevel="2" x14ac:dyDescent="0.2">
      <c r="A17" s="109" t="s">
        <v>423</v>
      </c>
      <c r="B17" s="110" t="s">
        <v>187</v>
      </c>
      <c r="C17" s="111">
        <v>1</v>
      </c>
      <c r="D17" s="112"/>
      <c r="E17" s="113">
        <v>666.34407233000002</v>
      </c>
      <c r="F17" s="114">
        <f>C17*E17</f>
        <v>666.34407233000002</v>
      </c>
      <c r="G17" s="115">
        <v>40</v>
      </c>
      <c r="H17" s="116">
        <f>F17*(1-(G17/100)) +(0*SUM(H18))</f>
        <v>399.806443398</v>
      </c>
      <c r="I17" s="117"/>
    </row>
    <row r="18" spans="1:9" hidden="1" outlineLevel="2" x14ac:dyDescent="0.2">
      <c r="A18" s="109" t="s">
        <v>424</v>
      </c>
      <c r="B18" s="110" t="s">
        <v>189</v>
      </c>
      <c r="C18" s="111">
        <v>1</v>
      </c>
      <c r="D18" s="112"/>
      <c r="E18" s="113">
        <v>666.34407233000002</v>
      </c>
      <c r="F18" s="114">
        <v>666.34407233000002</v>
      </c>
      <c r="G18" s="115">
        <v>40</v>
      </c>
      <c r="H18" s="116">
        <v>399.806443398</v>
      </c>
      <c r="I18" s="117"/>
    </row>
    <row r="19" spans="1:9" outlineLevel="2" x14ac:dyDescent="0.2">
      <c r="A19" s="109" t="s">
        <v>425</v>
      </c>
      <c r="B19" s="110" t="s">
        <v>191</v>
      </c>
      <c r="C19" s="111">
        <v>1</v>
      </c>
      <c r="D19" s="112"/>
      <c r="E19" s="113">
        <v>700.36928562000003</v>
      </c>
      <c r="F19" s="114">
        <f>C19*E19</f>
        <v>700.36928562000003</v>
      </c>
      <c r="G19" s="115">
        <v>40</v>
      </c>
      <c r="H19" s="116">
        <f>F19*(1-(G19/100)) +(0*SUM(H20))</f>
        <v>420.22157137200003</v>
      </c>
      <c r="I19" s="117"/>
    </row>
    <row r="20" spans="1:9" hidden="1" outlineLevel="2" x14ac:dyDescent="0.2">
      <c r="A20" s="109" t="s">
        <v>426</v>
      </c>
      <c r="B20" s="110" t="s">
        <v>193</v>
      </c>
      <c r="C20" s="111">
        <v>1</v>
      </c>
      <c r="D20" s="112"/>
      <c r="E20" s="113">
        <v>700.36928562000003</v>
      </c>
      <c r="F20" s="114">
        <v>700.36928562000003</v>
      </c>
      <c r="G20" s="115">
        <v>40</v>
      </c>
      <c r="H20" s="116">
        <v>420.22157137200003</v>
      </c>
      <c r="I20" s="117"/>
    </row>
    <row r="21" spans="1:9" outlineLevel="2" x14ac:dyDescent="0.2">
      <c r="A21" s="109" t="s">
        <v>427</v>
      </c>
      <c r="B21" s="110" t="s">
        <v>195</v>
      </c>
      <c r="C21" s="111">
        <v>4</v>
      </c>
      <c r="D21" s="112"/>
      <c r="E21" s="113">
        <v>967.93582071000003</v>
      </c>
      <c r="F21" s="114">
        <f>C21*E21</f>
        <v>3871.7432828400001</v>
      </c>
      <c r="G21" s="115">
        <v>40</v>
      </c>
      <c r="H21" s="116">
        <f>F21*(1-(G21/100)) +(0*SUM(H22))</f>
        <v>2323.0459697040001</v>
      </c>
      <c r="I21" s="117"/>
    </row>
    <row r="22" spans="1:9" hidden="1" outlineLevel="2" x14ac:dyDescent="0.2">
      <c r="A22" s="109" t="s">
        <v>428</v>
      </c>
      <c r="B22" s="110" t="s">
        <v>197</v>
      </c>
      <c r="C22" s="111">
        <v>1</v>
      </c>
      <c r="D22" s="112"/>
      <c r="E22" s="113">
        <v>967.93582071000003</v>
      </c>
      <c r="F22" s="114">
        <v>967.93582071000003</v>
      </c>
      <c r="G22" s="115">
        <v>40</v>
      </c>
      <c r="H22" s="116">
        <v>580.76149242600002</v>
      </c>
      <c r="I22" s="117"/>
    </row>
    <row r="23" spans="1:9" outlineLevel="2" x14ac:dyDescent="0.2">
      <c r="A23" s="109" t="s">
        <v>429</v>
      </c>
      <c r="B23" s="110" t="s">
        <v>294</v>
      </c>
      <c r="C23" s="111">
        <v>1</v>
      </c>
      <c r="D23" s="112"/>
      <c r="E23" s="113">
        <v>1419</v>
      </c>
      <c r="F23" s="114">
        <f>C23*E23</f>
        <v>1419</v>
      </c>
      <c r="G23" s="115">
        <v>40</v>
      </c>
      <c r="H23" s="116">
        <f>F23*(1-(G23/100)) +(0*SUM(H24))</f>
        <v>851.4</v>
      </c>
      <c r="I23" s="117"/>
    </row>
    <row r="24" spans="1:9" hidden="1" outlineLevel="2" x14ac:dyDescent="0.2">
      <c r="A24" s="109" t="s">
        <v>430</v>
      </c>
      <c r="B24" s="110" t="s">
        <v>296</v>
      </c>
      <c r="C24" s="111">
        <v>1</v>
      </c>
      <c r="D24" s="112"/>
      <c r="E24" s="113">
        <v>1419</v>
      </c>
      <c r="F24" s="114">
        <v>1419</v>
      </c>
      <c r="G24" s="115">
        <v>40</v>
      </c>
      <c r="H24" s="116">
        <v>851.4</v>
      </c>
      <c r="I24" s="117"/>
    </row>
    <row r="25" spans="1:9" outlineLevel="2" x14ac:dyDescent="0.2">
      <c r="A25" s="109" t="s">
        <v>431</v>
      </c>
      <c r="B25" s="110" t="s">
        <v>298</v>
      </c>
      <c r="C25" s="111">
        <v>1</v>
      </c>
      <c r="D25" s="112"/>
      <c r="E25" s="113">
        <v>587.63</v>
      </c>
      <c r="F25" s="114">
        <f>C25*E25</f>
        <v>587.63</v>
      </c>
      <c r="G25" s="115">
        <v>40</v>
      </c>
      <c r="H25" s="116">
        <f>F25*(1-(G25/100)) +(0*SUM(H26,H27))</f>
        <v>352.57799999999997</v>
      </c>
      <c r="I25" s="117"/>
    </row>
    <row r="26" spans="1:9" hidden="1" outlineLevel="3" x14ac:dyDescent="0.2">
      <c r="A26" s="109" t="s">
        <v>432</v>
      </c>
      <c r="B26" s="110" t="s">
        <v>300</v>
      </c>
      <c r="C26" s="111">
        <v>1</v>
      </c>
      <c r="D26" s="112"/>
      <c r="E26" s="113">
        <v>290.63</v>
      </c>
      <c r="F26" s="114">
        <v>290.63</v>
      </c>
      <c r="G26" s="115">
        <v>40</v>
      </c>
      <c r="H26" s="116">
        <v>174.37799999999999</v>
      </c>
      <c r="I26" s="117"/>
    </row>
    <row r="27" spans="1:9" hidden="1" outlineLevel="3" x14ac:dyDescent="0.2">
      <c r="A27" s="109" t="s">
        <v>433</v>
      </c>
      <c r="B27" s="110" t="s">
        <v>302</v>
      </c>
      <c r="C27" s="111">
        <v>1</v>
      </c>
      <c r="D27" s="112"/>
      <c r="E27" s="113">
        <v>297</v>
      </c>
      <c r="F27" s="114">
        <v>297</v>
      </c>
      <c r="G27" s="115">
        <v>40</v>
      </c>
      <c r="H27" s="116">
        <v>178.2</v>
      </c>
      <c r="I27" s="117"/>
    </row>
    <row r="28" spans="1:9" outlineLevel="2" x14ac:dyDescent="0.2">
      <c r="A28" s="109" t="s">
        <v>434</v>
      </c>
      <c r="B28" s="110" t="s">
        <v>203</v>
      </c>
      <c r="C28" s="111">
        <v>1</v>
      </c>
      <c r="D28" s="112"/>
      <c r="E28" s="113">
        <v>9312.3647013900008</v>
      </c>
      <c r="F28" s="114">
        <f>C28*E28</f>
        <v>9312.3647013900008</v>
      </c>
      <c r="G28" s="115">
        <v>40</v>
      </c>
      <c r="H28" s="116">
        <f>F28*(1-(G28/100)) +(0*SUM(H29))</f>
        <v>5587.4188208340001</v>
      </c>
      <c r="I28" s="117"/>
    </row>
    <row r="29" spans="1:9" hidden="1" outlineLevel="2" x14ac:dyDescent="0.2">
      <c r="A29" s="109" t="s">
        <v>435</v>
      </c>
      <c r="B29" s="110" t="s">
        <v>205</v>
      </c>
      <c r="C29" s="111">
        <v>1</v>
      </c>
      <c r="D29" s="112"/>
      <c r="E29" s="113">
        <v>9312.3647013900008</v>
      </c>
      <c r="F29" s="114">
        <v>9312.3647013900008</v>
      </c>
      <c r="G29" s="115">
        <v>40</v>
      </c>
      <c r="H29" s="116">
        <v>5587.4188208340001</v>
      </c>
      <c r="I29" s="117"/>
    </row>
    <row r="30" spans="1:9" outlineLevel="2" x14ac:dyDescent="0.2">
      <c r="A30" s="109" t="s">
        <v>436</v>
      </c>
      <c r="B30" s="110" t="s">
        <v>207</v>
      </c>
      <c r="C30" s="111">
        <v>1</v>
      </c>
      <c r="D30" s="112"/>
      <c r="E30" s="113">
        <v>1980.13</v>
      </c>
      <c r="F30" s="114">
        <f>C30*E30</f>
        <v>1980.13</v>
      </c>
      <c r="G30" s="115">
        <v>40</v>
      </c>
      <c r="H30" s="116">
        <f>F30*(1-(G30/100)) +(0*SUM(H31))</f>
        <v>1188.078</v>
      </c>
      <c r="I30" s="117"/>
    </row>
    <row r="31" spans="1:9" hidden="1" outlineLevel="2" x14ac:dyDescent="0.2">
      <c r="A31" s="109" t="s">
        <v>437</v>
      </c>
      <c r="B31" s="110" t="s">
        <v>207</v>
      </c>
      <c r="C31" s="111">
        <v>1</v>
      </c>
      <c r="D31" s="112"/>
      <c r="E31" s="113">
        <v>1980.13</v>
      </c>
      <c r="F31" s="114">
        <v>1980.13</v>
      </c>
      <c r="G31" s="115">
        <v>40</v>
      </c>
      <c r="H31" s="116">
        <v>1188.078</v>
      </c>
      <c r="I31" s="117"/>
    </row>
    <row r="32" spans="1:9" outlineLevel="2" x14ac:dyDescent="0.2">
      <c r="A32" s="109" t="s">
        <v>438</v>
      </c>
      <c r="B32" s="110" t="s">
        <v>210</v>
      </c>
      <c r="C32" s="111">
        <v>2</v>
      </c>
      <c r="D32" s="112"/>
      <c r="E32" s="113">
        <v>1308.5572392700001</v>
      </c>
      <c r="F32" s="114">
        <f>C32*E32</f>
        <v>2617.1144785400002</v>
      </c>
      <c r="G32" s="115">
        <v>40</v>
      </c>
      <c r="H32" s="116">
        <f>F32*(1-(G32/100)) +(0*SUM(H33))</f>
        <v>1570.2686871240001</v>
      </c>
      <c r="I32" s="117"/>
    </row>
    <row r="33" spans="1:9" hidden="1" outlineLevel="2" x14ac:dyDescent="0.2">
      <c r="A33" s="109" t="s">
        <v>439</v>
      </c>
      <c r="B33" s="110" t="s">
        <v>210</v>
      </c>
      <c r="C33" s="111">
        <v>1</v>
      </c>
      <c r="D33" s="112"/>
      <c r="E33" s="113">
        <v>1308.5572392700001</v>
      </c>
      <c r="F33" s="114">
        <v>1308.5572392700001</v>
      </c>
      <c r="G33" s="115">
        <v>40</v>
      </c>
      <c r="H33" s="116">
        <v>785.13434356200003</v>
      </c>
      <c r="I33" s="117"/>
    </row>
    <row r="34" spans="1:9" outlineLevel="2" x14ac:dyDescent="0.2">
      <c r="A34" s="109" t="s">
        <v>440</v>
      </c>
      <c r="B34" s="110" t="s">
        <v>310</v>
      </c>
      <c r="C34" s="111">
        <v>1</v>
      </c>
      <c r="D34" s="112"/>
      <c r="E34" s="113">
        <v>4573.0039475399999</v>
      </c>
      <c r="F34" s="114">
        <f>C34*E34</f>
        <v>4573.0039475399999</v>
      </c>
      <c r="G34" s="115">
        <v>40</v>
      </c>
      <c r="H34" s="116">
        <f>F34*(1-(G34/100)) +(0*SUM(H35,H36,H37,H38,H39,H40))</f>
        <v>2743.802368524</v>
      </c>
      <c r="I34" s="117"/>
    </row>
    <row r="35" spans="1:9" hidden="1" outlineLevel="3" x14ac:dyDescent="0.2">
      <c r="A35" s="109" t="s">
        <v>441</v>
      </c>
      <c r="B35" s="110" t="s">
        <v>312</v>
      </c>
      <c r="C35" s="111">
        <v>1</v>
      </c>
      <c r="D35" s="112"/>
      <c r="E35" s="113">
        <v>2631.3510760200002</v>
      </c>
      <c r="F35" s="114">
        <v>2631.3510760200002</v>
      </c>
      <c r="G35" s="115">
        <v>40</v>
      </c>
      <c r="H35" s="116">
        <v>1578.8106456119999</v>
      </c>
      <c r="I35" s="117"/>
    </row>
    <row r="36" spans="1:9" hidden="1" outlineLevel="3" x14ac:dyDescent="0.2">
      <c r="A36" s="109" t="s">
        <v>442</v>
      </c>
      <c r="B36" s="110" t="s">
        <v>181</v>
      </c>
      <c r="C36" s="111">
        <v>1</v>
      </c>
      <c r="D36" s="112"/>
      <c r="E36" s="113">
        <v>491.93938622000002</v>
      </c>
      <c r="F36" s="114">
        <v>491.93938622000002</v>
      </c>
      <c r="G36" s="115">
        <v>40</v>
      </c>
      <c r="H36" s="116">
        <v>295.163631732</v>
      </c>
      <c r="I36" s="117"/>
    </row>
    <row r="37" spans="1:9" hidden="1" outlineLevel="3" x14ac:dyDescent="0.2">
      <c r="A37" s="109" t="s">
        <v>443</v>
      </c>
      <c r="B37" s="110" t="s">
        <v>315</v>
      </c>
      <c r="C37" s="111">
        <v>0</v>
      </c>
      <c r="D37" s="112"/>
      <c r="E37" s="113">
        <v>36.08811919</v>
      </c>
      <c r="F37" s="114">
        <v>0</v>
      </c>
      <c r="G37" s="115">
        <v>40</v>
      </c>
      <c r="H37" s="116">
        <v>0</v>
      </c>
      <c r="I37" s="117"/>
    </row>
    <row r="38" spans="1:9" hidden="1" outlineLevel="3" x14ac:dyDescent="0.2">
      <c r="A38" s="109" t="s">
        <v>444</v>
      </c>
      <c r="B38" s="110" t="s">
        <v>185</v>
      </c>
      <c r="C38" s="111">
        <v>2</v>
      </c>
      <c r="D38" s="112"/>
      <c r="E38" s="113">
        <v>313.76543995999998</v>
      </c>
      <c r="F38" s="114">
        <v>627.53087991999996</v>
      </c>
      <c r="G38" s="115">
        <v>40</v>
      </c>
      <c r="H38" s="116">
        <v>376.518527952</v>
      </c>
      <c r="I38" s="117"/>
    </row>
    <row r="39" spans="1:9" hidden="1" outlineLevel="3" x14ac:dyDescent="0.2">
      <c r="A39" s="109" t="s">
        <v>445</v>
      </c>
      <c r="B39" s="110" t="s">
        <v>222</v>
      </c>
      <c r="C39" s="111">
        <v>1</v>
      </c>
      <c r="D39" s="112"/>
      <c r="E39" s="113">
        <v>594.85546925000006</v>
      </c>
      <c r="F39" s="114">
        <v>594.85546925000006</v>
      </c>
      <c r="G39" s="115">
        <v>40</v>
      </c>
      <c r="H39" s="116">
        <v>356.91328155000002</v>
      </c>
      <c r="I39" s="117"/>
    </row>
    <row r="40" spans="1:9" hidden="1" outlineLevel="3" x14ac:dyDescent="0.2">
      <c r="A40" s="109" t="s">
        <v>446</v>
      </c>
      <c r="B40" s="110" t="s">
        <v>319</v>
      </c>
      <c r="C40" s="111">
        <v>1</v>
      </c>
      <c r="D40" s="112"/>
      <c r="E40" s="113">
        <v>227.32713613000001</v>
      </c>
      <c r="F40" s="114">
        <v>227.32713613000001</v>
      </c>
      <c r="G40" s="115">
        <v>40</v>
      </c>
      <c r="H40" s="116">
        <v>136.39628167800001</v>
      </c>
      <c r="I40" s="117"/>
    </row>
    <row r="41" spans="1:9" outlineLevel="2" x14ac:dyDescent="0.2">
      <c r="A41" s="109" t="s">
        <v>447</v>
      </c>
      <c r="B41" s="110" t="s">
        <v>242</v>
      </c>
      <c r="C41" s="111">
        <v>2</v>
      </c>
      <c r="D41" s="112"/>
      <c r="E41" s="113">
        <v>5389.0233031999996</v>
      </c>
      <c r="F41" s="114">
        <f>C41*E41</f>
        <v>10778.046606399999</v>
      </c>
      <c r="G41" s="115">
        <v>40</v>
      </c>
      <c r="H41" s="116">
        <f>F41*(1-(G41/100)) +(0*SUM(H42))</f>
        <v>6466.827963839999</v>
      </c>
      <c r="I41" s="117"/>
    </row>
    <row r="42" spans="1:9" hidden="1" outlineLevel="2" x14ac:dyDescent="0.2">
      <c r="A42" s="109" t="s">
        <v>448</v>
      </c>
      <c r="B42" s="110" t="s">
        <v>242</v>
      </c>
      <c r="C42" s="111">
        <v>1</v>
      </c>
      <c r="D42" s="112"/>
      <c r="E42" s="113">
        <v>5389.0233031999996</v>
      </c>
      <c r="F42" s="114">
        <v>5389.0233031999996</v>
      </c>
      <c r="G42" s="115">
        <v>40</v>
      </c>
      <c r="H42" s="116">
        <v>3233.41398192</v>
      </c>
      <c r="I42" s="117"/>
    </row>
    <row r="43" spans="1:9" outlineLevel="2" x14ac:dyDescent="0.2">
      <c r="A43" s="109" t="s">
        <v>449</v>
      </c>
      <c r="B43" s="110" t="s">
        <v>245</v>
      </c>
      <c r="C43" s="111">
        <v>2</v>
      </c>
      <c r="D43" s="112"/>
      <c r="E43" s="113">
        <v>3300</v>
      </c>
      <c r="F43" s="114">
        <f>C43*E43</f>
        <v>6600</v>
      </c>
      <c r="G43" s="115">
        <v>40</v>
      </c>
      <c r="H43" s="116">
        <f>F43*(1-(G43/100)) +(0*SUM(H44))</f>
        <v>3960</v>
      </c>
      <c r="I43" s="117"/>
    </row>
    <row r="44" spans="1:9" hidden="1" outlineLevel="2" x14ac:dyDescent="0.2">
      <c r="A44" s="109" t="s">
        <v>450</v>
      </c>
      <c r="B44" s="110" t="s">
        <v>245</v>
      </c>
      <c r="C44" s="111">
        <v>1</v>
      </c>
      <c r="D44" s="112"/>
      <c r="E44" s="113">
        <v>3300</v>
      </c>
      <c r="F44" s="114">
        <v>3300</v>
      </c>
      <c r="G44" s="115">
        <v>40</v>
      </c>
      <c r="H44" s="116">
        <v>1980</v>
      </c>
      <c r="I44" s="117"/>
    </row>
    <row r="45" spans="1:9" outlineLevel="1" x14ac:dyDescent="0.2">
      <c r="A45" s="109" t="s">
        <v>451</v>
      </c>
      <c r="B45" s="110" t="s">
        <v>452</v>
      </c>
      <c r="C45" s="111">
        <v>1</v>
      </c>
      <c r="D45" s="112"/>
      <c r="E45" s="113">
        <f>SUM(F46)</f>
        <v>6588.4757417500005</v>
      </c>
      <c r="F45" s="114">
        <f>C45*E45</f>
        <v>6588.4757417500005</v>
      </c>
      <c r="G45" s="115">
        <f>IF(F45=0, 0, 100*(1-(H45/F45)))</f>
        <v>40</v>
      </c>
      <c r="H45" s="116">
        <f>C45*SUM(H46)</f>
        <v>3953.0854450500001</v>
      </c>
      <c r="I45" s="117"/>
    </row>
    <row r="46" spans="1:9" outlineLevel="1" x14ac:dyDescent="0.2">
      <c r="A46" s="109" t="s">
        <v>453</v>
      </c>
      <c r="B46" s="110" t="s">
        <v>327</v>
      </c>
      <c r="C46" s="111">
        <v>1</v>
      </c>
      <c r="D46" s="112"/>
      <c r="E46" s="113">
        <f>SUM(F47)</f>
        <v>6588.4757417500005</v>
      </c>
      <c r="F46" s="114">
        <f>C46*E46</f>
        <v>6588.4757417500005</v>
      </c>
      <c r="G46" s="115">
        <f>IF(F46=0, 0, 100*(1-(H46/F46)))</f>
        <v>40</v>
      </c>
      <c r="H46" s="116">
        <f>C46*SUM(H47)</f>
        <v>3953.0854450500001</v>
      </c>
      <c r="I46" s="117"/>
    </row>
    <row r="47" spans="1:9" outlineLevel="1" x14ac:dyDescent="0.2">
      <c r="A47" s="109" t="s">
        <v>454</v>
      </c>
      <c r="B47" s="110" t="s">
        <v>252</v>
      </c>
      <c r="C47" s="111">
        <v>1</v>
      </c>
      <c r="D47" s="112"/>
      <c r="E47" s="113">
        <v>6588.4757417500005</v>
      </c>
      <c r="F47" s="114">
        <f>C47*E47</f>
        <v>6588.4757417500005</v>
      </c>
      <c r="G47" s="115">
        <v>40</v>
      </c>
      <c r="H47" s="116">
        <f>F47*(1-(G47/100)) +(0*SUM(H48,H49,H50,H51))</f>
        <v>3953.0854450500001</v>
      </c>
      <c r="I47" s="117"/>
    </row>
    <row r="48" spans="1:9" hidden="1" outlineLevel="2" x14ac:dyDescent="0.2">
      <c r="A48" s="109" t="s">
        <v>455</v>
      </c>
      <c r="B48" s="110" t="s">
        <v>197</v>
      </c>
      <c r="C48" s="111">
        <v>1</v>
      </c>
      <c r="D48" s="112"/>
      <c r="E48" s="113">
        <v>967.93582071000003</v>
      </c>
      <c r="F48" s="114">
        <v>967.93582071000003</v>
      </c>
      <c r="G48" s="115">
        <v>40</v>
      </c>
      <c r="H48" s="116">
        <v>580.76149242600002</v>
      </c>
      <c r="I48" s="117"/>
    </row>
    <row r="49" spans="1:9" hidden="1" outlineLevel="2" x14ac:dyDescent="0.2">
      <c r="A49" s="109" t="s">
        <v>456</v>
      </c>
      <c r="B49" s="110" t="s">
        <v>256</v>
      </c>
      <c r="C49" s="111">
        <v>1</v>
      </c>
      <c r="D49" s="112"/>
      <c r="E49" s="113">
        <v>967.93582071000003</v>
      </c>
      <c r="F49" s="114">
        <v>967.93582071000003</v>
      </c>
      <c r="G49" s="115">
        <v>40</v>
      </c>
      <c r="H49" s="116">
        <v>580.76149242600002</v>
      </c>
      <c r="I49" s="117"/>
    </row>
    <row r="50" spans="1:9" hidden="1" outlineLevel="2" x14ac:dyDescent="0.2">
      <c r="A50" s="109" t="s">
        <v>457</v>
      </c>
      <c r="B50" s="110" t="s">
        <v>258</v>
      </c>
      <c r="C50" s="111">
        <v>1</v>
      </c>
      <c r="D50" s="112"/>
      <c r="E50" s="113">
        <v>2064.00101872</v>
      </c>
      <c r="F50" s="114">
        <v>2064.00101872</v>
      </c>
      <c r="G50" s="115">
        <v>40</v>
      </c>
      <c r="H50" s="116">
        <v>1238.4006112320001</v>
      </c>
      <c r="I50" s="117"/>
    </row>
    <row r="51" spans="1:9" hidden="1" outlineLevel="2" x14ac:dyDescent="0.2">
      <c r="A51" s="109" t="s">
        <v>458</v>
      </c>
      <c r="B51" s="110" t="s">
        <v>118</v>
      </c>
      <c r="C51" s="111">
        <v>3</v>
      </c>
      <c r="D51" s="112"/>
      <c r="E51" s="113">
        <v>862.86769387000004</v>
      </c>
      <c r="F51" s="114">
        <v>2588.6030816100001</v>
      </c>
      <c r="G51" s="115">
        <v>40</v>
      </c>
      <c r="H51" s="116">
        <v>1553.161848966</v>
      </c>
      <c r="I51" s="117"/>
    </row>
    <row r="52" spans="1:9" outlineLevel="1" x14ac:dyDescent="0.2">
      <c r="A52" s="109" t="s">
        <v>459</v>
      </c>
      <c r="B52" s="110" t="s">
        <v>460</v>
      </c>
      <c r="C52" s="111">
        <v>1</v>
      </c>
      <c r="D52" s="112"/>
      <c r="E52" s="113">
        <f>SUM(F53,F56,F58,F60,F62)</f>
        <v>13011.371921559999</v>
      </c>
      <c r="F52" s="114">
        <f>C52*E52</f>
        <v>13011.371921559999</v>
      </c>
      <c r="G52" s="115">
        <f>IF(F52=0, 0, 100*(1-(H52/F52)))</f>
        <v>88</v>
      </c>
      <c r="H52" s="116">
        <f>C52*SUM(H53,H56,H58,H60,H62)</f>
        <v>1561.3646305871998</v>
      </c>
      <c r="I52" s="117"/>
    </row>
    <row r="53" spans="1:9" outlineLevel="2" x14ac:dyDescent="0.2">
      <c r="A53" s="109" t="s">
        <v>461</v>
      </c>
      <c r="B53" s="110" t="s">
        <v>149</v>
      </c>
      <c r="C53" s="111">
        <v>1</v>
      </c>
      <c r="D53" s="112"/>
      <c r="E53" s="113">
        <v>2292.1176620400001</v>
      </c>
      <c r="F53" s="114">
        <f>C53*E53</f>
        <v>2292.1176620400001</v>
      </c>
      <c r="G53" s="115">
        <v>88</v>
      </c>
      <c r="H53" s="116">
        <f>F53*(1-(G53/100)) +(0*SUM(H54,H55))</f>
        <v>275.05411944479999</v>
      </c>
      <c r="I53" s="117"/>
    </row>
    <row r="54" spans="1:9" hidden="1" outlineLevel="3" x14ac:dyDescent="0.2">
      <c r="A54" s="109" t="s">
        <v>462</v>
      </c>
      <c r="B54" s="110" t="s">
        <v>151</v>
      </c>
      <c r="C54" s="111">
        <v>1</v>
      </c>
      <c r="D54" s="112"/>
      <c r="E54" s="113">
        <v>509.35948044999998</v>
      </c>
      <c r="F54" s="114">
        <v>509.35948044999998</v>
      </c>
      <c r="G54" s="115">
        <v>88</v>
      </c>
      <c r="H54" s="116">
        <v>61.123137653999997</v>
      </c>
      <c r="I54" s="117"/>
    </row>
    <row r="55" spans="1:9" hidden="1" outlineLevel="3" x14ac:dyDescent="0.2">
      <c r="A55" s="109" t="s">
        <v>463</v>
      </c>
      <c r="B55" s="110" t="s">
        <v>153</v>
      </c>
      <c r="C55" s="111">
        <v>1</v>
      </c>
      <c r="D55" s="112"/>
      <c r="E55" s="113">
        <v>1782.75818159</v>
      </c>
      <c r="F55" s="114">
        <v>1782.75818159</v>
      </c>
      <c r="G55" s="115">
        <v>88</v>
      </c>
      <c r="H55" s="116">
        <v>213.93098179079999</v>
      </c>
      <c r="I55" s="117"/>
    </row>
    <row r="56" spans="1:9" outlineLevel="2" x14ac:dyDescent="0.2">
      <c r="A56" s="109" t="s">
        <v>464</v>
      </c>
      <c r="B56" s="110" t="s">
        <v>155</v>
      </c>
      <c r="C56" s="111">
        <v>1</v>
      </c>
      <c r="D56" s="112"/>
      <c r="E56" s="113">
        <v>303.06889087000002</v>
      </c>
      <c r="F56" s="114">
        <f>C56*E56</f>
        <v>303.06889087000002</v>
      </c>
      <c r="G56" s="115">
        <v>88</v>
      </c>
      <c r="H56" s="116">
        <f>F56*(1-(G56/100)) +(0*SUM(H57))</f>
        <v>36.368266904400002</v>
      </c>
      <c r="I56" s="117"/>
    </row>
    <row r="57" spans="1:9" hidden="1" outlineLevel="2" x14ac:dyDescent="0.2">
      <c r="A57" s="109" t="s">
        <v>465</v>
      </c>
      <c r="B57" s="110" t="s">
        <v>157</v>
      </c>
      <c r="C57" s="111">
        <v>1</v>
      </c>
      <c r="D57" s="112"/>
      <c r="E57" s="113">
        <v>303.06889087000002</v>
      </c>
      <c r="F57" s="114">
        <v>303.06889087000002</v>
      </c>
      <c r="G57" s="115">
        <v>88</v>
      </c>
      <c r="H57" s="116">
        <v>36.368266904400002</v>
      </c>
      <c r="I57" s="117"/>
    </row>
    <row r="58" spans="1:9" outlineLevel="2" x14ac:dyDescent="0.2">
      <c r="A58" s="109" t="s">
        <v>466</v>
      </c>
      <c r="B58" s="110" t="s">
        <v>139</v>
      </c>
      <c r="C58" s="111">
        <v>1</v>
      </c>
      <c r="D58" s="112"/>
      <c r="E58" s="113">
        <v>333.63045970000002</v>
      </c>
      <c r="F58" s="114">
        <f>C58*E58</f>
        <v>333.63045970000002</v>
      </c>
      <c r="G58" s="115">
        <v>88</v>
      </c>
      <c r="H58" s="116">
        <f>F58*(1-(G58/100)) +(0*SUM(H59))</f>
        <v>40.035655163999998</v>
      </c>
      <c r="I58" s="117"/>
    </row>
    <row r="59" spans="1:9" hidden="1" outlineLevel="2" x14ac:dyDescent="0.2">
      <c r="A59" s="109" t="s">
        <v>467</v>
      </c>
      <c r="B59" s="110" t="s">
        <v>141</v>
      </c>
      <c r="C59" s="111">
        <v>1</v>
      </c>
      <c r="D59" s="112"/>
      <c r="E59" s="113">
        <v>333.63045970000002</v>
      </c>
      <c r="F59" s="114">
        <v>333.63045970000002</v>
      </c>
      <c r="G59" s="115">
        <v>88</v>
      </c>
      <c r="H59" s="116">
        <v>40.035655163999998</v>
      </c>
      <c r="I59" s="117"/>
    </row>
    <row r="60" spans="1:9" outlineLevel="2" x14ac:dyDescent="0.2">
      <c r="A60" s="109" t="s">
        <v>468</v>
      </c>
      <c r="B60" s="110" t="s">
        <v>159</v>
      </c>
      <c r="C60" s="111">
        <v>1</v>
      </c>
      <c r="D60" s="112"/>
      <c r="E60" s="113">
        <v>1069.6549089499999</v>
      </c>
      <c r="F60" s="114">
        <f>C60*E60</f>
        <v>1069.6549089499999</v>
      </c>
      <c r="G60" s="115">
        <v>88</v>
      </c>
      <c r="H60" s="116">
        <f>F60*(1-(G60/100)) +(0*SUM(H61))</f>
        <v>128.35858907399998</v>
      </c>
      <c r="I60" s="117"/>
    </row>
    <row r="61" spans="1:9" hidden="1" outlineLevel="2" x14ac:dyDescent="0.2">
      <c r="A61" s="109" t="s">
        <v>469</v>
      </c>
      <c r="B61" s="110" t="s">
        <v>161</v>
      </c>
      <c r="C61" s="111">
        <v>1</v>
      </c>
      <c r="D61" s="112"/>
      <c r="E61" s="113">
        <v>1069.6549089499999</v>
      </c>
      <c r="F61" s="114">
        <v>1069.6549089499999</v>
      </c>
      <c r="G61" s="115">
        <v>88</v>
      </c>
      <c r="H61" s="116">
        <v>128.35858907400001</v>
      </c>
      <c r="I61" s="117"/>
    </row>
    <row r="62" spans="1:9" outlineLevel="2" x14ac:dyDescent="0.2">
      <c r="A62" s="109" t="s">
        <v>470</v>
      </c>
      <c r="B62" s="110" t="s">
        <v>163</v>
      </c>
      <c r="C62" s="111">
        <v>1</v>
      </c>
      <c r="D62" s="112"/>
      <c r="E62" s="113">
        <v>9012.9</v>
      </c>
      <c r="F62" s="114">
        <f>C62*E62</f>
        <v>9012.9</v>
      </c>
      <c r="G62" s="115">
        <v>88</v>
      </c>
      <c r="H62" s="116">
        <f>F62*(1-(G62/100)) +(0*SUM(H63))</f>
        <v>1081.548</v>
      </c>
      <c r="I62" s="117"/>
    </row>
    <row r="63" spans="1:9" hidden="1" outlineLevel="2" x14ac:dyDescent="0.2">
      <c r="A63" s="109" t="s">
        <v>471</v>
      </c>
      <c r="B63" s="110" t="s">
        <v>165</v>
      </c>
      <c r="C63" s="111">
        <v>1</v>
      </c>
      <c r="D63" s="112"/>
      <c r="E63" s="113">
        <v>9012.9</v>
      </c>
      <c r="F63" s="114">
        <v>9012.9</v>
      </c>
      <c r="G63" s="115">
        <v>88</v>
      </c>
      <c r="H63" s="116">
        <v>1081.548</v>
      </c>
      <c r="I63" s="117"/>
    </row>
    <row r="64" spans="1:9" x14ac:dyDescent="0.2">
      <c r="A64" s="109"/>
      <c r="B64" s="110"/>
      <c r="C64" s="111"/>
      <c r="D64" s="112"/>
      <c r="E64" s="113"/>
      <c r="F64" s="114"/>
      <c r="G64" s="115"/>
      <c r="H64" s="116"/>
      <c r="I64" s="117"/>
    </row>
    <row r="65" spans="1:9" ht="13.5" thickBot="1" x14ac:dyDescent="0.25">
      <c r="A65" s="118"/>
      <c r="B65" s="119"/>
      <c r="C65" s="120"/>
      <c r="D65" s="121"/>
      <c r="E65" s="122"/>
      <c r="F65" s="123"/>
      <c r="G65" s="124"/>
      <c r="H65" s="125"/>
      <c r="I65" s="126"/>
    </row>
    <row r="66" spans="1:9" x14ac:dyDescent="0.2">
      <c r="A66" s="27"/>
      <c r="B66" s="127" t="s">
        <v>49</v>
      </c>
      <c r="C66" s="128"/>
      <c r="D66" s="27"/>
      <c r="E66" s="129"/>
      <c r="F66" s="114"/>
      <c r="G66" s="130"/>
      <c r="H66" s="129">
        <f>F11</f>
        <v>64944.534570249998</v>
      </c>
      <c r="I66" s="129"/>
    </row>
    <row r="67" spans="1:9" x14ac:dyDescent="0.2">
      <c r="A67" s="4"/>
      <c r="B67" s="127" t="s">
        <v>50</v>
      </c>
      <c r="C67" s="96"/>
      <c r="D67" s="4"/>
      <c r="E67" s="20"/>
      <c r="F67" s="114"/>
      <c r="G67" s="97"/>
      <c r="H67" s="20">
        <f>H11</f>
        <v>32721.262219801196</v>
      </c>
      <c r="I67" s="20"/>
    </row>
    <row r="68" spans="1:9" x14ac:dyDescent="0.2">
      <c r="A68" s="4"/>
      <c r="B68" s="127" t="s">
        <v>51</v>
      </c>
      <c r="C68" s="96"/>
      <c r="D68" s="4"/>
      <c r="E68" s="20"/>
      <c r="F68" s="114"/>
      <c r="G68" s="97"/>
      <c r="H68" s="20">
        <f>I11</f>
        <v>0</v>
      </c>
      <c r="I68" s="20"/>
    </row>
    <row r="69" spans="1:9" x14ac:dyDescent="0.2">
      <c r="A69" s="4"/>
      <c r="B69" s="127"/>
      <c r="C69" s="96"/>
      <c r="D69" s="4"/>
      <c r="E69" s="20"/>
      <c r="F69" s="114"/>
      <c r="G69" s="97"/>
      <c r="H69" s="20"/>
      <c r="I69" s="20"/>
    </row>
    <row r="70" spans="1:9" x14ac:dyDescent="0.2">
      <c r="A70" s="4"/>
      <c r="B70" s="76" t="s">
        <v>52</v>
      </c>
      <c r="C70" s="96"/>
      <c r="D70" s="4"/>
      <c r="E70" s="20"/>
      <c r="F70" s="114"/>
      <c r="G70" s="97"/>
      <c r="H70" s="20">
        <f>SUM(H67,H68)</f>
        <v>32721.262219801196</v>
      </c>
    </row>
    <row r="71" spans="1:9" x14ac:dyDescent="0.2">
      <c r="A71" s="4"/>
      <c r="B71" s="76"/>
      <c r="C71" s="96"/>
      <c r="D71" s="4"/>
      <c r="E71" s="20"/>
      <c r="F71" s="20"/>
      <c r="G71" s="97"/>
      <c r="H71" s="20"/>
      <c r="I71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outlinePr summaryBelow="0"/>
    <pageSetUpPr fitToPage="1"/>
  </sheetPr>
  <dimension ref="A1:I72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472</v>
      </c>
      <c r="B11" s="110" t="s">
        <v>473</v>
      </c>
      <c r="C11" s="111">
        <v>1</v>
      </c>
      <c r="D11" s="112"/>
      <c r="E11" s="113">
        <f>SUM(F12,F45,F53)</f>
        <v>65436.473956469999</v>
      </c>
      <c r="F11" s="114">
        <f>C11*E11</f>
        <v>65436.473956469999</v>
      </c>
      <c r="G11" s="115">
        <f>IF(F11=0, 0, 100*(1-(H11/F11)))</f>
        <v>49.544307852686927</v>
      </c>
      <c r="H11" s="116">
        <f>C11*SUM(H12,H45,H53)</f>
        <v>33016.425851533197</v>
      </c>
      <c r="I11" s="117">
        <f>SUM(I12:I64)</f>
        <v>0</v>
      </c>
    </row>
    <row r="12" spans="1:9" outlineLevel="1" x14ac:dyDescent="0.2">
      <c r="A12" s="109" t="s">
        <v>474</v>
      </c>
      <c r="B12" s="110" t="s">
        <v>475</v>
      </c>
      <c r="C12" s="111">
        <v>1</v>
      </c>
      <c r="D12" s="112"/>
      <c r="E12" s="113">
        <f>SUM(F13,F15,F17,F19,F21,F23,F25,F28,F30,F32,F34,F41,F43)</f>
        <v>45344.686906939998</v>
      </c>
      <c r="F12" s="114">
        <f>C12*E12</f>
        <v>45344.686906939998</v>
      </c>
      <c r="G12" s="115">
        <f>IF(F12=0, 0, 100*(1-(H12/F12)))</f>
        <v>40</v>
      </c>
      <c r="H12" s="116">
        <f>C12*SUM(H13,H15,H17,H19,H21,H23,H25,H28,H30,H32,H34,H41,H43)</f>
        <v>27206.812144163996</v>
      </c>
      <c r="I12" s="117"/>
    </row>
    <row r="13" spans="1:9" outlineLevel="2" x14ac:dyDescent="0.2">
      <c r="A13" s="109" t="s">
        <v>476</v>
      </c>
      <c r="B13" s="110" t="s">
        <v>179</v>
      </c>
      <c r="C13" s="111">
        <v>2</v>
      </c>
      <c r="D13" s="112"/>
      <c r="E13" s="113">
        <v>491.93938622000002</v>
      </c>
      <c r="F13" s="114">
        <f>C13*E13</f>
        <v>983.87877244000003</v>
      </c>
      <c r="G13" s="115">
        <v>40</v>
      </c>
      <c r="H13" s="116">
        <f>F13*(1-(G13/100)) +(0*SUM(H14))</f>
        <v>590.327263464</v>
      </c>
      <c r="I13" s="117"/>
    </row>
    <row r="14" spans="1:9" hidden="1" outlineLevel="2" x14ac:dyDescent="0.2">
      <c r="A14" s="109" t="s">
        <v>477</v>
      </c>
      <c r="B14" s="110" t="s">
        <v>181</v>
      </c>
      <c r="C14" s="111">
        <v>1</v>
      </c>
      <c r="D14" s="112"/>
      <c r="E14" s="113">
        <v>491.93938622000002</v>
      </c>
      <c r="F14" s="114">
        <v>491.93938622000002</v>
      </c>
      <c r="G14" s="115">
        <v>40</v>
      </c>
      <c r="H14" s="116">
        <v>295.163631732</v>
      </c>
      <c r="I14" s="117"/>
    </row>
    <row r="15" spans="1:9" outlineLevel="2" x14ac:dyDescent="0.2">
      <c r="A15" s="109" t="s">
        <v>478</v>
      </c>
      <c r="B15" s="110" t="s">
        <v>183</v>
      </c>
      <c r="C15" s="111">
        <v>4</v>
      </c>
      <c r="D15" s="112"/>
      <c r="E15" s="113">
        <v>313.76543995999998</v>
      </c>
      <c r="F15" s="114">
        <f>C15*E15</f>
        <v>1255.0617598399999</v>
      </c>
      <c r="G15" s="115">
        <v>40</v>
      </c>
      <c r="H15" s="116">
        <f>F15*(1-(G15/100)) +(0*SUM(H16))</f>
        <v>753.03705590399989</v>
      </c>
      <c r="I15" s="117"/>
    </row>
    <row r="16" spans="1:9" hidden="1" outlineLevel="2" x14ac:dyDescent="0.2">
      <c r="A16" s="109" t="s">
        <v>479</v>
      </c>
      <c r="B16" s="110" t="s">
        <v>185</v>
      </c>
      <c r="C16" s="111">
        <v>1</v>
      </c>
      <c r="D16" s="112"/>
      <c r="E16" s="113">
        <v>313.76543995999998</v>
      </c>
      <c r="F16" s="114">
        <v>313.76543995999998</v>
      </c>
      <c r="G16" s="115">
        <v>40</v>
      </c>
      <c r="H16" s="116">
        <v>188.259263976</v>
      </c>
      <c r="I16" s="117"/>
    </row>
    <row r="17" spans="1:9" outlineLevel="2" x14ac:dyDescent="0.2">
      <c r="A17" s="109" t="s">
        <v>480</v>
      </c>
      <c r="B17" s="110" t="s">
        <v>187</v>
      </c>
      <c r="C17" s="111">
        <v>1</v>
      </c>
      <c r="D17" s="112"/>
      <c r="E17" s="113">
        <v>666.34407233000002</v>
      </c>
      <c r="F17" s="114">
        <f>C17*E17</f>
        <v>666.34407233000002</v>
      </c>
      <c r="G17" s="115">
        <v>40</v>
      </c>
      <c r="H17" s="116">
        <f>F17*(1-(G17/100)) +(0*SUM(H18))</f>
        <v>399.806443398</v>
      </c>
      <c r="I17" s="117"/>
    </row>
    <row r="18" spans="1:9" hidden="1" outlineLevel="2" x14ac:dyDescent="0.2">
      <c r="A18" s="109" t="s">
        <v>481</v>
      </c>
      <c r="B18" s="110" t="s">
        <v>189</v>
      </c>
      <c r="C18" s="111">
        <v>1</v>
      </c>
      <c r="D18" s="112"/>
      <c r="E18" s="113">
        <v>666.34407233000002</v>
      </c>
      <c r="F18" s="114">
        <v>666.34407233000002</v>
      </c>
      <c r="G18" s="115">
        <v>40</v>
      </c>
      <c r="H18" s="116">
        <v>399.806443398</v>
      </c>
      <c r="I18" s="117"/>
    </row>
    <row r="19" spans="1:9" outlineLevel="2" x14ac:dyDescent="0.2">
      <c r="A19" s="109" t="s">
        <v>482</v>
      </c>
      <c r="B19" s="110" t="s">
        <v>191</v>
      </c>
      <c r="C19" s="111">
        <v>1</v>
      </c>
      <c r="D19" s="112"/>
      <c r="E19" s="113">
        <v>700.36928562000003</v>
      </c>
      <c r="F19" s="114">
        <f>C19*E19</f>
        <v>700.36928562000003</v>
      </c>
      <c r="G19" s="115">
        <v>40</v>
      </c>
      <c r="H19" s="116">
        <f>F19*(1-(G19/100)) +(0*SUM(H20))</f>
        <v>420.22157137200003</v>
      </c>
      <c r="I19" s="117"/>
    </row>
    <row r="20" spans="1:9" hidden="1" outlineLevel="2" x14ac:dyDescent="0.2">
      <c r="A20" s="109" t="s">
        <v>483</v>
      </c>
      <c r="B20" s="110" t="s">
        <v>193</v>
      </c>
      <c r="C20" s="111">
        <v>1</v>
      </c>
      <c r="D20" s="112"/>
      <c r="E20" s="113">
        <v>700.36928562000003</v>
      </c>
      <c r="F20" s="114">
        <v>700.36928562000003</v>
      </c>
      <c r="G20" s="115">
        <v>40</v>
      </c>
      <c r="H20" s="116">
        <v>420.22157137200003</v>
      </c>
      <c r="I20" s="117"/>
    </row>
    <row r="21" spans="1:9" outlineLevel="2" x14ac:dyDescent="0.2">
      <c r="A21" s="109" t="s">
        <v>484</v>
      </c>
      <c r="B21" s="110" t="s">
        <v>195</v>
      </c>
      <c r="C21" s="111">
        <v>4</v>
      </c>
      <c r="D21" s="112"/>
      <c r="E21" s="113">
        <v>967.93582071000003</v>
      </c>
      <c r="F21" s="114">
        <f>C21*E21</f>
        <v>3871.7432828400001</v>
      </c>
      <c r="G21" s="115">
        <v>40</v>
      </c>
      <c r="H21" s="116">
        <f>F21*(1-(G21/100)) +(0*SUM(H22))</f>
        <v>2323.0459697040001</v>
      </c>
      <c r="I21" s="117"/>
    </row>
    <row r="22" spans="1:9" hidden="1" outlineLevel="2" x14ac:dyDescent="0.2">
      <c r="A22" s="109" t="s">
        <v>485</v>
      </c>
      <c r="B22" s="110" t="s">
        <v>197</v>
      </c>
      <c r="C22" s="111">
        <v>1</v>
      </c>
      <c r="D22" s="112"/>
      <c r="E22" s="113">
        <v>967.93582071000003</v>
      </c>
      <c r="F22" s="114">
        <v>967.93582071000003</v>
      </c>
      <c r="G22" s="115">
        <v>40</v>
      </c>
      <c r="H22" s="116">
        <v>580.76149242600002</v>
      </c>
      <c r="I22" s="117"/>
    </row>
    <row r="23" spans="1:9" outlineLevel="2" x14ac:dyDescent="0.2">
      <c r="A23" s="109" t="s">
        <v>486</v>
      </c>
      <c r="B23" s="110" t="s">
        <v>294</v>
      </c>
      <c r="C23" s="111">
        <v>1</v>
      </c>
      <c r="D23" s="112"/>
      <c r="E23" s="113">
        <v>1419</v>
      </c>
      <c r="F23" s="114">
        <f>C23*E23</f>
        <v>1419</v>
      </c>
      <c r="G23" s="115">
        <v>40</v>
      </c>
      <c r="H23" s="116">
        <f>F23*(1-(G23/100)) +(0*SUM(H24))</f>
        <v>851.4</v>
      </c>
      <c r="I23" s="117"/>
    </row>
    <row r="24" spans="1:9" hidden="1" outlineLevel="2" x14ac:dyDescent="0.2">
      <c r="A24" s="109" t="s">
        <v>487</v>
      </c>
      <c r="B24" s="110" t="s">
        <v>296</v>
      </c>
      <c r="C24" s="111">
        <v>1</v>
      </c>
      <c r="D24" s="112"/>
      <c r="E24" s="113">
        <v>1419</v>
      </c>
      <c r="F24" s="114">
        <v>1419</v>
      </c>
      <c r="G24" s="115">
        <v>40</v>
      </c>
      <c r="H24" s="116">
        <v>851.4</v>
      </c>
      <c r="I24" s="117"/>
    </row>
    <row r="25" spans="1:9" outlineLevel="2" x14ac:dyDescent="0.2">
      <c r="A25" s="109" t="s">
        <v>488</v>
      </c>
      <c r="B25" s="110" t="s">
        <v>298</v>
      </c>
      <c r="C25" s="111">
        <v>1</v>
      </c>
      <c r="D25" s="112"/>
      <c r="E25" s="113">
        <v>587.63</v>
      </c>
      <c r="F25" s="114">
        <f>C25*E25</f>
        <v>587.63</v>
      </c>
      <c r="G25" s="115">
        <v>40</v>
      </c>
      <c r="H25" s="116">
        <f>F25*(1-(G25/100)) +(0*SUM(H26,H27))</f>
        <v>352.57799999999997</v>
      </c>
      <c r="I25" s="117"/>
    </row>
    <row r="26" spans="1:9" hidden="1" outlineLevel="3" x14ac:dyDescent="0.2">
      <c r="A26" s="109" t="s">
        <v>489</v>
      </c>
      <c r="B26" s="110" t="s">
        <v>300</v>
      </c>
      <c r="C26" s="111">
        <v>1</v>
      </c>
      <c r="D26" s="112"/>
      <c r="E26" s="113">
        <v>290.63</v>
      </c>
      <c r="F26" s="114">
        <v>290.63</v>
      </c>
      <c r="G26" s="115">
        <v>40</v>
      </c>
      <c r="H26" s="116">
        <v>174.37799999999999</v>
      </c>
      <c r="I26" s="117"/>
    </row>
    <row r="27" spans="1:9" hidden="1" outlineLevel="3" x14ac:dyDescent="0.2">
      <c r="A27" s="109" t="s">
        <v>490</v>
      </c>
      <c r="B27" s="110" t="s">
        <v>302</v>
      </c>
      <c r="C27" s="111">
        <v>1</v>
      </c>
      <c r="D27" s="112"/>
      <c r="E27" s="113">
        <v>297</v>
      </c>
      <c r="F27" s="114">
        <v>297</v>
      </c>
      <c r="G27" s="115">
        <v>40</v>
      </c>
      <c r="H27" s="116">
        <v>178.2</v>
      </c>
      <c r="I27" s="117"/>
    </row>
    <row r="28" spans="1:9" outlineLevel="2" x14ac:dyDescent="0.2">
      <c r="A28" s="109" t="s">
        <v>491</v>
      </c>
      <c r="B28" s="110" t="s">
        <v>203</v>
      </c>
      <c r="C28" s="111">
        <v>1</v>
      </c>
      <c r="D28" s="112"/>
      <c r="E28" s="113">
        <v>9312.3647013900008</v>
      </c>
      <c r="F28" s="114">
        <f>C28*E28</f>
        <v>9312.3647013900008</v>
      </c>
      <c r="G28" s="115">
        <v>40</v>
      </c>
      <c r="H28" s="116">
        <f>F28*(1-(G28/100)) +(0*SUM(H29))</f>
        <v>5587.4188208340001</v>
      </c>
      <c r="I28" s="117"/>
    </row>
    <row r="29" spans="1:9" hidden="1" outlineLevel="2" x14ac:dyDescent="0.2">
      <c r="A29" s="109" t="s">
        <v>492</v>
      </c>
      <c r="B29" s="110" t="s">
        <v>205</v>
      </c>
      <c r="C29" s="111">
        <v>1</v>
      </c>
      <c r="D29" s="112"/>
      <c r="E29" s="113">
        <v>9312.3647013900008</v>
      </c>
      <c r="F29" s="114">
        <v>9312.3647013900008</v>
      </c>
      <c r="G29" s="115">
        <v>40</v>
      </c>
      <c r="H29" s="116">
        <v>5587.4188208340001</v>
      </c>
      <c r="I29" s="117"/>
    </row>
    <row r="30" spans="1:9" outlineLevel="2" x14ac:dyDescent="0.2">
      <c r="A30" s="109" t="s">
        <v>493</v>
      </c>
      <c r="B30" s="110" t="s">
        <v>207</v>
      </c>
      <c r="C30" s="111">
        <v>1</v>
      </c>
      <c r="D30" s="112"/>
      <c r="E30" s="113">
        <v>1980.13</v>
      </c>
      <c r="F30" s="114">
        <f>C30*E30</f>
        <v>1980.13</v>
      </c>
      <c r="G30" s="115">
        <v>40</v>
      </c>
      <c r="H30" s="116">
        <f>F30*(1-(G30/100)) +(0*SUM(H31))</f>
        <v>1188.078</v>
      </c>
      <c r="I30" s="117"/>
    </row>
    <row r="31" spans="1:9" hidden="1" outlineLevel="2" x14ac:dyDescent="0.2">
      <c r="A31" s="109" t="s">
        <v>494</v>
      </c>
      <c r="B31" s="110" t="s">
        <v>207</v>
      </c>
      <c r="C31" s="111">
        <v>1</v>
      </c>
      <c r="D31" s="112"/>
      <c r="E31" s="113">
        <v>1980.13</v>
      </c>
      <c r="F31" s="114">
        <v>1980.13</v>
      </c>
      <c r="G31" s="115">
        <v>40</v>
      </c>
      <c r="H31" s="116">
        <v>1188.078</v>
      </c>
      <c r="I31" s="117"/>
    </row>
    <row r="32" spans="1:9" outlineLevel="2" x14ac:dyDescent="0.2">
      <c r="A32" s="109" t="s">
        <v>495</v>
      </c>
      <c r="B32" s="110" t="s">
        <v>210</v>
      </c>
      <c r="C32" s="111">
        <v>2</v>
      </c>
      <c r="D32" s="112"/>
      <c r="E32" s="113">
        <v>1308.5572392700001</v>
      </c>
      <c r="F32" s="114">
        <f>C32*E32</f>
        <v>2617.1144785400002</v>
      </c>
      <c r="G32" s="115">
        <v>40</v>
      </c>
      <c r="H32" s="116">
        <f>F32*(1-(G32/100)) +(0*SUM(H33))</f>
        <v>1570.2686871240001</v>
      </c>
      <c r="I32" s="117"/>
    </row>
    <row r="33" spans="1:9" hidden="1" outlineLevel="2" x14ac:dyDescent="0.2">
      <c r="A33" s="109" t="s">
        <v>496</v>
      </c>
      <c r="B33" s="110" t="s">
        <v>210</v>
      </c>
      <c r="C33" s="111">
        <v>1</v>
      </c>
      <c r="D33" s="112"/>
      <c r="E33" s="113">
        <v>1308.5572392700001</v>
      </c>
      <c r="F33" s="114">
        <v>1308.5572392700001</v>
      </c>
      <c r="G33" s="115">
        <v>40</v>
      </c>
      <c r="H33" s="116">
        <v>785.13434356200003</v>
      </c>
      <c r="I33" s="117"/>
    </row>
    <row r="34" spans="1:9" outlineLevel="2" x14ac:dyDescent="0.2">
      <c r="A34" s="109" t="s">
        <v>497</v>
      </c>
      <c r="B34" s="110" t="s">
        <v>310</v>
      </c>
      <c r="C34" s="111">
        <v>1</v>
      </c>
      <c r="D34" s="112"/>
      <c r="E34" s="113">
        <v>4573.0039475399999</v>
      </c>
      <c r="F34" s="114">
        <f>C34*E34</f>
        <v>4573.0039475399999</v>
      </c>
      <c r="G34" s="115">
        <v>40</v>
      </c>
      <c r="H34" s="116">
        <f>F34*(1-(G34/100)) +(0*SUM(H35,H36,H37,H38,H39,H40))</f>
        <v>2743.802368524</v>
      </c>
      <c r="I34" s="117"/>
    </row>
    <row r="35" spans="1:9" hidden="1" outlineLevel="3" x14ac:dyDescent="0.2">
      <c r="A35" s="109" t="s">
        <v>498</v>
      </c>
      <c r="B35" s="110" t="s">
        <v>312</v>
      </c>
      <c r="C35" s="111">
        <v>1</v>
      </c>
      <c r="D35" s="112"/>
      <c r="E35" s="113">
        <v>2631.3510760200002</v>
      </c>
      <c r="F35" s="114">
        <v>2631.3510760200002</v>
      </c>
      <c r="G35" s="115">
        <v>40</v>
      </c>
      <c r="H35" s="116">
        <v>1578.8106456119999</v>
      </c>
      <c r="I35" s="117"/>
    </row>
    <row r="36" spans="1:9" hidden="1" outlineLevel="3" x14ac:dyDescent="0.2">
      <c r="A36" s="109" t="s">
        <v>499</v>
      </c>
      <c r="B36" s="110" t="s">
        <v>181</v>
      </c>
      <c r="C36" s="111">
        <v>1</v>
      </c>
      <c r="D36" s="112"/>
      <c r="E36" s="113">
        <v>491.93938622000002</v>
      </c>
      <c r="F36" s="114">
        <v>491.93938622000002</v>
      </c>
      <c r="G36" s="115">
        <v>40</v>
      </c>
      <c r="H36" s="116">
        <v>295.163631732</v>
      </c>
      <c r="I36" s="117"/>
    </row>
    <row r="37" spans="1:9" hidden="1" outlineLevel="3" x14ac:dyDescent="0.2">
      <c r="A37" s="109" t="s">
        <v>500</v>
      </c>
      <c r="B37" s="110" t="s">
        <v>315</v>
      </c>
      <c r="C37" s="111">
        <v>0</v>
      </c>
      <c r="D37" s="112"/>
      <c r="E37" s="113">
        <v>36.08811919</v>
      </c>
      <c r="F37" s="114">
        <v>0</v>
      </c>
      <c r="G37" s="115">
        <v>40</v>
      </c>
      <c r="H37" s="116">
        <v>0</v>
      </c>
      <c r="I37" s="117"/>
    </row>
    <row r="38" spans="1:9" hidden="1" outlineLevel="3" x14ac:dyDescent="0.2">
      <c r="A38" s="109" t="s">
        <v>501</v>
      </c>
      <c r="B38" s="110" t="s">
        <v>185</v>
      </c>
      <c r="C38" s="111">
        <v>2</v>
      </c>
      <c r="D38" s="112"/>
      <c r="E38" s="113">
        <v>313.76543995999998</v>
      </c>
      <c r="F38" s="114">
        <v>627.53087991999996</v>
      </c>
      <c r="G38" s="115">
        <v>40</v>
      </c>
      <c r="H38" s="116">
        <v>376.518527952</v>
      </c>
      <c r="I38" s="117"/>
    </row>
    <row r="39" spans="1:9" hidden="1" outlineLevel="3" x14ac:dyDescent="0.2">
      <c r="A39" s="109" t="s">
        <v>502</v>
      </c>
      <c r="B39" s="110" t="s">
        <v>222</v>
      </c>
      <c r="C39" s="111">
        <v>1</v>
      </c>
      <c r="D39" s="112"/>
      <c r="E39" s="113">
        <v>594.85546925000006</v>
      </c>
      <c r="F39" s="114">
        <v>594.85546925000006</v>
      </c>
      <c r="G39" s="115">
        <v>40</v>
      </c>
      <c r="H39" s="116">
        <v>356.91328155000002</v>
      </c>
      <c r="I39" s="117"/>
    </row>
    <row r="40" spans="1:9" hidden="1" outlineLevel="3" x14ac:dyDescent="0.2">
      <c r="A40" s="109" t="s">
        <v>503</v>
      </c>
      <c r="B40" s="110" t="s">
        <v>319</v>
      </c>
      <c r="C40" s="111">
        <v>1</v>
      </c>
      <c r="D40" s="112"/>
      <c r="E40" s="113">
        <v>227.32713613000001</v>
      </c>
      <c r="F40" s="114">
        <v>227.32713613000001</v>
      </c>
      <c r="G40" s="115">
        <v>40</v>
      </c>
      <c r="H40" s="116">
        <v>136.39628167800001</v>
      </c>
      <c r="I40" s="117"/>
    </row>
    <row r="41" spans="1:9" outlineLevel="2" x14ac:dyDescent="0.2">
      <c r="A41" s="109" t="s">
        <v>504</v>
      </c>
      <c r="B41" s="110" t="s">
        <v>242</v>
      </c>
      <c r="C41" s="111">
        <v>2</v>
      </c>
      <c r="D41" s="112"/>
      <c r="E41" s="113">
        <v>5389.0233031999996</v>
      </c>
      <c r="F41" s="114">
        <f>C41*E41</f>
        <v>10778.046606399999</v>
      </c>
      <c r="G41" s="115">
        <v>40</v>
      </c>
      <c r="H41" s="116">
        <f>F41*(1-(G41/100)) +(0*SUM(H42))</f>
        <v>6466.827963839999</v>
      </c>
      <c r="I41" s="117"/>
    </row>
    <row r="42" spans="1:9" hidden="1" outlineLevel="2" x14ac:dyDescent="0.2">
      <c r="A42" s="109" t="s">
        <v>505</v>
      </c>
      <c r="B42" s="110" t="s">
        <v>242</v>
      </c>
      <c r="C42" s="111">
        <v>1</v>
      </c>
      <c r="D42" s="112"/>
      <c r="E42" s="113">
        <v>5389.0233031999996</v>
      </c>
      <c r="F42" s="114">
        <v>5389.0233031999996</v>
      </c>
      <c r="G42" s="115">
        <v>40</v>
      </c>
      <c r="H42" s="116">
        <v>3233.41398192</v>
      </c>
      <c r="I42" s="117"/>
    </row>
    <row r="43" spans="1:9" outlineLevel="2" x14ac:dyDescent="0.2">
      <c r="A43" s="109" t="s">
        <v>506</v>
      </c>
      <c r="B43" s="110" t="s">
        <v>245</v>
      </c>
      <c r="C43" s="111">
        <v>2</v>
      </c>
      <c r="D43" s="112"/>
      <c r="E43" s="113">
        <v>3300</v>
      </c>
      <c r="F43" s="114">
        <f>C43*E43</f>
        <v>6600</v>
      </c>
      <c r="G43" s="115">
        <v>40</v>
      </c>
      <c r="H43" s="116">
        <f>F43*(1-(G43/100)) +(0*SUM(H44))</f>
        <v>3960</v>
      </c>
      <c r="I43" s="117"/>
    </row>
    <row r="44" spans="1:9" hidden="1" outlineLevel="2" x14ac:dyDescent="0.2">
      <c r="A44" s="109" t="s">
        <v>507</v>
      </c>
      <c r="B44" s="110" t="s">
        <v>245</v>
      </c>
      <c r="C44" s="111">
        <v>1</v>
      </c>
      <c r="D44" s="112"/>
      <c r="E44" s="113">
        <v>3300</v>
      </c>
      <c r="F44" s="114">
        <v>3300</v>
      </c>
      <c r="G44" s="115">
        <v>40</v>
      </c>
      <c r="H44" s="116">
        <v>1980</v>
      </c>
      <c r="I44" s="117"/>
    </row>
    <row r="45" spans="1:9" outlineLevel="1" x14ac:dyDescent="0.2">
      <c r="A45" s="109" t="s">
        <v>508</v>
      </c>
      <c r="B45" s="110" t="s">
        <v>509</v>
      </c>
      <c r="C45" s="111">
        <v>1</v>
      </c>
      <c r="D45" s="112"/>
      <c r="E45" s="113">
        <f>SUM(F46)</f>
        <v>7080.41512797</v>
      </c>
      <c r="F45" s="114">
        <f>C45*E45</f>
        <v>7080.41512797</v>
      </c>
      <c r="G45" s="115">
        <f>IF(F45=0, 0, 100*(1-(H45/F45)))</f>
        <v>40</v>
      </c>
      <c r="H45" s="116">
        <f>C45*SUM(H46)</f>
        <v>4248.249076782</v>
      </c>
      <c r="I45" s="117"/>
    </row>
    <row r="46" spans="1:9" outlineLevel="1" x14ac:dyDescent="0.2">
      <c r="A46" s="109" t="s">
        <v>510</v>
      </c>
      <c r="B46" s="110" t="s">
        <v>511</v>
      </c>
      <c r="C46" s="111">
        <v>1</v>
      </c>
      <c r="D46" s="112"/>
      <c r="E46" s="113">
        <f>SUM(F47)</f>
        <v>7080.41512797</v>
      </c>
      <c r="F46" s="114">
        <f>C46*E46</f>
        <v>7080.41512797</v>
      </c>
      <c r="G46" s="115">
        <f>IF(F46=0, 0, 100*(1-(H46/F46)))</f>
        <v>40</v>
      </c>
      <c r="H46" s="116">
        <f>C46*SUM(H47)</f>
        <v>4248.249076782</v>
      </c>
      <c r="I46" s="117"/>
    </row>
    <row r="47" spans="1:9" outlineLevel="1" x14ac:dyDescent="0.2">
      <c r="A47" s="109" t="s">
        <v>512</v>
      </c>
      <c r="B47" s="110" t="s">
        <v>252</v>
      </c>
      <c r="C47" s="111">
        <v>1</v>
      </c>
      <c r="D47" s="112"/>
      <c r="E47" s="113">
        <v>7080.41512797</v>
      </c>
      <c r="F47" s="114">
        <f>C47*E47</f>
        <v>7080.41512797</v>
      </c>
      <c r="G47" s="115">
        <v>40</v>
      </c>
      <c r="H47" s="116">
        <f>F47*(1-(G47/100)) +(0*SUM(H48,H49,H50,H51,H52))</f>
        <v>4248.249076782</v>
      </c>
      <c r="I47" s="117"/>
    </row>
    <row r="48" spans="1:9" hidden="1" outlineLevel="2" x14ac:dyDescent="0.2">
      <c r="A48" s="109" t="s">
        <v>513</v>
      </c>
      <c r="B48" s="110" t="s">
        <v>181</v>
      </c>
      <c r="C48" s="111">
        <v>1</v>
      </c>
      <c r="D48" s="112"/>
      <c r="E48" s="113">
        <v>491.93938622000002</v>
      </c>
      <c r="F48" s="114">
        <v>491.93938622000002</v>
      </c>
      <c r="G48" s="115">
        <v>40</v>
      </c>
      <c r="H48" s="116">
        <v>295.163631732</v>
      </c>
      <c r="I48" s="117"/>
    </row>
    <row r="49" spans="1:9" hidden="1" outlineLevel="2" x14ac:dyDescent="0.2">
      <c r="A49" s="109" t="s">
        <v>514</v>
      </c>
      <c r="B49" s="110" t="s">
        <v>197</v>
      </c>
      <c r="C49" s="111">
        <v>1</v>
      </c>
      <c r="D49" s="112"/>
      <c r="E49" s="113">
        <v>967.93582071000003</v>
      </c>
      <c r="F49" s="114">
        <v>967.93582071000003</v>
      </c>
      <c r="G49" s="115">
        <v>40</v>
      </c>
      <c r="H49" s="116">
        <v>580.76149242600002</v>
      </c>
      <c r="I49" s="117"/>
    </row>
    <row r="50" spans="1:9" hidden="1" outlineLevel="2" x14ac:dyDescent="0.2">
      <c r="A50" s="109" t="s">
        <v>515</v>
      </c>
      <c r="B50" s="110" t="s">
        <v>256</v>
      </c>
      <c r="C50" s="111">
        <v>1</v>
      </c>
      <c r="D50" s="112"/>
      <c r="E50" s="113">
        <v>967.93582071000003</v>
      </c>
      <c r="F50" s="114">
        <v>967.93582071000003</v>
      </c>
      <c r="G50" s="115">
        <v>40</v>
      </c>
      <c r="H50" s="116">
        <v>580.76149242600002</v>
      </c>
      <c r="I50" s="117"/>
    </row>
    <row r="51" spans="1:9" hidden="1" outlineLevel="2" x14ac:dyDescent="0.2">
      <c r="A51" s="109" t="s">
        <v>516</v>
      </c>
      <c r="B51" s="110" t="s">
        <v>258</v>
      </c>
      <c r="C51" s="111">
        <v>1</v>
      </c>
      <c r="D51" s="112"/>
      <c r="E51" s="113">
        <v>2064.00101872</v>
      </c>
      <c r="F51" s="114">
        <v>2064.00101872</v>
      </c>
      <c r="G51" s="115">
        <v>40</v>
      </c>
      <c r="H51" s="116">
        <v>1238.4006112320001</v>
      </c>
      <c r="I51" s="117"/>
    </row>
    <row r="52" spans="1:9" hidden="1" outlineLevel="2" x14ac:dyDescent="0.2">
      <c r="A52" s="109" t="s">
        <v>517</v>
      </c>
      <c r="B52" s="110" t="s">
        <v>118</v>
      </c>
      <c r="C52" s="111">
        <v>3</v>
      </c>
      <c r="D52" s="112"/>
      <c r="E52" s="113">
        <v>862.86769387000004</v>
      </c>
      <c r="F52" s="114">
        <v>2588.6030816100001</v>
      </c>
      <c r="G52" s="115">
        <v>40</v>
      </c>
      <c r="H52" s="116">
        <v>1553.161848966</v>
      </c>
      <c r="I52" s="117"/>
    </row>
    <row r="53" spans="1:9" outlineLevel="1" x14ac:dyDescent="0.2">
      <c r="A53" s="109" t="s">
        <v>518</v>
      </c>
      <c r="B53" s="110" t="s">
        <v>519</v>
      </c>
      <c r="C53" s="111">
        <v>1</v>
      </c>
      <c r="D53" s="112"/>
      <c r="E53" s="113">
        <f>SUM(F54,F57,F59,F61,F63)</f>
        <v>13011.371921559999</v>
      </c>
      <c r="F53" s="114">
        <f>C53*E53</f>
        <v>13011.371921559999</v>
      </c>
      <c r="G53" s="115">
        <f>IF(F53=0, 0, 100*(1-(H53/F53)))</f>
        <v>88</v>
      </c>
      <c r="H53" s="116">
        <f>C53*SUM(H54,H57,H59,H61,H63)</f>
        <v>1561.3646305871998</v>
      </c>
      <c r="I53" s="117"/>
    </row>
    <row r="54" spans="1:9" outlineLevel="2" x14ac:dyDescent="0.2">
      <c r="A54" s="109" t="s">
        <v>520</v>
      </c>
      <c r="B54" s="110" t="s">
        <v>149</v>
      </c>
      <c r="C54" s="111">
        <v>1</v>
      </c>
      <c r="D54" s="112"/>
      <c r="E54" s="113">
        <v>2292.1176620400001</v>
      </c>
      <c r="F54" s="114">
        <f>C54*E54</f>
        <v>2292.1176620400001</v>
      </c>
      <c r="G54" s="115">
        <v>88</v>
      </c>
      <c r="H54" s="116">
        <f>F54*(1-(G54/100)) +(0*SUM(H55,H56))</f>
        <v>275.05411944479999</v>
      </c>
      <c r="I54" s="117"/>
    </row>
    <row r="55" spans="1:9" hidden="1" outlineLevel="3" x14ac:dyDescent="0.2">
      <c r="A55" s="109" t="s">
        <v>521</v>
      </c>
      <c r="B55" s="110" t="s">
        <v>151</v>
      </c>
      <c r="C55" s="111">
        <v>1</v>
      </c>
      <c r="D55" s="112"/>
      <c r="E55" s="113">
        <v>509.35948044999998</v>
      </c>
      <c r="F55" s="114">
        <v>509.35948044999998</v>
      </c>
      <c r="G55" s="115">
        <v>88</v>
      </c>
      <c r="H55" s="116">
        <v>61.123137653999997</v>
      </c>
      <c r="I55" s="117"/>
    </row>
    <row r="56" spans="1:9" hidden="1" outlineLevel="3" x14ac:dyDescent="0.2">
      <c r="A56" s="109" t="s">
        <v>522</v>
      </c>
      <c r="B56" s="110" t="s">
        <v>153</v>
      </c>
      <c r="C56" s="111">
        <v>1</v>
      </c>
      <c r="D56" s="112"/>
      <c r="E56" s="113">
        <v>1782.75818159</v>
      </c>
      <c r="F56" s="114">
        <v>1782.75818159</v>
      </c>
      <c r="G56" s="115">
        <v>88</v>
      </c>
      <c r="H56" s="116">
        <v>213.93098179079999</v>
      </c>
      <c r="I56" s="117"/>
    </row>
    <row r="57" spans="1:9" outlineLevel="2" x14ac:dyDescent="0.2">
      <c r="A57" s="109" t="s">
        <v>523</v>
      </c>
      <c r="B57" s="110" t="s">
        <v>155</v>
      </c>
      <c r="C57" s="111">
        <v>1</v>
      </c>
      <c r="D57" s="112"/>
      <c r="E57" s="113">
        <v>303.06889087000002</v>
      </c>
      <c r="F57" s="114">
        <f>C57*E57</f>
        <v>303.06889087000002</v>
      </c>
      <c r="G57" s="115">
        <v>88</v>
      </c>
      <c r="H57" s="116">
        <f>F57*(1-(G57/100)) +(0*SUM(H58))</f>
        <v>36.368266904400002</v>
      </c>
      <c r="I57" s="117"/>
    </row>
    <row r="58" spans="1:9" hidden="1" outlineLevel="2" x14ac:dyDescent="0.2">
      <c r="A58" s="109" t="s">
        <v>524</v>
      </c>
      <c r="B58" s="110" t="s">
        <v>157</v>
      </c>
      <c r="C58" s="111">
        <v>1</v>
      </c>
      <c r="D58" s="112"/>
      <c r="E58" s="113">
        <v>303.06889087000002</v>
      </c>
      <c r="F58" s="114">
        <v>303.06889087000002</v>
      </c>
      <c r="G58" s="115">
        <v>88</v>
      </c>
      <c r="H58" s="116">
        <v>36.368266904400002</v>
      </c>
      <c r="I58" s="117"/>
    </row>
    <row r="59" spans="1:9" outlineLevel="2" x14ac:dyDescent="0.2">
      <c r="A59" s="109" t="s">
        <v>525</v>
      </c>
      <c r="B59" s="110" t="s">
        <v>139</v>
      </c>
      <c r="C59" s="111">
        <v>1</v>
      </c>
      <c r="D59" s="112"/>
      <c r="E59" s="113">
        <v>333.63045970000002</v>
      </c>
      <c r="F59" s="114">
        <f>C59*E59</f>
        <v>333.63045970000002</v>
      </c>
      <c r="G59" s="115">
        <v>88</v>
      </c>
      <c r="H59" s="116">
        <f>F59*(1-(G59/100)) +(0*SUM(H60))</f>
        <v>40.035655163999998</v>
      </c>
      <c r="I59" s="117"/>
    </row>
    <row r="60" spans="1:9" hidden="1" outlineLevel="2" x14ac:dyDescent="0.2">
      <c r="A60" s="109" t="s">
        <v>526</v>
      </c>
      <c r="B60" s="110" t="s">
        <v>141</v>
      </c>
      <c r="C60" s="111">
        <v>1</v>
      </c>
      <c r="D60" s="112"/>
      <c r="E60" s="113">
        <v>333.63045970000002</v>
      </c>
      <c r="F60" s="114">
        <v>333.63045970000002</v>
      </c>
      <c r="G60" s="115">
        <v>88</v>
      </c>
      <c r="H60" s="116">
        <v>40.035655163999998</v>
      </c>
      <c r="I60" s="117"/>
    </row>
    <row r="61" spans="1:9" outlineLevel="2" x14ac:dyDescent="0.2">
      <c r="A61" s="109" t="s">
        <v>527</v>
      </c>
      <c r="B61" s="110" t="s">
        <v>159</v>
      </c>
      <c r="C61" s="111">
        <v>1</v>
      </c>
      <c r="D61" s="112"/>
      <c r="E61" s="113">
        <v>1069.6549089499999</v>
      </c>
      <c r="F61" s="114">
        <f>C61*E61</f>
        <v>1069.6549089499999</v>
      </c>
      <c r="G61" s="115">
        <v>88</v>
      </c>
      <c r="H61" s="116">
        <f>F61*(1-(G61/100)) +(0*SUM(H62))</f>
        <v>128.35858907399998</v>
      </c>
      <c r="I61" s="117"/>
    </row>
    <row r="62" spans="1:9" hidden="1" outlineLevel="2" x14ac:dyDescent="0.2">
      <c r="A62" s="109" t="s">
        <v>528</v>
      </c>
      <c r="B62" s="110" t="s">
        <v>161</v>
      </c>
      <c r="C62" s="111">
        <v>1</v>
      </c>
      <c r="D62" s="112"/>
      <c r="E62" s="113">
        <v>1069.6549089499999</v>
      </c>
      <c r="F62" s="114">
        <v>1069.6549089499999</v>
      </c>
      <c r="G62" s="115">
        <v>88</v>
      </c>
      <c r="H62" s="116">
        <v>128.35858907400001</v>
      </c>
      <c r="I62" s="117"/>
    </row>
    <row r="63" spans="1:9" outlineLevel="2" x14ac:dyDescent="0.2">
      <c r="A63" s="109" t="s">
        <v>529</v>
      </c>
      <c r="B63" s="110" t="s">
        <v>163</v>
      </c>
      <c r="C63" s="111">
        <v>1</v>
      </c>
      <c r="D63" s="112"/>
      <c r="E63" s="113">
        <v>9012.9</v>
      </c>
      <c r="F63" s="114">
        <f>C63*E63</f>
        <v>9012.9</v>
      </c>
      <c r="G63" s="115">
        <v>88</v>
      </c>
      <c r="H63" s="116">
        <f>F63*(1-(G63/100)) +(0*SUM(H64))</f>
        <v>1081.548</v>
      </c>
      <c r="I63" s="117"/>
    </row>
    <row r="64" spans="1:9" hidden="1" outlineLevel="2" x14ac:dyDescent="0.2">
      <c r="A64" s="109" t="s">
        <v>530</v>
      </c>
      <c r="B64" s="110" t="s">
        <v>165</v>
      </c>
      <c r="C64" s="111">
        <v>1</v>
      </c>
      <c r="D64" s="112"/>
      <c r="E64" s="113">
        <v>9012.9</v>
      </c>
      <c r="F64" s="114">
        <v>9012.9</v>
      </c>
      <c r="G64" s="115">
        <v>88</v>
      </c>
      <c r="H64" s="116">
        <v>1081.548</v>
      </c>
      <c r="I64" s="117"/>
    </row>
    <row r="65" spans="1:9" x14ac:dyDescent="0.2">
      <c r="A65" s="109"/>
      <c r="B65" s="110"/>
      <c r="C65" s="111"/>
      <c r="D65" s="112"/>
      <c r="E65" s="113"/>
      <c r="F65" s="114"/>
      <c r="G65" s="115"/>
      <c r="H65" s="116"/>
      <c r="I65" s="117"/>
    </row>
    <row r="66" spans="1:9" ht="13.5" thickBot="1" x14ac:dyDescent="0.25">
      <c r="A66" s="118"/>
      <c r="B66" s="119"/>
      <c r="C66" s="120"/>
      <c r="D66" s="121"/>
      <c r="E66" s="122"/>
      <c r="F66" s="123"/>
      <c r="G66" s="124"/>
      <c r="H66" s="125"/>
      <c r="I66" s="126"/>
    </row>
    <row r="67" spans="1:9" x14ac:dyDescent="0.2">
      <c r="A67" s="27"/>
      <c r="B67" s="127" t="s">
        <v>49</v>
      </c>
      <c r="C67" s="128"/>
      <c r="D67" s="27"/>
      <c r="E67" s="129"/>
      <c r="F67" s="114"/>
      <c r="G67" s="130"/>
      <c r="H67" s="129">
        <f>F11</f>
        <v>65436.473956469999</v>
      </c>
      <c r="I67" s="129"/>
    </row>
    <row r="68" spans="1:9" x14ac:dyDescent="0.2">
      <c r="A68" s="4"/>
      <c r="B68" s="127" t="s">
        <v>50</v>
      </c>
      <c r="C68" s="96"/>
      <c r="D68" s="4"/>
      <c r="E68" s="20"/>
      <c r="F68" s="114"/>
      <c r="G68" s="97"/>
      <c r="H68" s="20">
        <f>H11</f>
        <v>33016.425851533197</v>
      </c>
      <c r="I68" s="20"/>
    </row>
    <row r="69" spans="1:9" x14ac:dyDescent="0.2">
      <c r="A69" s="4"/>
      <c r="B69" s="127" t="s">
        <v>51</v>
      </c>
      <c r="C69" s="96"/>
      <c r="D69" s="4"/>
      <c r="E69" s="20"/>
      <c r="F69" s="114"/>
      <c r="G69" s="97"/>
      <c r="H69" s="20">
        <f>I11</f>
        <v>0</v>
      </c>
      <c r="I69" s="20"/>
    </row>
    <row r="70" spans="1:9" x14ac:dyDescent="0.2">
      <c r="A70" s="4"/>
      <c r="B70" s="127"/>
      <c r="C70" s="96"/>
      <c r="D70" s="4"/>
      <c r="E70" s="20"/>
      <c r="F70" s="114"/>
      <c r="G70" s="97"/>
      <c r="H70" s="20"/>
      <c r="I70" s="20"/>
    </row>
    <row r="71" spans="1:9" x14ac:dyDescent="0.2">
      <c r="A71" s="4"/>
      <c r="B71" s="76" t="s">
        <v>52</v>
      </c>
      <c r="C71" s="96"/>
      <c r="D71" s="4"/>
      <c r="E71" s="20"/>
      <c r="F71" s="114"/>
      <c r="G71" s="97"/>
      <c r="H71" s="20">
        <f>SUM(H68,H69)</f>
        <v>33016.425851533197</v>
      </c>
    </row>
    <row r="72" spans="1:9" x14ac:dyDescent="0.2">
      <c r="A72" s="4"/>
      <c r="B72" s="76"/>
      <c r="C72" s="96"/>
      <c r="D72" s="4"/>
      <c r="E72" s="20"/>
      <c r="F72" s="20"/>
      <c r="G72" s="97"/>
      <c r="H72" s="20"/>
      <c r="I72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outlinePr summaryBelow="0"/>
    <pageSetUpPr fitToPage="1"/>
  </sheetPr>
  <dimension ref="A1:I73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531</v>
      </c>
      <c r="B11" s="110" t="s">
        <v>532</v>
      </c>
      <c r="C11" s="111">
        <v>1</v>
      </c>
      <c r="D11" s="112"/>
      <c r="E11" s="113">
        <f>SUM(F12,F39,F50,F60,F63)</f>
        <v>60685.761626130006</v>
      </c>
      <c r="F11" s="114">
        <f>C11*E11</f>
        <v>60685.761626130006</v>
      </c>
      <c r="G11" s="115">
        <f>IF(F11=0, 0, 100*(1-(H11/F11)))</f>
        <v>50.772019698015491</v>
      </c>
      <c r="H11" s="116">
        <f>C11*SUM(H12,H39,H50,H60,H63)</f>
        <v>29874.374779420552</v>
      </c>
      <c r="I11" s="117">
        <f>SUM(I12:I65)</f>
        <v>0</v>
      </c>
    </row>
    <row r="12" spans="1:9" outlineLevel="1" x14ac:dyDescent="0.2">
      <c r="A12" s="109" t="s">
        <v>533</v>
      </c>
      <c r="B12" s="110" t="s">
        <v>534</v>
      </c>
      <c r="C12" s="111">
        <v>1</v>
      </c>
      <c r="D12" s="112"/>
      <c r="E12" s="113">
        <f>SUM(F13,F15,F17,F19,F21,F23,F25,F27,F29,F31,F33,F35)</f>
        <v>37485.758147210006</v>
      </c>
      <c r="F12" s="114">
        <f>C12*E12</f>
        <v>37485.758147210006</v>
      </c>
      <c r="G12" s="115">
        <f>IF(F12=0, 0, 100*(1-(H12/F12)))</f>
        <v>40.000000000000021</v>
      </c>
      <c r="H12" s="116">
        <f>C12*SUM(H13,H15,H17,H19,H21,H23,H25,H27,H29,H31,H33,H35)</f>
        <v>22491.454888325996</v>
      </c>
      <c r="I12" s="117"/>
    </row>
    <row r="13" spans="1:9" outlineLevel="2" x14ac:dyDescent="0.2">
      <c r="A13" s="109" t="s">
        <v>535</v>
      </c>
      <c r="B13" s="110" t="s">
        <v>536</v>
      </c>
      <c r="C13" s="111">
        <v>2</v>
      </c>
      <c r="D13" s="112"/>
      <c r="E13" s="113">
        <v>37.44</v>
      </c>
      <c r="F13" s="114">
        <f>C13*E13</f>
        <v>74.88</v>
      </c>
      <c r="G13" s="115">
        <v>40</v>
      </c>
      <c r="H13" s="116">
        <f>F13*(1-(G13/100)) +(0*SUM(H14))</f>
        <v>44.927999999999997</v>
      </c>
      <c r="I13" s="117"/>
    </row>
    <row r="14" spans="1:9" hidden="1" outlineLevel="2" x14ac:dyDescent="0.2">
      <c r="A14" s="109" t="s">
        <v>537</v>
      </c>
      <c r="B14" s="110" t="s">
        <v>536</v>
      </c>
      <c r="C14" s="111">
        <v>1</v>
      </c>
      <c r="D14" s="112"/>
      <c r="E14" s="113">
        <v>37.44</v>
      </c>
      <c r="F14" s="114">
        <v>37.44</v>
      </c>
      <c r="G14" s="115">
        <v>40</v>
      </c>
      <c r="H14" s="116">
        <v>22.463999999999999</v>
      </c>
      <c r="I14" s="117"/>
    </row>
    <row r="15" spans="1:9" outlineLevel="2" x14ac:dyDescent="0.2">
      <c r="A15" s="109" t="s">
        <v>538</v>
      </c>
      <c r="B15" s="110" t="s">
        <v>191</v>
      </c>
      <c r="C15" s="111">
        <v>1</v>
      </c>
      <c r="D15" s="112"/>
      <c r="E15" s="113">
        <v>700.36928562000003</v>
      </c>
      <c r="F15" s="114">
        <f>C15*E15</f>
        <v>700.36928562000003</v>
      </c>
      <c r="G15" s="115">
        <v>40</v>
      </c>
      <c r="H15" s="116">
        <f>F15*(1-(G15/100)) +(0*SUM(H16))</f>
        <v>420.22157137200003</v>
      </c>
      <c r="I15" s="117"/>
    </row>
    <row r="16" spans="1:9" hidden="1" outlineLevel="2" x14ac:dyDescent="0.2">
      <c r="A16" s="109" t="s">
        <v>539</v>
      </c>
      <c r="B16" s="110" t="s">
        <v>193</v>
      </c>
      <c r="C16" s="111">
        <v>1</v>
      </c>
      <c r="D16" s="112"/>
      <c r="E16" s="113">
        <v>700.36928562000003</v>
      </c>
      <c r="F16" s="114">
        <v>700.36928562000003</v>
      </c>
      <c r="G16" s="115">
        <v>40</v>
      </c>
      <c r="H16" s="116">
        <v>420.22157137200003</v>
      </c>
      <c r="I16" s="117"/>
    </row>
    <row r="17" spans="1:9" outlineLevel="2" x14ac:dyDescent="0.2">
      <c r="A17" s="109" t="s">
        <v>540</v>
      </c>
      <c r="B17" s="110" t="s">
        <v>195</v>
      </c>
      <c r="C17" s="111">
        <v>2</v>
      </c>
      <c r="D17" s="112"/>
      <c r="E17" s="113">
        <v>967.93582071000003</v>
      </c>
      <c r="F17" s="114">
        <f>C17*E17</f>
        <v>1935.8716414200001</v>
      </c>
      <c r="G17" s="115">
        <v>40</v>
      </c>
      <c r="H17" s="116">
        <f>F17*(1-(G17/100)) +(0*SUM(H18))</f>
        <v>1161.522984852</v>
      </c>
      <c r="I17" s="117"/>
    </row>
    <row r="18" spans="1:9" hidden="1" outlineLevel="2" x14ac:dyDescent="0.2">
      <c r="A18" s="109" t="s">
        <v>541</v>
      </c>
      <c r="B18" s="110" t="s">
        <v>197</v>
      </c>
      <c r="C18" s="111">
        <v>1</v>
      </c>
      <c r="D18" s="112"/>
      <c r="E18" s="113">
        <v>967.93582071000003</v>
      </c>
      <c r="F18" s="114">
        <v>967.93582071000003</v>
      </c>
      <c r="G18" s="115">
        <v>40</v>
      </c>
      <c r="H18" s="116">
        <v>580.76149242600002</v>
      </c>
      <c r="I18" s="117"/>
    </row>
    <row r="19" spans="1:9" outlineLevel="2" x14ac:dyDescent="0.2">
      <c r="A19" s="109" t="s">
        <v>542</v>
      </c>
      <c r="B19" s="110" t="s">
        <v>543</v>
      </c>
      <c r="C19" s="111">
        <v>1</v>
      </c>
      <c r="D19" s="112"/>
      <c r="E19" s="113">
        <v>967.93582071000003</v>
      </c>
      <c r="F19" s="114">
        <f>C19*E19</f>
        <v>967.93582071000003</v>
      </c>
      <c r="G19" s="115">
        <v>40</v>
      </c>
      <c r="H19" s="116">
        <f>F19*(1-(G19/100)) +(0*SUM(H20))</f>
        <v>580.76149242600002</v>
      </c>
      <c r="I19" s="117"/>
    </row>
    <row r="20" spans="1:9" hidden="1" outlineLevel="2" x14ac:dyDescent="0.2">
      <c r="A20" s="109" t="s">
        <v>544</v>
      </c>
      <c r="B20" s="110" t="s">
        <v>256</v>
      </c>
      <c r="C20" s="111">
        <v>1</v>
      </c>
      <c r="D20" s="112"/>
      <c r="E20" s="113">
        <v>967.93582071000003</v>
      </c>
      <c r="F20" s="114">
        <v>967.93582071000003</v>
      </c>
      <c r="G20" s="115">
        <v>40</v>
      </c>
      <c r="H20" s="116">
        <v>580.76149242600002</v>
      </c>
      <c r="I20" s="117"/>
    </row>
    <row r="21" spans="1:9" outlineLevel="2" x14ac:dyDescent="0.2">
      <c r="A21" s="109" t="s">
        <v>545</v>
      </c>
      <c r="B21" s="110" t="s">
        <v>546</v>
      </c>
      <c r="C21" s="111">
        <v>1</v>
      </c>
      <c r="D21" s="112"/>
      <c r="E21" s="113">
        <v>9428.2439831899992</v>
      </c>
      <c r="F21" s="114">
        <f>C21*E21</f>
        <v>9428.2439831899992</v>
      </c>
      <c r="G21" s="115">
        <v>40</v>
      </c>
      <c r="H21" s="116">
        <f>F21*(1-(G21/100)) +(0*SUM(H22))</f>
        <v>5656.9463899139992</v>
      </c>
      <c r="I21" s="117"/>
    </row>
    <row r="22" spans="1:9" hidden="1" outlineLevel="2" x14ac:dyDescent="0.2">
      <c r="A22" s="109" t="s">
        <v>547</v>
      </c>
      <c r="B22" s="110" t="s">
        <v>546</v>
      </c>
      <c r="C22" s="111">
        <v>1</v>
      </c>
      <c r="D22" s="112"/>
      <c r="E22" s="113">
        <v>9428.2439831899992</v>
      </c>
      <c r="F22" s="114">
        <v>9428.2439831899992</v>
      </c>
      <c r="G22" s="115">
        <v>40</v>
      </c>
      <c r="H22" s="116">
        <v>5656.9463899140001</v>
      </c>
      <c r="I22" s="117"/>
    </row>
    <row r="23" spans="1:9" outlineLevel="2" x14ac:dyDescent="0.2">
      <c r="A23" s="109" t="s">
        <v>548</v>
      </c>
      <c r="B23" s="110" t="s">
        <v>549</v>
      </c>
      <c r="C23" s="111">
        <v>1</v>
      </c>
      <c r="D23" s="112"/>
      <c r="E23" s="113">
        <v>10160.44823634</v>
      </c>
      <c r="F23" s="114">
        <f>C23*E23</f>
        <v>10160.44823634</v>
      </c>
      <c r="G23" s="115">
        <v>40</v>
      </c>
      <c r="H23" s="116">
        <f>F23*(1-(G23/100)) +(0*SUM(H24))</f>
        <v>6096.268941804</v>
      </c>
      <c r="I23" s="117"/>
    </row>
    <row r="24" spans="1:9" hidden="1" outlineLevel="2" x14ac:dyDescent="0.2">
      <c r="A24" s="109" t="s">
        <v>550</v>
      </c>
      <c r="B24" s="110" t="s">
        <v>549</v>
      </c>
      <c r="C24" s="111">
        <v>1</v>
      </c>
      <c r="D24" s="112"/>
      <c r="E24" s="113">
        <v>10160.44823634</v>
      </c>
      <c r="F24" s="114">
        <v>10160.44823634</v>
      </c>
      <c r="G24" s="115">
        <v>40</v>
      </c>
      <c r="H24" s="116">
        <v>6096.268941804</v>
      </c>
      <c r="I24" s="117"/>
    </row>
    <row r="25" spans="1:9" outlineLevel="2" x14ac:dyDescent="0.2">
      <c r="A25" s="109" t="s">
        <v>551</v>
      </c>
      <c r="B25" s="110" t="s">
        <v>203</v>
      </c>
      <c r="C25" s="111">
        <v>1</v>
      </c>
      <c r="D25" s="112"/>
      <c r="E25" s="113">
        <v>9312.3647013900008</v>
      </c>
      <c r="F25" s="114">
        <f>C25*E25</f>
        <v>9312.3647013900008</v>
      </c>
      <c r="G25" s="115">
        <v>40</v>
      </c>
      <c r="H25" s="116">
        <f>F25*(1-(G25/100)) +(0*SUM(H26))</f>
        <v>5587.4188208340001</v>
      </c>
      <c r="I25" s="117"/>
    </row>
    <row r="26" spans="1:9" hidden="1" outlineLevel="2" x14ac:dyDescent="0.2">
      <c r="A26" s="109" t="s">
        <v>552</v>
      </c>
      <c r="B26" s="110" t="s">
        <v>205</v>
      </c>
      <c r="C26" s="111">
        <v>1</v>
      </c>
      <c r="D26" s="112"/>
      <c r="E26" s="113">
        <v>9312.3647013900008</v>
      </c>
      <c r="F26" s="114">
        <v>9312.3647013900008</v>
      </c>
      <c r="G26" s="115">
        <v>40</v>
      </c>
      <c r="H26" s="116">
        <v>5587.4188208340001</v>
      </c>
      <c r="I26" s="117"/>
    </row>
    <row r="27" spans="1:9" outlineLevel="2" x14ac:dyDescent="0.2">
      <c r="A27" s="109" t="s">
        <v>553</v>
      </c>
      <c r="B27" s="110" t="s">
        <v>207</v>
      </c>
      <c r="C27" s="111">
        <v>1</v>
      </c>
      <c r="D27" s="112"/>
      <c r="E27" s="113">
        <v>1980.13</v>
      </c>
      <c r="F27" s="114">
        <f>C27*E27</f>
        <v>1980.13</v>
      </c>
      <c r="G27" s="115">
        <v>40</v>
      </c>
      <c r="H27" s="116">
        <f>F27*(1-(G27/100)) +(0*SUM(H28))</f>
        <v>1188.078</v>
      </c>
      <c r="I27" s="117"/>
    </row>
    <row r="28" spans="1:9" hidden="1" outlineLevel="2" x14ac:dyDescent="0.2">
      <c r="A28" s="109" t="s">
        <v>554</v>
      </c>
      <c r="B28" s="110" t="s">
        <v>207</v>
      </c>
      <c r="C28" s="111">
        <v>1</v>
      </c>
      <c r="D28" s="112"/>
      <c r="E28" s="113">
        <v>1980.13</v>
      </c>
      <c r="F28" s="114">
        <v>1980.13</v>
      </c>
      <c r="G28" s="115">
        <v>40</v>
      </c>
      <c r="H28" s="116">
        <v>1188.078</v>
      </c>
      <c r="I28" s="117"/>
    </row>
    <row r="29" spans="1:9" outlineLevel="2" x14ac:dyDescent="0.2">
      <c r="A29" s="109" t="s">
        <v>555</v>
      </c>
      <c r="B29" s="110" t="s">
        <v>210</v>
      </c>
      <c r="C29" s="111">
        <v>2</v>
      </c>
      <c r="D29" s="112"/>
      <c r="E29" s="113">
        <v>1308.5572392700001</v>
      </c>
      <c r="F29" s="114">
        <f>C29*E29</f>
        <v>2617.1144785400002</v>
      </c>
      <c r="G29" s="115">
        <v>40</v>
      </c>
      <c r="H29" s="116">
        <f>F29*(1-(G29/100)) +(0*SUM(H30))</f>
        <v>1570.2686871240001</v>
      </c>
      <c r="I29" s="117"/>
    </row>
    <row r="30" spans="1:9" hidden="1" outlineLevel="2" x14ac:dyDescent="0.2">
      <c r="A30" s="109" t="s">
        <v>556</v>
      </c>
      <c r="B30" s="110" t="s">
        <v>210</v>
      </c>
      <c r="C30" s="111">
        <v>1</v>
      </c>
      <c r="D30" s="112"/>
      <c r="E30" s="113">
        <v>1308.5572392700001</v>
      </c>
      <c r="F30" s="114">
        <v>1308.5572392700001</v>
      </c>
      <c r="G30" s="115">
        <v>40</v>
      </c>
      <c r="H30" s="116">
        <v>785.13434356200003</v>
      </c>
      <c r="I30" s="117"/>
    </row>
    <row r="31" spans="1:9" outlineLevel="2" x14ac:dyDescent="0.2">
      <c r="A31" s="109" t="s">
        <v>557</v>
      </c>
      <c r="B31" s="110" t="s">
        <v>558</v>
      </c>
      <c r="C31" s="111">
        <v>4</v>
      </c>
      <c r="D31" s="112"/>
      <c r="E31" s="113">
        <v>28.6</v>
      </c>
      <c r="F31" s="114">
        <f>C31*E31</f>
        <v>114.4</v>
      </c>
      <c r="G31" s="115">
        <v>40</v>
      </c>
      <c r="H31" s="116">
        <f>F31*(1-(G31/100)) +(0*SUM(H32))</f>
        <v>68.64</v>
      </c>
      <c r="I31" s="117"/>
    </row>
    <row r="32" spans="1:9" hidden="1" outlineLevel="2" x14ac:dyDescent="0.2">
      <c r="A32" s="109" t="s">
        <v>559</v>
      </c>
      <c r="B32" s="110" t="s">
        <v>558</v>
      </c>
      <c r="C32" s="111">
        <v>1</v>
      </c>
      <c r="D32" s="112"/>
      <c r="E32" s="113">
        <v>28.6</v>
      </c>
      <c r="F32" s="114">
        <v>28.6</v>
      </c>
      <c r="G32" s="115">
        <v>40</v>
      </c>
      <c r="H32" s="116">
        <v>17.16</v>
      </c>
      <c r="I32" s="117"/>
    </row>
    <row r="33" spans="1:9" outlineLevel="2" x14ac:dyDescent="0.2">
      <c r="A33" s="109" t="s">
        <v>560</v>
      </c>
      <c r="B33" s="110" t="s">
        <v>561</v>
      </c>
      <c r="C33" s="111">
        <v>2</v>
      </c>
      <c r="D33" s="112"/>
      <c r="E33" s="113">
        <v>27.17</v>
      </c>
      <c r="F33" s="114">
        <f>C33*E33</f>
        <v>54.34</v>
      </c>
      <c r="G33" s="115">
        <v>40</v>
      </c>
      <c r="H33" s="116">
        <f>F33*(1-(G33/100)) +(0*SUM(H34))</f>
        <v>32.603999999999999</v>
      </c>
      <c r="I33" s="117"/>
    </row>
    <row r="34" spans="1:9" hidden="1" outlineLevel="2" x14ac:dyDescent="0.2">
      <c r="A34" s="109" t="s">
        <v>562</v>
      </c>
      <c r="B34" s="110" t="s">
        <v>561</v>
      </c>
      <c r="C34" s="111">
        <v>1</v>
      </c>
      <c r="D34" s="112"/>
      <c r="E34" s="113">
        <v>27.17</v>
      </c>
      <c r="F34" s="114">
        <v>27.17</v>
      </c>
      <c r="G34" s="115">
        <v>40</v>
      </c>
      <c r="H34" s="116">
        <v>16.302</v>
      </c>
      <c r="I34" s="117"/>
    </row>
    <row r="35" spans="1:9" outlineLevel="2" x14ac:dyDescent="0.2">
      <c r="A35" s="109" t="s">
        <v>563</v>
      </c>
      <c r="B35" s="110" t="s">
        <v>564</v>
      </c>
      <c r="C35" s="111">
        <v>2</v>
      </c>
      <c r="D35" s="112"/>
      <c r="E35" s="113">
        <f>SUM(F36)</f>
        <v>69.83</v>
      </c>
      <c r="F35" s="114">
        <f>C35*E35</f>
        <v>139.66</v>
      </c>
      <c r="G35" s="115">
        <f>IF(F35=0, 0, 100*(1-(H35/F35)))</f>
        <v>40</v>
      </c>
      <c r="H35" s="116">
        <f>C35*SUM(H36)</f>
        <v>83.795999999999992</v>
      </c>
      <c r="I35" s="117"/>
    </row>
    <row r="36" spans="1:9" outlineLevel="2" x14ac:dyDescent="0.2">
      <c r="A36" s="109" t="s">
        <v>565</v>
      </c>
      <c r="B36" s="110" t="s">
        <v>86</v>
      </c>
      <c r="C36" s="111">
        <v>1</v>
      </c>
      <c r="D36" s="112"/>
      <c r="E36" s="113">
        <v>69.83</v>
      </c>
      <c r="F36" s="114">
        <f>C36*E36</f>
        <v>69.83</v>
      </c>
      <c r="G36" s="115">
        <v>40</v>
      </c>
      <c r="H36" s="116">
        <f>F36*(1-(G36/100)) +(0*SUM(H37,H38))</f>
        <v>41.897999999999996</v>
      </c>
      <c r="I36" s="117"/>
    </row>
    <row r="37" spans="1:9" hidden="1" outlineLevel="3" x14ac:dyDescent="0.2">
      <c r="A37" s="109" t="s">
        <v>566</v>
      </c>
      <c r="B37" s="110" t="s">
        <v>90</v>
      </c>
      <c r="C37" s="111">
        <v>1</v>
      </c>
      <c r="D37" s="112"/>
      <c r="E37" s="113">
        <v>15.02</v>
      </c>
      <c r="F37" s="114">
        <v>15.02</v>
      </c>
      <c r="G37" s="115">
        <v>40</v>
      </c>
      <c r="H37" s="116">
        <v>9.0120000000000005</v>
      </c>
      <c r="I37" s="117"/>
    </row>
    <row r="38" spans="1:9" hidden="1" outlineLevel="3" x14ac:dyDescent="0.2">
      <c r="A38" s="109" t="s">
        <v>567</v>
      </c>
      <c r="B38" s="110" t="s">
        <v>98</v>
      </c>
      <c r="C38" s="111">
        <v>1</v>
      </c>
      <c r="D38" s="112"/>
      <c r="E38" s="113">
        <v>54.81</v>
      </c>
      <c r="F38" s="114">
        <v>54.81</v>
      </c>
      <c r="G38" s="115">
        <v>40</v>
      </c>
      <c r="H38" s="116">
        <v>32.886000000000003</v>
      </c>
      <c r="I38" s="117"/>
    </row>
    <row r="39" spans="1:9" outlineLevel="1" x14ac:dyDescent="0.2">
      <c r="A39" s="109" t="s">
        <v>568</v>
      </c>
      <c r="B39" s="110" t="s">
        <v>569</v>
      </c>
      <c r="C39" s="111">
        <v>1</v>
      </c>
      <c r="D39" s="112"/>
      <c r="E39" s="113">
        <f>SUM(F40)</f>
        <v>8864.2969081800002</v>
      </c>
      <c r="F39" s="114">
        <f>C39*E39</f>
        <v>8864.2969081800002</v>
      </c>
      <c r="G39" s="115">
        <f>IF(F39=0, 0, 100*(1-(H39/F39)))</f>
        <v>40</v>
      </c>
      <c r="H39" s="116">
        <f>C39*SUM(H40)</f>
        <v>5318.5781449079996</v>
      </c>
      <c r="I39" s="117"/>
    </row>
    <row r="40" spans="1:9" outlineLevel="1" x14ac:dyDescent="0.2">
      <c r="A40" s="109" t="s">
        <v>570</v>
      </c>
      <c r="B40" s="110" t="s">
        <v>571</v>
      </c>
      <c r="C40" s="111">
        <v>1</v>
      </c>
      <c r="D40" s="112"/>
      <c r="E40" s="113">
        <f>SUM(F41,F46)</f>
        <v>8864.2969081800002</v>
      </c>
      <c r="F40" s="114">
        <f>C40*E40</f>
        <v>8864.2969081800002</v>
      </c>
      <c r="G40" s="115">
        <f>IF(F40=0, 0, 100*(1-(H40/F40)))</f>
        <v>40</v>
      </c>
      <c r="H40" s="116">
        <f>C40*SUM(H41,H46)</f>
        <v>5318.5781449079996</v>
      </c>
      <c r="I40" s="117"/>
    </row>
    <row r="41" spans="1:9" outlineLevel="2" x14ac:dyDescent="0.2">
      <c r="A41" s="109" t="s">
        <v>572</v>
      </c>
      <c r="B41" s="110" t="s">
        <v>252</v>
      </c>
      <c r="C41" s="111">
        <v>1</v>
      </c>
      <c r="D41" s="112"/>
      <c r="E41" s="113">
        <v>8719.9796256099999</v>
      </c>
      <c r="F41" s="114">
        <f>C41*E41</f>
        <v>8719.9796256099999</v>
      </c>
      <c r="G41" s="115">
        <v>40</v>
      </c>
      <c r="H41" s="116">
        <f>F41*(1-(G41/100)) +(0*SUM(H42,H43,H44,H45))</f>
        <v>5231.9877753659994</v>
      </c>
      <c r="I41" s="117"/>
    </row>
    <row r="42" spans="1:9" hidden="1" outlineLevel="3" x14ac:dyDescent="0.2">
      <c r="A42" s="109" t="s">
        <v>573</v>
      </c>
      <c r="B42" s="110" t="s">
        <v>197</v>
      </c>
      <c r="C42" s="111">
        <v>1</v>
      </c>
      <c r="D42" s="112"/>
      <c r="E42" s="113">
        <v>967.93582071000003</v>
      </c>
      <c r="F42" s="114">
        <v>967.93582071000003</v>
      </c>
      <c r="G42" s="115">
        <v>40</v>
      </c>
      <c r="H42" s="116">
        <v>580.76149242600002</v>
      </c>
      <c r="I42" s="117"/>
    </row>
    <row r="43" spans="1:9" hidden="1" outlineLevel="3" x14ac:dyDescent="0.2">
      <c r="A43" s="109" t="s">
        <v>574</v>
      </c>
      <c r="B43" s="110" t="s">
        <v>256</v>
      </c>
      <c r="C43" s="111">
        <v>1</v>
      </c>
      <c r="D43" s="112"/>
      <c r="E43" s="113">
        <v>967.93582071000003</v>
      </c>
      <c r="F43" s="114">
        <v>967.93582071000003</v>
      </c>
      <c r="G43" s="115">
        <v>40</v>
      </c>
      <c r="H43" s="116">
        <v>580.76149242600002</v>
      </c>
      <c r="I43" s="117"/>
    </row>
    <row r="44" spans="1:9" hidden="1" outlineLevel="3" x14ac:dyDescent="0.2">
      <c r="A44" s="109" t="s">
        <v>575</v>
      </c>
      <c r="B44" s="110" t="s">
        <v>118</v>
      </c>
      <c r="C44" s="111">
        <v>3</v>
      </c>
      <c r="D44" s="112"/>
      <c r="E44" s="113">
        <v>862.86769387000004</v>
      </c>
      <c r="F44" s="114">
        <v>2588.6030816100001</v>
      </c>
      <c r="G44" s="115">
        <v>40</v>
      </c>
      <c r="H44" s="116">
        <v>1553.161848966</v>
      </c>
      <c r="I44" s="117"/>
    </row>
    <row r="45" spans="1:9" hidden="1" outlineLevel="3" x14ac:dyDescent="0.2">
      <c r="A45" s="109" t="s">
        <v>576</v>
      </c>
      <c r="B45" s="110" t="s">
        <v>577</v>
      </c>
      <c r="C45" s="111">
        <v>1</v>
      </c>
      <c r="D45" s="112"/>
      <c r="E45" s="113">
        <v>4195.5049025799999</v>
      </c>
      <c r="F45" s="114">
        <v>4195.5049025799999</v>
      </c>
      <c r="G45" s="115">
        <v>40</v>
      </c>
      <c r="H45" s="116">
        <v>2517.302941548</v>
      </c>
      <c r="I45" s="117"/>
    </row>
    <row r="46" spans="1:9" outlineLevel="2" x14ac:dyDescent="0.2">
      <c r="A46" s="109" t="s">
        <v>578</v>
      </c>
      <c r="B46" s="110" t="s">
        <v>579</v>
      </c>
      <c r="C46" s="111">
        <v>1</v>
      </c>
      <c r="D46" s="112"/>
      <c r="E46" s="113">
        <v>144.31728257</v>
      </c>
      <c r="F46" s="114">
        <f>C46*E46</f>
        <v>144.31728257</v>
      </c>
      <c r="G46" s="115">
        <v>40</v>
      </c>
      <c r="H46" s="116">
        <f>F46*(1-(G46/100)) +(0*SUM(H47,H48,H49))</f>
        <v>86.590369542000005</v>
      </c>
      <c r="I46" s="117"/>
    </row>
    <row r="47" spans="1:9" hidden="1" outlineLevel="3" x14ac:dyDescent="0.2">
      <c r="A47" s="109" t="s">
        <v>580</v>
      </c>
      <c r="B47" s="110" t="s">
        <v>581</v>
      </c>
      <c r="C47" s="111">
        <v>1</v>
      </c>
      <c r="D47" s="112"/>
      <c r="E47" s="113">
        <v>32.777282569999997</v>
      </c>
      <c r="F47" s="114">
        <v>32.777282569999997</v>
      </c>
      <c r="G47" s="115">
        <v>40</v>
      </c>
      <c r="H47" s="116">
        <v>19.666369542000002</v>
      </c>
      <c r="I47" s="117"/>
    </row>
    <row r="48" spans="1:9" hidden="1" outlineLevel="3" x14ac:dyDescent="0.2">
      <c r="A48" s="109" t="s">
        <v>582</v>
      </c>
      <c r="B48" s="110" t="s">
        <v>558</v>
      </c>
      <c r="C48" s="111">
        <v>2</v>
      </c>
      <c r="D48" s="112"/>
      <c r="E48" s="113">
        <v>28.6</v>
      </c>
      <c r="F48" s="114">
        <v>57.2</v>
      </c>
      <c r="G48" s="115">
        <v>40</v>
      </c>
      <c r="H48" s="116">
        <v>34.32</v>
      </c>
      <c r="I48" s="117"/>
    </row>
    <row r="49" spans="1:9" hidden="1" outlineLevel="3" x14ac:dyDescent="0.2">
      <c r="A49" s="109" t="s">
        <v>583</v>
      </c>
      <c r="B49" s="110" t="s">
        <v>561</v>
      </c>
      <c r="C49" s="111">
        <v>2</v>
      </c>
      <c r="D49" s="112"/>
      <c r="E49" s="113">
        <v>27.17</v>
      </c>
      <c r="F49" s="114">
        <v>54.34</v>
      </c>
      <c r="G49" s="115">
        <v>40</v>
      </c>
      <c r="H49" s="116">
        <v>32.603999999999999</v>
      </c>
      <c r="I49" s="117"/>
    </row>
    <row r="50" spans="1:9" outlineLevel="1" x14ac:dyDescent="0.2">
      <c r="A50" s="109" t="s">
        <v>584</v>
      </c>
      <c r="B50" s="110" t="s">
        <v>585</v>
      </c>
      <c r="C50" s="111">
        <v>1</v>
      </c>
      <c r="D50" s="112"/>
      <c r="E50" s="113">
        <f>SUM(F51,F54,F56,F58)</f>
        <v>12677.74146186</v>
      </c>
      <c r="F50" s="114">
        <f>C50*E50</f>
        <v>12677.74146186</v>
      </c>
      <c r="G50" s="115">
        <f>IF(F50=0, 0, 100*(1-(H50/F50)))</f>
        <v>85.6</v>
      </c>
      <c r="H50" s="116">
        <f>C50*SUM(H51,H54,H56,H58)</f>
        <v>1825.5947705078402</v>
      </c>
      <c r="I50" s="117"/>
    </row>
    <row r="51" spans="1:9" outlineLevel="2" x14ac:dyDescent="0.2">
      <c r="A51" s="109" t="s">
        <v>586</v>
      </c>
      <c r="B51" s="110" t="s">
        <v>149</v>
      </c>
      <c r="C51" s="111">
        <v>1</v>
      </c>
      <c r="D51" s="112"/>
      <c r="E51" s="113">
        <v>2292.1176620400001</v>
      </c>
      <c r="F51" s="114">
        <f>C51*E51</f>
        <v>2292.1176620400001</v>
      </c>
      <c r="G51" s="115">
        <v>85.6</v>
      </c>
      <c r="H51" s="116">
        <f>F51*(1-(G51/100)) +(0*SUM(H52,H53))</f>
        <v>330.06494333376008</v>
      </c>
      <c r="I51" s="117"/>
    </row>
    <row r="52" spans="1:9" hidden="1" outlineLevel="3" x14ac:dyDescent="0.2">
      <c r="A52" s="109" t="s">
        <v>587</v>
      </c>
      <c r="B52" s="110" t="s">
        <v>151</v>
      </c>
      <c r="C52" s="111">
        <v>1</v>
      </c>
      <c r="D52" s="112"/>
      <c r="E52" s="113">
        <v>509.35948044999998</v>
      </c>
      <c r="F52" s="114">
        <v>509.35948044999998</v>
      </c>
      <c r="G52" s="115">
        <v>85.6</v>
      </c>
      <c r="H52" s="116">
        <v>73.347765184799997</v>
      </c>
      <c r="I52" s="117"/>
    </row>
    <row r="53" spans="1:9" hidden="1" outlineLevel="3" x14ac:dyDescent="0.2">
      <c r="A53" s="109" t="s">
        <v>588</v>
      </c>
      <c r="B53" s="110" t="s">
        <v>153</v>
      </c>
      <c r="C53" s="111">
        <v>1</v>
      </c>
      <c r="D53" s="112"/>
      <c r="E53" s="113">
        <v>1782.75818159</v>
      </c>
      <c r="F53" s="114">
        <v>1782.75818159</v>
      </c>
      <c r="G53" s="115">
        <v>85.6</v>
      </c>
      <c r="H53" s="116">
        <v>256.71717814895999</v>
      </c>
      <c r="I53" s="117"/>
    </row>
    <row r="54" spans="1:9" outlineLevel="2" x14ac:dyDescent="0.2">
      <c r="A54" s="109" t="s">
        <v>589</v>
      </c>
      <c r="B54" s="110" t="s">
        <v>155</v>
      </c>
      <c r="C54" s="111">
        <v>1</v>
      </c>
      <c r="D54" s="112"/>
      <c r="E54" s="113">
        <v>303.06889087000002</v>
      </c>
      <c r="F54" s="114">
        <f>C54*E54</f>
        <v>303.06889087000002</v>
      </c>
      <c r="G54" s="115">
        <v>85.6</v>
      </c>
      <c r="H54" s="116">
        <f>F54*(1-(G54/100)) +(0*SUM(H55))</f>
        <v>43.641920285280008</v>
      </c>
      <c r="I54" s="117"/>
    </row>
    <row r="55" spans="1:9" hidden="1" outlineLevel="2" x14ac:dyDescent="0.2">
      <c r="A55" s="109" t="s">
        <v>590</v>
      </c>
      <c r="B55" s="110" t="s">
        <v>157</v>
      </c>
      <c r="C55" s="111">
        <v>1</v>
      </c>
      <c r="D55" s="112"/>
      <c r="E55" s="113">
        <v>303.06889087000002</v>
      </c>
      <c r="F55" s="114">
        <v>303.06889087000002</v>
      </c>
      <c r="G55" s="115">
        <v>85.6</v>
      </c>
      <c r="H55" s="116">
        <v>43.641920285280001</v>
      </c>
      <c r="I55" s="117"/>
    </row>
    <row r="56" spans="1:9" outlineLevel="2" x14ac:dyDescent="0.2">
      <c r="A56" s="109" t="s">
        <v>591</v>
      </c>
      <c r="B56" s="110" t="s">
        <v>159</v>
      </c>
      <c r="C56" s="111">
        <v>1</v>
      </c>
      <c r="D56" s="112"/>
      <c r="E56" s="113">
        <v>1069.6549089499999</v>
      </c>
      <c r="F56" s="114">
        <f>C56*E56</f>
        <v>1069.6549089499999</v>
      </c>
      <c r="G56" s="115">
        <v>85.6</v>
      </c>
      <c r="H56" s="116">
        <f>F56*(1-(G56/100)) +(0*SUM(H57))</f>
        <v>154.0303068888</v>
      </c>
      <c r="I56" s="117"/>
    </row>
    <row r="57" spans="1:9" hidden="1" outlineLevel="2" x14ac:dyDescent="0.2">
      <c r="A57" s="109" t="s">
        <v>592</v>
      </c>
      <c r="B57" s="110" t="s">
        <v>161</v>
      </c>
      <c r="C57" s="111">
        <v>1</v>
      </c>
      <c r="D57" s="112"/>
      <c r="E57" s="113">
        <v>1069.6549089499999</v>
      </c>
      <c r="F57" s="114">
        <v>1069.6549089499999</v>
      </c>
      <c r="G57" s="115">
        <v>85.6</v>
      </c>
      <c r="H57" s="116">
        <v>154.0303068888</v>
      </c>
      <c r="I57" s="117"/>
    </row>
    <row r="58" spans="1:9" outlineLevel="2" x14ac:dyDescent="0.2">
      <c r="A58" s="109" t="s">
        <v>593</v>
      </c>
      <c r="B58" s="110" t="s">
        <v>163</v>
      </c>
      <c r="C58" s="111">
        <v>1</v>
      </c>
      <c r="D58" s="112"/>
      <c r="E58" s="113">
        <v>9012.9</v>
      </c>
      <c r="F58" s="114">
        <f>C58*E58</f>
        <v>9012.9</v>
      </c>
      <c r="G58" s="115">
        <v>85.6</v>
      </c>
      <c r="H58" s="116">
        <f>F58*(1-(G58/100)) +(0*SUM(H59))</f>
        <v>1297.8576</v>
      </c>
      <c r="I58" s="117"/>
    </row>
    <row r="59" spans="1:9" hidden="1" outlineLevel="2" x14ac:dyDescent="0.2">
      <c r="A59" s="109" t="s">
        <v>594</v>
      </c>
      <c r="B59" s="110" t="s">
        <v>165</v>
      </c>
      <c r="C59" s="111">
        <v>1</v>
      </c>
      <c r="D59" s="112"/>
      <c r="E59" s="113">
        <v>9012.9</v>
      </c>
      <c r="F59" s="114">
        <v>9012.9</v>
      </c>
      <c r="G59" s="115">
        <v>85.6</v>
      </c>
      <c r="H59" s="116">
        <v>1297.8576</v>
      </c>
      <c r="I59" s="117"/>
    </row>
    <row r="60" spans="1:9" outlineLevel="1" x14ac:dyDescent="0.2">
      <c r="A60" s="109" t="s">
        <v>595</v>
      </c>
      <c r="B60" s="110" t="s">
        <v>596</v>
      </c>
      <c r="C60" s="111">
        <v>1</v>
      </c>
      <c r="D60" s="112"/>
      <c r="E60" s="113">
        <f>SUM(F61)</f>
        <v>333.63045970000002</v>
      </c>
      <c r="F60" s="114">
        <f>C60*E60</f>
        <v>333.63045970000002</v>
      </c>
      <c r="G60" s="115">
        <f>IF(F60=0, 0, 100*(1-(H60/F60)))</f>
        <v>85.6</v>
      </c>
      <c r="H60" s="116">
        <f>C60*SUM(H61)</f>
        <v>48.042786196800009</v>
      </c>
      <c r="I60" s="117"/>
    </row>
    <row r="61" spans="1:9" outlineLevel="1" x14ac:dyDescent="0.2">
      <c r="A61" s="109" t="s">
        <v>597</v>
      </c>
      <c r="B61" s="110" t="s">
        <v>139</v>
      </c>
      <c r="C61" s="111">
        <v>1</v>
      </c>
      <c r="D61" s="112"/>
      <c r="E61" s="113">
        <v>333.63045970000002</v>
      </c>
      <c r="F61" s="114">
        <f>C61*E61</f>
        <v>333.63045970000002</v>
      </c>
      <c r="G61" s="115">
        <v>85.6</v>
      </c>
      <c r="H61" s="116">
        <f>F61*(1-(G61/100)) +(0*SUM(H62))</f>
        <v>48.042786196800009</v>
      </c>
      <c r="I61" s="117"/>
    </row>
    <row r="62" spans="1:9" hidden="1" outlineLevel="1" x14ac:dyDescent="0.2">
      <c r="A62" s="109" t="s">
        <v>598</v>
      </c>
      <c r="B62" s="110" t="s">
        <v>141</v>
      </c>
      <c r="C62" s="111">
        <v>1</v>
      </c>
      <c r="D62" s="112"/>
      <c r="E62" s="113">
        <v>333.63045970000002</v>
      </c>
      <c r="F62" s="114">
        <v>333.63045970000002</v>
      </c>
      <c r="G62" s="115">
        <v>85.6</v>
      </c>
      <c r="H62" s="116">
        <v>48.042786196800002</v>
      </c>
      <c r="I62" s="117"/>
    </row>
    <row r="63" spans="1:9" outlineLevel="1" x14ac:dyDescent="0.2">
      <c r="A63" s="109" t="s">
        <v>599</v>
      </c>
      <c r="B63" s="110" t="s">
        <v>600</v>
      </c>
      <c r="C63" s="111">
        <v>1</v>
      </c>
      <c r="D63" s="112"/>
      <c r="E63" s="113">
        <f>SUM(F64)</f>
        <v>1324.33464918</v>
      </c>
      <c r="F63" s="114">
        <f>C63*E63</f>
        <v>1324.33464918</v>
      </c>
      <c r="G63" s="115">
        <f>IF(F63=0, 0, 100*(1-(H63/F63)))</f>
        <v>85.6</v>
      </c>
      <c r="H63" s="116">
        <f>C63*SUM(H64)</f>
        <v>190.70418948192003</v>
      </c>
      <c r="I63" s="117"/>
    </row>
    <row r="64" spans="1:9" outlineLevel="1" x14ac:dyDescent="0.2">
      <c r="A64" s="109" t="s">
        <v>601</v>
      </c>
      <c r="B64" s="110" t="s">
        <v>133</v>
      </c>
      <c r="C64" s="111">
        <v>1</v>
      </c>
      <c r="D64" s="112"/>
      <c r="E64" s="113">
        <v>1324.33464918</v>
      </c>
      <c r="F64" s="114">
        <f>C64*E64</f>
        <v>1324.33464918</v>
      </c>
      <c r="G64" s="115">
        <v>85.6</v>
      </c>
      <c r="H64" s="116">
        <f>F64*(1-(G64/100)) +(0*SUM(H65))</f>
        <v>190.70418948192003</v>
      </c>
      <c r="I64" s="117"/>
    </row>
    <row r="65" spans="1:9" hidden="1" outlineLevel="1" x14ac:dyDescent="0.2">
      <c r="A65" s="109" t="s">
        <v>602</v>
      </c>
      <c r="B65" s="110" t="s">
        <v>135</v>
      </c>
      <c r="C65" s="111">
        <v>1</v>
      </c>
      <c r="D65" s="112"/>
      <c r="E65" s="113">
        <v>1324.33464918</v>
      </c>
      <c r="F65" s="114">
        <v>1324.33464918</v>
      </c>
      <c r="G65" s="115">
        <v>85.6</v>
      </c>
      <c r="H65" s="116">
        <v>190.70418948192</v>
      </c>
      <c r="I65" s="117"/>
    </row>
    <row r="66" spans="1:9" x14ac:dyDescent="0.2">
      <c r="A66" s="109"/>
      <c r="B66" s="110"/>
      <c r="C66" s="111"/>
      <c r="D66" s="112"/>
      <c r="E66" s="113"/>
      <c r="F66" s="114"/>
      <c r="G66" s="115"/>
      <c r="H66" s="116"/>
      <c r="I66" s="117"/>
    </row>
    <row r="67" spans="1:9" ht="13.5" thickBot="1" x14ac:dyDescent="0.25">
      <c r="A67" s="118"/>
      <c r="B67" s="119"/>
      <c r="C67" s="120"/>
      <c r="D67" s="121"/>
      <c r="E67" s="122"/>
      <c r="F67" s="123"/>
      <c r="G67" s="124"/>
      <c r="H67" s="125"/>
      <c r="I67" s="126"/>
    </row>
    <row r="68" spans="1:9" x14ac:dyDescent="0.2">
      <c r="A68" s="27"/>
      <c r="B68" s="127" t="s">
        <v>49</v>
      </c>
      <c r="C68" s="128"/>
      <c r="D68" s="27"/>
      <c r="E68" s="129"/>
      <c r="F68" s="114"/>
      <c r="G68" s="130"/>
      <c r="H68" s="129">
        <f>F11</f>
        <v>60685.761626130006</v>
      </c>
      <c r="I68" s="129"/>
    </row>
    <row r="69" spans="1:9" x14ac:dyDescent="0.2">
      <c r="A69" s="4"/>
      <c r="B69" s="127" t="s">
        <v>50</v>
      </c>
      <c r="C69" s="96"/>
      <c r="D69" s="4"/>
      <c r="E69" s="20"/>
      <c r="F69" s="114"/>
      <c r="G69" s="97"/>
      <c r="H69" s="20">
        <f>H11</f>
        <v>29874.374779420552</v>
      </c>
      <c r="I69" s="20"/>
    </row>
    <row r="70" spans="1:9" x14ac:dyDescent="0.2">
      <c r="A70" s="4"/>
      <c r="B70" s="127" t="s">
        <v>51</v>
      </c>
      <c r="C70" s="96"/>
      <c r="D70" s="4"/>
      <c r="E70" s="20"/>
      <c r="F70" s="114"/>
      <c r="G70" s="97"/>
      <c r="H70" s="20">
        <f>I11</f>
        <v>0</v>
      </c>
      <c r="I70" s="20"/>
    </row>
    <row r="71" spans="1:9" x14ac:dyDescent="0.2">
      <c r="A71" s="4"/>
      <c r="B71" s="127"/>
      <c r="C71" s="96"/>
      <c r="D71" s="4"/>
      <c r="E71" s="20"/>
      <c r="F71" s="114"/>
      <c r="G71" s="97"/>
      <c r="H71" s="20"/>
      <c r="I71" s="20"/>
    </row>
    <row r="72" spans="1:9" x14ac:dyDescent="0.2">
      <c r="A72" s="4"/>
      <c r="B72" s="76" t="s">
        <v>52</v>
      </c>
      <c r="C72" s="96"/>
      <c r="D72" s="4"/>
      <c r="E72" s="20"/>
      <c r="F72" s="114"/>
      <c r="G72" s="97"/>
      <c r="H72" s="20">
        <f>SUM(H69,H70)</f>
        <v>29874.374779420552</v>
      </c>
    </row>
    <row r="73" spans="1:9" x14ac:dyDescent="0.2">
      <c r="A73" s="4"/>
      <c r="B73" s="76"/>
      <c r="C73" s="96"/>
      <c r="D73" s="4"/>
      <c r="E73" s="20"/>
      <c r="F73" s="20"/>
      <c r="G73" s="97"/>
      <c r="H73" s="20"/>
      <c r="I73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outlinePr summaryBelow="0"/>
    <pageSetUpPr fitToPage="1"/>
  </sheetPr>
  <dimension ref="A1:I81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603</v>
      </c>
      <c r="B11" s="110" t="s">
        <v>604</v>
      </c>
      <c r="C11" s="111">
        <v>1</v>
      </c>
      <c r="D11" s="112"/>
      <c r="E11" s="113">
        <f>SUM(F12,F51,F62)</f>
        <v>63975.751371450009</v>
      </c>
      <c r="F11" s="114">
        <f>C11*E11</f>
        <v>63975.751371450009</v>
      </c>
      <c r="G11" s="115">
        <f>IF(F11=0, 0, 100*(1-(H11/F11)))</f>
        <v>49.76222770106601</v>
      </c>
      <c r="H11" s="116">
        <f>C11*SUM(H12,H51,H62)</f>
        <v>32139.992300521193</v>
      </c>
      <c r="I11" s="117">
        <f>SUM(I12:I73)</f>
        <v>0</v>
      </c>
    </row>
    <row r="12" spans="1:9" outlineLevel="1" x14ac:dyDescent="0.2">
      <c r="A12" s="109" t="s">
        <v>605</v>
      </c>
      <c r="B12" s="110" t="s">
        <v>606</v>
      </c>
      <c r="C12" s="111">
        <v>1</v>
      </c>
      <c r="D12" s="112"/>
      <c r="E12" s="113">
        <f>SUM(F13,F15,F17,F19,F21,F23,F25,F27,F29,F31,F33,F35,F37,F39,F41,F43,F45,F47)</f>
        <v>42100.082541710006</v>
      </c>
      <c r="F12" s="114">
        <f>C12*E12</f>
        <v>42100.082541710006</v>
      </c>
      <c r="G12" s="115">
        <f>IF(F12=0, 0, 100*(1-(H12/F12)))</f>
        <v>40.000000000000021</v>
      </c>
      <c r="H12" s="116">
        <f>C12*SUM(H13,H15,H17,H19,H21,H23,H25,H27,H29,H31,H33,H35,H37,H39,H41,H43,H45,H47)</f>
        <v>25260.049525025996</v>
      </c>
      <c r="I12" s="117"/>
    </row>
    <row r="13" spans="1:9" outlineLevel="2" x14ac:dyDescent="0.2">
      <c r="A13" s="109" t="s">
        <v>607</v>
      </c>
      <c r="B13" s="110" t="s">
        <v>536</v>
      </c>
      <c r="C13" s="111">
        <v>2</v>
      </c>
      <c r="D13" s="112"/>
      <c r="E13" s="113">
        <v>37.44</v>
      </c>
      <c r="F13" s="114">
        <f>C13*E13</f>
        <v>74.88</v>
      </c>
      <c r="G13" s="115">
        <v>40</v>
      </c>
      <c r="H13" s="116">
        <f>F13*(1-(G13/100)) +(0*SUM(H14))</f>
        <v>44.927999999999997</v>
      </c>
      <c r="I13" s="117"/>
    </row>
    <row r="14" spans="1:9" hidden="1" outlineLevel="2" x14ac:dyDescent="0.2">
      <c r="A14" s="109" t="s">
        <v>608</v>
      </c>
      <c r="B14" s="110" t="s">
        <v>536</v>
      </c>
      <c r="C14" s="111">
        <v>1</v>
      </c>
      <c r="D14" s="112"/>
      <c r="E14" s="113">
        <v>37.44</v>
      </c>
      <c r="F14" s="114">
        <v>37.44</v>
      </c>
      <c r="G14" s="115">
        <v>40</v>
      </c>
      <c r="H14" s="116">
        <v>22.463999999999999</v>
      </c>
      <c r="I14" s="117"/>
    </row>
    <row r="15" spans="1:9" outlineLevel="2" x14ac:dyDescent="0.2">
      <c r="A15" s="109" t="s">
        <v>609</v>
      </c>
      <c r="B15" s="110" t="s">
        <v>191</v>
      </c>
      <c r="C15" s="111">
        <v>1</v>
      </c>
      <c r="D15" s="112"/>
      <c r="E15" s="113">
        <v>700.36928562000003</v>
      </c>
      <c r="F15" s="114">
        <f>C15*E15</f>
        <v>700.36928562000003</v>
      </c>
      <c r="G15" s="115">
        <v>40</v>
      </c>
      <c r="H15" s="116">
        <f>F15*(1-(G15/100)) +(0*SUM(H16))</f>
        <v>420.22157137200003</v>
      </c>
      <c r="I15" s="117"/>
    </row>
    <row r="16" spans="1:9" hidden="1" outlineLevel="2" x14ac:dyDescent="0.2">
      <c r="A16" s="109" t="s">
        <v>610</v>
      </c>
      <c r="B16" s="110" t="s">
        <v>193</v>
      </c>
      <c r="C16" s="111">
        <v>1</v>
      </c>
      <c r="D16" s="112"/>
      <c r="E16" s="113">
        <v>700.36928562000003</v>
      </c>
      <c r="F16" s="114">
        <v>700.36928562000003</v>
      </c>
      <c r="G16" s="115">
        <v>40</v>
      </c>
      <c r="H16" s="116">
        <v>420.22157137200003</v>
      </c>
      <c r="I16" s="117"/>
    </row>
    <row r="17" spans="1:9" outlineLevel="2" x14ac:dyDescent="0.2">
      <c r="A17" s="109" t="s">
        <v>611</v>
      </c>
      <c r="B17" s="110" t="s">
        <v>195</v>
      </c>
      <c r="C17" s="111">
        <v>2</v>
      </c>
      <c r="D17" s="112"/>
      <c r="E17" s="113">
        <v>967.93582071000003</v>
      </c>
      <c r="F17" s="114">
        <f>C17*E17</f>
        <v>1935.8716414200001</v>
      </c>
      <c r="G17" s="115">
        <v>40</v>
      </c>
      <c r="H17" s="116">
        <f>F17*(1-(G17/100)) +(0*SUM(H18))</f>
        <v>1161.522984852</v>
      </c>
      <c r="I17" s="117"/>
    </row>
    <row r="18" spans="1:9" hidden="1" outlineLevel="2" x14ac:dyDescent="0.2">
      <c r="A18" s="109" t="s">
        <v>612</v>
      </c>
      <c r="B18" s="110" t="s">
        <v>197</v>
      </c>
      <c r="C18" s="111">
        <v>1</v>
      </c>
      <c r="D18" s="112"/>
      <c r="E18" s="113">
        <v>967.93582071000003</v>
      </c>
      <c r="F18" s="114">
        <v>967.93582071000003</v>
      </c>
      <c r="G18" s="115">
        <v>40</v>
      </c>
      <c r="H18" s="116">
        <v>580.76149242600002</v>
      </c>
      <c r="I18" s="117"/>
    </row>
    <row r="19" spans="1:9" outlineLevel="2" x14ac:dyDescent="0.2">
      <c r="A19" s="109" t="s">
        <v>613</v>
      </c>
      <c r="B19" s="110" t="s">
        <v>543</v>
      </c>
      <c r="C19" s="111">
        <v>1</v>
      </c>
      <c r="D19" s="112"/>
      <c r="E19" s="113">
        <v>967.93582071000003</v>
      </c>
      <c r="F19" s="114">
        <f>C19*E19</f>
        <v>967.93582071000003</v>
      </c>
      <c r="G19" s="115">
        <v>40</v>
      </c>
      <c r="H19" s="116">
        <f>F19*(1-(G19/100)) +(0*SUM(H20))</f>
        <v>580.76149242600002</v>
      </c>
      <c r="I19" s="117"/>
    </row>
    <row r="20" spans="1:9" hidden="1" outlineLevel="2" x14ac:dyDescent="0.2">
      <c r="A20" s="109" t="s">
        <v>614</v>
      </c>
      <c r="B20" s="110" t="s">
        <v>256</v>
      </c>
      <c r="C20" s="111">
        <v>1</v>
      </c>
      <c r="D20" s="112"/>
      <c r="E20" s="113">
        <v>967.93582071000003</v>
      </c>
      <c r="F20" s="114">
        <v>967.93582071000003</v>
      </c>
      <c r="G20" s="115">
        <v>40</v>
      </c>
      <c r="H20" s="116">
        <v>580.76149242600002</v>
      </c>
      <c r="I20" s="117"/>
    </row>
    <row r="21" spans="1:9" outlineLevel="2" x14ac:dyDescent="0.2">
      <c r="A21" s="109" t="s">
        <v>615</v>
      </c>
      <c r="B21" s="110" t="s">
        <v>616</v>
      </c>
      <c r="C21" s="111">
        <v>1</v>
      </c>
      <c r="D21" s="112"/>
      <c r="E21" s="113">
        <v>20.059999999999999</v>
      </c>
      <c r="F21" s="114">
        <f>C21*E21</f>
        <v>20.059999999999999</v>
      </c>
      <c r="G21" s="115">
        <v>40</v>
      </c>
      <c r="H21" s="116">
        <f>F21*(1-(G21/100)) +(0*SUM(H22))</f>
        <v>12.036</v>
      </c>
      <c r="I21" s="117"/>
    </row>
    <row r="22" spans="1:9" hidden="1" outlineLevel="2" x14ac:dyDescent="0.2">
      <c r="A22" s="109" t="s">
        <v>617</v>
      </c>
      <c r="B22" s="110" t="s">
        <v>616</v>
      </c>
      <c r="C22" s="111">
        <v>1</v>
      </c>
      <c r="D22" s="112"/>
      <c r="E22" s="113">
        <v>20.059999999999999</v>
      </c>
      <c r="F22" s="114">
        <v>20.059999999999999</v>
      </c>
      <c r="G22" s="115">
        <v>40</v>
      </c>
      <c r="H22" s="116">
        <v>12.036</v>
      </c>
      <c r="I22" s="117"/>
    </row>
    <row r="23" spans="1:9" outlineLevel="2" x14ac:dyDescent="0.2">
      <c r="A23" s="109" t="s">
        <v>618</v>
      </c>
      <c r="B23" s="110" t="s">
        <v>619</v>
      </c>
      <c r="C23" s="111">
        <v>1</v>
      </c>
      <c r="D23" s="112"/>
      <c r="E23" s="113">
        <v>40.11</v>
      </c>
      <c r="F23" s="114">
        <f>C23*E23</f>
        <v>40.11</v>
      </c>
      <c r="G23" s="115">
        <v>40</v>
      </c>
      <c r="H23" s="116">
        <f>F23*(1-(G23/100)) +(0*SUM(H24))</f>
        <v>24.065999999999999</v>
      </c>
      <c r="I23" s="117"/>
    </row>
    <row r="24" spans="1:9" hidden="1" outlineLevel="2" x14ac:dyDescent="0.2">
      <c r="A24" s="109" t="s">
        <v>620</v>
      </c>
      <c r="B24" s="110" t="s">
        <v>619</v>
      </c>
      <c r="C24" s="111">
        <v>1</v>
      </c>
      <c r="D24" s="112"/>
      <c r="E24" s="113">
        <v>40.11</v>
      </c>
      <c r="F24" s="114">
        <v>40.11</v>
      </c>
      <c r="G24" s="115">
        <v>40</v>
      </c>
      <c r="H24" s="116">
        <v>24.065999999999999</v>
      </c>
      <c r="I24" s="117"/>
    </row>
    <row r="25" spans="1:9" outlineLevel="2" x14ac:dyDescent="0.2">
      <c r="A25" s="109" t="s">
        <v>621</v>
      </c>
      <c r="B25" s="110" t="s">
        <v>546</v>
      </c>
      <c r="C25" s="111">
        <v>1</v>
      </c>
      <c r="D25" s="112"/>
      <c r="E25" s="113">
        <v>9428.2439831899992</v>
      </c>
      <c r="F25" s="114">
        <f>C25*E25</f>
        <v>9428.2439831899992</v>
      </c>
      <c r="G25" s="115">
        <v>40</v>
      </c>
      <c r="H25" s="116">
        <f>F25*(1-(G25/100)) +(0*SUM(H26))</f>
        <v>5656.9463899139992</v>
      </c>
      <c r="I25" s="117"/>
    </row>
    <row r="26" spans="1:9" hidden="1" outlineLevel="2" x14ac:dyDescent="0.2">
      <c r="A26" s="109" t="s">
        <v>622</v>
      </c>
      <c r="B26" s="110" t="s">
        <v>546</v>
      </c>
      <c r="C26" s="111">
        <v>1</v>
      </c>
      <c r="D26" s="112"/>
      <c r="E26" s="113">
        <v>9428.2439831899992</v>
      </c>
      <c r="F26" s="114">
        <v>9428.2439831899992</v>
      </c>
      <c r="G26" s="115">
        <v>40</v>
      </c>
      <c r="H26" s="116">
        <v>5656.9463899140001</v>
      </c>
      <c r="I26" s="117"/>
    </row>
    <row r="27" spans="1:9" outlineLevel="2" x14ac:dyDescent="0.2">
      <c r="A27" s="109" t="s">
        <v>623</v>
      </c>
      <c r="B27" s="110" t="s">
        <v>549</v>
      </c>
      <c r="C27" s="111">
        <v>1</v>
      </c>
      <c r="D27" s="112"/>
      <c r="E27" s="113">
        <v>10160.44823634</v>
      </c>
      <c r="F27" s="114">
        <f>C27*E27</f>
        <v>10160.44823634</v>
      </c>
      <c r="G27" s="115">
        <v>40</v>
      </c>
      <c r="H27" s="116">
        <f>F27*(1-(G27/100)) +(0*SUM(H28))</f>
        <v>6096.268941804</v>
      </c>
      <c r="I27" s="117"/>
    </row>
    <row r="28" spans="1:9" hidden="1" outlineLevel="2" x14ac:dyDescent="0.2">
      <c r="A28" s="109" t="s">
        <v>624</v>
      </c>
      <c r="B28" s="110" t="s">
        <v>549</v>
      </c>
      <c r="C28" s="111">
        <v>1</v>
      </c>
      <c r="D28" s="112"/>
      <c r="E28" s="113">
        <v>10160.44823634</v>
      </c>
      <c r="F28" s="114">
        <v>10160.44823634</v>
      </c>
      <c r="G28" s="115">
        <v>40</v>
      </c>
      <c r="H28" s="116">
        <v>6096.268941804</v>
      </c>
      <c r="I28" s="117"/>
    </row>
    <row r="29" spans="1:9" outlineLevel="2" x14ac:dyDescent="0.2">
      <c r="A29" s="109" t="s">
        <v>625</v>
      </c>
      <c r="B29" s="110" t="s">
        <v>203</v>
      </c>
      <c r="C29" s="111">
        <v>1</v>
      </c>
      <c r="D29" s="112"/>
      <c r="E29" s="113">
        <v>9312.3647013900008</v>
      </c>
      <c r="F29" s="114">
        <f>C29*E29</f>
        <v>9312.3647013900008</v>
      </c>
      <c r="G29" s="115">
        <v>40</v>
      </c>
      <c r="H29" s="116">
        <f>F29*(1-(G29/100)) +(0*SUM(H30))</f>
        <v>5587.4188208340001</v>
      </c>
      <c r="I29" s="117"/>
    </row>
    <row r="30" spans="1:9" hidden="1" outlineLevel="2" x14ac:dyDescent="0.2">
      <c r="A30" s="109" t="s">
        <v>626</v>
      </c>
      <c r="B30" s="110" t="s">
        <v>205</v>
      </c>
      <c r="C30" s="111">
        <v>1</v>
      </c>
      <c r="D30" s="112"/>
      <c r="E30" s="113">
        <v>9312.3647013900008</v>
      </c>
      <c r="F30" s="114">
        <v>9312.3647013900008</v>
      </c>
      <c r="G30" s="115">
        <v>40</v>
      </c>
      <c r="H30" s="116">
        <v>5587.4188208340001</v>
      </c>
      <c r="I30" s="117"/>
    </row>
    <row r="31" spans="1:9" outlineLevel="2" x14ac:dyDescent="0.2">
      <c r="A31" s="109" t="s">
        <v>627</v>
      </c>
      <c r="B31" s="110" t="s">
        <v>207</v>
      </c>
      <c r="C31" s="111">
        <v>1</v>
      </c>
      <c r="D31" s="112"/>
      <c r="E31" s="113">
        <v>1980.13</v>
      </c>
      <c r="F31" s="114">
        <f>C31*E31</f>
        <v>1980.13</v>
      </c>
      <c r="G31" s="115">
        <v>40</v>
      </c>
      <c r="H31" s="116">
        <f>F31*(1-(G31/100)) +(0*SUM(H32))</f>
        <v>1188.078</v>
      </c>
      <c r="I31" s="117"/>
    </row>
    <row r="32" spans="1:9" hidden="1" outlineLevel="2" x14ac:dyDescent="0.2">
      <c r="A32" s="109" t="s">
        <v>628</v>
      </c>
      <c r="B32" s="110" t="s">
        <v>207</v>
      </c>
      <c r="C32" s="111">
        <v>1</v>
      </c>
      <c r="D32" s="112"/>
      <c r="E32" s="113">
        <v>1980.13</v>
      </c>
      <c r="F32" s="114">
        <v>1980.13</v>
      </c>
      <c r="G32" s="115">
        <v>40</v>
      </c>
      <c r="H32" s="116">
        <v>1188.078</v>
      </c>
      <c r="I32" s="117"/>
    </row>
    <row r="33" spans="1:9" outlineLevel="2" x14ac:dyDescent="0.2">
      <c r="A33" s="109" t="s">
        <v>629</v>
      </c>
      <c r="B33" s="110" t="s">
        <v>210</v>
      </c>
      <c r="C33" s="111">
        <v>2</v>
      </c>
      <c r="D33" s="112"/>
      <c r="E33" s="113">
        <v>1308.5572392700001</v>
      </c>
      <c r="F33" s="114">
        <f>C33*E33</f>
        <v>2617.1144785400002</v>
      </c>
      <c r="G33" s="115">
        <v>40</v>
      </c>
      <c r="H33" s="116">
        <f>F33*(1-(G33/100)) +(0*SUM(H34))</f>
        <v>1570.2686871240001</v>
      </c>
      <c r="I33" s="117"/>
    </row>
    <row r="34" spans="1:9" hidden="1" outlineLevel="2" x14ac:dyDescent="0.2">
      <c r="A34" s="109" t="s">
        <v>630</v>
      </c>
      <c r="B34" s="110" t="s">
        <v>210</v>
      </c>
      <c r="C34" s="111">
        <v>1</v>
      </c>
      <c r="D34" s="112"/>
      <c r="E34" s="113">
        <v>1308.5572392700001</v>
      </c>
      <c r="F34" s="114">
        <v>1308.5572392700001</v>
      </c>
      <c r="G34" s="115">
        <v>40</v>
      </c>
      <c r="H34" s="116">
        <v>785.13434356200003</v>
      </c>
      <c r="I34" s="117"/>
    </row>
    <row r="35" spans="1:9" outlineLevel="2" x14ac:dyDescent="0.2">
      <c r="A35" s="109" t="s">
        <v>631</v>
      </c>
      <c r="B35" s="110" t="s">
        <v>632</v>
      </c>
      <c r="C35" s="111">
        <v>2</v>
      </c>
      <c r="D35" s="112"/>
      <c r="E35" s="113">
        <v>452</v>
      </c>
      <c r="F35" s="114">
        <f>C35*E35</f>
        <v>904</v>
      </c>
      <c r="G35" s="115">
        <v>40</v>
      </c>
      <c r="H35" s="116">
        <f>F35*(1-(G35/100)) +(0*SUM(H36))</f>
        <v>542.4</v>
      </c>
      <c r="I35" s="117"/>
    </row>
    <row r="36" spans="1:9" hidden="1" outlineLevel="2" x14ac:dyDescent="0.2">
      <c r="A36" s="109" t="s">
        <v>633</v>
      </c>
      <c r="B36" s="110" t="s">
        <v>634</v>
      </c>
      <c r="C36" s="111">
        <v>1</v>
      </c>
      <c r="D36" s="112"/>
      <c r="E36" s="113">
        <v>452</v>
      </c>
      <c r="F36" s="114">
        <v>452</v>
      </c>
      <c r="G36" s="115">
        <v>40</v>
      </c>
      <c r="H36" s="116">
        <v>271.2</v>
      </c>
      <c r="I36" s="117"/>
    </row>
    <row r="37" spans="1:9" outlineLevel="2" x14ac:dyDescent="0.2">
      <c r="A37" s="109" t="s">
        <v>635</v>
      </c>
      <c r="B37" s="110" t="s">
        <v>558</v>
      </c>
      <c r="C37" s="111">
        <v>4</v>
      </c>
      <c r="D37" s="112"/>
      <c r="E37" s="113">
        <v>28.6</v>
      </c>
      <c r="F37" s="114">
        <f>C37*E37</f>
        <v>114.4</v>
      </c>
      <c r="G37" s="115">
        <v>40</v>
      </c>
      <c r="H37" s="116">
        <f>F37*(1-(G37/100)) +(0*SUM(H38))</f>
        <v>68.64</v>
      </c>
      <c r="I37" s="117"/>
    </row>
    <row r="38" spans="1:9" hidden="1" outlineLevel="2" x14ac:dyDescent="0.2">
      <c r="A38" s="109" t="s">
        <v>636</v>
      </c>
      <c r="B38" s="110" t="s">
        <v>558</v>
      </c>
      <c r="C38" s="111">
        <v>1</v>
      </c>
      <c r="D38" s="112"/>
      <c r="E38" s="113">
        <v>28.6</v>
      </c>
      <c r="F38" s="114">
        <v>28.6</v>
      </c>
      <c r="G38" s="115">
        <v>40</v>
      </c>
      <c r="H38" s="116">
        <v>17.16</v>
      </c>
      <c r="I38" s="117"/>
    </row>
    <row r="39" spans="1:9" outlineLevel="2" x14ac:dyDescent="0.2">
      <c r="A39" s="109" t="s">
        <v>637</v>
      </c>
      <c r="B39" s="110" t="s">
        <v>638</v>
      </c>
      <c r="C39" s="111">
        <v>1</v>
      </c>
      <c r="D39" s="112"/>
      <c r="E39" s="113">
        <v>1107.3</v>
      </c>
      <c r="F39" s="114">
        <f>C39*E39</f>
        <v>1107.3</v>
      </c>
      <c r="G39" s="115">
        <v>40</v>
      </c>
      <c r="H39" s="116">
        <f>F39*(1-(G39/100)) +(0*SUM(H40))</f>
        <v>664.38</v>
      </c>
      <c r="I39" s="117"/>
    </row>
    <row r="40" spans="1:9" hidden="1" outlineLevel="2" x14ac:dyDescent="0.2">
      <c r="A40" s="109" t="s">
        <v>639</v>
      </c>
      <c r="B40" s="110" t="s">
        <v>638</v>
      </c>
      <c r="C40" s="111">
        <v>1</v>
      </c>
      <c r="D40" s="112"/>
      <c r="E40" s="113">
        <v>1107.3</v>
      </c>
      <c r="F40" s="114">
        <v>1107.3</v>
      </c>
      <c r="G40" s="115">
        <v>40</v>
      </c>
      <c r="H40" s="116">
        <v>664.38</v>
      </c>
      <c r="I40" s="117"/>
    </row>
    <row r="41" spans="1:9" outlineLevel="2" x14ac:dyDescent="0.2">
      <c r="A41" s="109" t="s">
        <v>640</v>
      </c>
      <c r="B41" s="110" t="s">
        <v>641</v>
      </c>
      <c r="C41" s="111">
        <v>1</v>
      </c>
      <c r="D41" s="112"/>
      <c r="E41" s="113">
        <v>2358.3343945000001</v>
      </c>
      <c r="F41" s="114">
        <f>C41*E41</f>
        <v>2358.3343945000001</v>
      </c>
      <c r="G41" s="115">
        <v>40</v>
      </c>
      <c r="H41" s="116">
        <f>F41*(1-(G41/100)) +(0*SUM(H42))</f>
        <v>1415.0006367000001</v>
      </c>
      <c r="I41" s="117"/>
    </row>
    <row r="42" spans="1:9" hidden="1" outlineLevel="2" x14ac:dyDescent="0.2">
      <c r="A42" s="109" t="s">
        <v>642</v>
      </c>
      <c r="B42" s="110" t="s">
        <v>641</v>
      </c>
      <c r="C42" s="111">
        <v>1</v>
      </c>
      <c r="D42" s="112"/>
      <c r="E42" s="113">
        <v>2358.3343945000001</v>
      </c>
      <c r="F42" s="114">
        <v>2358.3343945000001</v>
      </c>
      <c r="G42" s="115">
        <v>40</v>
      </c>
      <c r="H42" s="116">
        <v>1415.0006367000001</v>
      </c>
      <c r="I42" s="117"/>
    </row>
    <row r="43" spans="1:9" outlineLevel="2" x14ac:dyDescent="0.2">
      <c r="A43" s="109" t="s">
        <v>643</v>
      </c>
      <c r="B43" s="110" t="s">
        <v>561</v>
      </c>
      <c r="C43" s="111">
        <v>2</v>
      </c>
      <c r="D43" s="112"/>
      <c r="E43" s="113">
        <v>27.17</v>
      </c>
      <c r="F43" s="114">
        <f>C43*E43</f>
        <v>54.34</v>
      </c>
      <c r="G43" s="115">
        <v>40</v>
      </c>
      <c r="H43" s="116">
        <f>F43*(1-(G43/100)) +(0*SUM(H44))</f>
        <v>32.603999999999999</v>
      </c>
      <c r="I43" s="117"/>
    </row>
    <row r="44" spans="1:9" hidden="1" outlineLevel="2" x14ac:dyDescent="0.2">
      <c r="A44" s="109" t="s">
        <v>644</v>
      </c>
      <c r="B44" s="110" t="s">
        <v>561</v>
      </c>
      <c r="C44" s="111">
        <v>1</v>
      </c>
      <c r="D44" s="112"/>
      <c r="E44" s="113">
        <v>27.17</v>
      </c>
      <c r="F44" s="114">
        <v>27.17</v>
      </c>
      <c r="G44" s="115">
        <v>40</v>
      </c>
      <c r="H44" s="116">
        <v>16.302</v>
      </c>
      <c r="I44" s="117"/>
    </row>
    <row r="45" spans="1:9" outlineLevel="2" x14ac:dyDescent="0.2">
      <c r="A45" s="109" t="s">
        <v>645</v>
      </c>
      <c r="B45" s="110" t="s">
        <v>646</v>
      </c>
      <c r="C45" s="111">
        <v>1</v>
      </c>
      <c r="D45" s="112"/>
      <c r="E45" s="113">
        <v>184.52</v>
      </c>
      <c r="F45" s="114">
        <f>C45*E45</f>
        <v>184.52</v>
      </c>
      <c r="G45" s="115">
        <v>40</v>
      </c>
      <c r="H45" s="116">
        <f>F45*(1-(G45/100)) +(0*SUM(H46))</f>
        <v>110.712</v>
      </c>
      <c r="I45" s="117"/>
    </row>
    <row r="46" spans="1:9" hidden="1" outlineLevel="2" x14ac:dyDescent="0.2">
      <c r="A46" s="109" t="s">
        <v>647</v>
      </c>
      <c r="B46" s="110" t="s">
        <v>646</v>
      </c>
      <c r="C46" s="111">
        <v>1</v>
      </c>
      <c r="D46" s="112"/>
      <c r="E46" s="113">
        <v>184.52</v>
      </c>
      <c r="F46" s="114">
        <v>184.52</v>
      </c>
      <c r="G46" s="115">
        <v>40</v>
      </c>
      <c r="H46" s="116">
        <v>110.712</v>
      </c>
      <c r="I46" s="117"/>
    </row>
    <row r="47" spans="1:9" outlineLevel="2" x14ac:dyDescent="0.2">
      <c r="A47" s="109" t="s">
        <v>648</v>
      </c>
      <c r="B47" s="110" t="s">
        <v>564</v>
      </c>
      <c r="C47" s="111">
        <v>2</v>
      </c>
      <c r="D47" s="112"/>
      <c r="E47" s="113">
        <f>SUM(F48)</f>
        <v>69.83</v>
      </c>
      <c r="F47" s="114">
        <f>C47*E47</f>
        <v>139.66</v>
      </c>
      <c r="G47" s="115">
        <f>IF(F47=0, 0, 100*(1-(H47/F47)))</f>
        <v>40</v>
      </c>
      <c r="H47" s="116">
        <f>C47*SUM(H48)</f>
        <v>83.795999999999992</v>
      </c>
      <c r="I47" s="117"/>
    </row>
    <row r="48" spans="1:9" outlineLevel="2" x14ac:dyDescent="0.2">
      <c r="A48" s="109" t="s">
        <v>649</v>
      </c>
      <c r="B48" s="110" t="s">
        <v>86</v>
      </c>
      <c r="C48" s="111">
        <v>1</v>
      </c>
      <c r="D48" s="112"/>
      <c r="E48" s="113">
        <v>69.83</v>
      </c>
      <c r="F48" s="114">
        <f>C48*E48</f>
        <v>69.83</v>
      </c>
      <c r="G48" s="115">
        <v>40</v>
      </c>
      <c r="H48" s="116">
        <f>F48*(1-(G48/100)) +(0*SUM(H49,H50))</f>
        <v>41.897999999999996</v>
      </c>
      <c r="I48" s="117"/>
    </row>
    <row r="49" spans="1:9" hidden="1" outlineLevel="3" x14ac:dyDescent="0.2">
      <c r="A49" s="109" t="s">
        <v>650</v>
      </c>
      <c r="B49" s="110" t="s">
        <v>90</v>
      </c>
      <c r="C49" s="111">
        <v>1</v>
      </c>
      <c r="D49" s="112"/>
      <c r="E49" s="113">
        <v>15.02</v>
      </c>
      <c r="F49" s="114">
        <v>15.02</v>
      </c>
      <c r="G49" s="115">
        <v>40</v>
      </c>
      <c r="H49" s="116">
        <v>9.0120000000000005</v>
      </c>
      <c r="I49" s="117"/>
    </row>
    <row r="50" spans="1:9" hidden="1" outlineLevel="3" x14ac:dyDescent="0.2">
      <c r="A50" s="109" t="s">
        <v>651</v>
      </c>
      <c r="B50" s="110" t="s">
        <v>98</v>
      </c>
      <c r="C50" s="111">
        <v>1</v>
      </c>
      <c r="D50" s="112"/>
      <c r="E50" s="113">
        <v>54.81</v>
      </c>
      <c r="F50" s="114">
        <v>54.81</v>
      </c>
      <c r="G50" s="115">
        <v>40</v>
      </c>
      <c r="H50" s="116">
        <v>32.886000000000003</v>
      </c>
      <c r="I50" s="117"/>
    </row>
    <row r="51" spans="1:9" outlineLevel="1" x14ac:dyDescent="0.2">
      <c r="A51" s="109" t="s">
        <v>652</v>
      </c>
      <c r="B51" s="110" t="s">
        <v>653</v>
      </c>
      <c r="C51" s="111">
        <v>1</v>
      </c>
      <c r="D51" s="112"/>
      <c r="E51" s="113">
        <f>SUM(F52)</f>
        <v>8864.2969081800002</v>
      </c>
      <c r="F51" s="114">
        <f>C51*E51</f>
        <v>8864.2969081800002</v>
      </c>
      <c r="G51" s="115">
        <f>IF(F51=0, 0, 100*(1-(H51/F51)))</f>
        <v>40</v>
      </c>
      <c r="H51" s="116">
        <f>C51*SUM(H52)</f>
        <v>5318.5781449079996</v>
      </c>
      <c r="I51" s="117"/>
    </row>
    <row r="52" spans="1:9" outlineLevel="1" x14ac:dyDescent="0.2">
      <c r="A52" s="109" t="s">
        <v>654</v>
      </c>
      <c r="B52" s="110" t="s">
        <v>571</v>
      </c>
      <c r="C52" s="111">
        <v>1</v>
      </c>
      <c r="D52" s="112"/>
      <c r="E52" s="113">
        <f>SUM(F53,F58)</f>
        <v>8864.2969081800002</v>
      </c>
      <c r="F52" s="114">
        <f>C52*E52</f>
        <v>8864.2969081800002</v>
      </c>
      <c r="G52" s="115">
        <f>IF(F52=0, 0, 100*(1-(H52/F52)))</f>
        <v>40</v>
      </c>
      <c r="H52" s="116">
        <f>C52*SUM(H53,H58)</f>
        <v>5318.5781449079996</v>
      </c>
      <c r="I52" s="117"/>
    </row>
    <row r="53" spans="1:9" outlineLevel="2" x14ac:dyDescent="0.2">
      <c r="A53" s="109" t="s">
        <v>655</v>
      </c>
      <c r="B53" s="110" t="s">
        <v>252</v>
      </c>
      <c r="C53" s="111">
        <v>1</v>
      </c>
      <c r="D53" s="112"/>
      <c r="E53" s="113">
        <v>8719.9796256099999</v>
      </c>
      <c r="F53" s="114">
        <f>C53*E53</f>
        <v>8719.9796256099999</v>
      </c>
      <c r="G53" s="115">
        <v>40</v>
      </c>
      <c r="H53" s="116">
        <f>F53*(1-(G53/100)) +(0*SUM(H54,H55,H56,H57))</f>
        <v>5231.9877753659994</v>
      </c>
      <c r="I53" s="117"/>
    </row>
    <row r="54" spans="1:9" hidden="1" outlineLevel="3" x14ac:dyDescent="0.2">
      <c r="A54" s="109" t="s">
        <v>656</v>
      </c>
      <c r="B54" s="110" t="s">
        <v>197</v>
      </c>
      <c r="C54" s="111">
        <v>1</v>
      </c>
      <c r="D54" s="112"/>
      <c r="E54" s="113">
        <v>967.93582071000003</v>
      </c>
      <c r="F54" s="114">
        <v>967.93582071000003</v>
      </c>
      <c r="G54" s="115">
        <v>40</v>
      </c>
      <c r="H54" s="116">
        <v>580.76149242600002</v>
      </c>
      <c r="I54" s="117"/>
    </row>
    <row r="55" spans="1:9" hidden="1" outlineLevel="3" x14ac:dyDescent="0.2">
      <c r="A55" s="109" t="s">
        <v>657</v>
      </c>
      <c r="B55" s="110" t="s">
        <v>256</v>
      </c>
      <c r="C55" s="111">
        <v>1</v>
      </c>
      <c r="D55" s="112"/>
      <c r="E55" s="113">
        <v>967.93582071000003</v>
      </c>
      <c r="F55" s="114">
        <v>967.93582071000003</v>
      </c>
      <c r="G55" s="115">
        <v>40</v>
      </c>
      <c r="H55" s="116">
        <v>580.76149242600002</v>
      </c>
      <c r="I55" s="117"/>
    </row>
    <row r="56" spans="1:9" hidden="1" outlineLevel="3" x14ac:dyDescent="0.2">
      <c r="A56" s="109" t="s">
        <v>658</v>
      </c>
      <c r="B56" s="110" t="s">
        <v>118</v>
      </c>
      <c r="C56" s="111">
        <v>3</v>
      </c>
      <c r="D56" s="112"/>
      <c r="E56" s="113">
        <v>862.86769387000004</v>
      </c>
      <c r="F56" s="114">
        <v>2588.6030816100001</v>
      </c>
      <c r="G56" s="115">
        <v>40</v>
      </c>
      <c r="H56" s="116">
        <v>1553.161848966</v>
      </c>
      <c r="I56" s="117"/>
    </row>
    <row r="57" spans="1:9" hidden="1" outlineLevel="3" x14ac:dyDescent="0.2">
      <c r="A57" s="109" t="s">
        <v>659</v>
      </c>
      <c r="B57" s="110" t="s">
        <v>577</v>
      </c>
      <c r="C57" s="111">
        <v>1</v>
      </c>
      <c r="D57" s="112"/>
      <c r="E57" s="113">
        <v>4195.5049025799999</v>
      </c>
      <c r="F57" s="114">
        <v>4195.5049025799999</v>
      </c>
      <c r="G57" s="115">
        <v>40</v>
      </c>
      <c r="H57" s="116">
        <v>2517.302941548</v>
      </c>
      <c r="I57" s="117"/>
    </row>
    <row r="58" spans="1:9" outlineLevel="2" x14ac:dyDescent="0.2">
      <c r="A58" s="109" t="s">
        <v>660</v>
      </c>
      <c r="B58" s="110" t="s">
        <v>579</v>
      </c>
      <c r="C58" s="111">
        <v>1</v>
      </c>
      <c r="D58" s="112"/>
      <c r="E58" s="113">
        <v>144.31728257</v>
      </c>
      <c r="F58" s="114">
        <f>C58*E58</f>
        <v>144.31728257</v>
      </c>
      <c r="G58" s="115">
        <v>40</v>
      </c>
      <c r="H58" s="116">
        <f>F58*(1-(G58/100)) +(0*SUM(H59,H60,H61))</f>
        <v>86.590369542000005</v>
      </c>
      <c r="I58" s="117"/>
    </row>
    <row r="59" spans="1:9" hidden="1" outlineLevel="3" x14ac:dyDescent="0.2">
      <c r="A59" s="109" t="s">
        <v>661</v>
      </c>
      <c r="B59" s="110" t="s">
        <v>581</v>
      </c>
      <c r="C59" s="111">
        <v>1</v>
      </c>
      <c r="D59" s="112"/>
      <c r="E59" s="113">
        <v>32.777282569999997</v>
      </c>
      <c r="F59" s="114">
        <v>32.777282569999997</v>
      </c>
      <c r="G59" s="115">
        <v>40</v>
      </c>
      <c r="H59" s="116">
        <v>19.666369542000002</v>
      </c>
      <c r="I59" s="117"/>
    </row>
    <row r="60" spans="1:9" hidden="1" outlineLevel="3" x14ac:dyDescent="0.2">
      <c r="A60" s="109" t="s">
        <v>662</v>
      </c>
      <c r="B60" s="110" t="s">
        <v>558</v>
      </c>
      <c r="C60" s="111">
        <v>2</v>
      </c>
      <c r="D60" s="112"/>
      <c r="E60" s="113">
        <v>28.6</v>
      </c>
      <c r="F60" s="114">
        <v>57.2</v>
      </c>
      <c r="G60" s="115">
        <v>40</v>
      </c>
      <c r="H60" s="116">
        <v>34.32</v>
      </c>
      <c r="I60" s="117"/>
    </row>
    <row r="61" spans="1:9" hidden="1" outlineLevel="3" x14ac:dyDescent="0.2">
      <c r="A61" s="109" t="s">
        <v>663</v>
      </c>
      <c r="B61" s="110" t="s">
        <v>561</v>
      </c>
      <c r="C61" s="111">
        <v>2</v>
      </c>
      <c r="D61" s="112"/>
      <c r="E61" s="113">
        <v>27.17</v>
      </c>
      <c r="F61" s="114">
        <v>54.34</v>
      </c>
      <c r="G61" s="115">
        <v>40</v>
      </c>
      <c r="H61" s="116">
        <v>32.603999999999999</v>
      </c>
      <c r="I61" s="117"/>
    </row>
    <row r="62" spans="1:9" outlineLevel="1" x14ac:dyDescent="0.2">
      <c r="A62" s="109" t="s">
        <v>664</v>
      </c>
      <c r="B62" s="110" t="s">
        <v>665</v>
      </c>
      <c r="C62" s="111">
        <v>1</v>
      </c>
      <c r="D62" s="112"/>
      <c r="E62" s="113">
        <f>SUM(F63,F66,F68,F70,F72)</f>
        <v>13011.371921559999</v>
      </c>
      <c r="F62" s="114">
        <f>C62*E62</f>
        <v>13011.371921559999</v>
      </c>
      <c r="G62" s="115">
        <f>IF(F62=0, 0, 100*(1-(H62/F62)))</f>
        <v>88</v>
      </c>
      <c r="H62" s="116">
        <f>C62*SUM(H63,H66,H68,H70,H72)</f>
        <v>1561.3646305871998</v>
      </c>
      <c r="I62" s="117"/>
    </row>
    <row r="63" spans="1:9" outlineLevel="2" x14ac:dyDescent="0.2">
      <c r="A63" s="109" t="s">
        <v>666</v>
      </c>
      <c r="B63" s="110" t="s">
        <v>149</v>
      </c>
      <c r="C63" s="111">
        <v>1</v>
      </c>
      <c r="D63" s="112"/>
      <c r="E63" s="113">
        <v>2292.1176620400001</v>
      </c>
      <c r="F63" s="114">
        <f>C63*E63</f>
        <v>2292.1176620400001</v>
      </c>
      <c r="G63" s="115">
        <v>88</v>
      </c>
      <c r="H63" s="116">
        <f>F63*(1-(G63/100)) +(0*SUM(H64,H65))</f>
        <v>275.05411944479999</v>
      </c>
      <c r="I63" s="117"/>
    </row>
    <row r="64" spans="1:9" hidden="1" outlineLevel="3" x14ac:dyDescent="0.2">
      <c r="A64" s="109" t="s">
        <v>667</v>
      </c>
      <c r="B64" s="110" t="s">
        <v>151</v>
      </c>
      <c r="C64" s="111">
        <v>1</v>
      </c>
      <c r="D64" s="112"/>
      <c r="E64" s="113">
        <v>509.35948044999998</v>
      </c>
      <c r="F64" s="114">
        <v>509.35948044999998</v>
      </c>
      <c r="G64" s="115">
        <v>88</v>
      </c>
      <c r="H64" s="116">
        <v>61.123137653999997</v>
      </c>
      <c r="I64" s="117"/>
    </row>
    <row r="65" spans="1:9" hidden="1" outlineLevel="3" x14ac:dyDescent="0.2">
      <c r="A65" s="109" t="s">
        <v>668</v>
      </c>
      <c r="B65" s="110" t="s">
        <v>153</v>
      </c>
      <c r="C65" s="111">
        <v>1</v>
      </c>
      <c r="D65" s="112"/>
      <c r="E65" s="113">
        <v>1782.75818159</v>
      </c>
      <c r="F65" s="114">
        <v>1782.75818159</v>
      </c>
      <c r="G65" s="115">
        <v>88</v>
      </c>
      <c r="H65" s="116">
        <v>213.93098179079999</v>
      </c>
      <c r="I65" s="117"/>
    </row>
    <row r="66" spans="1:9" outlineLevel="2" x14ac:dyDescent="0.2">
      <c r="A66" s="109" t="s">
        <v>669</v>
      </c>
      <c r="B66" s="110" t="s">
        <v>155</v>
      </c>
      <c r="C66" s="111">
        <v>1</v>
      </c>
      <c r="D66" s="112"/>
      <c r="E66" s="113">
        <v>303.06889087000002</v>
      </c>
      <c r="F66" s="114">
        <f>C66*E66</f>
        <v>303.06889087000002</v>
      </c>
      <c r="G66" s="115">
        <v>88</v>
      </c>
      <c r="H66" s="116">
        <f>F66*(1-(G66/100)) +(0*SUM(H67))</f>
        <v>36.368266904400002</v>
      </c>
      <c r="I66" s="117"/>
    </row>
    <row r="67" spans="1:9" hidden="1" outlineLevel="2" x14ac:dyDescent="0.2">
      <c r="A67" s="109" t="s">
        <v>670</v>
      </c>
      <c r="B67" s="110" t="s">
        <v>157</v>
      </c>
      <c r="C67" s="111">
        <v>1</v>
      </c>
      <c r="D67" s="112"/>
      <c r="E67" s="113">
        <v>303.06889087000002</v>
      </c>
      <c r="F67" s="114">
        <v>303.06889087000002</v>
      </c>
      <c r="G67" s="115">
        <v>88</v>
      </c>
      <c r="H67" s="116">
        <v>36.368266904400002</v>
      </c>
      <c r="I67" s="117"/>
    </row>
    <row r="68" spans="1:9" outlineLevel="2" x14ac:dyDescent="0.2">
      <c r="A68" s="109" t="s">
        <v>671</v>
      </c>
      <c r="B68" s="110" t="s">
        <v>139</v>
      </c>
      <c r="C68" s="111">
        <v>1</v>
      </c>
      <c r="D68" s="112"/>
      <c r="E68" s="113">
        <v>333.63045970000002</v>
      </c>
      <c r="F68" s="114">
        <f>C68*E68</f>
        <v>333.63045970000002</v>
      </c>
      <c r="G68" s="115">
        <v>88</v>
      </c>
      <c r="H68" s="116">
        <f>F68*(1-(G68/100)) +(0*SUM(H69))</f>
        <v>40.035655163999998</v>
      </c>
      <c r="I68" s="117"/>
    </row>
    <row r="69" spans="1:9" hidden="1" outlineLevel="2" x14ac:dyDescent="0.2">
      <c r="A69" s="109" t="s">
        <v>672</v>
      </c>
      <c r="B69" s="110" t="s">
        <v>141</v>
      </c>
      <c r="C69" s="111">
        <v>1</v>
      </c>
      <c r="D69" s="112"/>
      <c r="E69" s="113">
        <v>333.63045970000002</v>
      </c>
      <c r="F69" s="114">
        <v>333.63045970000002</v>
      </c>
      <c r="G69" s="115">
        <v>88</v>
      </c>
      <c r="H69" s="116">
        <v>40.035655163999998</v>
      </c>
      <c r="I69" s="117"/>
    </row>
    <row r="70" spans="1:9" outlineLevel="2" x14ac:dyDescent="0.2">
      <c r="A70" s="109" t="s">
        <v>673</v>
      </c>
      <c r="B70" s="110" t="s">
        <v>159</v>
      </c>
      <c r="C70" s="111">
        <v>1</v>
      </c>
      <c r="D70" s="112"/>
      <c r="E70" s="113">
        <v>1069.6549089499999</v>
      </c>
      <c r="F70" s="114">
        <f>C70*E70</f>
        <v>1069.6549089499999</v>
      </c>
      <c r="G70" s="115">
        <v>88</v>
      </c>
      <c r="H70" s="116">
        <f>F70*(1-(G70/100)) +(0*SUM(H71))</f>
        <v>128.35858907399998</v>
      </c>
      <c r="I70" s="117"/>
    </row>
    <row r="71" spans="1:9" hidden="1" outlineLevel="2" x14ac:dyDescent="0.2">
      <c r="A71" s="109" t="s">
        <v>674</v>
      </c>
      <c r="B71" s="110" t="s">
        <v>161</v>
      </c>
      <c r="C71" s="111">
        <v>1</v>
      </c>
      <c r="D71" s="112"/>
      <c r="E71" s="113">
        <v>1069.6549089499999</v>
      </c>
      <c r="F71" s="114">
        <v>1069.6549089499999</v>
      </c>
      <c r="G71" s="115">
        <v>88</v>
      </c>
      <c r="H71" s="116">
        <v>128.35858907400001</v>
      </c>
      <c r="I71" s="117"/>
    </row>
    <row r="72" spans="1:9" outlineLevel="2" x14ac:dyDescent="0.2">
      <c r="A72" s="109" t="s">
        <v>675</v>
      </c>
      <c r="B72" s="110" t="s">
        <v>163</v>
      </c>
      <c r="C72" s="111">
        <v>1</v>
      </c>
      <c r="D72" s="112"/>
      <c r="E72" s="113">
        <v>9012.9</v>
      </c>
      <c r="F72" s="114">
        <f>C72*E72</f>
        <v>9012.9</v>
      </c>
      <c r="G72" s="115">
        <v>88</v>
      </c>
      <c r="H72" s="116">
        <f>F72*(1-(G72/100)) +(0*SUM(H73))</f>
        <v>1081.548</v>
      </c>
      <c r="I72" s="117"/>
    </row>
    <row r="73" spans="1:9" hidden="1" outlineLevel="2" x14ac:dyDescent="0.2">
      <c r="A73" s="109" t="s">
        <v>676</v>
      </c>
      <c r="B73" s="110" t="s">
        <v>165</v>
      </c>
      <c r="C73" s="111">
        <v>1</v>
      </c>
      <c r="D73" s="112"/>
      <c r="E73" s="113">
        <v>9012.9</v>
      </c>
      <c r="F73" s="114">
        <v>9012.9</v>
      </c>
      <c r="G73" s="115">
        <v>88</v>
      </c>
      <c r="H73" s="116">
        <v>1081.548</v>
      </c>
      <c r="I73" s="117"/>
    </row>
    <row r="74" spans="1:9" x14ac:dyDescent="0.2">
      <c r="A74" s="109"/>
      <c r="B74" s="110"/>
      <c r="C74" s="111"/>
      <c r="D74" s="112"/>
      <c r="E74" s="113"/>
      <c r="F74" s="114"/>
      <c r="G74" s="115"/>
      <c r="H74" s="116"/>
      <c r="I74" s="117"/>
    </row>
    <row r="75" spans="1:9" ht="13.5" thickBot="1" x14ac:dyDescent="0.25">
      <c r="A75" s="118"/>
      <c r="B75" s="119"/>
      <c r="C75" s="120"/>
      <c r="D75" s="121"/>
      <c r="E75" s="122"/>
      <c r="F75" s="123"/>
      <c r="G75" s="124"/>
      <c r="H75" s="125"/>
      <c r="I75" s="126"/>
    </row>
    <row r="76" spans="1:9" x14ac:dyDescent="0.2">
      <c r="A76" s="27"/>
      <c r="B76" s="127" t="s">
        <v>49</v>
      </c>
      <c r="C76" s="128"/>
      <c r="D76" s="27"/>
      <c r="E76" s="129"/>
      <c r="F76" s="114"/>
      <c r="G76" s="130"/>
      <c r="H76" s="129">
        <f>F11</f>
        <v>63975.751371450009</v>
      </c>
      <c r="I76" s="129"/>
    </row>
    <row r="77" spans="1:9" x14ac:dyDescent="0.2">
      <c r="A77" s="4"/>
      <c r="B77" s="127" t="s">
        <v>50</v>
      </c>
      <c r="C77" s="96"/>
      <c r="D77" s="4"/>
      <c r="E77" s="20"/>
      <c r="F77" s="114"/>
      <c r="G77" s="97"/>
      <c r="H77" s="20">
        <f>H11</f>
        <v>32139.992300521193</v>
      </c>
      <c r="I77" s="20"/>
    </row>
    <row r="78" spans="1:9" x14ac:dyDescent="0.2">
      <c r="A78" s="4"/>
      <c r="B78" s="127" t="s">
        <v>51</v>
      </c>
      <c r="C78" s="96"/>
      <c r="D78" s="4"/>
      <c r="E78" s="20"/>
      <c r="F78" s="114"/>
      <c r="G78" s="97"/>
      <c r="H78" s="20">
        <f>I11</f>
        <v>0</v>
      </c>
      <c r="I78" s="20"/>
    </row>
    <row r="79" spans="1:9" x14ac:dyDescent="0.2">
      <c r="A79" s="4"/>
      <c r="B79" s="127"/>
      <c r="C79" s="96"/>
      <c r="D79" s="4"/>
      <c r="E79" s="20"/>
      <c r="F79" s="114"/>
      <c r="G79" s="97"/>
      <c r="H79" s="20"/>
      <c r="I79" s="20"/>
    </row>
    <row r="80" spans="1:9" x14ac:dyDescent="0.2">
      <c r="A80" s="4"/>
      <c r="B80" s="76" t="s">
        <v>52</v>
      </c>
      <c r="C80" s="96"/>
      <c r="D80" s="4"/>
      <c r="E80" s="20"/>
      <c r="F80" s="114"/>
      <c r="G80" s="97"/>
      <c r="H80" s="20">
        <f>SUM(H77,H78)</f>
        <v>32139.992300521193</v>
      </c>
    </row>
    <row r="81" spans="1:9" x14ac:dyDescent="0.2">
      <c r="A81" s="4"/>
      <c r="B81" s="76"/>
      <c r="C81" s="96"/>
      <c r="D81" s="4"/>
      <c r="E81" s="20"/>
      <c r="F81" s="20"/>
      <c r="G81" s="97"/>
      <c r="H81" s="20"/>
      <c r="I81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27</vt:i4>
      </vt:variant>
    </vt:vector>
  </HeadingPairs>
  <TitlesOfParts>
    <vt:vector size="54" baseType="lpstr">
      <vt:lpstr>Summary</vt:lpstr>
      <vt:lpstr>Site 5326</vt:lpstr>
      <vt:lpstr>Site 5324</vt:lpstr>
      <vt:lpstr>Site 5043</vt:lpstr>
      <vt:lpstr>Site 5045</vt:lpstr>
      <vt:lpstr>Site 5039</vt:lpstr>
      <vt:lpstr>Site 5038</vt:lpstr>
      <vt:lpstr>Site 5190</vt:lpstr>
      <vt:lpstr>Site 5083</vt:lpstr>
      <vt:lpstr>Site 5130</vt:lpstr>
      <vt:lpstr>Site 5328</vt:lpstr>
      <vt:lpstr>Site 5329</vt:lpstr>
      <vt:lpstr>Site 5014</vt:lpstr>
      <vt:lpstr>Site 5195</vt:lpstr>
      <vt:lpstr>Site 5122</vt:lpstr>
      <vt:lpstr>Site 5679</vt:lpstr>
      <vt:lpstr>Site 5283</vt:lpstr>
      <vt:lpstr>Site 5087</vt:lpstr>
      <vt:lpstr>Site 5042</vt:lpstr>
      <vt:lpstr>Site 5143</vt:lpstr>
      <vt:lpstr>Site 5327</vt:lpstr>
      <vt:lpstr>Site 5163</vt:lpstr>
      <vt:lpstr>Site 5323</vt:lpstr>
      <vt:lpstr>Site 5156</vt:lpstr>
      <vt:lpstr>Site 5006</vt:lpstr>
      <vt:lpstr>Site 5013</vt:lpstr>
      <vt:lpstr>Site 5068</vt:lpstr>
      <vt:lpstr>'Site 5006'!Print_Area</vt:lpstr>
      <vt:lpstr>'Site 5013'!Print_Area</vt:lpstr>
      <vt:lpstr>'Site 5014'!Print_Area</vt:lpstr>
      <vt:lpstr>'Site 5038'!Print_Area</vt:lpstr>
      <vt:lpstr>'Site 5039'!Print_Area</vt:lpstr>
      <vt:lpstr>'Site 5042'!Print_Area</vt:lpstr>
      <vt:lpstr>'Site 5043'!Print_Area</vt:lpstr>
      <vt:lpstr>'Site 5045'!Print_Area</vt:lpstr>
      <vt:lpstr>'Site 5068'!Print_Area</vt:lpstr>
      <vt:lpstr>'Site 5083'!Print_Area</vt:lpstr>
      <vt:lpstr>'Site 5087'!Print_Area</vt:lpstr>
      <vt:lpstr>'Site 5122'!Print_Area</vt:lpstr>
      <vt:lpstr>'Site 5130'!Print_Area</vt:lpstr>
      <vt:lpstr>'Site 5143'!Print_Area</vt:lpstr>
      <vt:lpstr>'Site 5156'!Print_Area</vt:lpstr>
      <vt:lpstr>'Site 5163'!Print_Area</vt:lpstr>
      <vt:lpstr>'Site 5190'!Print_Area</vt:lpstr>
      <vt:lpstr>'Site 5195'!Print_Area</vt:lpstr>
      <vt:lpstr>'Site 5283'!Print_Area</vt:lpstr>
      <vt:lpstr>'Site 5323'!Print_Area</vt:lpstr>
      <vt:lpstr>'Site 5324'!Print_Area</vt:lpstr>
      <vt:lpstr>'Site 5326'!Print_Area</vt:lpstr>
      <vt:lpstr>'Site 5327'!Print_Area</vt:lpstr>
      <vt:lpstr>'Site 5328'!Print_Area</vt:lpstr>
      <vt:lpstr>'Site 5329'!Print_Area</vt:lpstr>
      <vt:lpstr>'Site 5679'!Print_Area</vt:lpstr>
      <vt:lpstr>Summary!Print_Area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</dc:creator>
  <cp:lastModifiedBy>Jace</cp:lastModifiedBy>
  <dcterms:created xsi:type="dcterms:W3CDTF">2012-06-19T05:51:09Z</dcterms:created>
  <dcterms:modified xsi:type="dcterms:W3CDTF">2012-06-19T06:25:02Z</dcterms:modified>
</cp:coreProperties>
</file>