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75" windowWidth="20115" windowHeight="7995" firstSheet="6" activeTab="8"/>
  </bookViews>
  <sheets>
    <sheet name="Summary" sheetId="4" r:id="rId1"/>
    <sheet name="11 RAN-(2G3G Mod) Details Pri" sheetId="5" r:id="rId2"/>
    <sheet name="12 RAN-(2G3G New) Details Pri" sheetId="6" r:id="rId3"/>
    <sheet name="12 (ADD) New Sites (LTE FY12-" sheetId="7" r:id="rId4"/>
    <sheet name="11 (ADD) 7228 CE Kits" sheetId="8" r:id="rId5"/>
    <sheet name="12 (ADD) OSS Features for New" sheetId="9" r:id="rId6"/>
    <sheet name="12 RAN-2G-3G New SW Pricing" sheetId="10" r:id="rId7"/>
    <sheet name="10 RAN Services Details Prici" sheetId="11" r:id="rId8"/>
    <sheet name="11 (ADD) Delta top-up from 40" sheetId="12" r:id="rId9"/>
  </sheets>
  <definedNames>
    <definedName name="_xlnm.Print_Area" localSheetId="7">'10 RAN Services Details Prici'!$A$1:$I$78</definedName>
    <definedName name="_xlnm.Print_Area" localSheetId="4">'11 (ADD) 7228 CE Kits'!$A$1:$I$49</definedName>
    <definedName name="_xlnm.Print_Area" localSheetId="8">'11 (ADD) Delta top-up from 40'!$A$1:$I$71</definedName>
    <definedName name="_xlnm.Print_Area" localSheetId="1">'11 RAN-(2G3G Mod) Details Pri'!$A$1:$I$1018</definedName>
    <definedName name="_xlnm.Print_Area" localSheetId="3">'12 (ADD) New Sites (LTE FY12-'!$A$1:$I$412</definedName>
    <definedName name="_xlnm.Print_Area" localSheetId="5">'12 (ADD) OSS Features for New'!$A$1:$I$28</definedName>
    <definedName name="_xlnm.Print_Area" localSheetId="2">'12 RAN-(2G3G New) Details Pri'!$A$1:$I$730</definedName>
    <definedName name="_xlnm.Print_Area" localSheetId="6">'12 RAN-2G-3G New SW Pricing'!$A$1:$I$61</definedName>
    <definedName name="_xlnm.Print_Area" localSheetId="0">Summary!$A$1:$H$57</definedName>
  </definedNames>
  <calcPr calcId="144525"/>
</workbook>
</file>

<file path=xl/calcChain.xml><?xml version="1.0" encoding="utf-8"?>
<calcChain xmlns="http://schemas.openxmlformats.org/spreadsheetml/2006/main">
  <c r="E26" i="4" l="1"/>
  <c r="H61" i="12"/>
  <c r="F61" i="12"/>
  <c r="H59" i="12"/>
  <c r="F59" i="12"/>
  <c r="H57" i="12"/>
  <c r="F57" i="12"/>
  <c r="H55" i="12"/>
  <c r="F55" i="12"/>
  <c r="E54" i="12"/>
  <c r="F54" i="12" s="1"/>
  <c r="H51" i="12"/>
  <c r="F51" i="12"/>
  <c r="H49" i="12"/>
  <c r="F49" i="12"/>
  <c r="H47" i="12"/>
  <c r="F47" i="12"/>
  <c r="H45" i="12"/>
  <c r="F45" i="12"/>
  <c r="H43" i="12"/>
  <c r="F43" i="12"/>
  <c r="H41" i="12"/>
  <c r="F41" i="12"/>
  <c r="H39" i="12"/>
  <c r="F39" i="12"/>
  <c r="H37" i="12"/>
  <c r="F37" i="12"/>
  <c r="H35" i="12"/>
  <c r="F35" i="12"/>
  <c r="H33" i="12"/>
  <c r="F33" i="12"/>
  <c r="H29" i="12"/>
  <c r="F29" i="12"/>
  <c r="H27" i="12"/>
  <c r="F27" i="12"/>
  <c r="H24" i="12"/>
  <c r="F24" i="12"/>
  <c r="H22" i="12"/>
  <c r="F22" i="12"/>
  <c r="H20" i="12"/>
  <c r="F20" i="12"/>
  <c r="H18" i="12"/>
  <c r="F18" i="12"/>
  <c r="H16" i="12"/>
  <c r="F16" i="12"/>
  <c r="H14" i="12"/>
  <c r="F14" i="12"/>
  <c r="I11" i="12"/>
  <c r="H26" i="12" l="1"/>
  <c r="H54" i="12"/>
  <c r="H53" i="12" s="1"/>
  <c r="E53" i="12"/>
  <c r="F53" i="12" s="1"/>
  <c r="E32" i="12"/>
  <c r="F32" i="12" s="1"/>
  <c r="E31" i="12" s="1"/>
  <c r="F31" i="12" s="1"/>
  <c r="H32" i="12"/>
  <c r="H31" i="12" s="1"/>
  <c r="E26" i="12"/>
  <c r="F26" i="12" s="1"/>
  <c r="G26" i="12" s="1"/>
  <c r="H13" i="12"/>
  <c r="E13" i="12"/>
  <c r="F13" i="12" s="1"/>
  <c r="E25" i="4"/>
  <c r="H68" i="11"/>
  <c r="F68" i="11"/>
  <c r="H66" i="11"/>
  <c r="F66" i="11"/>
  <c r="H64" i="11"/>
  <c r="F64" i="11"/>
  <c r="H62" i="11"/>
  <c r="F62" i="11"/>
  <c r="H60" i="11"/>
  <c r="F60" i="11"/>
  <c r="H58" i="11"/>
  <c r="F58" i="11"/>
  <c r="H56" i="11"/>
  <c r="F56" i="11"/>
  <c r="H54" i="11"/>
  <c r="F54" i="11"/>
  <c r="H52" i="11"/>
  <c r="F52" i="11"/>
  <c r="H50" i="11"/>
  <c r="F50" i="11"/>
  <c r="H48" i="11"/>
  <c r="F48" i="11"/>
  <c r="H46" i="11"/>
  <c r="F46" i="11"/>
  <c r="H44" i="11"/>
  <c r="F44" i="11"/>
  <c r="H42" i="11"/>
  <c r="F42" i="11"/>
  <c r="H40" i="11"/>
  <c r="F40" i="11"/>
  <c r="H38" i="11"/>
  <c r="F38" i="11"/>
  <c r="H36" i="11"/>
  <c r="F36" i="11"/>
  <c r="H34" i="11"/>
  <c r="F34" i="11"/>
  <c r="H32" i="11"/>
  <c r="F32" i="11"/>
  <c r="H30" i="11"/>
  <c r="F30" i="11"/>
  <c r="H28" i="11"/>
  <c r="F28" i="11"/>
  <c r="H26" i="11"/>
  <c r="F26" i="11"/>
  <c r="H24" i="11"/>
  <c r="F24" i="11"/>
  <c r="H22" i="11"/>
  <c r="F22" i="11"/>
  <c r="H18" i="11"/>
  <c r="F18" i="11"/>
  <c r="H14" i="11"/>
  <c r="F14" i="11"/>
  <c r="I11" i="11"/>
  <c r="H12" i="12" l="1"/>
  <c r="G54" i="12"/>
  <c r="G53" i="12"/>
  <c r="G31" i="12"/>
  <c r="H11" i="12"/>
  <c r="G32" i="12"/>
  <c r="E12" i="12"/>
  <c r="F12" i="12" s="1"/>
  <c r="G13" i="12"/>
  <c r="E13" i="11"/>
  <c r="F13" i="11" s="1"/>
  <c r="E12" i="11" s="1"/>
  <c r="F12" i="11" s="1"/>
  <c r="E11" i="11" s="1"/>
  <c r="F11" i="11" s="1"/>
  <c r="H13" i="11"/>
  <c r="H12" i="11" s="1"/>
  <c r="H11" i="11" s="1"/>
  <c r="E24" i="4"/>
  <c r="H51" i="10"/>
  <c r="H50" i="10" s="1"/>
  <c r="H49" i="10" s="1"/>
  <c r="F51" i="10"/>
  <c r="E50" i="10" s="1"/>
  <c r="F50" i="10" s="1"/>
  <c r="H47" i="10"/>
  <c r="F47" i="10"/>
  <c r="H45" i="10"/>
  <c r="F45" i="10"/>
  <c r="H43" i="10"/>
  <c r="F43" i="10"/>
  <c r="H41" i="10"/>
  <c r="F41" i="10"/>
  <c r="H39" i="10"/>
  <c r="F39" i="10"/>
  <c r="H37" i="10"/>
  <c r="F37" i="10"/>
  <c r="H35" i="10"/>
  <c r="F35" i="10"/>
  <c r="H33" i="10"/>
  <c r="F33" i="10"/>
  <c r="H31" i="10"/>
  <c r="F31" i="10"/>
  <c r="H29" i="10"/>
  <c r="F29" i="10"/>
  <c r="H26" i="10"/>
  <c r="H25" i="10" s="1"/>
  <c r="F26" i="10"/>
  <c r="E25" i="10"/>
  <c r="F25" i="10" s="1"/>
  <c r="H23" i="10"/>
  <c r="H22" i="10" s="1"/>
  <c r="F23" i="10"/>
  <c r="E22" i="10"/>
  <c r="F22" i="10" s="1"/>
  <c r="H20" i="10"/>
  <c r="H19" i="10" s="1"/>
  <c r="F20" i="10"/>
  <c r="E19" i="10"/>
  <c r="F19" i="10" s="1"/>
  <c r="H17" i="10"/>
  <c r="H16" i="10" s="1"/>
  <c r="F17" i="10"/>
  <c r="E16" i="10" s="1"/>
  <c r="F16" i="10" s="1"/>
  <c r="H14" i="10"/>
  <c r="H13" i="10" s="1"/>
  <c r="F14" i="10"/>
  <c r="E13" i="10" s="1"/>
  <c r="F13" i="10" s="1"/>
  <c r="I11" i="10"/>
  <c r="G12" i="12" l="1"/>
  <c r="E11" i="12"/>
  <c r="F11" i="12" s="1"/>
  <c r="G11" i="12" s="1"/>
  <c r="G11" i="11"/>
  <c r="G12" i="11"/>
  <c r="G13" i="11"/>
  <c r="E49" i="10"/>
  <c r="F49" i="10" s="1"/>
  <c r="G49" i="10" s="1"/>
  <c r="G50" i="10"/>
  <c r="H28" i="10"/>
  <c r="H12" i="10" s="1"/>
  <c r="H11" i="10" s="1"/>
  <c r="E28" i="10"/>
  <c r="F28" i="10" s="1"/>
  <c r="G25" i="10"/>
  <c r="G22" i="10"/>
  <c r="G19" i="10"/>
  <c r="G16" i="10"/>
  <c r="G13" i="10"/>
  <c r="E23" i="4"/>
  <c r="H18" i="9"/>
  <c r="F18" i="9"/>
  <c r="E13" i="9" s="1"/>
  <c r="F13" i="9" s="1"/>
  <c r="H16" i="9"/>
  <c r="F16" i="9"/>
  <c r="H14" i="9"/>
  <c r="F14" i="9"/>
  <c r="I11" i="9"/>
  <c r="G28" i="10" l="1"/>
  <c r="E12" i="10"/>
  <c r="F12" i="10" s="1"/>
  <c r="E11" i="10" s="1"/>
  <c r="F11" i="10" s="1"/>
  <c r="G11" i="10" s="1"/>
  <c r="H13" i="9"/>
  <c r="H12" i="9" s="1"/>
  <c r="H11" i="9" s="1"/>
  <c r="G13" i="9"/>
  <c r="E12" i="9"/>
  <c r="F12" i="9" s="1"/>
  <c r="G12" i="9" s="1"/>
  <c r="E11" i="9"/>
  <c r="F11" i="9" s="1"/>
  <c r="G11" i="9" s="1"/>
  <c r="E22" i="4"/>
  <c r="H39" i="8"/>
  <c r="F39" i="8"/>
  <c r="H37" i="8"/>
  <c r="F37" i="8"/>
  <c r="H35" i="8"/>
  <c r="F35" i="8"/>
  <c r="H33" i="8"/>
  <c r="F33" i="8"/>
  <c r="H29" i="8"/>
  <c r="F29" i="8"/>
  <c r="H27" i="8"/>
  <c r="H26" i="8" s="1"/>
  <c r="F27" i="8"/>
  <c r="E26" i="8" s="1"/>
  <c r="F26" i="8" s="1"/>
  <c r="H24" i="8"/>
  <c r="F24" i="8"/>
  <c r="H22" i="8"/>
  <c r="F22" i="8"/>
  <c r="H20" i="8"/>
  <c r="F20" i="8"/>
  <c r="H18" i="8"/>
  <c r="F18" i="8"/>
  <c r="H16" i="8"/>
  <c r="F16" i="8"/>
  <c r="H14" i="8"/>
  <c r="F14" i="8"/>
  <c r="I11" i="8"/>
  <c r="G12" i="10" l="1"/>
  <c r="H32" i="8"/>
  <c r="H31" i="8" s="1"/>
  <c r="E32" i="8"/>
  <c r="F32" i="8" s="1"/>
  <c r="E31" i="8" s="1"/>
  <c r="F31" i="8" s="1"/>
  <c r="G26" i="8"/>
  <c r="E13" i="8"/>
  <c r="F13" i="8" s="1"/>
  <c r="H13" i="8"/>
  <c r="H12" i="8" s="1"/>
  <c r="E12" i="8"/>
  <c r="F12" i="8" s="1"/>
  <c r="E21" i="4"/>
  <c r="H402" i="7"/>
  <c r="H401" i="7" s="1"/>
  <c r="F402" i="7"/>
  <c r="E401" i="7"/>
  <c r="F401" i="7" s="1"/>
  <c r="G401" i="7" s="1"/>
  <c r="H399" i="7"/>
  <c r="F399" i="7"/>
  <c r="E398" i="7" s="1"/>
  <c r="F398" i="7" s="1"/>
  <c r="H398" i="7"/>
  <c r="H395" i="7"/>
  <c r="F395" i="7"/>
  <c r="E394" i="7" s="1"/>
  <c r="F394" i="7" s="1"/>
  <c r="G394" i="7" s="1"/>
  <c r="H394" i="7"/>
  <c r="H392" i="7"/>
  <c r="H391" i="7" s="1"/>
  <c r="F392" i="7"/>
  <c r="E391" i="7"/>
  <c r="F391" i="7" s="1"/>
  <c r="H388" i="7"/>
  <c r="H387" i="7" s="1"/>
  <c r="F388" i="7"/>
  <c r="E387" i="7" s="1"/>
  <c r="F387" i="7" s="1"/>
  <c r="G387" i="7" s="1"/>
  <c r="H385" i="7"/>
  <c r="H384" i="7" s="1"/>
  <c r="F385" i="7"/>
  <c r="E384" i="7" s="1"/>
  <c r="F384" i="7" s="1"/>
  <c r="H381" i="7"/>
  <c r="F381" i="7"/>
  <c r="H380" i="7"/>
  <c r="E380" i="7"/>
  <c r="F380" i="7" s="1"/>
  <c r="G380" i="7" s="1"/>
  <c r="H378" i="7"/>
  <c r="H377" i="7" s="1"/>
  <c r="F378" i="7"/>
  <c r="E377" i="7" s="1"/>
  <c r="F377" i="7" s="1"/>
  <c r="H374" i="7"/>
  <c r="F374" i="7"/>
  <c r="E373" i="7" s="1"/>
  <c r="F373" i="7" s="1"/>
  <c r="G373" i="7" s="1"/>
  <c r="H373" i="7"/>
  <c r="H371" i="7"/>
  <c r="H370" i="7" s="1"/>
  <c r="F371" i="7"/>
  <c r="E370" i="7"/>
  <c r="F370" i="7" s="1"/>
  <c r="H367" i="7"/>
  <c r="H366" i="7" s="1"/>
  <c r="F367" i="7"/>
  <c r="E366" i="7" s="1"/>
  <c r="F366" i="7" s="1"/>
  <c r="G366" i="7" s="1"/>
  <c r="H364" i="7"/>
  <c r="H363" i="7" s="1"/>
  <c r="F364" i="7"/>
  <c r="E363" i="7" s="1"/>
  <c r="F363" i="7" s="1"/>
  <c r="H360" i="7"/>
  <c r="H359" i="7" s="1"/>
  <c r="F360" i="7"/>
  <c r="E359" i="7"/>
  <c r="F359" i="7" s="1"/>
  <c r="G359" i="7" s="1"/>
  <c r="H357" i="7"/>
  <c r="H356" i="7" s="1"/>
  <c r="F357" i="7"/>
  <c r="E356" i="7"/>
  <c r="F356" i="7" s="1"/>
  <c r="H353" i="7"/>
  <c r="H352" i="7" s="1"/>
  <c r="F353" i="7"/>
  <c r="E352" i="7"/>
  <c r="F352" i="7" s="1"/>
  <c r="G352" i="7" s="1"/>
  <c r="H350" i="7"/>
  <c r="H349" i="7" s="1"/>
  <c r="F350" i="7"/>
  <c r="E349" i="7"/>
  <c r="F349" i="7" s="1"/>
  <c r="H346" i="7"/>
  <c r="H345" i="7" s="1"/>
  <c r="F346" i="7"/>
  <c r="E345" i="7"/>
  <c r="F345" i="7" s="1"/>
  <c r="G345" i="7" s="1"/>
  <c r="H343" i="7"/>
  <c r="F343" i="7"/>
  <c r="E338" i="7" s="1"/>
  <c r="F338" i="7" s="1"/>
  <c r="H341" i="7"/>
  <c r="F341" i="7"/>
  <c r="H339" i="7"/>
  <c r="F339" i="7"/>
  <c r="H335" i="7"/>
  <c r="H334" i="7" s="1"/>
  <c r="F335" i="7"/>
  <c r="E334" i="7"/>
  <c r="F334" i="7" s="1"/>
  <c r="G334" i="7" s="1"/>
  <c r="H332" i="7"/>
  <c r="H331" i="7" s="1"/>
  <c r="F332" i="7"/>
  <c r="E331" i="7"/>
  <c r="F331" i="7" s="1"/>
  <c r="H328" i="7"/>
  <c r="F328" i="7"/>
  <c r="E327" i="7" s="1"/>
  <c r="F327" i="7" s="1"/>
  <c r="G327" i="7" s="1"/>
  <c r="H327" i="7"/>
  <c r="H325" i="7"/>
  <c r="H324" i="7" s="1"/>
  <c r="F325" i="7"/>
  <c r="E324" i="7" s="1"/>
  <c r="F324" i="7" s="1"/>
  <c r="G324" i="7" s="1"/>
  <c r="H322" i="7"/>
  <c r="H321" i="7" s="1"/>
  <c r="F322" i="7"/>
  <c r="E321" i="7"/>
  <c r="F321" i="7" s="1"/>
  <c r="G321" i="7" s="1"/>
  <c r="H319" i="7"/>
  <c r="H318" i="7" s="1"/>
  <c r="F319" i="7"/>
  <c r="E318" i="7" s="1"/>
  <c r="F318" i="7" s="1"/>
  <c r="G318" i="7" s="1"/>
  <c r="H316" i="7"/>
  <c r="F316" i="7"/>
  <c r="H315" i="7"/>
  <c r="E315" i="7"/>
  <c r="F315" i="7" s="1"/>
  <c r="G315" i="7" s="1"/>
  <c r="H313" i="7"/>
  <c r="H312" i="7" s="1"/>
  <c r="F313" i="7"/>
  <c r="E312" i="7"/>
  <c r="F312" i="7" s="1"/>
  <c r="G312" i="7" s="1"/>
  <c r="H310" i="7"/>
  <c r="H309" i="7" s="1"/>
  <c r="F310" i="7"/>
  <c r="E309" i="7"/>
  <c r="F309" i="7" s="1"/>
  <c r="G309" i="7" s="1"/>
  <c r="H307" i="7"/>
  <c r="F307" i="7"/>
  <c r="E306" i="7" s="1"/>
  <c r="F306" i="7" s="1"/>
  <c r="G306" i="7" s="1"/>
  <c r="H306" i="7"/>
  <c r="H304" i="7"/>
  <c r="H303" i="7" s="1"/>
  <c r="F304" i="7"/>
  <c r="E303" i="7" s="1"/>
  <c r="F303" i="7" s="1"/>
  <c r="H300" i="7"/>
  <c r="H299" i="7" s="1"/>
  <c r="F300" i="7"/>
  <c r="E299" i="7"/>
  <c r="F299" i="7" s="1"/>
  <c r="G299" i="7" s="1"/>
  <c r="H297" i="7"/>
  <c r="H296" i="7" s="1"/>
  <c r="F297" i="7"/>
  <c r="E296" i="7" s="1"/>
  <c r="F296" i="7" s="1"/>
  <c r="H293" i="7"/>
  <c r="H292" i="7" s="1"/>
  <c r="F293" i="7"/>
  <c r="E292" i="7"/>
  <c r="F292" i="7" s="1"/>
  <c r="G292" i="7" s="1"/>
  <c r="H290" i="7"/>
  <c r="F290" i="7"/>
  <c r="E289" i="7" s="1"/>
  <c r="F289" i="7" s="1"/>
  <c r="H289" i="7"/>
  <c r="H286" i="7"/>
  <c r="F286" i="7"/>
  <c r="H285" i="7"/>
  <c r="E285" i="7"/>
  <c r="F285" i="7" s="1"/>
  <c r="H283" i="7"/>
  <c r="F283" i="7"/>
  <c r="H281" i="7"/>
  <c r="F281" i="7"/>
  <c r="H279" i="7"/>
  <c r="F279" i="7"/>
  <c r="H277" i="7"/>
  <c r="F277" i="7"/>
  <c r="H271" i="7"/>
  <c r="F271" i="7"/>
  <c r="H269" i="7"/>
  <c r="F269" i="7"/>
  <c r="H259" i="7"/>
  <c r="F259" i="7"/>
  <c r="H256" i="7"/>
  <c r="F256" i="7"/>
  <c r="H247" i="7"/>
  <c r="F247" i="7"/>
  <c r="H244" i="7"/>
  <c r="F244" i="7"/>
  <c r="H243" i="7"/>
  <c r="E243" i="7"/>
  <c r="F243" i="7" s="1"/>
  <c r="H240" i="7"/>
  <c r="H239" i="7" s="1"/>
  <c r="F240" i="7"/>
  <c r="E239" i="7" s="1"/>
  <c r="F239" i="7" s="1"/>
  <c r="H237" i="7"/>
  <c r="H236" i="7" s="1"/>
  <c r="F237" i="7"/>
  <c r="E236" i="7"/>
  <c r="F236" i="7" s="1"/>
  <c r="H234" i="7"/>
  <c r="H232" i="7" s="1"/>
  <c r="F234" i="7"/>
  <c r="F232" i="7"/>
  <c r="H230" i="7"/>
  <c r="F230" i="7"/>
  <c r="H228" i="7"/>
  <c r="F228" i="7"/>
  <c r="H222" i="7"/>
  <c r="F222" i="7"/>
  <c r="H220" i="7"/>
  <c r="F220" i="7"/>
  <c r="H210" i="7"/>
  <c r="F210" i="7"/>
  <c r="H207" i="7"/>
  <c r="F207" i="7"/>
  <c r="H198" i="7"/>
  <c r="F198" i="7"/>
  <c r="H194" i="7"/>
  <c r="H193" i="7" s="1"/>
  <c r="F194" i="7"/>
  <c r="E193" i="7" s="1"/>
  <c r="F193" i="7" s="1"/>
  <c r="G193" i="7" s="1"/>
  <c r="H191" i="7"/>
  <c r="H190" i="7" s="1"/>
  <c r="F191" i="7"/>
  <c r="E190" i="7" s="1"/>
  <c r="F190" i="7" s="1"/>
  <c r="G190" i="7" s="1"/>
  <c r="H187" i="7"/>
  <c r="H186" i="7" s="1"/>
  <c r="F187" i="7"/>
  <c r="E186" i="7"/>
  <c r="F186" i="7" s="1"/>
  <c r="H184" i="7"/>
  <c r="F184" i="7"/>
  <c r="H182" i="7"/>
  <c r="F182" i="7"/>
  <c r="E181" i="7" s="1"/>
  <c r="F181" i="7" s="1"/>
  <c r="H179" i="7"/>
  <c r="H178" i="7" s="1"/>
  <c r="F179" i="7"/>
  <c r="E178" i="7" s="1"/>
  <c r="F178" i="7" s="1"/>
  <c r="G178" i="7" s="1"/>
  <c r="H173" i="7"/>
  <c r="H172" i="7" s="1"/>
  <c r="H171" i="7" s="1"/>
  <c r="F173" i="7"/>
  <c r="E172" i="7" s="1"/>
  <c r="F172" i="7" s="1"/>
  <c r="H169" i="7"/>
  <c r="H168" i="7" s="1"/>
  <c r="F169" i="7"/>
  <c r="E168" i="7" s="1"/>
  <c r="F168" i="7" s="1"/>
  <c r="G168" i="7" s="1"/>
  <c r="H166" i="7"/>
  <c r="F166" i="7"/>
  <c r="H164" i="7"/>
  <c r="F164" i="7"/>
  <c r="H162" i="7"/>
  <c r="F162" i="7"/>
  <c r="H160" i="7"/>
  <c r="F160" i="7"/>
  <c r="H158" i="7"/>
  <c r="F158" i="7"/>
  <c r="H156" i="7"/>
  <c r="F156" i="7"/>
  <c r="H153" i="7"/>
  <c r="F153" i="7"/>
  <c r="H151" i="7"/>
  <c r="F151" i="7"/>
  <c r="H149" i="7"/>
  <c r="F149" i="7"/>
  <c r="H147" i="7"/>
  <c r="F147" i="7"/>
  <c r="H145" i="7"/>
  <c r="F145" i="7"/>
  <c r="H143" i="7"/>
  <c r="F143" i="7"/>
  <c r="H141" i="7"/>
  <c r="F141" i="7"/>
  <c r="H139" i="7"/>
  <c r="F139" i="7"/>
  <c r="H137" i="7"/>
  <c r="F137" i="7"/>
  <c r="H134" i="7"/>
  <c r="H133" i="7" s="1"/>
  <c r="F134" i="7"/>
  <c r="E133" i="7"/>
  <c r="F133" i="7" s="1"/>
  <c r="H130" i="7"/>
  <c r="H129" i="7" s="1"/>
  <c r="F130" i="7"/>
  <c r="E129" i="7"/>
  <c r="F129" i="7" s="1"/>
  <c r="G129" i="7" s="1"/>
  <c r="H127" i="7"/>
  <c r="H126" i="7" s="1"/>
  <c r="F127" i="7"/>
  <c r="E126" i="7"/>
  <c r="F126" i="7" s="1"/>
  <c r="G126" i="7" s="1"/>
  <c r="H124" i="7"/>
  <c r="H123" i="7" s="1"/>
  <c r="F124" i="7"/>
  <c r="E123" i="7"/>
  <c r="F123" i="7" s="1"/>
  <c r="G123" i="7" s="1"/>
  <c r="H121" i="7"/>
  <c r="H120" i="7" s="1"/>
  <c r="F121" i="7"/>
  <c r="E120" i="7" s="1"/>
  <c r="F120" i="7" s="1"/>
  <c r="H118" i="7"/>
  <c r="H117" i="7" s="1"/>
  <c r="F118" i="7"/>
  <c r="E117" i="7"/>
  <c r="F117" i="7" s="1"/>
  <c r="G117" i="7" s="1"/>
  <c r="H115" i="7"/>
  <c r="F115" i="7"/>
  <c r="E114" i="7" s="1"/>
  <c r="F114" i="7" s="1"/>
  <c r="H114" i="7"/>
  <c r="H112" i="7"/>
  <c r="F112" i="7"/>
  <c r="E111" i="7" s="1"/>
  <c r="F111" i="7" s="1"/>
  <c r="G111" i="7" s="1"/>
  <c r="H111" i="7"/>
  <c r="H109" i="7"/>
  <c r="H108" i="7" s="1"/>
  <c r="F109" i="7"/>
  <c r="E108" i="7"/>
  <c r="F108" i="7" s="1"/>
  <c r="H104" i="7"/>
  <c r="F104" i="7"/>
  <c r="H100" i="7"/>
  <c r="H99" i="7" s="1"/>
  <c r="F100" i="7"/>
  <c r="E99" i="7"/>
  <c r="F99" i="7" s="1"/>
  <c r="H97" i="7"/>
  <c r="F97" i="7"/>
  <c r="H95" i="7"/>
  <c r="F95" i="7"/>
  <c r="H92" i="7"/>
  <c r="F92" i="7"/>
  <c r="H90" i="7"/>
  <c r="F90" i="7"/>
  <c r="H88" i="7"/>
  <c r="F88" i="7"/>
  <c r="H86" i="7"/>
  <c r="F86" i="7"/>
  <c r="H84" i="7"/>
  <c r="F84" i="7"/>
  <c r="H82" i="7"/>
  <c r="F82" i="7"/>
  <c r="H79" i="7"/>
  <c r="H78" i="7" s="1"/>
  <c r="F79" i="7"/>
  <c r="E78" i="7"/>
  <c r="F78" i="7" s="1"/>
  <c r="G78" i="7" s="1"/>
  <c r="H76" i="7"/>
  <c r="H75" i="7" s="1"/>
  <c r="F76" i="7"/>
  <c r="E75" i="7" s="1"/>
  <c r="F75" i="7" s="1"/>
  <c r="H73" i="7"/>
  <c r="F73" i="7"/>
  <c r="H71" i="7"/>
  <c r="F71" i="7"/>
  <c r="H69" i="7"/>
  <c r="F69" i="7"/>
  <c r="H67" i="7"/>
  <c r="F67" i="7"/>
  <c r="H65" i="7"/>
  <c r="F65" i="7"/>
  <c r="E64" i="7"/>
  <c r="F64" i="7" s="1"/>
  <c r="H62" i="7"/>
  <c r="H61" i="7" s="1"/>
  <c r="F62" i="7"/>
  <c r="E61" i="7" s="1"/>
  <c r="F61" i="7" s="1"/>
  <c r="G61" i="7" s="1"/>
  <c r="H59" i="7"/>
  <c r="H58" i="7" s="1"/>
  <c r="F59" i="7"/>
  <c r="E58" i="7" s="1"/>
  <c r="F58" i="7" s="1"/>
  <c r="G58" i="7" s="1"/>
  <c r="H56" i="7"/>
  <c r="F56" i="7"/>
  <c r="H55" i="7"/>
  <c r="E55" i="7"/>
  <c r="F55" i="7" s="1"/>
  <c r="G55" i="7" s="1"/>
  <c r="H53" i="7"/>
  <c r="F53" i="7"/>
  <c r="H52" i="7"/>
  <c r="E52" i="7"/>
  <c r="F52" i="7" s="1"/>
  <c r="G52" i="7" s="1"/>
  <c r="H50" i="7"/>
  <c r="F50" i="7"/>
  <c r="H48" i="7"/>
  <c r="F48" i="7"/>
  <c r="H46" i="7"/>
  <c r="F46" i="7"/>
  <c r="H44" i="7"/>
  <c r="F44" i="7"/>
  <c r="H42" i="7"/>
  <c r="F42" i="7"/>
  <c r="H37" i="7"/>
  <c r="F37" i="7"/>
  <c r="H35" i="7"/>
  <c r="F35" i="7"/>
  <c r="H33" i="7"/>
  <c r="F33" i="7"/>
  <c r="H31" i="7"/>
  <c r="F31" i="7"/>
  <c r="H29" i="7"/>
  <c r="F29" i="7"/>
  <c r="H26" i="7"/>
  <c r="H25" i="7" s="1"/>
  <c r="F26" i="7"/>
  <c r="E25" i="7" s="1"/>
  <c r="F25" i="7" s="1"/>
  <c r="G25" i="7" s="1"/>
  <c r="H23" i="7"/>
  <c r="F23" i="7"/>
  <c r="H21" i="7"/>
  <c r="F21" i="7"/>
  <c r="E20" i="7" s="1"/>
  <c r="F20" i="7" s="1"/>
  <c r="H15" i="7"/>
  <c r="H14" i="7" s="1"/>
  <c r="H13" i="7" s="1"/>
  <c r="F15" i="7"/>
  <c r="E14" i="7" s="1"/>
  <c r="F14" i="7" s="1"/>
  <c r="I11" i="7"/>
  <c r="H338" i="7" l="1"/>
  <c r="G338" i="7" s="1"/>
  <c r="G285" i="7"/>
  <c r="H181" i="7"/>
  <c r="H155" i="7"/>
  <c r="G108" i="7"/>
  <c r="H20" i="7"/>
  <c r="H11" i="8"/>
  <c r="G31" i="8"/>
  <c r="G32" i="8"/>
  <c r="E11" i="8"/>
  <c r="F11" i="8" s="1"/>
  <c r="G12" i="8"/>
  <c r="G13" i="8"/>
  <c r="H397" i="7"/>
  <c r="E397" i="7"/>
  <c r="F397" i="7" s="1"/>
  <c r="G397" i="7" s="1"/>
  <c r="G398" i="7"/>
  <c r="H390" i="7"/>
  <c r="E390" i="7"/>
  <c r="F390" i="7" s="1"/>
  <c r="G390" i="7" s="1"/>
  <c r="G391" i="7"/>
  <c r="H383" i="7"/>
  <c r="G384" i="7"/>
  <c r="E383" i="7"/>
  <c r="F383" i="7" s="1"/>
  <c r="G383" i="7" s="1"/>
  <c r="H376" i="7"/>
  <c r="E376" i="7"/>
  <c r="F376" i="7" s="1"/>
  <c r="G376" i="7" s="1"/>
  <c r="G377" i="7"/>
  <c r="H369" i="7"/>
  <c r="E369" i="7"/>
  <c r="F369" i="7" s="1"/>
  <c r="G369" i="7" s="1"/>
  <c r="G370" i="7"/>
  <c r="H362" i="7"/>
  <c r="E362" i="7"/>
  <c r="F362" i="7" s="1"/>
  <c r="G362" i="7" s="1"/>
  <c r="G363" i="7"/>
  <c r="H355" i="7"/>
  <c r="G356" i="7"/>
  <c r="E355" i="7"/>
  <c r="F355" i="7" s="1"/>
  <c r="G355" i="7" s="1"/>
  <c r="H348" i="7"/>
  <c r="G349" i="7"/>
  <c r="E348" i="7"/>
  <c r="F348" i="7" s="1"/>
  <c r="G348" i="7" s="1"/>
  <c r="H337" i="7"/>
  <c r="E337" i="7"/>
  <c r="F337" i="7" s="1"/>
  <c r="H330" i="7"/>
  <c r="G331" i="7"/>
  <c r="E330" i="7"/>
  <c r="F330" i="7" s="1"/>
  <c r="G330" i="7" s="1"/>
  <c r="H302" i="7"/>
  <c r="G303" i="7"/>
  <c r="E302" i="7"/>
  <c r="F302" i="7" s="1"/>
  <c r="G302" i="7" s="1"/>
  <c r="H295" i="7"/>
  <c r="E295" i="7"/>
  <c r="F295" i="7" s="1"/>
  <c r="G295" i="7" s="1"/>
  <c r="G296" i="7"/>
  <c r="H288" i="7"/>
  <c r="E288" i="7"/>
  <c r="F288" i="7" s="1"/>
  <c r="G288" i="7" s="1"/>
  <c r="G289" i="7"/>
  <c r="E246" i="7"/>
  <c r="F246" i="7" s="1"/>
  <c r="E242" i="7" s="1"/>
  <c r="F242" i="7" s="1"/>
  <c r="H246" i="7"/>
  <c r="H242" i="7" s="1"/>
  <c r="G243" i="7"/>
  <c r="G239" i="7"/>
  <c r="G236" i="7"/>
  <c r="H197" i="7"/>
  <c r="H196" i="7" s="1"/>
  <c r="E197" i="7"/>
  <c r="F197" i="7" s="1"/>
  <c r="G186" i="7"/>
  <c r="G181" i="7"/>
  <c r="E171" i="7"/>
  <c r="F171" i="7" s="1"/>
  <c r="G171" i="7" s="1"/>
  <c r="G172" i="7"/>
  <c r="E155" i="7"/>
  <c r="F155" i="7" s="1"/>
  <c r="G155" i="7"/>
  <c r="H136" i="7"/>
  <c r="H132" i="7" s="1"/>
  <c r="E136" i="7"/>
  <c r="F136" i="7" s="1"/>
  <c r="G133" i="7"/>
  <c r="G120" i="7"/>
  <c r="G114" i="7"/>
  <c r="G99" i="7"/>
  <c r="H94" i="7"/>
  <c r="E94" i="7"/>
  <c r="F94" i="7" s="1"/>
  <c r="E81" i="7"/>
  <c r="F81" i="7" s="1"/>
  <c r="H81" i="7"/>
  <c r="G75" i="7"/>
  <c r="H64" i="7"/>
  <c r="G64" i="7" s="1"/>
  <c r="E28" i="7"/>
  <c r="F28" i="7" s="1"/>
  <c r="H28" i="7"/>
  <c r="G20" i="7"/>
  <c r="E13" i="7"/>
  <c r="F13" i="7" s="1"/>
  <c r="G13" i="7" s="1"/>
  <c r="G14" i="7"/>
  <c r="E20" i="4"/>
  <c r="H720" i="6"/>
  <c r="F720" i="6"/>
  <c r="E717" i="6" s="1"/>
  <c r="F717" i="6" s="1"/>
  <c r="H718" i="6"/>
  <c r="F718" i="6"/>
  <c r="H715" i="6"/>
  <c r="F715" i="6"/>
  <c r="H713" i="6"/>
  <c r="F713" i="6"/>
  <c r="E712" i="6"/>
  <c r="F712" i="6" s="1"/>
  <c r="H710" i="6"/>
  <c r="H709" i="6" s="1"/>
  <c r="F710" i="6"/>
  <c r="E709" i="6"/>
  <c r="F709" i="6" s="1"/>
  <c r="H707" i="6"/>
  <c r="H706" i="6" s="1"/>
  <c r="F707" i="6"/>
  <c r="E706" i="6"/>
  <c r="F706" i="6" s="1"/>
  <c r="H704" i="6"/>
  <c r="H703" i="6" s="1"/>
  <c r="F704" i="6"/>
  <c r="E703" i="6"/>
  <c r="F703" i="6" s="1"/>
  <c r="H701" i="6"/>
  <c r="H700" i="6" s="1"/>
  <c r="F701" i="6"/>
  <c r="E700" i="6" s="1"/>
  <c r="F700" i="6" s="1"/>
  <c r="H698" i="6"/>
  <c r="H697" i="6" s="1"/>
  <c r="F698" i="6"/>
  <c r="E697" i="6"/>
  <c r="F697" i="6" s="1"/>
  <c r="H695" i="6"/>
  <c r="H694" i="6" s="1"/>
  <c r="F695" i="6"/>
  <c r="E694" i="6" s="1"/>
  <c r="F694" i="6" s="1"/>
  <c r="H692" i="6"/>
  <c r="F692" i="6"/>
  <c r="H690" i="6"/>
  <c r="F690" i="6"/>
  <c r="E682" i="6" s="1"/>
  <c r="F682" i="6" s="1"/>
  <c r="H688" i="6"/>
  <c r="F688" i="6"/>
  <c r="H686" i="6"/>
  <c r="F686" i="6"/>
  <c r="H683" i="6"/>
  <c r="F683" i="6"/>
  <c r="H680" i="6"/>
  <c r="F680" i="6"/>
  <c r="H678" i="6"/>
  <c r="F678" i="6"/>
  <c r="H676" i="6"/>
  <c r="F676" i="6"/>
  <c r="H674" i="6"/>
  <c r="F674" i="6"/>
  <c r="H671" i="6"/>
  <c r="F671" i="6"/>
  <c r="H668" i="6"/>
  <c r="F668" i="6"/>
  <c r="E667" i="6" s="1"/>
  <c r="F667" i="6" s="1"/>
  <c r="H667" i="6"/>
  <c r="H665" i="6"/>
  <c r="F665" i="6"/>
  <c r="H663" i="6"/>
  <c r="F663" i="6"/>
  <c r="H661" i="6"/>
  <c r="F661" i="6"/>
  <c r="H659" i="6"/>
  <c r="F659" i="6"/>
  <c r="H657" i="6"/>
  <c r="F657" i="6"/>
  <c r="H655" i="6"/>
  <c r="F655" i="6"/>
  <c r="H653" i="6"/>
  <c r="F653" i="6"/>
  <c r="H651" i="6"/>
  <c r="F651" i="6"/>
  <c r="H649" i="6"/>
  <c r="F649" i="6"/>
  <c r="H647" i="6"/>
  <c r="F647" i="6"/>
  <c r="H645" i="6"/>
  <c r="F645" i="6"/>
  <c r="H643" i="6"/>
  <c r="F643" i="6"/>
  <c r="H641" i="6"/>
  <c r="F641" i="6"/>
  <c r="H639" i="6"/>
  <c r="F639" i="6"/>
  <c r="H637" i="6"/>
  <c r="F637" i="6"/>
  <c r="H635" i="6"/>
  <c r="F635" i="6"/>
  <c r="H633" i="6"/>
  <c r="F633" i="6"/>
  <c r="H631" i="6"/>
  <c r="F631" i="6"/>
  <c r="H628" i="6"/>
  <c r="F628" i="6"/>
  <c r="H624" i="6"/>
  <c r="H621" i="6" s="1"/>
  <c r="F624" i="6"/>
  <c r="H622" i="6"/>
  <c r="F622" i="6"/>
  <c r="E621" i="6" s="1"/>
  <c r="F621" i="6" s="1"/>
  <c r="H619" i="6"/>
  <c r="F619" i="6"/>
  <c r="H617" i="6"/>
  <c r="F617" i="6"/>
  <c r="E616" i="6" s="1"/>
  <c r="F616" i="6" s="1"/>
  <c r="H616" i="6"/>
  <c r="H614" i="6"/>
  <c r="F614" i="6"/>
  <c r="H613" i="6"/>
  <c r="E613" i="6"/>
  <c r="F613" i="6" s="1"/>
  <c r="G613" i="6" s="1"/>
  <c r="H611" i="6"/>
  <c r="H610" i="6" s="1"/>
  <c r="F611" i="6"/>
  <c r="E610" i="6"/>
  <c r="F610" i="6" s="1"/>
  <c r="G610" i="6" s="1"/>
  <c r="H608" i="6"/>
  <c r="H607" i="6" s="1"/>
  <c r="F608" i="6"/>
  <c r="E607" i="6" s="1"/>
  <c r="F607" i="6" s="1"/>
  <c r="H605" i="6"/>
  <c r="H604" i="6" s="1"/>
  <c r="F605" i="6"/>
  <c r="E604" i="6"/>
  <c r="F604" i="6" s="1"/>
  <c r="H602" i="6"/>
  <c r="H601" i="6" s="1"/>
  <c r="F602" i="6"/>
  <c r="E601" i="6"/>
  <c r="F601" i="6" s="1"/>
  <c r="H599" i="6"/>
  <c r="H598" i="6" s="1"/>
  <c r="F599" i="6"/>
  <c r="E598" i="6"/>
  <c r="F598" i="6" s="1"/>
  <c r="H596" i="6"/>
  <c r="F596" i="6"/>
  <c r="H594" i="6"/>
  <c r="F594" i="6"/>
  <c r="E586" i="6" s="1"/>
  <c r="F586" i="6" s="1"/>
  <c r="G586" i="6" s="1"/>
  <c r="H592" i="6"/>
  <c r="F592" i="6"/>
  <c r="H590" i="6"/>
  <c r="F590" i="6"/>
  <c r="H587" i="6"/>
  <c r="F587" i="6"/>
  <c r="H584" i="6"/>
  <c r="F584" i="6"/>
  <c r="H582" i="6"/>
  <c r="F582" i="6"/>
  <c r="H580" i="6"/>
  <c r="F580" i="6"/>
  <c r="H578" i="6"/>
  <c r="F578" i="6"/>
  <c r="H575" i="6"/>
  <c r="F575" i="6"/>
  <c r="H572" i="6"/>
  <c r="H571" i="6" s="1"/>
  <c r="F572" i="6"/>
  <c r="E571" i="6" s="1"/>
  <c r="F571" i="6" s="1"/>
  <c r="H569" i="6"/>
  <c r="F569" i="6"/>
  <c r="H567" i="6"/>
  <c r="F567" i="6"/>
  <c r="H565" i="6"/>
  <c r="F565" i="6"/>
  <c r="H563" i="6"/>
  <c r="F563" i="6"/>
  <c r="H561" i="6"/>
  <c r="F561" i="6"/>
  <c r="H559" i="6"/>
  <c r="F559" i="6"/>
  <c r="H557" i="6"/>
  <c r="F557" i="6"/>
  <c r="H555" i="6"/>
  <c r="F555" i="6"/>
  <c r="H553" i="6"/>
  <c r="F553" i="6"/>
  <c r="H551" i="6"/>
  <c r="F551" i="6"/>
  <c r="H549" i="6"/>
  <c r="F549" i="6"/>
  <c r="H547" i="6"/>
  <c r="F547" i="6"/>
  <c r="H545" i="6"/>
  <c r="F545" i="6"/>
  <c r="H543" i="6"/>
  <c r="F543" i="6"/>
  <c r="H541" i="6"/>
  <c r="F541" i="6"/>
  <c r="H539" i="6"/>
  <c r="F539" i="6"/>
  <c r="H537" i="6"/>
  <c r="F537" i="6"/>
  <c r="H535" i="6"/>
  <c r="F535" i="6"/>
  <c r="H532" i="6"/>
  <c r="F532" i="6"/>
  <c r="H525" i="6"/>
  <c r="F525" i="6"/>
  <c r="H522" i="6"/>
  <c r="H521" i="6" s="1"/>
  <c r="F522" i="6"/>
  <c r="E521" i="6"/>
  <c r="F521" i="6" s="1"/>
  <c r="H517" i="6"/>
  <c r="H497" i="6" s="1"/>
  <c r="F517" i="6"/>
  <c r="H515" i="6"/>
  <c r="F515" i="6"/>
  <c r="F497" i="6"/>
  <c r="H495" i="6"/>
  <c r="F495" i="6"/>
  <c r="H493" i="6"/>
  <c r="F493" i="6"/>
  <c r="H491" i="6"/>
  <c r="F491" i="6"/>
  <c r="H489" i="6"/>
  <c r="F489" i="6"/>
  <c r="H484" i="6"/>
  <c r="F484" i="6"/>
  <c r="H481" i="6"/>
  <c r="H480" i="6" s="1"/>
  <c r="F481" i="6"/>
  <c r="E480" i="6" s="1"/>
  <c r="F480" i="6" s="1"/>
  <c r="H462" i="6"/>
  <c r="F462" i="6"/>
  <c r="H458" i="6"/>
  <c r="F458" i="6"/>
  <c r="H431" i="6"/>
  <c r="F431" i="6"/>
  <c r="H426" i="6"/>
  <c r="F426" i="6"/>
  <c r="H403" i="6"/>
  <c r="F403" i="6"/>
  <c r="H396" i="6"/>
  <c r="F396" i="6"/>
  <c r="H392" i="6"/>
  <c r="H391" i="6" s="1"/>
  <c r="F392" i="6"/>
  <c r="E391" i="6" s="1"/>
  <c r="F391" i="6" s="1"/>
  <c r="H389" i="6"/>
  <c r="F389" i="6"/>
  <c r="H387" i="6"/>
  <c r="F387" i="6"/>
  <c r="H385" i="6"/>
  <c r="F385" i="6"/>
  <c r="H383" i="6"/>
  <c r="F383" i="6"/>
  <c r="H379" i="6"/>
  <c r="F379" i="6"/>
  <c r="H374" i="6"/>
  <c r="F374" i="6"/>
  <c r="H372" i="6"/>
  <c r="F372" i="6"/>
  <c r="H370" i="6"/>
  <c r="F370" i="6"/>
  <c r="H340" i="6"/>
  <c r="F340" i="6"/>
  <c r="H336" i="6"/>
  <c r="F336" i="6"/>
  <c r="H307" i="6"/>
  <c r="F307" i="6"/>
  <c r="H302" i="6"/>
  <c r="F302" i="6"/>
  <c r="E295" i="6" s="1"/>
  <c r="F295" i="6" s="1"/>
  <c r="H300" i="6"/>
  <c r="F300" i="6"/>
  <c r="H298" i="6"/>
  <c r="F298" i="6"/>
  <c r="H296" i="6"/>
  <c r="F296" i="6"/>
  <c r="H268" i="6"/>
  <c r="F268" i="6"/>
  <c r="H261" i="6"/>
  <c r="F261" i="6"/>
  <c r="H259" i="6"/>
  <c r="F259" i="6"/>
  <c r="H257" i="6"/>
  <c r="F257" i="6"/>
  <c r="E252" i="6" s="1"/>
  <c r="F252" i="6" s="1"/>
  <c r="H255" i="6"/>
  <c r="F255" i="6"/>
  <c r="H253" i="6"/>
  <c r="F253" i="6"/>
  <c r="H222" i="6"/>
  <c r="F222" i="6"/>
  <c r="H215" i="6"/>
  <c r="F215" i="6"/>
  <c r="H213" i="6"/>
  <c r="F213" i="6"/>
  <c r="H211" i="6"/>
  <c r="F211" i="6"/>
  <c r="H209" i="6"/>
  <c r="F209" i="6"/>
  <c r="H207" i="6"/>
  <c r="F207" i="6"/>
  <c r="H203" i="6"/>
  <c r="H202" i="6" s="1"/>
  <c r="F203" i="6"/>
  <c r="E202" i="6"/>
  <c r="F202" i="6" s="1"/>
  <c r="G202" i="6" s="1"/>
  <c r="H200" i="6"/>
  <c r="H199" i="6" s="1"/>
  <c r="F200" i="6"/>
  <c r="E199" i="6"/>
  <c r="F199" i="6" s="1"/>
  <c r="H196" i="6"/>
  <c r="H195" i="6" s="1"/>
  <c r="F196" i="6"/>
  <c r="E195" i="6"/>
  <c r="F195" i="6" s="1"/>
  <c r="H193" i="6"/>
  <c r="H192" i="6" s="1"/>
  <c r="F193" i="6"/>
  <c r="E192" i="6"/>
  <c r="F192" i="6" s="1"/>
  <c r="H189" i="6"/>
  <c r="F189" i="6"/>
  <c r="H188" i="6"/>
  <c r="E188" i="6"/>
  <c r="F188" i="6" s="1"/>
  <c r="H169" i="6"/>
  <c r="F169" i="6"/>
  <c r="H153" i="6"/>
  <c r="F153" i="6"/>
  <c r="H149" i="6"/>
  <c r="H148" i="6" s="1"/>
  <c r="F149" i="6"/>
  <c r="E148" i="6" s="1"/>
  <c r="F148" i="6" s="1"/>
  <c r="H146" i="6"/>
  <c r="F146" i="6"/>
  <c r="H142" i="6"/>
  <c r="F142" i="6"/>
  <c r="H137" i="6"/>
  <c r="F137" i="6"/>
  <c r="H135" i="6"/>
  <c r="F135" i="6"/>
  <c r="H133" i="6"/>
  <c r="F133" i="6"/>
  <c r="H106" i="6"/>
  <c r="F106" i="6"/>
  <c r="H104" i="6"/>
  <c r="F104" i="6"/>
  <c r="H102" i="6"/>
  <c r="F102" i="6"/>
  <c r="H75" i="6"/>
  <c r="F75" i="6"/>
  <c r="H49" i="6"/>
  <c r="F49" i="6"/>
  <c r="H47" i="6"/>
  <c r="F47" i="6"/>
  <c r="H45" i="6"/>
  <c r="F45" i="6"/>
  <c r="H18" i="6"/>
  <c r="F18" i="6"/>
  <c r="H16" i="6"/>
  <c r="F16" i="6"/>
  <c r="H14" i="6"/>
  <c r="F14" i="6"/>
  <c r="I11" i="6"/>
  <c r="G697" i="6" l="1"/>
  <c r="H682" i="6"/>
  <c r="G11" i="8"/>
  <c r="G337" i="7"/>
  <c r="G242" i="7"/>
  <c r="G246" i="7"/>
  <c r="G197" i="7"/>
  <c r="E196" i="7"/>
  <c r="F196" i="7" s="1"/>
  <c r="G196" i="7" s="1"/>
  <c r="G136" i="7"/>
  <c r="E132" i="7"/>
  <c r="F132" i="7" s="1"/>
  <c r="G132" i="7" s="1"/>
  <c r="G94" i="7"/>
  <c r="E12" i="7"/>
  <c r="F12" i="7" s="1"/>
  <c r="G81" i="7"/>
  <c r="H12" i="7"/>
  <c r="H11" i="7" s="1"/>
  <c r="G28" i="7"/>
  <c r="H717" i="6"/>
  <c r="G717" i="6" s="1"/>
  <c r="H712" i="6"/>
  <c r="G712" i="6" s="1"/>
  <c r="G709" i="6"/>
  <c r="G706" i="6"/>
  <c r="G703" i="6"/>
  <c r="G700" i="6"/>
  <c r="G694" i="6"/>
  <c r="G682" i="6"/>
  <c r="H670" i="6"/>
  <c r="E670" i="6"/>
  <c r="F670" i="6" s="1"/>
  <c r="G667" i="6"/>
  <c r="E627" i="6"/>
  <c r="F627" i="6" s="1"/>
  <c r="H627" i="6"/>
  <c r="G621" i="6"/>
  <c r="G616" i="6"/>
  <c r="G607" i="6"/>
  <c r="G604" i="6"/>
  <c r="G601" i="6"/>
  <c r="G598" i="6"/>
  <c r="H586" i="6"/>
  <c r="E574" i="6"/>
  <c r="F574" i="6" s="1"/>
  <c r="H574" i="6"/>
  <c r="G571" i="6"/>
  <c r="H531" i="6"/>
  <c r="E531" i="6"/>
  <c r="F531" i="6" s="1"/>
  <c r="G521" i="6"/>
  <c r="E483" i="6"/>
  <c r="F483" i="6" s="1"/>
  <c r="H483" i="6"/>
  <c r="G480" i="6"/>
  <c r="G391" i="6"/>
  <c r="E369" i="6"/>
  <c r="F369" i="6" s="1"/>
  <c r="H369" i="6"/>
  <c r="H295" i="6"/>
  <c r="G295" i="6" s="1"/>
  <c r="H252" i="6"/>
  <c r="G252" i="6" s="1"/>
  <c r="E206" i="6"/>
  <c r="F206" i="6" s="1"/>
  <c r="H206" i="6"/>
  <c r="H198" i="6"/>
  <c r="G199" i="6"/>
  <c r="E198" i="6"/>
  <c r="F198" i="6" s="1"/>
  <c r="G198" i="6" s="1"/>
  <c r="G195" i="6"/>
  <c r="H191" i="6"/>
  <c r="G192" i="6"/>
  <c r="E191" i="6"/>
  <c r="F191" i="6" s="1"/>
  <c r="G188" i="6"/>
  <c r="G148" i="6"/>
  <c r="E132" i="6"/>
  <c r="F132" i="6" s="1"/>
  <c r="H132" i="6"/>
  <c r="H101" i="6"/>
  <c r="E101" i="6"/>
  <c r="F101" i="6" s="1"/>
  <c r="E44" i="6"/>
  <c r="F44" i="6" s="1"/>
  <c r="H44" i="6"/>
  <c r="H13" i="6"/>
  <c r="E13" i="6"/>
  <c r="F13" i="6" s="1"/>
  <c r="E19" i="4"/>
  <c r="H981" i="5"/>
  <c r="F981" i="5"/>
  <c r="H979" i="5"/>
  <c r="F979" i="5"/>
  <c r="E976" i="5" s="1"/>
  <c r="F976" i="5" s="1"/>
  <c r="H977" i="5"/>
  <c r="F977" i="5"/>
  <c r="H946" i="5"/>
  <c r="F946" i="5"/>
  <c r="H944" i="5"/>
  <c r="F944" i="5"/>
  <c r="E941" i="5" s="1"/>
  <c r="F941" i="5" s="1"/>
  <c r="H942" i="5"/>
  <c r="F942" i="5"/>
  <c r="H931" i="5"/>
  <c r="F931" i="5"/>
  <c r="H929" i="5"/>
  <c r="F929" i="5"/>
  <c r="H927" i="5"/>
  <c r="F927" i="5"/>
  <c r="E926" i="5" s="1"/>
  <c r="F926" i="5" s="1"/>
  <c r="H908" i="5"/>
  <c r="F908" i="5"/>
  <c r="H906" i="5"/>
  <c r="F906" i="5"/>
  <c r="H904" i="5"/>
  <c r="F904" i="5"/>
  <c r="H874" i="5"/>
  <c r="F874" i="5"/>
  <c r="H872" i="5"/>
  <c r="F872" i="5"/>
  <c r="H870" i="5"/>
  <c r="F870" i="5"/>
  <c r="H846" i="5"/>
  <c r="F846" i="5"/>
  <c r="H844" i="5"/>
  <c r="F844" i="5"/>
  <c r="H842" i="5"/>
  <c r="F842" i="5"/>
  <c r="H830" i="5"/>
  <c r="H829" i="5" s="1"/>
  <c r="F830" i="5"/>
  <c r="E829" i="5" s="1"/>
  <c r="F829" i="5" s="1"/>
  <c r="H820" i="5"/>
  <c r="F820" i="5"/>
  <c r="H818" i="5"/>
  <c r="F818" i="5"/>
  <c r="H816" i="5"/>
  <c r="F816" i="5"/>
  <c r="H804" i="5"/>
  <c r="H803" i="5" s="1"/>
  <c r="F804" i="5"/>
  <c r="E803" i="5" s="1"/>
  <c r="F803" i="5" s="1"/>
  <c r="H794" i="5"/>
  <c r="F794" i="5"/>
  <c r="H792" i="5"/>
  <c r="F792" i="5"/>
  <c r="H790" i="5"/>
  <c r="F790" i="5"/>
  <c r="H778" i="5"/>
  <c r="H777" i="5" s="1"/>
  <c r="F778" i="5"/>
  <c r="E777" i="5"/>
  <c r="F777" i="5" s="1"/>
  <c r="H767" i="5"/>
  <c r="F767" i="5"/>
  <c r="H765" i="5"/>
  <c r="F765" i="5"/>
  <c r="H763" i="5"/>
  <c r="F763" i="5"/>
  <c r="H745" i="5"/>
  <c r="F745" i="5"/>
  <c r="H743" i="5"/>
  <c r="F743" i="5"/>
  <c r="H741" i="5"/>
  <c r="F741" i="5"/>
  <c r="H723" i="5"/>
  <c r="F723" i="5"/>
  <c r="H721" i="5"/>
  <c r="F721" i="5"/>
  <c r="H719" i="5"/>
  <c r="F719" i="5"/>
  <c r="H700" i="5"/>
  <c r="H695" i="5" s="1"/>
  <c r="F700" i="5"/>
  <c r="H698" i="5"/>
  <c r="F698" i="5"/>
  <c r="H696" i="5"/>
  <c r="F696" i="5"/>
  <c r="H668" i="5"/>
  <c r="F668" i="5"/>
  <c r="H666" i="5"/>
  <c r="F666" i="5"/>
  <c r="H664" i="5"/>
  <c r="F664" i="5"/>
  <c r="E663" i="5" s="1"/>
  <c r="F663" i="5" s="1"/>
  <c r="H636" i="5"/>
  <c r="F636" i="5"/>
  <c r="E631" i="5" s="1"/>
  <c r="F631" i="5" s="1"/>
  <c r="H634" i="5"/>
  <c r="F634" i="5"/>
  <c r="H632" i="5"/>
  <c r="F632" i="5"/>
  <c r="H604" i="5"/>
  <c r="F604" i="5"/>
  <c r="H602" i="5"/>
  <c r="F602" i="5"/>
  <c r="H600" i="5"/>
  <c r="F600" i="5"/>
  <c r="H576" i="5"/>
  <c r="F576" i="5"/>
  <c r="H574" i="5"/>
  <c r="F574" i="5"/>
  <c r="H572" i="5"/>
  <c r="F572" i="5"/>
  <c r="H569" i="5"/>
  <c r="F569" i="5"/>
  <c r="H567" i="5"/>
  <c r="F567" i="5"/>
  <c r="H563" i="5"/>
  <c r="F563" i="5"/>
  <c r="H558" i="5"/>
  <c r="F558" i="5"/>
  <c r="H556" i="5"/>
  <c r="F556" i="5"/>
  <c r="H554" i="5"/>
  <c r="F554" i="5"/>
  <c r="H550" i="5"/>
  <c r="H549" i="5" s="1"/>
  <c r="F550" i="5"/>
  <c r="E549" i="5"/>
  <c r="F549" i="5" s="1"/>
  <c r="H547" i="5"/>
  <c r="H546" i="5" s="1"/>
  <c r="F547" i="5"/>
  <c r="E546" i="5" s="1"/>
  <c r="F546" i="5" s="1"/>
  <c r="H544" i="5"/>
  <c r="H543" i="5" s="1"/>
  <c r="F544" i="5"/>
  <c r="E543" i="5" s="1"/>
  <c r="F543" i="5" s="1"/>
  <c r="H541" i="5"/>
  <c r="H540" i="5" s="1"/>
  <c r="F541" i="5"/>
  <c r="F540" i="5"/>
  <c r="E540" i="5"/>
  <c r="H538" i="5"/>
  <c r="F538" i="5"/>
  <c r="E537" i="5" s="1"/>
  <c r="F537" i="5" s="1"/>
  <c r="H537" i="5"/>
  <c r="H535" i="5"/>
  <c r="H534" i="5" s="1"/>
  <c r="F535" i="5"/>
  <c r="E534" i="5"/>
  <c r="F534" i="5" s="1"/>
  <c r="H532" i="5"/>
  <c r="F532" i="5"/>
  <c r="H530" i="5"/>
  <c r="F530" i="5"/>
  <c r="H528" i="5"/>
  <c r="F528" i="5"/>
  <c r="H526" i="5"/>
  <c r="F526" i="5"/>
  <c r="H523" i="5"/>
  <c r="F523" i="5"/>
  <c r="H520" i="5"/>
  <c r="F520" i="5"/>
  <c r="H518" i="5"/>
  <c r="F518" i="5"/>
  <c r="H516" i="5"/>
  <c r="F516" i="5"/>
  <c r="H513" i="5"/>
  <c r="F513" i="5"/>
  <c r="E512" i="5"/>
  <c r="F512" i="5" s="1"/>
  <c r="H508" i="5"/>
  <c r="H507" i="5" s="1"/>
  <c r="F508" i="5"/>
  <c r="E507" i="5"/>
  <c r="F507" i="5" s="1"/>
  <c r="G507" i="5" s="1"/>
  <c r="H505" i="5"/>
  <c r="F505" i="5"/>
  <c r="H503" i="5"/>
  <c r="H502" i="5" s="1"/>
  <c r="F503" i="5"/>
  <c r="E502" i="5"/>
  <c r="F502" i="5" s="1"/>
  <c r="H500" i="5"/>
  <c r="F500" i="5"/>
  <c r="E497" i="5" s="1"/>
  <c r="F497" i="5" s="1"/>
  <c r="H498" i="5"/>
  <c r="F498" i="5"/>
  <c r="H487" i="5"/>
  <c r="F487" i="5"/>
  <c r="E484" i="5" s="1"/>
  <c r="F484" i="5" s="1"/>
  <c r="H485" i="5"/>
  <c r="F485" i="5"/>
  <c r="H475" i="5"/>
  <c r="F475" i="5"/>
  <c r="H473" i="5"/>
  <c r="F473" i="5"/>
  <c r="E472" i="5"/>
  <c r="F472" i="5" s="1"/>
  <c r="H469" i="5"/>
  <c r="H468" i="5" s="1"/>
  <c r="F469" i="5"/>
  <c r="E468" i="5"/>
  <c r="F468" i="5" s="1"/>
  <c r="H457" i="5"/>
  <c r="F457" i="5"/>
  <c r="H453" i="5"/>
  <c r="H452" i="5" s="1"/>
  <c r="F453" i="5"/>
  <c r="E452" i="5"/>
  <c r="F452" i="5" s="1"/>
  <c r="H450" i="5"/>
  <c r="F450" i="5"/>
  <c r="H438" i="5"/>
  <c r="F438" i="5"/>
  <c r="H434" i="5"/>
  <c r="H433" i="5" s="1"/>
  <c r="F434" i="5"/>
  <c r="E433" i="5"/>
  <c r="F433" i="5" s="1"/>
  <c r="H431" i="5"/>
  <c r="F431" i="5"/>
  <c r="H419" i="5"/>
  <c r="F419" i="5"/>
  <c r="H415" i="5"/>
  <c r="H414" i="5" s="1"/>
  <c r="F415" i="5"/>
  <c r="E414" i="5"/>
  <c r="F414" i="5" s="1"/>
  <c r="H412" i="5"/>
  <c r="F412" i="5"/>
  <c r="H403" i="5"/>
  <c r="F403" i="5"/>
  <c r="H401" i="5"/>
  <c r="F401" i="5"/>
  <c r="E400" i="5"/>
  <c r="F400" i="5" s="1"/>
  <c r="H392" i="5"/>
  <c r="F392" i="5"/>
  <c r="H390" i="5"/>
  <c r="F390" i="5"/>
  <c r="E389" i="5"/>
  <c r="F389" i="5" s="1"/>
  <c r="H385" i="5"/>
  <c r="F385" i="5"/>
  <c r="H383" i="5"/>
  <c r="F383" i="5"/>
  <c r="E382" i="5"/>
  <c r="F382" i="5" s="1"/>
  <c r="H378" i="5"/>
  <c r="F378" i="5"/>
  <c r="E375" i="5" s="1"/>
  <c r="F375" i="5" s="1"/>
  <c r="H376" i="5"/>
  <c r="F376" i="5"/>
  <c r="H368" i="5"/>
  <c r="F368" i="5"/>
  <c r="H366" i="5"/>
  <c r="F366" i="5"/>
  <c r="E365" i="5" s="1"/>
  <c r="F365" i="5" s="1"/>
  <c r="H358" i="5"/>
  <c r="H355" i="5" s="1"/>
  <c r="F358" i="5"/>
  <c r="H356" i="5"/>
  <c r="F356" i="5"/>
  <c r="E355" i="5" s="1"/>
  <c r="F355" i="5" s="1"/>
  <c r="H351" i="5"/>
  <c r="F351" i="5"/>
  <c r="H349" i="5"/>
  <c r="F349" i="5"/>
  <c r="E348" i="5" s="1"/>
  <c r="F348" i="5" s="1"/>
  <c r="H341" i="5"/>
  <c r="F341" i="5"/>
  <c r="H339" i="5"/>
  <c r="F339" i="5"/>
  <c r="E338" i="5" s="1"/>
  <c r="F338" i="5" s="1"/>
  <c r="H333" i="5"/>
  <c r="F333" i="5"/>
  <c r="H331" i="5"/>
  <c r="F331" i="5"/>
  <c r="E330" i="5"/>
  <c r="F330" i="5" s="1"/>
  <c r="H322" i="5"/>
  <c r="F322" i="5"/>
  <c r="H320" i="5"/>
  <c r="F320" i="5"/>
  <c r="E319" i="5" s="1"/>
  <c r="F319" i="5" s="1"/>
  <c r="H311" i="5"/>
  <c r="F311" i="5"/>
  <c r="H309" i="5"/>
  <c r="F309" i="5"/>
  <c r="E308" i="5" s="1"/>
  <c r="F308" i="5" s="1"/>
  <c r="H302" i="5"/>
  <c r="F302" i="5"/>
  <c r="H300" i="5"/>
  <c r="F300" i="5"/>
  <c r="E299" i="5" s="1"/>
  <c r="F299" i="5" s="1"/>
  <c r="H291" i="5"/>
  <c r="H288" i="5" s="1"/>
  <c r="F291" i="5"/>
  <c r="E288" i="5" s="1"/>
  <c r="F288" i="5" s="1"/>
  <c r="H289" i="5"/>
  <c r="F289" i="5"/>
  <c r="H281" i="5"/>
  <c r="F281" i="5"/>
  <c r="H279" i="5"/>
  <c r="F279" i="5"/>
  <c r="E278" i="5" s="1"/>
  <c r="F278" i="5" s="1"/>
  <c r="H272" i="5"/>
  <c r="H271" i="5" s="1"/>
  <c r="H270" i="5" s="1"/>
  <c r="F272" i="5"/>
  <c r="E271" i="5" s="1"/>
  <c r="F271" i="5" s="1"/>
  <c r="H264" i="5"/>
  <c r="H263" i="5" s="1"/>
  <c r="F264" i="5"/>
  <c r="E263" i="5" s="1"/>
  <c r="F263" i="5" s="1"/>
  <c r="H261" i="5"/>
  <c r="H260" i="5" s="1"/>
  <c r="F261" i="5"/>
  <c r="E260" i="5" s="1"/>
  <c r="F260" i="5" s="1"/>
  <c r="H253" i="5"/>
  <c r="H252" i="5" s="1"/>
  <c r="H251" i="5" s="1"/>
  <c r="F253" i="5"/>
  <c r="E252" i="5"/>
  <c r="F252" i="5" s="1"/>
  <c r="H245" i="5"/>
  <c r="H244" i="5" s="1"/>
  <c r="H243" i="5" s="1"/>
  <c r="F245" i="5"/>
  <c r="E244" i="5"/>
  <c r="F244" i="5" s="1"/>
  <c r="H237" i="5"/>
  <c r="H236" i="5" s="1"/>
  <c r="H235" i="5" s="1"/>
  <c r="F237" i="5"/>
  <c r="E236" i="5"/>
  <c r="F236" i="5" s="1"/>
  <c r="H229" i="5"/>
  <c r="H228" i="5" s="1"/>
  <c r="H227" i="5" s="1"/>
  <c r="F229" i="5"/>
  <c r="E228" i="5" s="1"/>
  <c r="F228" i="5" s="1"/>
  <c r="H224" i="5"/>
  <c r="H223" i="5" s="1"/>
  <c r="F224" i="5"/>
  <c r="E223" i="5" s="1"/>
  <c r="F223" i="5" s="1"/>
  <c r="G223" i="5" s="1"/>
  <c r="H221" i="5"/>
  <c r="F221" i="5"/>
  <c r="H220" i="5"/>
  <c r="E220" i="5"/>
  <c r="F220" i="5" s="1"/>
  <c r="H217" i="5"/>
  <c r="H216" i="5" s="1"/>
  <c r="F217" i="5"/>
  <c r="E216" i="5"/>
  <c r="F216" i="5" s="1"/>
  <c r="G216" i="5" s="1"/>
  <c r="H214" i="5"/>
  <c r="H213" i="5" s="1"/>
  <c r="F214" i="5"/>
  <c r="E213" i="5" s="1"/>
  <c r="F213" i="5" s="1"/>
  <c r="H210" i="5"/>
  <c r="H209" i="5" s="1"/>
  <c r="F210" i="5"/>
  <c r="E209" i="5" s="1"/>
  <c r="F209" i="5" s="1"/>
  <c r="G209" i="5" s="1"/>
  <c r="H207" i="5"/>
  <c r="H206" i="5" s="1"/>
  <c r="F207" i="5"/>
  <c r="E206" i="5"/>
  <c r="F206" i="5" s="1"/>
  <c r="H203" i="5"/>
  <c r="F203" i="5"/>
  <c r="E198" i="5" s="1"/>
  <c r="F198" i="5" s="1"/>
  <c r="H199" i="5"/>
  <c r="F199" i="5"/>
  <c r="H196" i="5"/>
  <c r="F196" i="5"/>
  <c r="H194" i="5"/>
  <c r="F194" i="5"/>
  <c r="H192" i="5"/>
  <c r="F192" i="5"/>
  <c r="H190" i="5"/>
  <c r="F190" i="5"/>
  <c r="H187" i="5"/>
  <c r="F187" i="5"/>
  <c r="E180" i="5" s="1"/>
  <c r="F180" i="5" s="1"/>
  <c r="H185" i="5"/>
  <c r="F185" i="5"/>
  <c r="H183" i="5"/>
  <c r="F183" i="5"/>
  <c r="H181" i="5"/>
  <c r="F181" i="5"/>
  <c r="H169" i="5"/>
  <c r="H168" i="5" s="1"/>
  <c r="F169" i="5"/>
  <c r="E168" i="5" s="1"/>
  <c r="F168" i="5" s="1"/>
  <c r="H164" i="5"/>
  <c r="H163" i="5" s="1"/>
  <c r="F164" i="5"/>
  <c r="E163" i="5"/>
  <c r="F163" i="5" s="1"/>
  <c r="H155" i="5"/>
  <c r="F155" i="5"/>
  <c r="H142" i="5"/>
  <c r="H141" i="5" s="1"/>
  <c r="F142" i="5"/>
  <c r="E141" i="5" s="1"/>
  <c r="F141" i="5" s="1"/>
  <c r="H119" i="5"/>
  <c r="H118" i="5" s="1"/>
  <c r="F119" i="5"/>
  <c r="E118" i="5" s="1"/>
  <c r="F118" i="5" s="1"/>
  <c r="H102" i="5"/>
  <c r="H101" i="5" s="1"/>
  <c r="F102" i="5"/>
  <c r="E101" i="5"/>
  <c r="F101" i="5" s="1"/>
  <c r="H84" i="5"/>
  <c r="H83" i="5" s="1"/>
  <c r="F84" i="5"/>
  <c r="E83" i="5"/>
  <c r="F83" i="5" s="1"/>
  <c r="H66" i="5"/>
  <c r="H65" i="5" s="1"/>
  <c r="F66" i="5"/>
  <c r="E65" i="5"/>
  <c r="F65" i="5" s="1"/>
  <c r="H49" i="5"/>
  <c r="H48" i="5" s="1"/>
  <c r="F49" i="5"/>
  <c r="E48" i="5" s="1"/>
  <c r="F48" i="5" s="1"/>
  <c r="H32" i="5"/>
  <c r="H31" i="5" s="1"/>
  <c r="F32" i="5"/>
  <c r="E31" i="5"/>
  <c r="F31" i="5" s="1"/>
  <c r="H29" i="5"/>
  <c r="F29" i="5"/>
  <c r="H27" i="5"/>
  <c r="F27" i="5"/>
  <c r="H23" i="5"/>
  <c r="F23" i="5"/>
  <c r="H18" i="5"/>
  <c r="F18" i="5"/>
  <c r="H16" i="5"/>
  <c r="F16" i="5"/>
  <c r="E13" i="5" s="1"/>
  <c r="F13" i="5" s="1"/>
  <c r="H14" i="5"/>
  <c r="F14" i="5"/>
  <c r="I11" i="5"/>
  <c r="H926" i="5" l="1"/>
  <c r="G926" i="5" s="1"/>
  <c r="G540" i="5"/>
  <c r="H497" i="5"/>
  <c r="E11" i="7"/>
  <c r="F11" i="7" s="1"/>
  <c r="G11" i="7" s="1"/>
  <c r="G12" i="7"/>
  <c r="H626" i="6"/>
  <c r="G670" i="6"/>
  <c r="E626" i="6"/>
  <c r="F626" i="6" s="1"/>
  <c r="G627" i="6"/>
  <c r="G574" i="6"/>
  <c r="H530" i="6"/>
  <c r="G531" i="6"/>
  <c r="E530" i="6"/>
  <c r="F530" i="6" s="1"/>
  <c r="G483" i="6"/>
  <c r="E205" i="6"/>
  <c r="F205" i="6" s="1"/>
  <c r="G369" i="6"/>
  <c r="H205" i="6"/>
  <c r="G206" i="6"/>
  <c r="G191" i="6"/>
  <c r="G132" i="6"/>
  <c r="G101" i="6"/>
  <c r="E12" i="6"/>
  <c r="F12" i="6" s="1"/>
  <c r="G44" i="6"/>
  <c r="H12" i="6"/>
  <c r="G13" i="6"/>
  <c r="H976" i="5"/>
  <c r="G976" i="5" s="1"/>
  <c r="H941" i="5"/>
  <c r="G941" i="5" s="1"/>
  <c r="E903" i="5"/>
  <c r="F903" i="5" s="1"/>
  <c r="H903" i="5"/>
  <c r="H869" i="5"/>
  <c r="E869" i="5"/>
  <c r="F869" i="5" s="1"/>
  <c r="E841" i="5"/>
  <c r="F841" i="5" s="1"/>
  <c r="H841" i="5"/>
  <c r="G829" i="5"/>
  <c r="H815" i="5"/>
  <c r="E815" i="5"/>
  <c r="F815" i="5" s="1"/>
  <c r="G803" i="5"/>
  <c r="E789" i="5"/>
  <c r="F789" i="5" s="1"/>
  <c r="H789" i="5"/>
  <c r="G789" i="5" s="1"/>
  <c r="G777" i="5"/>
  <c r="E762" i="5"/>
  <c r="F762" i="5" s="1"/>
  <c r="H762" i="5"/>
  <c r="G762" i="5" s="1"/>
  <c r="H740" i="5"/>
  <c r="E740" i="5"/>
  <c r="F740" i="5" s="1"/>
  <c r="H718" i="5"/>
  <c r="G718" i="5" s="1"/>
  <c r="E718" i="5"/>
  <c r="F718" i="5" s="1"/>
  <c r="E695" i="5"/>
  <c r="F695" i="5" s="1"/>
  <c r="G695" i="5" s="1"/>
  <c r="H663" i="5"/>
  <c r="G663" i="5" s="1"/>
  <c r="H631" i="5"/>
  <c r="G631" i="5" s="1"/>
  <c r="H599" i="5"/>
  <c r="E599" i="5"/>
  <c r="F599" i="5" s="1"/>
  <c r="H571" i="5"/>
  <c r="G571" i="5" s="1"/>
  <c r="E571" i="5"/>
  <c r="F571" i="5" s="1"/>
  <c r="H553" i="5"/>
  <c r="E553" i="5"/>
  <c r="F553" i="5" s="1"/>
  <c r="G549" i="5"/>
  <c r="G546" i="5"/>
  <c r="G543" i="5"/>
  <c r="G537" i="5"/>
  <c r="G534" i="5"/>
  <c r="H522" i="5"/>
  <c r="G522" i="5" s="1"/>
  <c r="E522" i="5"/>
  <c r="F522" i="5" s="1"/>
  <c r="H512" i="5"/>
  <c r="E511" i="5"/>
  <c r="F511" i="5" s="1"/>
  <c r="H496" i="5"/>
  <c r="G502" i="5"/>
  <c r="E496" i="5"/>
  <c r="F496" i="5" s="1"/>
  <c r="G497" i="5"/>
  <c r="H484" i="5"/>
  <c r="G484" i="5" s="1"/>
  <c r="H472" i="5"/>
  <c r="G472" i="5" s="1"/>
  <c r="G468" i="5"/>
  <c r="E449" i="5"/>
  <c r="F449" i="5" s="1"/>
  <c r="G452" i="5"/>
  <c r="H449" i="5"/>
  <c r="H430" i="5"/>
  <c r="G433" i="5"/>
  <c r="E430" i="5"/>
  <c r="F430" i="5" s="1"/>
  <c r="H411" i="5"/>
  <c r="G411" i="5" s="1"/>
  <c r="G414" i="5"/>
  <c r="E411" i="5"/>
  <c r="F411" i="5" s="1"/>
  <c r="E226" i="5" s="1"/>
  <c r="F226" i="5" s="1"/>
  <c r="H400" i="5"/>
  <c r="G400" i="5" s="1"/>
  <c r="H389" i="5"/>
  <c r="G389" i="5" s="1"/>
  <c r="H382" i="5"/>
  <c r="G382" i="5" s="1"/>
  <c r="H375" i="5"/>
  <c r="G375" i="5" s="1"/>
  <c r="H365" i="5"/>
  <c r="G365" i="5" s="1"/>
  <c r="G355" i="5"/>
  <c r="H348" i="5"/>
  <c r="G348" i="5" s="1"/>
  <c r="H338" i="5"/>
  <c r="G338" i="5" s="1"/>
  <c r="H330" i="5"/>
  <c r="G330" i="5" s="1"/>
  <c r="H319" i="5"/>
  <c r="G319" i="5" s="1"/>
  <c r="H308" i="5"/>
  <c r="G308" i="5" s="1"/>
  <c r="H299" i="5"/>
  <c r="G299" i="5" s="1"/>
  <c r="G288" i="5"/>
  <c r="H278" i="5"/>
  <c r="G278" i="5" s="1"/>
  <c r="E270" i="5"/>
  <c r="F270" i="5" s="1"/>
  <c r="G270" i="5" s="1"/>
  <c r="G271" i="5"/>
  <c r="G263" i="5"/>
  <c r="H259" i="5"/>
  <c r="E259" i="5"/>
  <c r="F259" i="5" s="1"/>
  <c r="G260" i="5"/>
  <c r="E251" i="5"/>
  <c r="F251" i="5" s="1"/>
  <c r="G251" i="5" s="1"/>
  <c r="G252" i="5"/>
  <c r="E243" i="5"/>
  <c r="F243" i="5" s="1"/>
  <c r="G243" i="5" s="1"/>
  <c r="G244" i="5"/>
  <c r="E235" i="5"/>
  <c r="F235" i="5" s="1"/>
  <c r="G235" i="5" s="1"/>
  <c r="G236" i="5"/>
  <c r="E227" i="5"/>
  <c r="F227" i="5" s="1"/>
  <c r="G227" i="5" s="1"/>
  <c r="G228" i="5"/>
  <c r="H219" i="5"/>
  <c r="E219" i="5"/>
  <c r="F219" i="5" s="1"/>
  <c r="G219" i="5" s="1"/>
  <c r="G220" i="5"/>
  <c r="H212" i="5"/>
  <c r="E212" i="5"/>
  <c r="F212" i="5" s="1"/>
  <c r="G212" i="5" s="1"/>
  <c r="G213" i="5"/>
  <c r="H205" i="5"/>
  <c r="E205" i="5"/>
  <c r="F205" i="5" s="1"/>
  <c r="G205" i="5" s="1"/>
  <c r="G206" i="5"/>
  <c r="H198" i="5"/>
  <c r="G198" i="5" s="1"/>
  <c r="E189" i="5"/>
  <c r="F189" i="5" s="1"/>
  <c r="H189" i="5"/>
  <c r="H180" i="5"/>
  <c r="G180" i="5" s="1"/>
  <c r="G168" i="5"/>
  <c r="G163" i="5"/>
  <c r="E154" i="5"/>
  <c r="F154" i="5" s="1"/>
  <c r="H154" i="5"/>
  <c r="G141" i="5"/>
  <c r="G118" i="5"/>
  <c r="G101" i="5"/>
  <c r="G83" i="5"/>
  <c r="G65" i="5"/>
  <c r="G48" i="5"/>
  <c r="G31" i="5"/>
  <c r="H13" i="5"/>
  <c r="E12" i="5"/>
  <c r="F12" i="5" s="1"/>
  <c r="H67" i="12"/>
  <c r="H66" i="12"/>
  <c r="H65" i="12"/>
  <c r="H74" i="11"/>
  <c r="H73" i="11"/>
  <c r="H72" i="11"/>
  <c r="H57" i="10"/>
  <c r="H56" i="10"/>
  <c r="H55" i="10"/>
  <c r="H24" i="9"/>
  <c r="H23" i="9"/>
  <c r="G23" i="4" s="1"/>
  <c r="H22" i="9"/>
  <c r="H45" i="8"/>
  <c r="H44" i="8"/>
  <c r="H43" i="8"/>
  <c r="H408" i="7"/>
  <c r="H407" i="7"/>
  <c r="G21" i="4" s="1"/>
  <c r="H726" i="6"/>
  <c r="H1014" i="5"/>
  <c r="G34" i="4"/>
  <c r="E34" i="4"/>
  <c r="H34" i="4" s="1"/>
  <c r="G29" i="4"/>
  <c r="E29" i="4"/>
  <c r="F28" i="4"/>
  <c r="F37" i="4" s="1"/>
  <c r="E28" i="4"/>
  <c r="E37" i="4" s="1"/>
  <c r="H69" i="12" l="1"/>
  <c r="G26" i="4"/>
  <c r="H76" i="11"/>
  <c r="G25" i="4"/>
  <c r="H59" i="10"/>
  <c r="G24" i="4"/>
  <c r="H47" i="8"/>
  <c r="G22" i="4"/>
  <c r="H26" i="9"/>
  <c r="H406" i="7"/>
  <c r="H410" i="7"/>
  <c r="G626" i="6"/>
  <c r="G530" i="6"/>
  <c r="E11" i="6"/>
  <c r="F11" i="6" s="1"/>
  <c r="H724" i="6" s="1"/>
  <c r="G205" i="6"/>
  <c r="H11" i="6"/>
  <c r="H725" i="6" s="1"/>
  <c r="G12" i="6"/>
  <c r="G903" i="5"/>
  <c r="G869" i="5"/>
  <c r="G841" i="5"/>
  <c r="G815" i="5"/>
  <c r="G740" i="5"/>
  <c r="G599" i="5"/>
  <c r="H552" i="5"/>
  <c r="G553" i="5"/>
  <c r="E552" i="5"/>
  <c r="F552" i="5" s="1"/>
  <c r="H511" i="5"/>
  <c r="G511" i="5" s="1"/>
  <c r="G512" i="5"/>
  <c r="G496" i="5"/>
  <c r="G449" i="5"/>
  <c r="G430" i="5"/>
  <c r="H226" i="5"/>
  <c r="G226" i="5" s="1"/>
  <c r="G259" i="5"/>
  <c r="G189" i="5"/>
  <c r="H12" i="5"/>
  <c r="G154" i="5"/>
  <c r="G13" i="5"/>
  <c r="H728" i="6" l="1"/>
  <c r="G20" i="4"/>
  <c r="G11" i="6"/>
  <c r="G552" i="5"/>
  <c r="E11" i="5"/>
  <c r="F11" i="5" s="1"/>
  <c r="H1012" i="5" s="1"/>
  <c r="H11" i="5"/>
  <c r="H1013" i="5" s="1"/>
  <c r="G12" i="5"/>
  <c r="H1016" i="5" l="1"/>
  <c r="G19" i="4"/>
  <c r="G28" i="4" s="1"/>
  <c r="G37" i="4" s="1"/>
  <c r="G11" i="5"/>
</calcChain>
</file>

<file path=xl/sharedStrings.xml><?xml version="1.0" encoding="utf-8"?>
<sst xmlns="http://schemas.openxmlformats.org/spreadsheetml/2006/main" count="4805" uniqueCount="2982">
  <si>
    <r>
      <t xml:space="preserve">Contact person: </t>
    </r>
    <r>
      <rPr>
        <sz val="10"/>
        <rFont val="Arial"/>
        <family val="2"/>
      </rPr>
      <t>xxxxxxxxxxx</t>
    </r>
  </si>
  <si>
    <r>
      <t xml:space="preserve">Attn: </t>
    </r>
    <r>
      <rPr>
        <sz val="10"/>
        <rFont val="Arial"/>
        <family val="2"/>
      </rPr>
      <t>xxxxxxx</t>
    </r>
  </si>
  <si>
    <r>
      <t xml:space="preserve">Address: </t>
    </r>
    <r>
      <rPr>
        <sz val="10"/>
        <rFont val="Arial"/>
        <family val="2"/>
      </rPr>
      <t>xxxxxxxxx</t>
    </r>
  </si>
  <si>
    <t>Address:</t>
  </si>
  <si>
    <t>xxxxxxxxxx</t>
  </si>
  <si>
    <t>Tel:</t>
  </si>
  <si>
    <t>Project name:</t>
  </si>
  <si>
    <t>Singtel FY xxxxxx</t>
  </si>
  <si>
    <t>Revision:</t>
  </si>
  <si>
    <t>01</t>
  </si>
  <si>
    <t>Date:</t>
  </si>
  <si>
    <t>Price Summary Table</t>
  </si>
  <si>
    <t>Currency: SGD</t>
  </si>
  <si>
    <t>total gross</t>
  </si>
  <si>
    <t>total net 
(before payment terms incentives)</t>
  </si>
  <si>
    <t>total net 
(after payment terms incentives)</t>
  </si>
  <si>
    <t>Grand Total</t>
  </si>
  <si>
    <t>Total Incentive</t>
  </si>
  <si>
    <t>Incentive core 1</t>
  </si>
  <si>
    <t>Incentive core 2</t>
  </si>
  <si>
    <t>Incentive RAN 1</t>
  </si>
  <si>
    <t>Incentive RAN 2</t>
  </si>
  <si>
    <t>Total before payment terms incentive</t>
  </si>
  <si>
    <t>Payment Terms incentive</t>
  </si>
  <si>
    <t>Grand Total after Incentive</t>
  </si>
  <si>
    <t>Terms and Conditions:</t>
  </si>
  <si>
    <t>Payment terms</t>
  </si>
  <si>
    <t>Incoterms</t>
  </si>
  <si>
    <t>Offer validation period</t>
  </si>
  <si>
    <t>Conditions</t>
  </si>
  <si>
    <t>etc.</t>
  </si>
  <si>
    <t>Revision History:</t>
  </si>
  <si>
    <t>Rev no.</t>
  </si>
  <si>
    <t>Date</t>
  </si>
  <si>
    <t>Description of Change</t>
  </si>
  <si>
    <t>Rev 01</t>
  </si>
  <si>
    <t>DD month YYYY</t>
  </si>
  <si>
    <t>Rev 02</t>
  </si>
  <si>
    <t>yyyyyyyyyyy</t>
  </si>
  <si>
    <t>09 July, 2012</t>
  </si>
  <si>
    <t>Item No</t>
  </si>
  <si>
    <t>Name</t>
  </si>
  <si>
    <t>Qty</t>
  </si>
  <si>
    <t>Product
Unit</t>
  </si>
  <si>
    <t>Unit Gross (SGD)</t>
  </si>
  <si>
    <t>Total Gross (SGD)</t>
  </si>
  <si>
    <t>Discount
(%)</t>
  </si>
  <si>
    <t>Total Net 
(SGD)</t>
  </si>
  <si>
    <t>1st Year Support (SGD)</t>
  </si>
  <si>
    <t>Sub total for gross</t>
  </si>
  <si>
    <t>Sub total for Net</t>
  </si>
  <si>
    <t>Sub total for Support</t>
  </si>
  <si>
    <t>Net total with support</t>
  </si>
  <si>
    <t>1</t>
  </si>
  <si>
    <t>Mar 2013, Year 2</t>
  </si>
  <si>
    <t>1.1</t>
  </si>
  <si>
    <t>11 RAN-(2G3G Mod) Details Pricing</t>
  </si>
  <si>
    <t>1.1.1</t>
  </si>
  <si>
    <t xml:space="preserve">01 Hardware 2G </t>
  </si>
  <si>
    <t>1.1.1.1</t>
  </si>
  <si>
    <t>2G 2G Batteries for Co-site 3G</t>
  </si>
  <si>
    <t>1.1.1.1.1</t>
  </si>
  <si>
    <t>Battery set, 48V/100 Ah (NSB) for BBS 6201 (1 piece)</t>
  </si>
  <si>
    <t>1.1.1.1.1.1</t>
  </si>
  <si>
    <t>Battery set, 48V/100 Ah (NSB)</t>
  </si>
  <si>
    <t>1.1.1.1.2</t>
  </si>
  <si>
    <t>Battery set, 48V/100 Ah,incl.cable set for RBS 6102 (1 piece)</t>
  </si>
  <si>
    <t>1.1.1.1.2.1</t>
  </si>
  <si>
    <t>Battery set, 48V/100 Ah,incl.cable set for RBS 6102</t>
  </si>
  <si>
    <t>1.1.1.1.3</t>
  </si>
  <si>
    <t>BBS6201-No Batt.</t>
  </si>
  <si>
    <t>1.1.1.1.3.1</t>
  </si>
  <si>
    <t>RBS 6201 interface</t>
  </si>
  <si>
    <t>1.1.1.1.3.2</t>
  </si>
  <si>
    <t>RBS DC cable, 20 m (&lt; 2x10m), 50 mm2</t>
  </si>
  <si>
    <t>1.1.1.1.3.3</t>
  </si>
  <si>
    <t>1.1.1.1.3.4</t>
  </si>
  <si>
    <t>Compact rack with PCU-DC</t>
  </si>
  <si>
    <t>1.1.1.1.4</t>
  </si>
  <si>
    <t>BBU6101 (170Ah) (No Batteries)</t>
  </si>
  <si>
    <t>1.1.1.1.4.1</t>
  </si>
  <si>
    <t>Standard Door Lock/Key</t>
  </si>
  <si>
    <t>1.1.1.1.4.2</t>
  </si>
  <si>
    <t>BBU 6101 with Active Cooling</t>
  </si>
  <si>
    <t>1.1.1.1.4.3</t>
  </si>
  <si>
    <t>Outdoor Battery Accessory Kit</t>
  </si>
  <si>
    <t>1.1.1.1.5</t>
  </si>
  <si>
    <t>NSB Std Battery Set, 48V/170Ah For BBU6101 (1 Set)</t>
  </si>
  <si>
    <t>1.1.1.1.5.1</t>
  </si>
  <si>
    <t>Battery Set, 48V/170 Ah (NSB Std)</t>
  </si>
  <si>
    <t>1.1.1.1.6</t>
  </si>
  <si>
    <t>NSB Std Battery Set, 48V/170Ah For SSC-02 (1 Set)</t>
  </si>
  <si>
    <t>1.1.1.1.6.1</t>
  </si>
  <si>
    <t>1.1.1.2</t>
  </si>
  <si>
    <t>2G RBS6101 1xRUS 1xDUG20 Stand-Alone</t>
  </si>
  <si>
    <t>1.1.1.2.1</t>
  </si>
  <si>
    <t>RBS6101 1xRUS_1xDUG20_Stand-Alone (No TRX_No Power HWAC)</t>
  </si>
  <si>
    <t>1.1.1.2.1.1</t>
  </si>
  <si>
    <t>BFU, Battery Fuse Unit</t>
  </si>
  <si>
    <t>1.1.1.2.1.2</t>
  </si>
  <si>
    <t>Output Power HWAC 20W-&gt;40W (per RU)</t>
  </si>
  <si>
    <t>1.1.1.2.1.3</t>
  </si>
  <si>
    <t>Service Outlet</t>
  </si>
  <si>
    <t>1.1.1.2.1.4</t>
  </si>
  <si>
    <t>Smoke Detector kit</t>
  </si>
  <si>
    <t>1.1.1.2.1.5</t>
  </si>
  <si>
    <t>PSU 230VAC: Power Supply Unit, 230 VAC</t>
  </si>
  <si>
    <t>1.1.1.2.1.6</t>
  </si>
  <si>
    <t>RBS 6101 Cabinet, 230 VAC (no RU, no PSU incl.)</t>
  </si>
  <si>
    <t>1.1.1.2.1.7</t>
  </si>
  <si>
    <t>Single Radio Unit RUS 01B8 (900E MHz) 20W HW Activation incl.</t>
  </si>
  <si>
    <t>1.1.1.2.1.8</t>
  </si>
  <si>
    <t>Output Power HWAC 40W-&gt;60W (per RU)</t>
  </si>
  <si>
    <t>1.1.1.2.1.9</t>
  </si>
  <si>
    <t>Digital Unit DUG 20 Basic HW Module (excl.Activation Keys) for E1/T1</t>
  </si>
  <si>
    <t>1.1.1.2.1.10</t>
  </si>
  <si>
    <t>Additional PDU (Power Distribution Unit) for additional RU a</t>
  </si>
  <si>
    <t>1.1.1.2.1.11</t>
  </si>
  <si>
    <t>GSM Cell Carrier (TRX equiv.) HWAC</t>
  </si>
  <si>
    <t>1.1.1.2.1.12</t>
  </si>
  <si>
    <t>SAU Support Alarm Unit</t>
  </si>
  <si>
    <t>1.1.1.2.1.13</t>
  </si>
  <si>
    <t>External Alarm OVP (8 ports)</t>
  </si>
  <si>
    <t>1.1.1.2.1.14</t>
  </si>
  <si>
    <t>Door Lock + key type (Customer Specific)</t>
  </si>
  <si>
    <t>1.1.1.2.1.15</t>
  </si>
  <si>
    <t>Service Light</t>
  </si>
  <si>
    <t>1.1.1.3</t>
  </si>
  <si>
    <t>2G RBS6101 2xRUS 1xDUG20 Stand-Alone</t>
  </si>
  <si>
    <t>1.1.1.3.1</t>
  </si>
  <si>
    <t>RBS6101 2xRUS_1xDUG20_Stand-Alone (No TRX_No Power HWAC)</t>
  </si>
  <si>
    <t>1.1.1.3.1.1</t>
  </si>
  <si>
    <t>1.1.1.3.1.2</t>
  </si>
  <si>
    <t>1.1.1.3.1.3</t>
  </si>
  <si>
    <t>1.1.1.3.1.4</t>
  </si>
  <si>
    <t>1.1.1.3.1.5</t>
  </si>
  <si>
    <t>1.1.1.3.1.6</t>
  </si>
  <si>
    <t>1.1.1.3.1.7</t>
  </si>
  <si>
    <t>1.1.1.3.1.8</t>
  </si>
  <si>
    <t>1.1.1.3.1.9</t>
  </si>
  <si>
    <t>1.1.1.3.1.10</t>
  </si>
  <si>
    <t>1.1.1.3.1.11</t>
  </si>
  <si>
    <t>1.1.1.3.1.12</t>
  </si>
  <si>
    <t>1.1.1.3.1.13</t>
  </si>
  <si>
    <t>1.1.1.3.1.14</t>
  </si>
  <si>
    <t>1.1.1.3.1.15</t>
  </si>
  <si>
    <t>1.1.1.4</t>
  </si>
  <si>
    <t>2G RBS6101 3xRUS 1xDUG20 Stand-Alone</t>
  </si>
  <si>
    <t>1.1.1.4.1</t>
  </si>
  <si>
    <t>RBS6101 3xRUS_1xDUG20_Stand-Alone (No TRX_No Power HWAC)</t>
  </si>
  <si>
    <t>1.1.1.4.1.1</t>
  </si>
  <si>
    <t>3-pack Radio Unit RUS 01B8 (900E MHz) 20W Activation incl.</t>
  </si>
  <si>
    <t>1.1.1.4.1.2</t>
  </si>
  <si>
    <t>1.1.1.4.1.3</t>
  </si>
  <si>
    <t>1.1.1.4.1.4</t>
  </si>
  <si>
    <t>1.1.1.4.1.5</t>
  </si>
  <si>
    <t>1.1.1.4.1.6</t>
  </si>
  <si>
    <t>1.1.1.4.1.7</t>
  </si>
  <si>
    <t>1.1.1.4.1.8</t>
  </si>
  <si>
    <t>1.1.1.4.1.9</t>
  </si>
  <si>
    <t>1.1.1.4.1.10</t>
  </si>
  <si>
    <t>1.1.1.4.1.11</t>
  </si>
  <si>
    <t>1.1.1.4.1.12</t>
  </si>
  <si>
    <t>1.1.1.4.1.13</t>
  </si>
  <si>
    <t>1.1.1.4.1.14</t>
  </si>
  <si>
    <t>1.1.1.4.1.15</t>
  </si>
  <si>
    <t>1.1.1.4.1.16</t>
  </si>
  <si>
    <t>1.1.1.5</t>
  </si>
  <si>
    <t>2G RBS6101 4xRUS 2xDUG20 Stand-Alone</t>
  </si>
  <si>
    <t>1.1.1.5.1</t>
  </si>
  <si>
    <t>RBS6101 4xRUS_2xDUG20_Stand-Alone (No TRX_No Power HWAC)</t>
  </si>
  <si>
    <t>1.1.1.5.1.1</t>
  </si>
  <si>
    <t>1.1.1.5.1.2</t>
  </si>
  <si>
    <t>1.1.1.5.1.3</t>
  </si>
  <si>
    <t>1.1.1.5.1.4</t>
  </si>
  <si>
    <t>1.1.1.5.1.5</t>
  </si>
  <si>
    <t>1.1.1.5.1.6</t>
  </si>
  <si>
    <t>1.1.1.5.1.7</t>
  </si>
  <si>
    <t>1.1.1.5.1.8</t>
  </si>
  <si>
    <t>1.1.1.5.1.9</t>
  </si>
  <si>
    <t>1.1.1.5.1.10</t>
  </si>
  <si>
    <t>1.1.1.5.1.11</t>
  </si>
  <si>
    <t>1.1.1.5.1.12</t>
  </si>
  <si>
    <t>1.1.1.5.1.13</t>
  </si>
  <si>
    <t>1.1.1.5.1.14</t>
  </si>
  <si>
    <t>1.1.1.5.1.15</t>
  </si>
  <si>
    <t>1.1.1.5.1.16</t>
  </si>
  <si>
    <t>1.1.1.6</t>
  </si>
  <si>
    <t>2G RBS6101 1xRUS 1xDUG20 Co-site 3G</t>
  </si>
  <si>
    <t>1.1.1.6.1</t>
  </si>
  <si>
    <t>1.1.1.6.1.1</t>
  </si>
  <si>
    <t>1.1.1.6.1.2</t>
  </si>
  <si>
    <t>1.1.1.6.1.3</t>
  </si>
  <si>
    <t>1.1.1.6.1.4</t>
  </si>
  <si>
    <t>1.1.1.6.1.5</t>
  </si>
  <si>
    <t>1.1.1.6.1.6</t>
  </si>
  <si>
    <t>1.1.1.6.1.7</t>
  </si>
  <si>
    <t>1.1.1.6.1.8</t>
  </si>
  <si>
    <t>1.1.1.6.1.9</t>
  </si>
  <si>
    <t>1.1.1.6.1.10</t>
  </si>
  <si>
    <t>1.1.1.6.1.11</t>
  </si>
  <si>
    <t>1.1.1.6.1.12</t>
  </si>
  <si>
    <t>1.1.1.6.1.13</t>
  </si>
  <si>
    <t>1.1.1.6.1.14</t>
  </si>
  <si>
    <t>1.1.1.6.1.15</t>
  </si>
  <si>
    <t>1.1.1.7</t>
  </si>
  <si>
    <t>2G RBS6102 1xRUS 1xDUG20 Co-site 3G</t>
  </si>
  <si>
    <t>1.1.1.7.1</t>
  </si>
  <si>
    <t>RBS6102 1xRUS_1xDUG20_Stand-Alone (No TRX_No Power HWAC)</t>
  </si>
  <si>
    <t>1.1.1.7.1.1</t>
  </si>
  <si>
    <t>1.1.1.7.1.2</t>
  </si>
  <si>
    <t>Prepared for internal battery back-up one shelf</t>
  </si>
  <si>
    <t>1.1.1.7.1.3</t>
  </si>
  <si>
    <t>1.1.1.7.1.4</t>
  </si>
  <si>
    <t>RBS 6102 Cabinet for up to 6 RU, 230 VAC  (no RU, no PSU incl.)</t>
  </si>
  <si>
    <t>1.1.1.7.1.5</t>
  </si>
  <si>
    <t>1.1.1.7.1.6</t>
  </si>
  <si>
    <t>1.1.1.7.1.7</t>
  </si>
  <si>
    <t>Prepared for internal battery back-up two shelves</t>
  </si>
  <si>
    <t>1.1.1.7.1.8</t>
  </si>
  <si>
    <t>1.1.1.7.1.9</t>
  </si>
  <si>
    <t>1.1.1.7.1.10</t>
  </si>
  <si>
    <t>1.1.1.7.1.11</t>
  </si>
  <si>
    <t>1.1.1.7.1.12</t>
  </si>
  <si>
    <t>1.1.1.7.1.13</t>
  </si>
  <si>
    <t>1.1.1.7.1.14</t>
  </si>
  <si>
    <t>Door Handle</t>
  </si>
  <si>
    <t>1.1.1.7.1.15</t>
  </si>
  <si>
    <t>Lifting Eyes</t>
  </si>
  <si>
    <t>1.1.1.7.1.16</t>
  </si>
  <si>
    <t>1.1.1.7.1.17</t>
  </si>
  <si>
    <t>1.1.1.7.1.18</t>
  </si>
  <si>
    <t>1.1.1.7.1.19</t>
  </si>
  <si>
    <t>1.1.1.7.1.20</t>
  </si>
  <si>
    <t>1.1.1.7.1.21</t>
  </si>
  <si>
    <t>Adaptor Frame 6102</t>
  </si>
  <si>
    <t>1.1.1.8</t>
  </si>
  <si>
    <t>2G RBS6201 1xRUS 1xDUG20 Co-site 3G</t>
  </si>
  <si>
    <t>1.1.1.8.1</t>
  </si>
  <si>
    <t>RBS6201 1xRUS_1xDUG20_Stand-Alone (No TRX_No Power HWAC)</t>
  </si>
  <si>
    <t>1.1.1.8.1.1</t>
  </si>
  <si>
    <t>1.1.1.8.1.2</t>
  </si>
  <si>
    <t>Fastening Screws for concrete (BF or cabinet)</t>
  </si>
  <si>
    <t>1.1.1.8.1.3</t>
  </si>
  <si>
    <t>Base Frame 6201</t>
  </si>
  <si>
    <t>1.1.1.8.1.4</t>
  </si>
  <si>
    <t>RBS 6201 Cabinet for up to 6 RU, 230 VAC (no RU, no PSU incl.)</t>
  </si>
  <si>
    <t>1.1.1.8.1.5</t>
  </si>
  <si>
    <t>1.1.1.8.1.6</t>
  </si>
  <si>
    <t>1.1.1.8.1.7</t>
  </si>
  <si>
    <t>1.1.1.8.1.8</t>
  </si>
  <si>
    <t>1.1.1.8.1.9</t>
  </si>
  <si>
    <t>1.1.1.8.1.10</t>
  </si>
  <si>
    <t>1.1.1.8.1.11</t>
  </si>
  <si>
    <t>1.1.1.9</t>
  </si>
  <si>
    <t>2G RBS 6601 1xRRUS 1xDUG20 Co-site 3G</t>
  </si>
  <si>
    <t>1.1.1.9.1</t>
  </si>
  <si>
    <t>RBS6601 1xRRUS_1xDUG20_Stand-Alone (No TRX_No Power HWAC)</t>
  </si>
  <si>
    <t>1.1.1.9.1.1</t>
  </si>
  <si>
    <t>Main Unit - 48 V DC Power cable 2m</t>
  </si>
  <si>
    <t>1.1.1.9.1.2</t>
  </si>
  <si>
    <t>RBS 6601 Main Unit, -48 VDC (no Digital Unit incl.)</t>
  </si>
  <si>
    <t>1.1.1.9.1.3</t>
  </si>
  <si>
    <t>1.1.1.9.1.4</t>
  </si>
  <si>
    <t>1.1.1.9.1.5</t>
  </si>
  <si>
    <t>Remote Radio Unit RRUS-01B8 (900E MHz) -48VDC, 20W HW Activation incl.</t>
  </si>
  <si>
    <t>1.1.1.9.1.6</t>
  </si>
  <si>
    <t>1.1.1.9.1.7</t>
  </si>
  <si>
    <t>1.1.1.9.2</t>
  </si>
  <si>
    <t>RBS6601 5m Fiber + SFP+Pole Bracket for 1 sector</t>
  </si>
  <si>
    <t>1.1.1.9.2.1</t>
  </si>
  <si>
    <t>PRODUCT PACKAGE/Main Remote Site Product (FAP1301839)</t>
  </si>
  <si>
    <t>1.1.1.9.2.1.1</t>
  </si>
  <si>
    <t>POLE MOUNTING FIXTURE CEU</t>
  </si>
  <si>
    <t>1.1.1.9.2.1.2</t>
  </si>
  <si>
    <t>CONNECTION CABLE/2F LCD-LCD SM</t>
  </si>
  <si>
    <t>1.1.1.9.2.1.3</t>
  </si>
  <si>
    <t>OPTICAL TRANSCEIVER/TRX SM CPRI 614.4-24</t>
  </si>
  <si>
    <t>1.1.1.9.3</t>
  </si>
  <si>
    <t>SSC-02 for OD RBS6601 2 Rectifier_2MU (No batteries)</t>
  </si>
  <si>
    <t>1.1.1.9.3.1</t>
  </si>
  <si>
    <t>PRODUCT PACKAGE/Power system; (SSC-02) (FAP1301878)</t>
  </si>
  <si>
    <t>1.1.1.9.3.1.1</t>
  </si>
  <si>
    <t>2.0 kW rectifier, PBC 6200</t>
  </si>
  <si>
    <t>1.1.1.9.3.1.2</t>
  </si>
  <si>
    <t>Distribution CB 2-32A</t>
  </si>
  <si>
    <t>1.1.1.9.3.1.3</t>
  </si>
  <si>
    <t>1.1.1.9.3.1.4</t>
  </si>
  <si>
    <t>Lifting Eye Bolt Set</t>
  </si>
  <si>
    <t>1.1.1.9.3.1.5</t>
  </si>
  <si>
    <t>Power and external alarm cable for RBS MU</t>
  </si>
  <si>
    <t>1.1.1.9.3.1.6</t>
  </si>
  <si>
    <t>RRU SPD protection Kit</t>
  </si>
  <si>
    <t>1.1.1.9.3.1.7</t>
  </si>
  <si>
    <t>SSC-02 for &lt; 4 rectifiers</t>
  </si>
  <si>
    <t>1.1.1.9.3.1.8</t>
  </si>
  <si>
    <t>Service outlet</t>
  </si>
  <si>
    <t>1.1.1.9.3.1.9</t>
  </si>
  <si>
    <t>1.1.1.9.3.1.10</t>
  </si>
  <si>
    <t>Web interface board</t>
  </si>
  <si>
    <t>1.1.1.10</t>
  </si>
  <si>
    <t>2G TRX &amp; Power HWAC for Co-site 3G</t>
  </si>
  <si>
    <t>1.1.1.10.1</t>
  </si>
  <si>
    <t>Additional Output Power HWAC 20W-&gt;40W (per RU)</t>
  </si>
  <si>
    <t>1.1.1.10.1.1</t>
  </si>
  <si>
    <t>1.1.1.10.2</t>
  </si>
  <si>
    <t>Additional Output Power HWAC 40W-&gt;60W (per RU)</t>
  </si>
  <si>
    <t>1.1.1.10.2.1</t>
  </si>
  <si>
    <t>1.1.1.10.3</t>
  </si>
  <si>
    <t>Additional Output Power HWAC 60W-&gt;80W (per RU)</t>
  </si>
  <si>
    <t>1.1.1.10.3.1</t>
  </si>
  <si>
    <t>Output Power HWAC 60W-&gt;80W (per RU)</t>
  </si>
  <si>
    <t>1.1.1.10.4</t>
  </si>
  <si>
    <t>GSM TRX HWAC</t>
  </si>
  <si>
    <t>1.1.1.10.4.1</t>
  </si>
  <si>
    <t>1.1.1.11</t>
  </si>
  <si>
    <t>2G TRX &amp; Power HWAC for Stand-Alone</t>
  </si>
  <si>
    <t>1.1.1.11.1</t>
  </si>
  <si>
    <t>1.1.1.11.1.1</t>
  </si>
  <si>
    <t>1.1.1.11.2</t>
  </si>
  <si>
    <t>1.1.1.11.2.1</t>
  </si>
  <si>
    <t>1.1.1.11.3</t>
  </si>
  <si>
    <t>1.1.1.11.3.1</t>
  </si>
  <si>
    <t>1.1.1.11.4</t>
  </si>
  <si>
    <t>1.1.1.11.4.1</t>
  </si>
  <si>
    <t>1.1.1.12</t>
  </si>
  <si>
    <t>2G 2G Batteries for Stand-Alone</t>
  </si>
  <si>
    <t>1.1.1.12.1</t>
  </si>
  <si>
    <t>1.1.1.12.1.1</t>
  </si>
  <si>
    <t>1.1.1.12.1.2</t>
  </si>
  <si>
    <t>1.1.1.12.1.3</t>
  </si>
  <si>
    <t>1.1.1.12.2</t>
  </si>
  <si>
    <t>1.1.1.12.2.1</t>
  </si>
  <si>
    <t>1.1.2</t>
  </si>
  <si>
    <t>02 Software</t>
  </si>
  <si>
    <t>1.1.2.1</t>
  </si>
  <si>
    <t>2G existing RAN SW_1834</t>
  </si>
  <si>
    <t>1.1.2.1.1</t>
  </si>
  <si>
    <t>DUMMY (to be deleted)</t>
  </si>
  <si>
    <t>1.1.2.1.1.1</t>
  </si>
  <si>
    <t>EQUIP. RADIO CABINET</t>
  </si>
  <si>
    <t>1.1.2.2</t>
  </si>
  <si>
    <t>ADD-ON 2G existing RAN SW_1838</t>
  </si>
  <si>
    <t>1.1.2.2.1</t>
  </si>
  <si>
    <t>1.1.2.2.1.1</t>
  </si>
  <si>
    <t>1.1.3</t>
  </si>
  <si>
    <t>03 Licenses</t>
  </si>
  <si>
    <t>1.1.3.1</t>
  </si>
  <si>
    <t>2G existing RAN Licenses_1835</t>
  </si>
  <si>
    <t>1.1.3.1.1</t>
  </si>
  <si>
    <t>1.1.3.1.1.1</t>
  </si>
  <si>
    <t>1.1.3.2</t>
  </si>
  <si>
    <t>ADD-ON 2G existing RAN Licenses_1839</t>
  </si>
  <si>
    <t>1.1.3.2.1</t>
  </si>
  <si>
    <t>1.1.3.2.1.1</t>
  </si>
  <si>
    <t>1.1.4</t>
  </si>
  <si>
    <t>04 Optional</t>
  </si>
  <si>
    <t>1.1.4.1</t>
  </si>
  <si>
    <t>2G existing RAN Optional_1836</t>
  </si>
  <si>
    <t>1.1.4.1.1</t>
  </si>
  <si>
    <t>1.1.4.1.1.1</t>
  </si>
  <si>
    <t>1.1.4.2</t>
  </si>
  <si>
    <t>ADD-ON 2G existing RAN Optional_1840</t>
  </si>
  <si>
    <t>1.1.4.2.1</t>
  </si>
  <si>
    <t>1.1.4.2.1.1</t>
  </si>
  <si>
    <t>1.1.5</t>
  </si>
  <si>
    <t>02 Hardware (Upgrade)</t>
  </si>
  <si>
    <t>1.1.5.1</t>
  </si>
  <si>
    <t>3G RBS3106 1x2 to 1x3 30Wpcc (Additional 1xHS-TX45/1xRAXR2e) Use RU22 60W</t>
  </si>
  <si>
    <t>1.1.5.1.1</t>
  </si>
  <si>
    <t>RBS3106 1x2 30Wpcc to 1x3 30Wpcc (2ndBBPool_1xHS-TX45_1xRAXR2e)_RU2160 Rev A</t>
  </si>
  <si>
    <t>1.1.5.1.1.1</t>
  </si>
  <si>
    <t>PRODUCT PACKAGE/WCDMA RBS 3206/3106 (FAP130731)</t>
  </si>
  <si>
    <t>1.1.5.1.1.1.1</t>
  </si>
  <si>
    <t>1 Dual carrier/sector exp. 60W (RU22, FU12 kit) 2100</t>
  </si>
  <si>
    <t>1.1.5.1.1.1.2</t>
  </si>
  <si>
    <t>Expansion beyond 2 carrier for 1-3 sectors config. (RUIF kit)</t>
  </si>
  <si>
    <t>1.1.5.1.1.1.3</t>
  </si>
  <si>
    <t>HS-TX 45</t>
  </si>
  <si>
    <t>1.1.5.1.1.1.4</t>
  </si>
  <si>
    <t>PSU AC</t>
  </si>
  <si>
    <t>1.1.5.1.1.1.5</t>
  </si>
  <si>
    <t>RAXB 128 - 2 ms TTI</t>
  </si>
  <si>
    <t>1.1.5.2</t>
  </si>
  <si>
    <t>3G RBS3106 2x2 to 2x3 30Wpcc (Additional 1xHS-TX45/1xRAXR2e) Use RU22 60W</t>
  </si>
  <si>
    <t>1.1.5.2.1</t>
  </si>
  <si>
    <t>RBS3106 2x2 30Wpcc to 2x3 30Wpcc (2ndBBPool_1xHS-TX45_1xRAXR2e)_RU2160 Rev A</t>
  </si>
  <si>
    <t>1.1.5.2.1.1</t>
  </si>
  <si>
    <t>1.1.5.2.1.1.1</t>
  </si>
  <si>
    <t>1.1.5.2.1.1.2</t>
  </si>
  <si>
    <t>1.1.5.2.1.1.3</t>
  </si>
  <si>
    <t>1.1.5.2.1.1.4</t>
  </si>
  <si>
    <t>1.1.5.2.1.1.5</t>
  </si>
  <si>
    <t>1.1.5.3</t>
  </si>
  <si>
    <t>3G RBS3106 3x2 to 3x3 30Wpcc (Additional 1xHS-TX45/1xRAXR2e) Use RU22 60W</t>
  </si>
  <si>
    <t>1.1.5.3.1</t>
  </si>
  <si>
    <t>RBS3106 3x2 30Wpcc to 3x3 30Wpcc (2ndBBPool_1xHS-TX45_1xRAXR2e)_RU2160 Rev A</t>
  </si>
  <si>
    <t>1.1.5.3.1.1</t>
  </si>
  <si>
    <t>1.1.5.3.1.1.1</t>
  </si>
  <si>
    <t>1.1.5.3.1.1.2</t>
  </si>
  <si>
    <t>1.1.5.3.1.1.3</t>
  </si>
  <si>
    <t>1.1.5.3.1.1.4</t>
  </si>
  <si>
    <t>1.1.5.3.1.1.5</t>
  </si>
  <si>
    <t>1.1.5.4</t>
  </si>
  <si>
    <t>3G RBS3206F 1x2 to 1x3 30Wpcc (Additional 1xHS-TX45/1xRAXR2e) Use RU22 60W</t>
  </si>
  <si>
    <t>1.1.5.4.1</t>
  </si>
  <si>
    <t>RBS3206F 1x2 30Wpcc to 1x3 30Wpcc (2ndBBPool_1xHS-TX45_1xRAXR2e)_RU2160 Rev A</t>
  </si>
  <si>
    <t>1.1.5.4.1.1</t>
  </si>
  <si>
    <t>1.1.5.4.1.1.1</t>
  </si>
  <si>
    <t>1.1.5.4.1.1.2</t>
  </si>
  <si>
    <t>1.1.5.4.1.1.3</t>
  </si>
  <si>
    <t>1.1.5.4.1.1.4</t>
  </si>
  <si>
    <t>1.1.5.4.1.1.5</t>
  </si>
  <si>
    <t>1.1.5.5</t>
  </si>
  <si>
    <t>3G RBS3206F 2x1 to 2x3 30Wpcc (Additional 1xHS-TX45/1xRAXR2e) Use RU22 60W</t>
  </si>
  <si>
    <t>1.1.5.5.1</t>
  </si>
  <si>
    <t>RBS3206F 2x1 20Wpcc to 2x2 30Wpcc</t>
  </si>
  <si>
    <t>1.1.5.5.1.1</t>
  </si>
  <si>
    <t>1.1.5.5.1.1.1</t>
  </si>
  <si>
    <t>Dual Radio Unit (RU22) 60W 2100</t>
  </si>
  <si>
    <t>1.1.5.5.2</t>
  </si>
  <si>
    <t>RBS3206F 2x2 30Wpcc to 2x3 30Wpcc (2ndBBPool_1xHS-TX45_1xRAXR2e)_RU2160 Rev A</t>
  </si>
  <si>
    <t>1.1.5.5.2.1</t>
  </si>
  <si>
    <t>1.1.5.5.2.1.1</t>
  </si>
  <si>
    <t>1.1.5.5.2.1.2</t>
  </si>
  <si>
    <t>1.1.5.5.2.1.3</t>
  </si>
  <si>
    <t>1.1.5.5.2.1.4</t>
  </si>
  <si>
    <t>1.1.5.5.2.1.5</t>
  </si>
  <si>
    <t>1.1.5.6</t>
  </si>
  <si>
    <t>3G RBS3206F 2x2 to 2x3 30Wpcc (Additional 1xHS-TX45/1xRAXR2e) Use RU22 60W</t>
  </si>
  <si>
    <t>1.1.5.6.1</t>
  </si>
  <si>
    <t>1.1.5.6.1.1</t>
  </si>
  <si>
    <t>1.1.5.6.1.1.1</t>
  </si>
  <si>
    <t>1.1.5.6.1.1.2</t>
  </si>
  <si>
    <t>1.1.5.6.1.1.3</t>
  </si>
  <si>
    <t>1.1.5.6.1.1.4</t>
  </si>
  <si>
    <t>1.1.5.6.1.1.5</t>
  </si>
  <si>
    <t>1.1.5.7</t>
  </si>
  <si>
    <t>3G RBS6101 1x2 to 1x3 20Wpcc Additional DUW30(Additional 30HS codes)</t>
  </si>
  <si>
    <t>1.1.5.7.1</t>
  </si>
  <si>
    <t>DUW BB HW Activation Fee HS Codes p.5 HS-codes</t>
  </si>
  <si>
    <t>1.1.5.7.1.1</t>
  </si>
  <si>
    <t>WCDMA HS Codes HWAC (per 5HS-Codes)</t>
  </si>
  <si>
    <t>1.1.5.7.2</t>
  </si>
  <si>
    <t>RBS6101 WCDMA 1x2 30Wpcc to 1x3 20Wpcc_DUW20/30(0UL/0DL/15Code)_Rev A</t>
  </si>
  <si>
    <t>1.1.5.7.2.1</t>
  </si>
  <si>
    <t>Digital Unit DUW 30 Basic HW Module (excl.HWA, SFP)</t>
  </si>
  <si>
    <t>1.1.5.7.2.2</t>
  </si>
  <si>
    <t>WCDMA Cell Carrier HWAC</t>
  </si>
  <si>
    <t>1.1.5.7.2.3</t>
  </si>
  <si>
    <t>Digital Unit DUW 20 Basic HW Module (excl.HWA, SFP)</t>
  </si>
  <si>
    <t>1.1.5.7.2.4</t>
  </si>
  <si>
    <t>WCDMA CE DL HWAC (per 16CE)</t>
  </si>
  <si>
    <t>1.1.5.7.2.5</t>
  </si>
  <si>
    <t>WCDMA CE UL HWAC (per 16CE)</t>
  </si>
  <si>
    <t>1.1.5.7.2.6</t>
  </si>
  <si>
    <t>1.1.5.8</t>
  </si>
  <si>
    <t>3G RBS6101 1x2 to 1x3 30Wpcc Additional DUW30(Additional 30HS codes)</t>
  </si>
  <si>
    <t>1.1.5.8.1</t>
  </si>
  <si>
    <t>1.1.5.8.1.1</t>
  </si>
  <si>
    <t>1.1.5.8.2</t>
  </si>
  <si>
    <t>RBS6101 WCDMA 1x2 30Wpcc to 1x3 30/40Wpcc_DUW20/30(0UL/0DL/15Code)_Rev A</t>
  </si>
  <si>
    <t>1.1.5.8.2.1</t>
  </si>
  <si>
    <t>1.1.5.8.2.2</t>
  </si>
  <si>
    <t>1.1.5.8.2.3</t>
  </si>
  <si>
    <t>1.1.5.8.2.4</t>
  </si>
  <si>
    <t>Single WCDMA Radio Unit RUW 01 B1 (2100 MHz) 20W HW Activation incl.</t>
  </si>
  <si>
    <t>1.1.5.8.2.5</t>
  </si>
  <si>
    <t>1.1.5.8.2.6</t>
  </si>
  <si>
    <t>1.1.5.8.2.7</t>
  </si>
  <si>
    <t>1.1.5.9</t>
  </si>
  <si>
    <t>3G RBS6101 2x2 to 2x3 20Wpcc Additional DUW30(Additional 60HS codes)</t>
  </si>
  <si>
    <t>1.1.5.9.1</t>
  </si>
  <si>
    <t>1.1.5.9.1.1</t>
  </si>
  <si>
    <t>1.1.5.9.2</t>
  </si>
  <si>
    <t>RBS6101 WCDMA 2x2 30Wpcc to 2x3 20Wpcc_DUW30/30(0UL/0DL/30Code)_Rev A</t>
  </si>
  <si>
    <t>1.1.5.9.2.1</t>
  </si>
  <si>
    <t>1.1.5.9.2.2</t>
  </si>
  <si>
    <t>1.1.5.9.2.3</t>
  </si>
  <si>
    <t>1.1.5.9.2.4</t>
  </si>
  <si>
    <t>1.1.5.9.2.5</t>
  </si>
  <si>
    <t>1.1.5.10</t>
  </si>
  <si>
    <t>3G RBS6101 2x2 to 2x3 30Wpcc Additional DUW30(Additional 60HS codes)</t>
  </si>
  <si>
    <t>1.1.5.10.1</t>
  </si>
  <si>
    <t>1.1.5.10.1.1</t>
  </si>
  <si>
    <t>1.1.5.10.2</t>
  </si>
  <si>
    <t>RBS6101 WCDMA 2x2 30Wpcc to 2x3 30/40Wpcc_DUW30/30(0UL/0DL/30Code)_Rev A</t>
  </si>
  <si>
    <t>1.1.5.10.2.1</t>
  </si>
  <si>
    <t>1.1.5.10.2.2</t>
  </si>
  <si>
    <t>1.1.5.10.2.3</t>
  </si>
  <si>
    <t>1.1.5.10.2.4</t>
  </si>
  <si>
    <t>1.1.5.10.2.5</t>
  </si>
  <si>
    <t>1.1.5.10.2.6</t>
  </si>
  <si>
    <t>1.1.5.10.2.7</t>
  </si>
  <si>
    <t>1.1.5.11</t>
  </si>
  <si>
    <t>3G RBS6101 3x2 to 3x3 30Wpcc Additional DUW30(Additional 90HS codes)</t>
  </si>
  <si>
    <t>1.1.5.11.1</t>
  </si>
  <si>
    <t>1.1.5.11.1.1</t>
  </si>
  <si>
    <t>1.1.5.11.2</t>
  </si>
  <si>
    <t>RBS6101 WCDMA 3x2 30Wpcc to 3x3 30/40Wpcc_DUW30/30(0UL/0DL/45Code)_Rev A</t>
  </si>
  <si>
    <t>1.1.5.11.2.1</t>
  </si>
  <si>
    <t>1.1.5.11.2.2</t>
  </si>
  <si>
    <t>1.1.5.11.2.3</t>
  </si>
  <si>
    <t>1.1.5.11.2.4</t>
  </si>
  <si>
    <t>1.1.5.11.2.5</t>
  </si>
  <si>
    <t>1.1.5.11.2.6</t>
  </si>
  <si>
    <t>1.1.5.11.2.7</t>
  </si>
  <si>
    <t>3-pack WCDMA Radio Unit RUW 01B1 (2100 MHz) 20W HW Activation incl.</t>
  </si>
  <si>
    <t>1.1.5.12</t>
  </si>
  <si>
    <t>3G RBS6102 1x2 to 1x3 20Wpcc Additional DUW30(Additional 30HS codes)</t>
  </si>
  <si>
    <t>1.1.5.12.1</t>
  </si>
  <si>
    <t>1.1.5.12.1.1</t>
  </si>
  <si>
    <t>1.1.5.12.2</t>
  </si>
  <si>
    <t>RBS6102 WCDMA 1x2 30Wpcc to 1x3 20Wpcc_DUW20/30(0UL/0DL/15Code)_Rev A</t>
  </si>
  <si>
    <t>1.1.5.12.2.1</t>
  </si>
  <si>
    <t>1.1.5.12.2.2</t>
  </si>
  <si>
    <t>1.1.5.12.2.3</t>
  </si>
  <si>
    <t>1.1.5.12.2.4</t>
  </si>
  <si>
    <t>1.1.5.13</t>
  </si>
  <si>
    <t>3G RBS6102 1x2 to 1x3 30Wpcc Additional DUW30(Additional 30HS codes)</t>
  </si>
  <si>
    <t>1.1.5.13.1</t>
  </si>
  <si>
    <t>1.1.5.13.1.1</t>
  </si>
  <si>
    <t>1.1.5.13.2</t>
  </si>
  <si>
    <t>RBS6102 WCDMA 1x2 30Wpcc to 1x3 30/40Wpcc_DUW20/30(0UL/0DL/15Code)_Rev A</t>
  </si>
  <si>
    <t>1.1.5.13.2.1</t>
  </si>
  <si>
    <t>1.1.5.13.2.2</t>
  </si>
  <si>
    <t>1.1.5.13.2.3</t>
  </si>
  <si>
    <t>1.1.5.13.2.4</t>
  </si>
  <si>
    <t>1.1.5.13.2.5</t>
  </si>
  <si>
    <t>1.1.5.13.2.6</t>
  </si>
  <si>
    <t>1.1.5.14</t>
  </si>
  <si>
    <t>3G RBS6102 2x2 to 2x3 20Wpcc Additional DUW30(Additional 60HS codes)</t>
  </si>
  <si>
    <t>1.1.5.14.1</t>
  </si>
  <si>
    <t>1.1.5.14.1.1</t>
  </si>
  <si>
    <t>1.1.5.14.2</t>
  </si>
  <si>
    <t>RBS6102 WCDMA 2x2 30Wpcc to 2x3 20Wpcc_DUW30/30(0UL/0DL/30Code)_Rev A</t>
  </si>
  <si>
    <t>1.1.5.14.2.1</t>
  </si>
  <si>
    <t>1.1.5.14.2.2</t>
  </si>
  <si>
    <t>1.1.5.14.2.3</t>
  </si>
  <si>
    <t>1.1.5.15</t>
  </si>
  <si>
    <t>3G RBS6102 2x2 to 2x3 30Wpcc Additional DUW30(Additional 60HS codes)</t>
  </si>
  <si>
    <t>1.1.5.15.1</t>
  </si>
  <si>
    <t>1.1.5.15.1.1</t>
  </si>
  <si>
    <t>1.1.5.15.2</t>
  </si>
  <si>
    <t>RBS6102 WCDMA 2x2 30Wpcc to 2x3 30/40Wpcc_DUW30/30(0UL/0DL/30Code)_Rev A</t>
  </si>
  <si>
    <t>1.1.5.15.2.1</t>
  </si>
  <si>
    <t>1.1.5.15.2.2</t>
  </si>
  <si>
    <t>1.1.5.15.2.3</t>
  </si>
  <si>
    <t>1.1.5.15.2.4</t>
  </si>
  <si>
    <t>1.1.5.15.2.5</t>
  </si>
  <si>
    <t>1.1.5.15.2.6</t>
  </si>
  <si>
    <t>1.1.5.16</t>
  </si>
  <si>
    <t>3G RBS6102 3x2 to 3x3 30Wpcc Additional DUW30(Additional 90HS codes)</t>
  </si>
  <si>
    <t>1.1.5.16.1</t>
  </si>
  <si>
    <t>1.1.5.16.1.1</t>
  </si>
  <si>
    <t>1.1.5.16.2</t>
  </si>
  <si>
    <t>RBS6102 WCDMA 3x2 30Wpcc to 3x3 30/40Wpcc_DUW30/30(0UL/0DL/45Code)_Rev A</t>
  </si>
  <si>
    <t>1.1.5.16.2.1</t>
  </si>
  <si>
    <t>1.1.5.16.2.2</t>
  </si>
  <si>
    <t>1.1.5.16.2.3</t>
  </si>
  <si>
    <t>1.1.5.16.2.4</t>
  </si>
  <si>
    <t>1.1.5.16.2.5</t>
  </si>
  <si>
    <t>1.1.5.16.2.6</t>
  </si>
  <si>
    <t>1.1.5.17</t>
  </si>
  <si>
    <t>3G RBS6201 1x2 to 1x3 20Wpcc Additional DUW30(Additional 30HS codes)</t>
  </si>
  <si>
    <t>1.1.5.17.1</t>
  </si>
  <si>
    <t>1.1.5.17.1.1</t>
  </si>
  <si>
    <t>1.1.5.17.2</t>
  </si>
  <si>
    <t>RBS6201 WCDMA 1x2 30Wpcc to 1x3 20Wpcc_DUW20/30(0UL/0DL/15Code)_Rev A</t>
  </si>
  <si>
    <t>1.1.5.17.2.1</t>
  </si>
  <si>
    <t>1.1.5.17.2.2</t>
  </si>
  <si>
    <t>1.1.5.17.2.3</t>
  </si>
  <si>
    <t>1.1.5.18</t>
  </si>
  <si>
    <t>3G RBS6201 2x2 to 2x3 20Wpcc Additional DUW30(Additional 60HS codes)</t>
  </si>
  <si>
    <t>1.1.5.18.1</t>
  </si>
  <si>
    <t>1.1.5.18.1.1</t>
  </si>
  <si>
    <t>1.1.5.18.2</t>
  </si>
  <si>
    <t>RBS6201 WCDMA 2x2 30Wpcc to 2x3 20Wpcc_DUW30/30(0UL/0DL/30Code)_Rev A</t>
  </si>
  <si>
    <t>1.1.5.18.2.1</t>
  </si>
  <si>
    <t>1.1.5.18.2.2</t>
  </si>
  <si>
    <t>1.1.5.18.2.3</t>
  </si>
  <si>
    <t>1.1.5.19</t>
  </si>
  <si>
    <t>3G RBS6201 2x2 to 2x3 30Wpcc Additional DUW30(Additional 60HS codes)</t>
  </si>
  <si>
    <t>1.1.5.19.1</t>
  </si>
  <si>
    <t>1.1.5.19.1.1</t>
  </si>
  <si>
    <t>1.1.5.19.2</t>
  </si>
  <si>
    <t>RBS6201 WCDMA 2x2 30Wpcc to 2x3 30/40Wpcc_DUW30/30(0UL/0DL/30Code)_Rev A</t>
  </si>
  <si>
    <t>1.1.5.19.2.1</t>
  </si>
  <si>
    <t>1.1.5.19.2.2</t>
  </si>
  <si>
    <t>1.1.5.19.2.3</t>
  </si>
  <si>
    <t>1.1.5.19.2.4</t>
  </si>
  <si>
    <t>1.1.5.19.2.5</t>
  </si>
  <si>
    <t>1.1.5.19.2.6</t>
  </si>
  <si>
    <t>1.1.5.19.2.7</t>
  </si>
  <si>
    <t>1.1.5.20</t>
  </si>
  <si>
    <t>3G RBS6201 3x2 to 3x3 30Wpcc Additional DUW30(Additional 90HS codes)</t>
  </si>
  <si>
    <t>1.1.5.20.1</t>
  </si>
  <si>
    <t>1.1.5.20.1.1</t>
  </si>
  <si>
    <t>1.1.5.20.2</t>
  </si>
  <si>
    <t>RBS6201 WCDMA 3x2 30Wpcc to 3x3 30/40Wpcc_DUW30/30(0UL/0DL/45Code)_Rev A</t>
  </si>
  <si>
    <t>1.1.5.20.2.1</t>
  </si>
  <si>
    <t>1.1.5.20.2.2</t>
  </si>
  <si>
    <t>1.1.5.20.2.3</t>
  </si>
  <si>
    <t>1.1.5.20.2.4</t>
  </si>
  <si>
    <t>1.1.5.20.2.5</t>
  </si>
  <si>
    <t>1.1.5.20.2.6</t>
  </si>
  <si>
    <t>1.1.5.20.2.7</t>
  </si>
  <si>
    <t>1.1.5.21</t>
  </si>
  <si>
    <t>3G RBS6601 1x2 to 1x3 30Wpcc Additional DUW30(Additional 30HS codes)</t>
  </si>
  <si>
    <t>1.1.5.21.1</t>
  </si>
  <si>
    <t>1.1.5.21.1.1</t>
  </si>
  <si>
    <t>1.1.5.21.2</t>
  </si>
  <si>
    <t>1.1.5.21.2.1</t>
  </si>
  <si>
    <t>1.1.5.21.2.1.1</t>
  </si>
  <si>
    <t>1.1.5.21.2.1.2</t>
  </si>
  <si>
    <t>1.1.5.21.2.1.3</t>
  </si>
  <si>
    <t>1.1.5.21.3</t>
  </si>
  <si>
    <t>RBS6601 WCDMA 1x2 30Wpcc to 1x3 30Wpcc_DUW20/30(0UL/0DL/15Code) Rev A</t>
  </si>
  <si>
    <t>1.1.5.21.3.1</t>
  </si>
  <si>
    <t>1.1.5.21.3.2</t>
  </si>
  <si>
    <t>1.1.5.21.3.3</t>
  </si>
  <si>
    <t>1.1.5.21.3.4</t>
  </si>
  <si>
    <t>1.1.5.21.3.5</t>
  </si>
  <si>
    <t>1.1.5.21.3.6</t>
  </si>
  <si>
    <t>WCDMA Remote Radio Unit RRUW 01B1 (2100 MHz) -48VDC , 20W HW Activation incl.</t>
  </si>
  <si>
    <t>1.1.5.21.3.7</t>
  </si>
  <si>
    <t>Kit for interconnection of 2 DUW units</t>
  </si>
  <si>
    <t>1.1.5.21.3.8</t>
  </si>
  <si>
    <t>1.1.5.21.3.9</t>
  </si>
  <si>
    <t>1.1.5.21.3.10</t>
  </si>
  <si>
    <t>1.1.5.22</t>
  </si>
  <si>
    <t>3G RBS6601 2x2 to 2x3 30Wpcc Additional DUW30(Additional 60HS codes)</t>
  </si>
  <si>
    <t>1.1.5.22.1</t>
  </si>
  <si>
    <t>1.1.5.22.1.1</t>
  </si>
  <si>
    <t>1.1.5.22.2</t>
  </si>
  <si>
    <t>RBS6601 5m Fiber + SFP+Pole Bracket for 2 sector</t>
  </si>
  <si>
    <t>1.1.5.22.2.1</t>
  </si>
  <si>
    <t>1.1.5.22.2.1.1</t>
  </si>
  <si>
    <t>1.1.5.22.2.1.2</t>
  </si>
  <si>
    <t>1.1.5.22.2.1.3</t>
  </si>
  <si>
    <t>1.1.5.22.3</t>
  </si>
  <si>
    <t>RBS6601 WCDMA 2x2 30Wpcc to 2x3 30Wpcc_DUW30/30(0UL/0DL/30Code) Rev A</t>
  </si>
  <si>
    <t>1.1.5.22.3.1</t>
  </si>
  <si>
    <t>1.1.5.22.3.2</t>
  </si>
  <si>
    <t>1.1.5.22.3.3</t>
  </si>
  <si>
    <t>1.1.5.22.3.4</t>
  </si>
  <si>
    <t>1.1.5.22.3.5</t>
  </si>
  <si>
    <t>1.1.5.22.3.6</t>
  </si>
  <si>
    <t>1.1.5.22.3.7</t>
  </si>
  <si>
    <t>1.1.5.22.3.8</t>
  </si>
  <si>
    <t>1.1.5.22.3.9</t>
  </si>
  <si>
    <t>1.1.5.22.3.10</t>
  </si>
  <si>
    <t>1.1.5.23</t>
  </si>
  <si>
    <t>3G RBS6601 3x2 to 3x3 30Wpcc Additional DUW30(Additional 90HS codes)</t>
  </si>
  <si>
    <t>1.1.5.23.1</t>
  </si>
  <si>
    <t>1.1.5.23.1.1</t>
  </si>
  <si>
    <t>1.1.5.23.2</t>
  </si>
  <si>
    <t>RBS6601 5m Fiber + SFP+Pole Bracket for 3 sector</t>
  </si>
  <si>
    <t>1.1.5.23.2.1</t>
  </si>
  <si>
    <t>1.1.5.23.2.1.1</t>
  </si>
  <si>
    <t>1.1.5.23.2.1.2</t>
  </si>
  <si>
    <t>1.1.5.23.2.1.3</t>
  </si>
  <si>
    <t>1.1.5.23.3</t>
  </si>
  <si>
    <t>RBS6601 WCDMA 3x2 30Wpcc to 3x3 30Wpcc_DUW30/30(0UL/0DL/45Code) Rev A</t>
  </si>
  <si>
    <t>1.1.5.23.3.1</t>
  </si>
  <si>
    <t>1.1.5.23.3.2</t>
  </si>
  <si>
    <t>1.1.5.23.3.3</t>
  </si>
  <si>
    <t>1.1.5.23.3.4</t>
  </si>
  <si>
    <t>1.1.5.23.3.5</t>
  </si>
  <si>
    <t>1.1.5.23.3.6</t>
  </si>
  <si>
    <t>1.1.5.23.3.7</t>
  </si>
  <si>
    <t>1.1.5.23.3.8</t>
  </si>
  <si>
    <t>1.1.5.23.3.9</t>
  </si>
  <si>
    <t>1.1.5.23.3.10</t>
  </si>
  <si>
    <t>1.1.5.23.4</t>
  </si>
  <si>
    <t>SSC-02 Expansion_For Addn 2 RRU</t>
  </si>
  <si>
    <t>1.1.5.23.4.1</t>
  </si>
  <si>
    <t>1.1.5.23.4.1.1</t>
  </si>
  <si>
    <t>1.1.5.23.4.1.2</t>
  </si>
  <si>
    <t>1.1.5.24</t>
  </si>
  <si>
    <t>3G RBS6601 1x2 to 1x3 20Wpcc Additional DUW30(Additional 30HS codes)</t>
  </si>
  <si>
    <t>1.1.5.24.1</t>
  </si>
  <si>
    <t>1.1.5.24.1.1</t>
  </si>
  <si>
    <t>1.1.5.24.2</t>
  </si>
  <si>
    <t>RBS6601 WCDMA 1x2 30Wpcc to 1x3 20Wpcc_DUW20/30(0UL/0DL/15Code) Rev A</t>
  </si>
  <si>
    <t>1.1.5.24.2.1</t>
  </si>
  <si>
    <t>1.1.5.24.2.2</t>
  </si>
  <si>
    <t>1.1.5.24.2.3</t>
  </si>
  <si>
    <t>1.1.5.24.2.4</t>
  </si>
  <si>
    <t>1.1.5.24.2.5</t>
  </si>
  <si>
    <t>1.1.5.24.2.6</t>
  </si>
  <si>
    <t>1.1.5.24.2.7</t>
  </si>
  <si>
    <t>1.1.5.24.2.8</t>
  </si>
  <si>
    <t>1.1.5.25</t>
  </si>
  <si>
    <t>3G RBS6601 2x2 to 2x3 20Wpcc Additional DUW30(Additional 60HS codes)</t>
  </si>
  <si>
    <t>1.1.5.25.1</t>
  </si>
  <si>
    <t>1.1.5.25.1.1</t>
  </si>
  <si>
    <t>1.1.5.25.2</t>
  </si>
  <si>
    <t>RBS6601 WCDMA 2x2 30Wpcc to 2x3 20Wpcc_DUW30/30(0UL/0DL/30Code) Rev A</t>
  </si>
  <si>
    <t>1.1.5.25.2.1</t>
  </si>
  <si>
    <t>1.1.5.25.2.2</t>
  </si>
  <si>
    <t>1.1.5.25.2.3</t>
  </si>
  <si>
    <t>1.1.5.25.2.4</t>
  </si>
  <si>
    <t>1.1.5.25.2.5</t>
  </si>
  <si>
    <t>1.1.5.25.2.6</t>
  </si>
  <si>
    <t>1.1.5.25.2.7</t>
  </si>
  <si>
    <t>1.1.5.25.2.8</t>
  </si>
  <si>
    <t>1.1.6</t>
  </si>
  <si>
    <t>03 Software (Mod)</t>
  </si>
  <si>
    <t>1.1.6.1</t>
  </si>
  <si>
    <t>42Mbps 1st Carrier: Remainder NW</t>
  </si>
  <si>
    <t>1.1.6.1.1</t>
  </si>
  <si>
    <t>FAJ1211441 R1 Multi Carrier p.3HScc</t>
  </si>
  <si>
    <t>1.1.6.1.1.1</t>
  </si>
  <si>
    <t>FAJ1211441 R1, Multi Carrier, 3HScc</t>
  </si>
  <si>
    <t>1.1.6.1.2</t>
  </si>
  <si>
    <t>FAJ1211445 R1 Multi Carrier Inactivity Control p.3HScc</t>
  </si>
  <si>
    <t>1.1.6.1.2.1</t>
  </si>
  <si>
    <t>FAJ1211445 R1, Multi Carrier Inactivity Control, 3HScc</t>
  </si>
  <si>
    <t>1.1.6.2</t>
  </si>
  <si>
    <t>42Mbps 2nd Carrier: Remainder NW</t>
  </si>
  <si>
    <t>1.1.6.2.1</t>
  </si>
  <si>
    <t>1.1.6.2.1.1</t>
  </si>
  <si>
    <t>1.1.6.2.2</t>
  </si>
  <si>
    <t>1.1.6.2.2.1</t>
  </si>
  <si>
    <t>1.1.6.3</t>
  </si>
  <si>
    <t>21Mbps 1st Carrier: Leftover</t>
  </si>
  <si>
    <t>1.1.6.3.1</t>
  </si>
  <si>
    <t>21 Mbps SW features, per 3HScc (TPCM only)</t>
  </si>
  <si>
    <t>1.1.6.3.1.1</t>
  </si>
  <si>
    <t>FAJ1211328 R1, Enhanced Layer2, 3HScc</t>
  </si>
  <si>
    <t>1.1.6.3.1.2</t>
  </si>
  <si>
    <t>FAJ1211331 R1, HSDPA 64 QAM, 3HScc</t>
  </si>
  <si>
    <t>1.1.7</t>
  </si>
  <si>
    <t>04 Software (Upgrade)</t>
  </si>
  <si>
    <t>1.1.7.1</t>
  </si>
  <si>
    <t>3G 3cc 2nd Carrier: Existing 3HScc SW Features</t>
  </si>
  <si>
    <t>1.1.7.1.1</t>
  </si>
  <si>
    <t>1.1.7.1.1.1</t>
  </si>
  <si>
    <t>1.1.7.1.1.2</t>
  </si>
  <si>
    <t>1.1.7.1.2</t>
  </si>
  <si>
    <t>FAJ1211106 R1, IF/IRAT mobility on HSPA p.3HScc</t>
  </si>
  <si>
    <t>1.1.7.1.2.1</t>
  </si>
  <si>
    <t>FAJ1211106 R1, IF/IRAT mobility on HSPA, 3HScc</t>
  </si>
  <si>
    <t>1.1.7.1.3</t>
  </si>
  <si>
    <t>HSDPA up to 32 users per cell, 3HScc (TPCM only)</t>
  </si>
  <si>
    <t>1.1.7.1.3.1</t>
  </si>
  <si>
    <t>FAJ1210398 R1, HSDPA up to 32 users, 3HScc</t>
  </si>
  <si>
    <t>1.1.7.1.4</t>
  </si>
  <si>
    <t>Node B SW features, per 3 HScc (TPCM only)</t>
  </si>
  <si>
    <t>1.1.7.1.4.1</t>
  </si>
  <si>
    <t>Node B SW features, per 3 HScc</t>
  </si>
  <si>
    <t>1.1.7.2</t>
  </si>
  <si>
    <t>3G 3cc 3rd Carrier: HS on 3rd Carrier</t>
  </si>
  <si>
    <t>1.1.7.2.1</t>
  </si>
  <si>
    <t>1.1.7.2.1.1</t>
  </si>
  <si>
    <t>1.1.7.2.1.2</t>
  </si>
  <si>
    <t>1.1.7.2.2</t>
  </si>
  <si>
    <t>1.1.7.2.2.1</t>
  </si>
  <si>
    <t>1.1.7.2.3</t>
  </si>
  <si>
    <t>FAJ1211467, HSDPA Inter frequency Load Sharing p.3HScc</t>
  </si>
  <si>
    <t>1.1.7.2.3.1</t>
  </si>
  <si>
    <t>FAJ1211467 R1, HSDPA Inter freq load sharing, 3HScc</t>
  </si>
  <si>
    <t>1.1.7.2.4</t>
  </si>
  <si>
    <t>1.1.7.2.4.1</t>
  </si>
  <si>
    <t>1.1.7.2.5</t>
  </si>
  <si>
    <t>1.1.7.2.5.1</t>
  </si>
  <si>
    <t>1.1.7.3</t>
  </si>
  <si>
    <t>3G 3cc 1st Carrier: For HSDPA IFLS</t>
  </si>
  <si>
    <t>1.1.7.3.1</t>
  </si>
  <si>
    <t>1.1.7.3.1.1</t>
  </si>
  <si>
    <t>1.1.7.4</t>
  </si>
  <si>
    <t>3G 3cc 2nd Carrier: For HSDPA IFLS</t>
  </si>
  <si>
    <t>1.1.7.4.1</t>
  </si>
  <si>
    <t>1.1.7.4.1.1</t>
  </si>
  <si>
    <t>1.1.7.5</t>
  </si>
  <si>
    <t>3G 3cc 2nd Carrier: EUL</t>
  </si>
  <si>
    <t>1.1.7.5.1</t>
  </si>
  <si>
    <t>FAJ1211112 R1 EUL Scheduler support for 6 cell carriers p.Node</t>
  </si>
  <si>
    <t>1.1.7.5.1.1</t>
  </si>
  <si>
    <t>FAJ1211112 R1, EUL Scheduler support for 6 cell carriers, Node</t>
  </si>
  <si>
    <t>1.1.7.6</t>
  </si>
  <si>
    <t>3G 3cc 3rd Carrier: EUL</t>
  </si>
  <si>
    <t>1.1.7.6.1</t>
  </si>
  <si>
    <t>FAJ1211518 R1, EUL for large RBS configurations p.Node</t>
  </si>
  <si>
    <t>1.1.7.6.1.1</t>
  </si>
  <si>
    <t>FAJ1211518 R1, EUL for large RBS configurations, Node</t>
  </si>
  <si>
    <t>1.1.7.7</t>
  </si>
  <si>
    <t>3G 3cc 2nd Carrier: 64 HS Users</t>
  </si>
  <si>
    <t>1.1.7.7.1</t>
  </si>
  <si>
    <t>FAJ1210461 R1, HSDPA up to 64 users p.3HScc</t>
  </si>
  <si>
    <t>1.1.7.7.1.1</t>
  </si>
  <si>
    <t>FAJ1210461 R1, HSDPA up to 64 users, 3HScc</t>
  </si>
  <si>
    <t>1.1.7.8</t>
  </si>
  <si>
    <t>3G 3cc 3rd Carrier: 64 HS Users</t>
  </si>
  <si>
    <t>1.1.7.8.1</t>
  </si>
  <si>
    <t>1.1.7.8.1.1</t>
  </si>
  <si>
    <t>1.1.8</t>
  </si>
  <si>
    <t>01 Hardware (Mod)</t>
  </si>
  <si>
    <t>1.1.8.1</t>
  </si>
  <si>
    <t>3G 3G Batteries</t>
  </si>
  <si>
    <t>1.1.8.1.1</t>
  </si>
  <si>
    <t>1.1.8.1.1.1</t>
  </si>
  <si>
    <t>1.1.8.1.2</t>
  </si>
  <si>
    <t>1.1.8.1.2.1</t>
  </si>
  <si>
    <t>1.1.8.1.3</t>
  </si>
  <si>
    <t>1.1.8.1.3.1</t>
  </si>
  <si>
    <t>1.1.8.1.3.2</t>
  </si>
  <si>
    <t>1.1.8.1.3.3</t>
  </si>
  <si>
    <t>1.1.8.1.3.4</t>
  </si>
  <si>
    <t>1.1.8.1.4</t>
  </si>
  <si>
    <t>1.1.8.1.4.1</t>
  </si>
  <si>
    <t>1.1.8.1.4.2</t>
  </si>
  <si>
    <t>1.1.8.1.4.3</t>
  </si>
  <si>
    <t>1.1.8.1.5</t>
  </si>
  <si>
    <t>1.1.8.1.5.1</t>
  </si>
  <si>
    <t>1.1.8.1.6</t>
  </si>
  <si>
    <t>1.1.8.1.6.1</t>
  </si>
  <si>
    <t>1.1.8.2</t>
  </si>
  <si>
    <t>3G Change-out RBS6101 1x2 30Wpcc 1xDUW20(15HS codes) (Stand-Alone)</t>
  </si>
  <si>
    <t>1.1.8.2.1</t>
  </si>
  <si>
    <t>DUW BB HW Activation Fee CE DL p.16CE</t>
  </si>
  <si>
    <t>1.1.8.2.1.1</t>
  </si>
  <si>
    <t>1.1.8.2.2</t>
  </si>
  <si>
    <t>DUW BB HW Activation Fee CE UL p.16CE</t>
  </si>
  <si>
    <t>1.1.8.2.2.1</t>
  </si>
  <si>
    <t>1.1.8.2.3</t>
  </si>
  <si>
    <t>RBS6101 WCDMA 1x2 30Wpcc_DUW20(0UL/0DL/15Code)_Rev A</t>
  </si>
  <si>
    <t>1.1.8.2.3.1</t>
  </si>
  <si>
    <t>1.1.8.2.3.2</t>
  </si>
  <si>
    <t>SFP 1000BASE-LX40 DUAL RATE 1.25 40km for DUx</t>
  </si>
  <si>
    <t>1.1.8.2.3.3</t>
  </si>
  <si>
    <t>1.1.8.2.3.4</t>
  </si>
  <si>
    <t>1.1.8.2.3.5</t>
  </si>
  <si>
    <t>1.1.8.2.3.6</t>
  </si>
  <si>
    <t>1.1.8.2.3.7</t>
  </si>
  <si>
    <t>1.1.8.2.3.8</t>
  </si>
  <si>
    <t>1.1.8.2.3.9</t>
  </si>
  <si>
    <t>1.1.8.2.3.10</t>
  </si>
  <si>
    <t>1.1.8.2.3.11</t>
  </si>
  <si>
    <t>1.1.8.2.3.12</t>
  </si>
  <si>
    <t>DUW Optional IP Optical Interface HWAC</t>
  </si>
  <si>
    <t>1.1.8.2.3.13</t>
  </si>
  <si>
    <t>Prepared for external battery back-up</t>
  </si>
  <si>
    <t>1.1.8.2.3.14</t>
  </si>
  <si>
    <t>1.1.8.2.3.15</t>
  </si>
  <si>
    <t>1.1.8.2.3.16</t>
  </si>
  <si>
    <t>1.1.8.2.3.17</t>
  </si>
  <si>
    <t>1.1.8.2.3.18</t>
  </si>
  <si>
    <t>1.1.8.2.3.19</t>
  </si>
  <si>
    <t>Site LAN connection</t>
  </si>
  <si>
    <t>1.1.8.2.3.20</t>
  </si>
  <si>
    <t>1.1.8.2.3.21</t>
  </si>
  <si>
    <t>1.1.8.2.3.22</t>
  </si>
  <si>
    <t>1.1.8.3</t>
  </si>
  <si>
    <t>3G Change-out RBS6102 1x2 30Wpcc 1xDUW20(15HS codes) (Stand-Alone)</t>
  </si>
  <si>
    <t>1.1.8.3.1</t>
  </si>
  <si>
    <t>1.1.8.3.1.1</t>
  </si>
  <si>
    <t>1.1.8.3.2</t>
  </si>
  <si>
    <t>1.1.8.3.2.1</t>
  </si>
  <si>
    <t>1.1.8.3.3</t>
  </si>
  <si>
    <t>RBS6102 WCDMA 1x2 30Wpcc_DUW20(0UL/0DL/15Code)_Rev A</t>
  </si>
  <si>
    <t>1.1.8.3.3.1</t>
  </si>
  <si>
    <t>1.1.8.3.3.2</t>
  </si>
  <si>
    <t>1.1.8.3.3.3</t>
  </si>
  <si>
    <t>1.1.8.3.3.4</t>
  </si>
  <si>
    <t>1.1.8.3.3.5</t>
  </si>
  <si>
    <t>1.1.8.3.3.6</t>
  </si>
  <si>
    <t>1.1.8.3.3.7</t>
  </si>
  <si>
    <t>1.1.8.3.3.8</t>
  </si>
  <si>
    <t>1.1.8.3.3.9</t>
  </si>
  <si>
    <t>1.1.8.3.3.10</t>
  </si>
  <si>
    <t>1.1.8.3.3.11</t>
  </si>
  <si>
    <t>1.1.8.3.3.12</t>
  </si>
  <si>
    <t>1.1.8.3.3.13</t>
  </si>
  <si>
    <t>1.1.8.3.3.14</t>
  </si>
  <si>
    <t>1.1.8.3.3.15</t>
  </si>
  <si>
    <t>1.1.8.3.3.16</t>
  </si>
  <si>
    <t>1.1.8.3.3.17</t>
  </si>
  <si>
    <t>1.1.8.3.3.18</t>
  </si>
  <si>
    <t>1.1.8.3.3.19</t>
  </si>
  <si>
    <t>1.1.8.3.3.20</t>
  </si>
  <si>
    <t>1.1.8.3.3.21</t>
  </si>
  <si>
    <t>1.1.8.3.3.22</t>
  </si>
  <si>
    <t>1.1.8.3.3.23</t>
  </si>
  <si>
    <t>1.1.8.3.3.24</t>
  </si>
  <si>
    <t>1.1.8.3.3.25</t>
  </si>
  <si>
    <t>1.1.8.3.3.26</t>
  </si>
  <si>
    <t>1.1.8.4</t>
  </si>
  <si>
    <t>3G Change-out RBS6102 2x2 30Wpcc 1xDUW30(30HS codes) (Stand-Alone)</t>
  </si>
  <si>
    <t>1.1.8.4.1</t>
  </si>
  <si>
    <t>1.1.8.4.1.1</t>
  </si>
  <si>
    <t>1.1.8.4.2</t>
  </si>
  <si>
    <t>1.1.8.4.2.1</t>
  </si>
  <si>
    <t>1.1.8.4.3</t>
  </si>
  <si>
    <t>RBS6102 WCDMA 2x2 30Wpcc_DUW30(0UL/0DL/30Code)_Rev A</t>
  </si>
  <si>
    <t>1.1.8.4.3.1</t>
  </si>
  <si>
    <t>1.1.8.4.3.2</t>
  </si>
  <si>
    <t>1.1.8.4.3.3</t>
  </si>
  <si>
    <t>1.1.8.4.3.4</t>
  </si>
  <si>
    <t>1.1.8.4.3.5</t>
  </si>
  <si>
    <t>1.1.8.4.3.6</t>
  </si>
  <si>
    <t>1.1.8.4.3.7</t>
  </si>
  <si>
    <t>1.1.8.4.3.8</t>
  </si>
  <si>
    <t>1.1.8.4.3.9</t>
  </si>
  <si>
    <t>1.1.8.4.3.10</t>
  </si>
  <si>
    <t>1.1.8.4.3.11</t>
  </si>
  <si>
    <t>1.1.8.4.3.12</t>
  </si>
  <si>
    <t>1.1.8.4.3.13</t>
  </si>
  <si>
    <t>1.1.8.4.3.14</t>
  </si>
  <si>
    <t>1.1.8.4.3.15</t>
  </si>
  <si>
    <t>1.1.8.4.3.16</t>
  </si>
  <si>
    <t>1.1.8.4.3.17</t>
  </si>
  <si>
    <t>1.1.8.4.3.18</t>
  </si>
  <si>
    <t>1.1.8.4.3.19</t>
  </si>
  <si>
    <t>1.1.8.4.3.20</t>
  </si>
  <si>
    <t>1.1.8.4.3.21</t>
  </si>
  <si>
    <t>1.1.8.4.3.22</t>
  </si>
  <si>
    <t>1.1.8.4.3.23</t>
  </si>
  <si>
    <t>1.1.8.4.3.24</t>
  </si>
  <si>
    <t>1.1.8.4.3.25</t>
  </si>
  <si>
    <t>1.1.8.4.3.26</t>
  </si>
  <si>
    <t>1.1.8.5</t>
  </si>
  <si>
    <t>3G Change-out RBS6102 3x2 30Wpcc 1xDUW30(45HS codes) (Stand-Alone)</t>
  </si>
  <si>
    <t>1.1.8.5.1</t>
  </si>
  <si>
    <t>1.1.8.5.1.1</t>
  </si>
  <si>
    <t>1.1.8.5.2</t>
  </si>
  <si>
    <t>1.1.8.5.2.1</t>
  </si>
  <si>
    <t>1.1.8.5.3</t>
  </si>
  <si>
    <t>RBS6102 WCDMA 3x2 30Wpcc_DUW30(0UL/0DL/45Code)_Rev A</t>
  </si>
  <si>
    <t>1.1.8.5.3.1</t>
  </si>
  <si>
    <t>1.1.8.5.3.2</t>
  </si>
  <si>
    <t>1.1.8.5.3.3</t>
  </si>
  <si>
    <t>1.1.8.5.3.4</t>
  </si>
  <si>
    <t>1.1.8.5.3.5</t>
  </si>
  <si>
    <t>1.1.8.5.3.6</t>
  </si>
  <si>
    <t>1.1.8.5.3.7</t>
  </si>
  <si>
    <t>1.1.8.5.3.8</t>
  </si>
  <si>
    <t>1.1.8.5.3.9</t>
  </si>
  <si>
    <t>1.1.8.5.3.10</t>
  </si>
  <si>
    <t>1.1.8.5.3.11</t>
  </si>
  <si>
    <t>1.1.8.5.3.12</t>
  </si>
  <si>
    <t>1.1.8.5.3.13</t>
  </si>
  <si>
    <t>1.1.8.5.3.14</t>
  </si>
  <si>
    <t>1.1.8.5.3.15</t>
  </si>
  <si>
    <t>1.1.8.5.3.16</t>
  </si>
  <si>
    <t>1.1.8.5.3.17</t>
  </si>
  <si>
    <t>1.1.8.5.3.18</t>
  </si>
  <si>
    <t>1.1.8.5.3.19</t>
  </si>
  <si>
    <t>1.1.8.5.3.20</t>
  </si>
  <si>
    <t>1.1.8.5.3.21</t>
  </si>
  <si>
    <t>1.1.8.5.3.22</t>
  </si>
  <si>
    <t>1.1.8.5.3.23</t>
  </si>
  <si>
    <t>1.1.8.5.3.24</t>
  </si>
  <si>
    <t>1.1.8.5.3.25</t>
  </si>
  <si>
    <t>1.1.8.5.3.26</t>
  </si>
  <si>
    <t>1.1.8.6</t>
  </si>
  <si>
    <t>3G Change-out RBS6201 1x2 30Wpcc 1xDUW20(15HS codes) (Stand-Alone)</t>
  </si>
  <si>
    <t>1.1.8.6.1</t>
  </si>
  <si>
    <t>1.1.8.6.1.1</t>
  </si>
  <si>
    <t>1.1.8.6.2</t>
  </si>
  <si>
    <t>1.1.8.6.2.1</t>
  </si>
  <si>
    <t>1.1.8.6.3</t>
  </si>
  <si>
    <t>RBS6201 WCDMA 1x2 30Wpcc_DUW20(0UL/0DL/15Code)_Rev A</t>
  </si>
  <si>
    <t>1.1.8.6.3.1</t>
  </si>
  <si>
    <t>1.1.8.6.3.2</t>
  </si>
  <si>
    <t>1.1.8.6.3.3</t>
  </si>
  <si>
    <t>1.1.8.6.3.4</t>
  </si>
  <si>
    <t>1.1.8.6.3.5</t>
  </si>
  <si>
    <t>1.1.8.6.3.6</t>
  </si>
  <si>
    <t>1.1.8.6.3.7</t>
  </si>
  <si>
    <t>1.1.8.6.3.8</t>
  </si>
  <si>
    <t>1.1.8.6.3.9</t>
  </si>
  <si>
    <t>1.1.8.6.3.10</t>
  </si>
  <si>
    <t>1.1.8.6.3.11</t>
  </si>
  <si>
    <t>1.1.8.6.3.12</t>
  </si>
  <si>
    <t>1.1.8.6.3.13</t>
  </si>
  <si>
    <t>1.1.8.6.3.14</t>
  </si>
  <si>
    <t>1.1.8.6.3.15</t>
  </si>
  <si>
    <t>1.1.8.6.3.16</t>
  </si>
  <si>
    <t>1.1.8.6.3.17</t>
  </si>
  <si>
    <t>1.1.8.7</t>
  </si>
  <si>
    <t>3G Change-out RBS6201 2x2 30Wpcc 1xDUW30(30HS codes) (Stand-Alone)</t>
  </si>
  <si>
    <t>1.1.8.7.1</t>
  </si>
  <si>
    <t>1.1.8.7.1.1</t>
  </si>
  <si>
    <t>1.1.8.7.2</t>
  </si>
  <si>
    <t>1.1.8.7.2.1</t>
  </si>
  <si>
    <t>1.1.8.7.3</t>
  </si>
  <si>
    <t>RBS6201 WCDMA 2x2 30Wpcc_DUW30(0UL/0DL/30Code)_Rev A</t>
  </si>
  <si>
    <t>1.1.8.7.3.1</t>
  </si>
  <si>
    <t>1.1.8.7.3.2</t>
  </si>
  <si>
    <t>1.1.8.7.3.3</t>
  </si>
  <si>
    <t>1.1.8.7.3.4</t>
  </si>
  <si>
    <t>1.1.8.7.3.5</t>
  </si>
  <si>
    <t>1.1.8.7.3.6</t>
  </si>
  <si>
    <t>1.1.8.7.3.7</t>
  </si>
  <si>
    <t>1.1.8.7.3.8</t>
  </si>
  <si>
    <t>1.1.8.7.3.9</t>
  </si>
  <si>
    <t>1.1.8.7.3.10</t>
  </si>
  <si>
    <t>1.1.8.7.3.11</t>
  </si>
  <si>
    <t>1.1.8.7.3.12</t>
  </si>
  <si>
    <t>1.1.8.7.3.13</t>
  </si>
  <si>
    <t>1.1.8.7.3.14</t>
  </si>
  <si>
    <t>1.1.8.7.3.15</t>
  </si>
  <si>
    <t>1.1.8.7.3.16</t>
  </si>
  <si>
    <t>1.1.8.8</t>
  </si>
  <si>
    <t>3G Change-out RBS6201 3x2 30Wpcc 1xDUW30(45HS codes) (Stand-Alone)</t>
  </si>
  <si>
    <t>1.1.8.8.1</t>
  </si>
  <si>
    <t>1.1.8.8.1.1</t>
  </si>
  <si>
    <t>1.1.8.8.2</t>
  </si>
  <si>
    <t>1.1.8.8.2.1</t>
  </si>
  <si>
    <t>1.1.8.8.3</t>
  </si>
  <si>
    <t>RBS6201 WCDMA 3x2 30Wpcc_DUW30(0UL/0DL/45Code)_Rev A</t>
  </si>
  <si>
    <t>1.1.8.8.3.1</t>
  </si>
  <si>
    <t>1.1.8.8.3.2</t>
  </si>
  <si>
    <t>1.1.8.8.3.3</t>
  </si>
  <si>
    <t>1.1.8.8.3.4</t>
  </si>
  <si>
    <t>1.1.8.8.3.5</t>
  </si>
  <si>
    <t>1.1.8.8.3.6</t>
  </si>
  <si>
    <t>1.1.8.8.3.7</t>
  </si>
  <si>
    <t>1.1.8.8.3.8</t>
  </si>
  <si>
    <t>1.1.8.8.3.9</t>
  </si>
  <si>
    <t>1.1.8.8.3.10</t>
  </si>
  <si>
    <t>1.1.8.8.3.11</t>
  </si>
  <si>
    <t>1.1.8.8.3.12</t>
  </si>
  <si>
    <t>1.1.8.8.3.13</t>
  </si>
  <si>
    <t>1.1.8.8.3.14</t>
  </si>
  <si>
    <t>1.1.8.8.3.15</t>
  </si>
  <si>
    <t>1.1.8.8.3.16</t>
  </si>
  <si>
    <t>1.1.8.9</t>
  </si>
  <si>
    <t>3G Change-out RBS6601 with SSC-02 1x2 30Wpcc 1xDUW20(15HS codes) (Stand-Alone) Reuse RRUW</t>
  </si>
  <si>
    <t>1.1.8.9.1</t>
  </si>
  <si>
    <t>1.1.8.9.1.1</t>
  </si>
  <si>
    <t>1.1.8.9.2</t>
  </si>
  <si>
    <t>1.1.8.9.2.1</t>
  </si>
  <si>
    <t>1.1.8.9.3</t>
  </si>
  <si>
    <t>RBS6601 WCDMA No RRUW DUW20 (0UL/0DL/15Code)_IPRAN_Rev A</t>
  </si>
  <si>
    <t>1.1.8.9.3.1</t>
  </si>
  <si>
    <t>1.1.8.9.3.2</t>
  </si>
  <si>
    <t>1.1.8.9.3.3</t>
  </si>
  <si>
    <t>1.1.8.9.3.4</t>
  </si>
  <si>
    <t>1.1.8.9.3.5</t>
  </si>
  <si>
    <t>1.1.8.9.3.6</t>
  </si>
  <si>
    <t>1.1.8.9.3.7</t>
  </si>
  <si>
    <t>1.1.8.9.3.8</t>
  </si>
  <si>
    <t>1.1.8.9.3.9</t>
  </si>
  <si>
    <t>1.1.8.9.4</t>
  </si>
  <si>
    <t>1.1.8.9.4.1</t>
  </si>
  <si>
    <t>1.1.8.9.4.1.1</t>
  </si>
  <si>
    <t>1.1.8.9.4.1.2</t>
  </si>
  <si>
    <t>1.1.8.9.4.1.3</t>
  </si>
  <si>
    <t>1.1.8.9.4.1.4</t>
  </si>
  <si>
    <t>1.1.8.9.4.1.5</t>
  </si>
  <si>
    <t>1.1.8.9.4.1.6</t>
  </si>
  <si>
    <t>1.1.8.9.4.1.7</t>
  </si>
  <si>
    <t>1.1.8.9.4.1.8</t>
  </si>
  <si>
    <t>1.1.8.9.4.1.9</t>
  </si>
  <si>
    <t>1.1.8.9.4.1.10</t>
  </si>
  <si>
    <t>1.1.8.10</t>
  </si>
  <si>
    <t>3G Change-out RBS6601 with SSC-02 2x2 30Wpcc 1xDUW30(30HS codes) (Stand-Alone) Reuse RRUW</t>
  </si>
  <si>
    <t>1.1.8.10.1</t>
  </si>
  <si>
    <t>1.1.8.10.1.1</t>
  </si>
  <si>
    <t>1.1.8.10.2</t>
  </si>
  <si>
    <t>1.1.8.10.2.1</t>
  </si>
  <si>
    <t>1.1.8.10.3</t>
  </si>
  <si>
    <t>RBS6601 WCDMA No RRUW DUW30 (0UL/0DL/30Code)_IPRAN_Rev A</t>
  </si>
  <si>
    <t>1.1.8.10.3.1</t>
  </si>
  <si>
    <t>1.1.8.10.3.2</t>
  </si>
  <si>
    <t>1.1.8.10.3.3</t>
  </si>
  <si>
    <t>1.1.8.10.3.4</t>
  </si>
  <si>
    <t>1.1.8.10.3.5</t>
  </si>
  <si>
    <t>1.1.8.10.3.6</t>
  </si>
  <si>
    <t>1.1.8.10.3.7</t>
  </si>
  <si>
    <t>1.1.8.10.3.8</t>
  </si>
  <si>
    <t>1.1.8.10.4</t>
  </si>
  <si>
    <t>1.1.8.10.4.1</t>
  </si>
  <si>
    <t>1.1.8.10.4.1.1</t>
  </si>
  <si>
    <t>1.1.8.10.4.1.2</t>
  </si>
  <si>
    <t>1.1.8.10.4.1.3</t>
  </si>
  <si>
    <t>1.1.8.10.4.1.4</t>
  </si>
  <si>
    <t>1.1.8.10.4.1.5</t>
  </si>
  <si>
    <t>1.1.8.10.4.1.6</t>
  </si>
  <si>
    <t>1.1.8.10.4.1.7</t>
  </si>
  <si>
    <t>1.1.8.10.4.1.8</t>
  </si>
  <si>
    <t>1.1.8.10.4.1.9</t>
  </si>
  <si>
    <t>1.1.8.10.4.1.10</t>
  </si>
  <si>
    <t>1.1.8.11</t>
  </si>
  <si>
    <t>3G Change-out RBS6601 with SSC-02 3x2 30Wpcc 1xDUW30(45HS codes) (Stand-Alone) Reuse RRUW</t>
  </si>
  <si>
    <t>1.1.8.11.1</t>
  </si>
  <si>
    <t>1.1.8.11.1.1</t>
  </si>
  <si>
    <t>1.1.8.11.2</t>
  </si>
  <si>
    <t>1.1.8.11.2.1</t>
  </si>
  <si>
    <t>1.1.8.11.3</t>
  </si>
  <si>
    <t>RBS6601 WCDMA No RRUW DUW30 (0UL/0DL/45Code)_IPRAN_Rev A</t>
  </si>
  <si>
    <t>1.1.8.11.3.1</t>
  </si>
  <si>
    <t>1.1.8.11.3.2</t>
  </si>
  <si>
    <t>1.1.8.11.3.3</t>
  </si>
  <si>
    <t>1.1.8.11.3.4</t>
  </si>
  <si>
    <t>1.1.8.11.3.5</t>
  </si>
  <si>
    <t>1.1.8.11.3.6</t>
  </si>
  <si>
    <t>1.1.8.11.3.7</t>
  </si>
  <si>
    <t>1.1.8.11.3.8</t>
  </si>
  <si>
    <t>1.1.8.11.4</t>
  </si>
  <si>
    <t>1.1.8.11.4.1</t>
  </si>
  <si>
    <t>1.1.8.11.4.1.1</t>
  </si>
  <si>
    <t>1.1.8.11.4.1.2</t>
  </si>
  <si>
    <t>1.1.8.11.4.1.3</t>
  </si>
  <si>
    <t>1.1.8.11.4.1.4</t>
  </si>
  <si>
    <t>1.1.8.11.4.1.5</t>
  </si>
  <si>
    <t>1.1.8.11.4.1.6</t>
  </si>
  <si>
    <t>1.1.8.11.4.1.7</t>
  </si>
  <si>
    <t>1.1.8.11.4.1.8</t>
  </si>
  <si>
    <t>1.1.8.11.4.1.9</t>
  </si>
  <si>
    <t>1.1.8.11.4.1.10</t>
  </si>
  <si>
    <t>1.1.8.12</t>
  </si>
  <si>
    <t>3G Change-out RBS6101 1x2 30Wpcc 1xDUW20(15HS codes) (Co-site 2G)</t>
  </si>
  <si>
    <t>1.1.8.12.1</t>
  </si>
  <si>
    <t>1.1.8.12.1.1</t>
  </si>
  <si>
    <t>1.1.8.12.2</t>
  </si>
  <si>
    <t>1.1.8.12.2.1</t>
  </si>
  <si>
    <t>1.1.8.12.3</t>
  </si>
  <si>
    <t>RBS6101 WCDMA 1x2 30Wpcc_DUW20(0UL/0DL/15Code)_Rev A (Exclude Cabinet)</t>
  </si>
  <si>
    <t>1.1.8.12.3.1</t>
  </si>
  <si>
    <t>1.1.8.12.3.2</t>
  </si>
  <si>
    <t>1.1.8.12.3.3</t>
  </si>
  <si>
    <t>1.1.8.12.3.4</t>
  </si>
  <si>
    <t>1.1.8.12.3.5</t>
  </si>
  <si>
    <t>1.1.8.12.3.6</t>
  </si>
  <si>
    <t>1.1.8.12.3.7</t>
  </si>
  <si>
    <t>1.1.8.12.3.8</t>
  </si>
  <si>
    <t>1.1.8.12.3.9</t>
  </si>
  <si>
    <t>1.1.8.12.3.10</t>
  </si>
  <si>
    <t>1.1.8.12.3.11</t>
  </si>
  <si>
    <t>1.1.8.12.3.12</t>
  </si>
  <si>
    <t>1.1.8.12.3.13</t>
  </si>
  <si>
    <t>1.1.8.12.3.14</t>
  </si>
  <si>
    <t>1.1.8.12.3.15</t>
  </si>
  <si>
    <t>1.1.8.12.3.16</t>
  </si>
  <si>
    <t>1.1.8.12.3.17</t>
  </si>
  <si>
    <t>1.1.8.12.3.18</t>
  </si>
  <si>
    <t>1.1.8.12.3.19</t>
  </si>
  <si>
    <t>1.1.8.12.3.20</t>
  </si>
  <si>
    <t>1.1.8.12.3.21</t>
  </si>
  <si>
    <t>1.1.8.12.3.22</t>
  </si>
  <si>
    <t>1.1.8.13</t>
  </si>
  <si>
    <t>3G Change-out RBS6102 1x2 30Wpcc 1xDUW20(15HS codes) (Co-site 2G)</t>
  </si>
  <si>
    <t>1.1.8.13.1</t>
  </si>
  <si>
    <t>1.1.8.13.1.1</t>
  </si>
  <si>
    <t>1.1.8.13.2</t>
  </si>
  <si>
    <t>1.1.8.13.2.1</t>
  </si>
  <si>
    <t>1.1.8.13.3</t>
  </si>
  <si>
    <t>RBS6102 WCDMA 1x2 30Wpcc_DUW20(0UL/0DL/15Code)_Rev A (Exclude Cabinet)</t>
  </si>
  <si>
    <t>1.1.8.13.3.1</t>
  </si>
  <si>
    <t>1.1.8.13.3.2</t>
  </si>
  <si>
    <t>1.1.8.13.3.3</t>
  </si>
  <si>
    <t>Extended Cimate System</t>
  </si>
  <si>
    <t>1.1.8.13.3.4</t>
  </si>
  <si>
    <t>1.1.8.13.3.5</t>
  </si>
  <si>
    <t>1.1.8.13.3.6</t>
  </si>
  <si>
    <t>1.1.8.13.3.7</t>
  </si>
  <si>
    <t>Cabinet Expansion kit from 6 RU to 12 RU (no RU incl.)</t>
  </si>
  <si>
    <t>1.1.8.13.3.8</t>
  </si>
  <si>
    <t>1.1.8.13.3.9</t>
  </si>
  <si>
    <t>1.1.8.13.3.10</t>
  </si>
  <si>
    <t>1.1.8.13.3.11</t>
  </si>
  <si>
    <t>1.1.8.13.3.12</t>
  </si>
  <si>
    <t>1.1.8.13.3.13</t>
  </si>
  <si>
    <t>1.1.8.13.3.14</t>
  </si>
  <si>
    <t>1.1.8.13.3.15</t>
  </si>
  <si>
    <t>1.1.8.13.3.16</t>
  </si>
  <si>
    <t>1.1.8.13.3.17</t>
  </si>
  <si>
    <t>1.1.8.13.3.18</t>
  </si>
  <si>
    <t>1.1.8.13.3.19</t>
  </si>
  <si>
    <t>1.1.8.13.3.20</t>
  </si>
  <si>
    <t>1.1.8.13.3.21</t>
  </si>
  <si>
    <t>1.1.8.13.3.22</t>
  </si>
  <si>
    <t>1.1.8.13.3.23</t>
  </si>
  <si>
    <t>1.1.8.13.3.24</t>
  </si>
  <si>
    <t>1.1.8.13.3.25</t>
  </si>
  <si>
    <t>1.1.8.13.3.26</t>
  </si>
  <si>
    <t>1.1.8.13.3.27</t>
  </si>
  <si>
    <t>1.1.8.13.3.28</t>
  </si>
  <si>
    <t>1.1.8.14</t>
  </si>
  <si>
    <t>3G Change-out RBS6201 1x2 30Wpcc 1xDUW20(15HS codes) (Co-site 2G)</t>
  </si>
  <si>
    <t>1.1.8.14.1</t>
  </si>
  <si>
    <t>1.1.8.14.1.1</t>
  </si>
  <si>
    <t>1.1.8.14.2</t>
  </si>
  <si>
    <t>1.1.8.14.2.1</t>
  </si>
  <si>
    <t>1.1.8.14.3</t>
  </si>
  <si>
    <t>RBS6201 WCDMA 1x2 30Wpcc_DUW20(0UL/0DL/15Code)_Rev A (Exclude Cabinet)</t>
  </si>
  <si>
    <t>1.1.8.14.3.1</t>
  </si>
  <si>
    <t>1.1.8.14.3.2</t>
  </si>
  <si>
    <t>1.1.8.14.3.3</t>
  </si>
  <si>
    <t>1.1.8.14.3.4</t>
  </si>
  <si>
    <t>1.1.8.14.3.5</t>
  </si>
  <si>
    <t>1.1.8.14.3.6</t>
  </si>
  <si>
    <t>1.1.8.14.3.7</t>
  </si>
  <si>
    <t>1.1.8.14.3.8</t>
  </si>
  <si>
    <t>1.1.8.14.3.9</t>
  </si>
  <si>
    <t>1.1.8.14.3.10</t>
  </si>
  <si>
    <t>1.1.8.14.3.11</t>
  </si>
  <si>
    <t>1.1.8.14.3.12</t>
  </si>
  <si>
    <t>1.1.8.14.3.13</t>
  </si>
  <si>
    <t>1.1.8.14.3.14</t>
  </si>
  <si>
    <t>1.1.8.14.3.15</t>
  </si>
  <si>
    <t>1.1.8.14.3.16</t>
  </si>
  <si>
    <t>1.1.8.14.3.17</t>
  </si>
  <si>
    <t>1.1.8.15</t>
  </si>
  <si>
    <t>3G Change-out RBS6601 1x2 30Wpcc 1xDUW20(15HS codes) (Co-site 2G)</t>
  </si>
  <si>
    <t>1.1.8.15.1</t>
  </si>
  <si>
    <t>1.1.8.15.1.1</t>
  </si>
  <si>
    <t>1.1.8.15.2</t>
  </si>
  <si>
    <t>1.1.8.15.2.1</t>
  </si>
  <si>
    <t>1.1.8.15.3</t>
  </si>
  <si>
    <t>1.1.8.15.3.1</t>
  </si>
  <si>
    <t>1.1.8.15.3.2</t>
  </si>
  <si>
    <t>1.1.8.15.3.3</t>
  </si>
  <si>
    <t>1.1.8.15.3.4</t>
  </si>
  <si>
    <t>1.1.8.15.3.5</t>
  </si>
  <si>
    <t>1.1.8.15.3.6</t>
  </si>
  <si>
    <t>1.1.8.15.3.7</t>
  </si>
  <si>
    <t>1.1.8.15.3.8</t>
  </si>
  <si>
    <t>1.1.8.15.3.9</t>
  </si>
  <si>
    <t>1.1.8.16</t>
  </si>
  <si>
    <t>3G Change-out RBS6102 3x2 30Wpcc 1xDUW30(45HS codes) (Co-site 2G)</t>
  </si>
  <si>
    <t>1.1.8.16.1</t>
  </si>
  <si>
    <t>1.1.8.16.1.1</t>
  </si>
  <si>
    <t>1.1.8.16.2</t>
  </si>
  <si>
    <t>1.1.8.16.2.1</t>
  </si>
  <si>
    <t>1.1.8.16.3</t>
  </si>
  <si>
    <t>RBS6102 WCDMA 3x2 30Wpcc_DUW30(0UL/0DL/45Code)_Rev A (Exclude Cabinet)</t>
  </si>
  <si>
    <t>1.1.8.16.3.1</t>
  </si>
  <si>
    <t>1.1.8.16.3.2</t>
  </si>
  <si>
    <t>1.1.8.16.3.3</t>
  </si>
  <si>
    <t>1.1.8.16.3.4</t>
  </si>
  <si>
    <t>1.1.8.16.3.5</t>
  </si>
  <si>
    <t>1.1.8.16.3.6</t>
  </si>
  <si>
    <t>1.1.8.16.3.7</t>
  </si>
  <si>
    <t>1.1.8.16.3.8</t>
  </si>
  <si>
    <t>1.1.8.16.3.9</t>
  </si>
  <si>
    <t>1.1.8.16.3.10</t>
  </si>
  <si>
    <t>1.1.8.16.3.11</t>
  </si>
  <si>
    <t>1.1.8.16.3.12</t>
  </si>
  <si>
    <t>1.1.8.16.3.13</t>
  </si>
  <si>
    <t>1.1.8.16.3.14</t>
  </si>
  <si>
    <t>1.1.8.16.3.15</t>
  </si>
  <si>
    <t>1.1.8.16.3.16</t>
  </si>
  <si>
    <t>1.1.8.16.3.17</t>
  </si>
  <si>
    <t>1.1.8.16.3.18</t>
  </si>
  <si>
    <t>1.1.8.16.3.19</t>
  </si>
  <si>
    <t>1.1.8.16.3.20</t>
  </si>
  <si>
    <t>1.1.8.16.3.21</t>
  </si>
  <si>
    <t>1.1.8.16.3.22</t>
  </si>
  <si>
    <t>1.1.8.16.3.23</t>
  </si>
  <si>
    <t>1.1.8.16.3.24</t>
  </si>
  <si>
    <t>1.1.8.16.3.25</t>
  </si>
  <si>
    <t>1.1.8.16.3.26</t>
  </si>
  <si>
    <t>1.1.8.16.3.27</t>
  </si>
  <si>
    <t>1.1.8.16.3.28</t>
  </si>
  <si>
    <t>1.1.8.16.3.29</t>
  </si>
  <si>
    <t>1.1.8.17</t>
  </si>
  <si>
    <t>3G Change-out RBS6102 2x2 30Wpcc 1xDUW30(30HS codes) (Co-site 2G)</t>
  </si>
  <si>
    <t>1.1.8.17.1</t>
  </si>
  <si>
    <t>1.1.8.17.1.1</t>
  </si>
  <si>
    <t>1.1.8.17.2</t>
  </si>
  <si>
    <t>1.1.8.17.2.1</t>
  </si>
  <si>
    <t>1.1.8.17.3</t>
  </si>
  <si>
    <t>RBS6102 WCDMA 2x2 30Wpcc_DUW30(0UL/0DL/30Code)_Rev A (Exclude Cabinet)</t>
  </si>
  <si>
    <t>1.1.8.17.3.1</t>
  </si>
  <si>
    <t>1.1.8.17.3.2</t>
  </si>
  <si>
    <t>1.1.8.17.3.3</t>
  </si>
  <si>
    <t>1.1.8.17.3.4</t>
  </si>
  <si>
    <t>1.1.8.17.3.5</t>
  </si>
  <si>
    <t>1.1.8.17.3.6</t>
  </si>
  <si>
    <t>1.1.8.17.3.7</t>
  </si>
  <si>
    <t>1.1.8.17.3.8</t>
  </si>
  <si>
    <t>1.1.8.17.3.9</t>
  </si>
  <si>
    <t>1.1.8.17.3.10</t>
  </si>
  <si>
    <t>1.1.8.17.3.11</t>
  </si>
  <si>
    <t>1.1.8.17.3.12</t>
  </si>
  <si>
    <t>1.1.8.17.3.13</t>
  </si>
  <si>
    <t>1.1.8.17.3.14</t>
  </si>
  <si>
    <t>1.1.8.17.3.15</t>
  </si>
  <si>
    <t>1.1.8.17.3.16</t>
  </si>
  <si>
    <t>1.1.8.17.3.17</t>
  </si>
  <si>
    <t>1.1.8.17.3.18</t>
  </si>
  <si>
    <t>1.1.8.17.3.19</t>
  </si>
  <si>
    <t>1.1.8.17.3.20</t>
  </si>
  <si>
    <t>1.1.8.17.3.21</t>
  </si>
  <si>
    <t>1.1.8.17.3.22</t>
  </si>
  <si>
    <t>1.1.8.17.3.23</t>
  </si>
  <si>
    <t>1.1.8.17.3.24</t>
  </si>
  <si>
    <t>1.1.8.17.3.25</t>
  </si>
  <si>
    <t>1.1.8.17.3.26</t>
  </si>
  <si>
    <t>1.1.8.17.3.27</t>
  </si>
  <si>
    <t>1.1.8.17.3.28</t>
  </si>
  <si>
    <t>1.2</t>
  </si>
  <si>
    <t>12 RAN-(2G3G New) Details Pricing</t>
  </si>
  <si>
    <t>1.2.1</t>
  </si>
  <si>
    <t>1.2.1.1</t>
  </si>
  <si>
    <t>2G Outdoor (Co-Site 3G)</t>
  </si>
  <si>
    <t>1.2.1.1.1</t>
  </si>
  <si>
    <t>1.2.1.1.1.1</t>
  </si>
  <si>
    <t>1.2.1.1.2</t>
  </si>
  <si>
    <t>1.2.1.1.2.1</t>
  </si>
  <si>
    <t>1.2.1.1.3</t>
  </si>
  <si>
    <t>RBS6102_3xRUS900P_3x(20=&gt;40W)_3x(40=&gt;60W)_12xGSM Carrier_1xDUG-20_1xRadioShelf_with Cabinet</t>
  </si>
  <si>
    <t>1.2.1.1.3.1</t>
  </si>
  <si>
    <t>Single Radio Unit RUS 01B0 (900P MHz) 20W HW Activation incl.</t>
  </si>
  <si>
    <t>1.2.1.1.3.2</t>
  </si>
  <si>
    <t>1.2.1.1.3.3</t>
  </si>
  <si>
    <t>3-pack Radio Unit RUS 01B0 (900P MHz) 20W Activation incl.</t>
  </si>
  <si>
    <t>1.2.1.1.3.4</t>
  </si>
  <si>
    <t>1.2.1.1.3.5</t>
  </si>
  <si>
    <t>1.2.1.1.3.6</t>
  </si>
  <si>
    <t>1.2.1.1.3.7</t>
  </si>
  <si>
    <t>RBS 6102 Cabinet for up to 12 RU, 230 VAC  (no RU, no PSU incl.)</t>
  </si>
  <si>
    <t>1.2.1.1.3.8</t>
  </si>
  <si>
    <t>1.2.1.1.3.9</t>
  </si>
  <si>
    <t>1.2.1.1.3.10</t>
  </si>
  <si>
    <t>1.2.1.1.3.11</t>
  </si>
  <si>
    <t>1.2.1.1.3.12</t>
  </si>
  <si>
    <t>1.2.1.1.3.13</t>
  </si>
  <si>
    <t>1.2.1.1.3.14</t>
  </si>
  <si>
    <t>1.2.1.1.3.15</t>
  </si>
  <si>
    <t>1.2.1.1.3.16</t>
  </si>
  <si>
    <t>1.2.1.1.3.17</t>
  </si>
  <si>
    <t>1.2.1.1.3.18</t>
  </si>
  <si>
    <t>1.2.1.1.3.19</t>
  </si>
  <si>
    <t>1.2.1.1.3.20</t>
  </si>
  <si>
    <t>1.2.1.1.3.21</t>
  </si>
  <si>
    <t>1.2.1.1.3.22</t>
  </si>
  <si>
    <t>1.2.1.1.3.23</t>
  </si>
  <si>
    <t>3-pack Radio Unit RUS 01B2 (1900MHz) 20W HW Activation incl.</t>
  </si>
  <si>
    <t>1.2.1.1.3.24</t>
  </si>
  <si>
    <t>Single Radio Unit RUS 01B2 (1900MHz) 20W HW Activation incl.</t>
  </si>
  <si>
    <t>1.2.1.1.3.25</t>
  </si>
  <si>
    <t>1.2.1.2</t>
  </si>
  <si>
    <t>2G Indoor (Co-Site 3G)</t>
  </si>
  <si>
    <t>1.2.1.2.1</t>
  </si>
  <si>
    <t>1.2.1.2.1.1</t>
  </si>
  <si>
    <t>1.2.1.2.2</t>
  </si>
  <si>
    <t>1.2.1.2.2.1</t>
  </si>
  <si>
    <t>1.2.1.2.3</t>
  </si>
  <si>
    <t>RBS6102_1xRUS900E_1x(20=&gt;40W)_1x(40=&gt;60W)_4xGSM Carrier_1xDUG-20_1xRadioShelf_with Cabinet</t>
  </si>
  <si>
    <t>1.2.1.2.3.1</t>
  </si>
  <si>
    <t>1.2.1.2.3.2</t>
  </si>
  <si>
    <t>1.2.1.2.3.3</t>
  </si>
  <si>
    <t>1.2.1.2.3.4</t>
  </si>
  <si>
    <t>1.2.1.2.3.5</t>
  </si>
  <si>
    <t>1.2.1.2.3.6</t>
  </si>
  <si>
    <t>1.2.1.2.3.7</t>
  </si>
  <si>
    <t>1.2.1.2.3.8</t>
  </si>
  <si>
    <t>1.2.1.2.3.9</t>
  </si>
  <si>
    <t>1.2.1.2.3.10</t>
  </si>
  <si>
    <t>1.2.1.2.3.11</t>
  </si>
  <si>
    <t>1.2.1.2.3.12</t>
  </si>
  <si>
    <t>1.2.1.2.3.13</t>
  </si>
  <si>
    <t>1.2.1.2.3.14</t>
  </si>
  <si>
    <t>1.2.1.2.3.15</t>
  </si>
  <si>
    <t>1.2.1.2.3.16</t>
  </si>
  <si>
    <t>1.2.1.2.3.17</t>
  </si>
  <si>
    <t>1.2.1.2.3.18</t>
  </si>
  <si>
    <t>1.2.1.2.3.19</t>
  </si>
  <si>
    <t>1.2.1.2.3.20</t>
  </si>
  <si>
    <t>1.2.1.2.3.21</t>
  </si>
  <si>
    <t>1.2.1.2.3.22</t>
  </si>
  <si>
    <t>1.2.1.2.3.23</t>
  </si>
  <si>
    <t>1.2.1.2.3.24</t>
  </si>
  <si>
    <t>1.2.1.2.3.25</t>
  </si>
  <si>
    <t>1.2.1.2.4</t>
  </si>
  <si>
    <t>RBS6102_2xRUS900E_2x(20=&gt;40W)_2x(40=&gt;60W)_8xGSM Carrier_1xDUG-20_1xRadioShelf_with Cabinet</t>
  </si>
  <si>
    <t>1.2.1.2.4.1</t>
  </si>
  <si>
    <t>1.2.1.2.4.2</t>
  </si>
  <si>
    <t>1.2.1.2.4.3</t>
  </si>
  <si>
    <t>1.2.1.2.4.4</t>
  </si>
  <si>
    <t>1.2.1.2.4.5</t>
  </si>
  <si>
    <t>1.2.1.2.4.6</t>
  </si>
  <si>
    <t>1.2.1.2.4.7</t>
  </si>
  <si>
    <t>1.2.1.2.4.8</t>
  </si>
  <si>
    <t>1.2.1.2.4.9</t>
  </si>
  <si>
    <t>1.2.1.2.4.10</t>
  </si>
  <si>
    <t>1.2.1.2.4.11</t>
  </si>
  <si>
    <t>1.2.1.2.4.12</t>
  </si>
  <si>
    <t>1.2.1.2.4.13</t>
  </si>
  <si>
    <t>1.2.1.2.4.14</t>
  </si>
  <si>
    <t>1.2.1.2.4.15</t>
  </si>
  <si>
    <t>1.2.1.2.4.16</t>
  </si>
  <si>
    <t>1.2.1.2.4.17</t>
  </si>
  <si>
    <t>1.2.1.2.4.18</t>
  </si>
  <si>
    <t>1.2.1.2.4.19</t>
  </si>
  <si>
    <t>1.2.1.2.4.20</t>
  </si>
  <si>
    <t>1.2.1.2.4.21</t>
  </si>
  <si>
    <t>1.2.1.2.4.22</t>
  </si>
  <si>
    <t>1.2.1.2.4.23</t>
  </si>
  <si>
    <t>1.2.1.2.4.24</t>
  </si>
  <si>
    <t>1.2.1.2.4.25</t>
  </si>
  <si>
    <t>1.2.1.3</t>
  </si>
  <si>
    <t>2G Outdoor (Stand-Alone)</t>
  </si>
  <si>
    <t>1.2.1.3.1</t>
  </si>
  <si>
    <t>1.2.1.3.1.1</t>
  </si>
  <si>
    <t>1.2.1.3.2</t>
  </si>
  <si>
    <t>1.2.1.3.2.1</t>
  </si>
  <si>
    <t>1.2.1.3.3</t>
  </si>
  <si>
    <t>1.2.1.3.3.1</t>
  </si>
  <si>
    <t>1.2.1.3.3.2</t>
  </si>
  <si>
    <t>1.2.1.3.3.3</t>
  </si>
  <si>
    <t>1.2.1.3.3.4</t>
  </si>
  <si>
    <t>1.2.1.3.3.5</t>
  </si>
  <si>
    <t>1.2.1.3.3.6</t>
  </si>
  <si>
    <t>1.2.1.3.3.7</t>
  </si>
  <si>
    <t>1.2.1.3.3.8</t>
  </si>
  <si>
    <t>1.2.1.3.3.9</t>
  </si>
  <si>
    <t>1.2.1.3.3.10</t>
  </si>
  <si>
    <t>1.2.1.3.3.11</t>
  </si>
  <si>
    <t>1.2.1.3.3.12</t>
  </si>
  <si>
    <t>1.2.1.3.3.13</t>
  </si>
  <si>
    <t>1.2.1.3.3.14</t>
  </si>
  <si>
    <t>1.2.1.3.3.15</t>
  </si>
  <si>
    <t>1.2.1.3.3.16</t>
  </si>
  <si>
    <t>1.2.1.3.3.17</t>
  </si>
  <si>
    <t>1.2.1.3.3.18</t>
  </si>
  <si>
    <t>1.2.1.3.3.19</t>
  </si>
  <si>
    <t>1.2.1.3.3.20</t>
  </si>
  <si>
    <t>1.2.1.3.3.21</t>
  </si>
  <si>
    <t>1.2.1.3.3.22</t>
  </si>
  <si>
    <t>1.2.1.3.3.23</t>
  </si>
  <si>
    <t>1.2.1.3.3.24</t>
  </si>
  <si>
    <t>1.2.1.3.3.25</t>
  </si>
  <si>
    <t>1.2.1.4</t>
  </si>
  <si>
    <t>2G Indoor (Stand-Alone)</t>
  </si>
  <si>
    <t>1.2.1.4.1</t>
  </si>
  <si>
    <t>1.2.1.4.1.1</t>
  </si>
  <si>
    <t>1.2.1.4.2</t>
  </si>
  <si>
    <t>1.2.1.4.2.1</t>
  </si>
  <si>
    <t>1.2.1.4.3</t>
  </si>
  <si>
    <t>1.2.1.4.3.1</t>
  </si>
  <si>
    <t>1.2.1.4.3.2</t>
  </si>
  <si>
    <t>1.2.1.4.3.3</t>
  </si>
  <si>
    <t>1.2.1.4.3.4</t>
  </si>
  <si>
    <t>1.2.1.4.4</t>
  </si>
  <si>
    <t>1.2.1.4.4.1</t>
  </si>
  <si>
    <t>1.2.1.4.4.2</t>
  </si>
  <si>
    <t>1.2.1.4.4.3</t>
  </si>
  <si>
    <t>1.2.1.4.5</t>
  </si>
  <si>
    <t>1.2.1.4.5.1</t>
  </si>
  <si>
    <t>1.2.1.4.6</t>
  </si>
  <si>
    <t>Parts for RBS6201 External Alarm</t>
  </si>
  <si>
    <t>1.2.1.4.6.1</t>
  </si>
  <si>
    <t>PRODUCT PACKAGE/RBS DF-OVP for indoor RB (FAP1300289)</t>
  </si>
  <si>
    <t>1.2.1.4.6.1.1</t>
  </si>
  <si>
    <t>DISTRIBUTION FRAME/DF-OVP FOR GSM &amp; WCDM</t>
  </si>
  <si>
    <t>1.2.1.4.6.1.2</t>
  </si>
  <si>
    <t>OVP kit, 8 Ext Alarm for SAU</t>
  </si>
  <si>
    <t>1.2.1.4.6.1.3</t>
  </si>
  <si>
    <t>SAU kit, DF-OVP V2, 10m</t>
  </si>
  <si>
    <t>1.2.1.4.7</t>
  </si>
  <si>
    <t>RBS6101 1xRUS_1xDUG20_Stand-Alone</t>
  </si>
  <si>
    <t>1.2.1.4.7.1</t>
  </si>
  <si>
    <t>1.2.1.4.7.2</t>
  </si>
  <si>
    <t>1.2.1.4.7.3</t>
  </si>
  <si>
    <t>1.2.1.4.7.4</t>
  </si>
  <si>
    <t>1.2.1.4.7.5</t>
  </si>
  <si>
    <t>1.2.1.4.7.6</t>
  </si>
  <si>
    <t>1.2.1.4.7.7</t>
  </si>
  <si>
    <t>1.2.1.4.7.8</t>
  </si>
  <si>
    <t>1.2.1.4.7.9</t>
  </si>
  <si>
    <t>1.2.1.4.7.10</t>
  </si>
  <si>
    <t>1.2.1.4.7.11</t>
  </si>
  <si>
    <t>1.2.1.4.7.12</t>
  </si>
  <si>
    <t>1.2.1.4.7.13</t>
  </si>
  <si>
    <t>1.2.1.4.7.14</t>
  </si>
  <si>
    <t>1.2.1.4.7.15</t>
  </si>
  <si>
    <t>1.2.1.4.8</t>
  </si>
  <si>
    <t>RBS6201_1xRUS900P_1x(20=&gt;40W)_1x(40=&gt;60W)_4xGSM Carrier_1xDUG-20_1xRadioShelf_with Cabinet</t>
  </si>
  <si>
    <t>1.2.1.4.8.1</t>
  </si>
  <si>
    <t>1.2.1.4.8.2</t>
  </si>
  <si>
    <t>1.2.1.4.8.3</t>
  </si>
  <si>
    <t>1.2.1.4.8.4</t>
  </si>
  <si>
    <t>1.2.1.4.8.5</t>
  </si>
  <si>
    <t>RBS 6201 Cabinet for up to 12 RU, 230 VAC (no RU, no PSU incl.)</t>
  </si>
  <si>
    <t>1.2.1.4.8.6</t>
  </si>
  <si>
    <t>1.2.1.4.8.7</t>
  </si>
  <si>
    <t>1.2.1.4.8.8</t>
  </si>
  <si>
    <t>1.2.1.4.8.9</t>
  </si>
  <si>
    <t>1.2.1.4.8.10</t>
  </si>
  <si>
    <t>1.2.1.4.8.11</t>
  </si>
  <si>
    <t>1.2.1.4.8.12</t>
  </si>
  <si>
    <t>1.2.1.4.8.13</t>
  </si>
  <si>
    <t>1.2.1.4.8.14</t>
  </si>
  <si>
    <t>1.2.1.4.8.15</t>
  </si>
  <si>
    <t>1.2.1.4.8.16</t>
  </si>
  <si>
    <t>1.2.1.4.8.17</t>
  </si>
  <si>
    <t>1.2.1.4.8.18</t>
  </si>
  <si>
    <t>1.2.1.4.9</t>
  </si>
  <si>
    <t>SAU for RBS6201</t>
  </si>
  <si>
    <t>1.2.1.4.9.1</t>
  </si>
  <si>
    <t>PRODUCT PACKAGE/SP RBS 6102 Large Outdoo (FAP1302026)</t>
  </si>
  <si>
    <t>1.2.1.4.9.1.1</t>
  </si>
  <si>
    <t>SAU;Support Alarm Unit</t>
  </si>
  <si>
    <t>1.2.2</t>
  </si>
  <si>
    <t>02 2G Software</t>
  </si>
  <si>
    <t>1.2.2.1</t>
  </si>
  <si>
    <t>2G For RBS SW_Indoor</t>
  </si>
  <si>
    <t>1.2.2.1.1</t>
  </si>
  <si>
    <t>GSM RBS SW per TRX (TPCM only)</t>
  </si>
  <si>
    <t>1.2.2.1.1.1</t>
  </si>
  <si>
    <t>GSM RBS SW per TRX</t>
  </si>
  <si>
    <t>1.2.2.2</t>
  </si>
  <si>
    <t>2G For RBS SW_Outdoor</t>
  </si>
  <si>
    <t>1.2.2.2.1</t>
  </si>
  <si>
    <t>1.2.2.2.1.1</t>
  </si>
  <si>
    <t>1.2.3</t>
  </si>
  <si>
    <t>04 Licenses</t>
  </si>
  <si>
    <t>1.2.3.1</t>
  </si>
  <si>
    <t>2G/3G new RAN Optional_1844</t>
  </si>
  <si>
    <t>1.2.3.1.1</t>
  </si>
  <si>
    <t>1.2.3.1.1.1</t>
  </si>
  <si>
    <t>1.2.3.2</t>
  </si>
  <si>
    <t>ADD-ON 2G/3G new RAN Optional_1848</t>
  </si>
  <si>
    <t>1.2.3.2.1</t>
  </si>
  <si>
    <t>1.2.3.2.1.1</t>
  </si>
  <si>
    <t>1.2.4</t>
  </si>
  <si>
    <t xml:space="preserve">01 Hardware 3G </t>
  </si>
  <si>
    <t>1.2.4.1</t>
  </si>
  <si>
    <t>3G Outdoor (Co-Site 2G)</t>
  </si>
  <si>
    <t>1.2.4.1.1</t>
  </si>
  <si>
    <t>1.2.4.1.1.1</t>
  </si>
  <si>
    <t>1.2.4.1.2</t>
  </si>
  <si>
    <t>1.2.4.1.2.1</t>
  </si>
  <si>
    <t>1.2.4.1.3</t>
  </si>
  <si>
    <t>1.2.4.1.3.1</t>
  </si>
  <si>
    <t>1.2.4.1.4</t>
  </si>
  <si>
    <t>1.2.4.1.4.1</t>
  </si>
  <si>
    <t>1.2.4.1.5</t>
  </si>
  <si>
    <t>1.2.4.1.5.1</t>
  </si>
  <si>
    <t>1.2.4.1.5.2</t>
  </si>
  <si>
    <t>1.2.4.1.5.3</t>
  </si>
  <si>
    <t>1.2.4.1.5.4</t>
  </si>
  <si>
    <t>1.2.4.1.5.5</t>
  </si>
  <si>
    <t>1.2.4.1.5.6</t>
  </si>
  <si>
    <t>1.2.4.1.6</t>
  </si>
  <si>
    <t>1.2.4.1.6.1</t>
  </si>
  <si>
    <t>1.2.4.1.6.2</t>
  </si>
  <si>
    <t>1.2.4.1.6.3</t>
  </si>
  <si>
    <t>1.2.4.1.6.4</t>
  </si>
  <si>
    <t>1.2.4.1.6.5</t>
  </si>
  <si>
    <t>1.2.4.1.6.6</t>
  </si>
  <si>
    <t>1.2.4.1.6.7</t>
  </si>
  <si>
    <t>1.2.4.1.6.8</t>
  </si>
  <si>
    <t>1.2.4.1.6.9</t>
  </si>
  <si>
    <t>1.2.4.1.6.10</t>
  </si>
  <si>
    <t>1.2.4.1.6.11</t>
  </si>
  <si>
    <t>1.2.4.1.6.12</t>
  </si>
  <si>
    <t>1.2.4.1.6.13</t>
  </si>
  <si>
    <t>1.2.4.1.6.14</t>
  </si>
  <si>
    <t>1.2.4.1.6.15</t>
  </si>
  <si>
    <t>1.2.4.1.6.16</t>
  </si>
  <si>
    <t>1.2.4.1.6.17</t>
  </si>
  <si>
    <t>1.2.4.1.6.18</t>
  </si>
  <si>
    <t>1.2.4.1.6.19</t>
  </si>
  <si>
    <t>1.2.4.1.6.20</t>
  </si>
  <si>
    <t>1.2.4.1.6.21</t>
  </si>
  <si>
    <t>1.2.4.1.6.22</t>
  </si>
  <si>
    <t>1.2.4.1.6.23</t>
  </si>
  <si>
    <t>1.2.4.1.6.24</t>
  </si>
  <si>
    <t>1.2.4.1.6.25</t>
  </si>
  <si>
    <t>1.2.4.1.6.26</t>
  </si>
  <si>
    <t>1.2.4.1.6.27</t>
  </si>
  <si>
    <t>1.2.4.1.6.28</t>
  </si>
  <si>
    <t>1.2.4.1.6.29</t>
  </si>
  <si>
    <t>1.2.4.2</t>
  </si>
  <si>
    <t>3G Outdoor (Stand-Alone)</t>
  </si>
  <si>
    <t>1.2.4.2.1</t>
  </si>
  <si>
    <t>1.2.4.2.1.1</t>
  </si>
  <si>
    <t>1.2.4.2.2</t>
  </si>
  <si>
    <t>1.2.4.2.2.1</t>
  </si>
  <si>
    <t>1.2.4.2.3</t>
  </si>
  <si>
    <t>1.2.4.2.3.1</t>
  </si>
  <si>
    <t>1.2.4.2.4</t>
  </si>
  <si>
    <t>1.2.4.2.4.1</t>
  </si>
  <si>
    <t>1.2.4.2.5</t>
  </si>
  <si>
    <t>1.2.4.2.5.1</t>
  </si>
  <si>
    <t>1.2.4.2.5.2</t>
  </si>
  <si>
    <t>1.2.4.2.5.3</t>
  </si>
  <si>
    <t>1.2.4.2.5.4</t>
  </si>
  <si>
    <t>1.2.4.2.5.5</t>
  </si>
  <si>
    <t>1.2.4.2.5.6</t>
  </si>
  <si>
    <t>1.2.4.2.6</t>
  </si>
  <si>
    <t>1.2.4.2.6.1</t>
  </si>
  <si>
    <t>1.2.4.2.6.2</t>
  </si>
  <si>
    <t>1.2.4.2.6.3</t>
  </si>
  <si>
    <t>1.2.4.2.6.4</t>
  </si>
  <si>
    <t>1.2.4.2.6.5</t>
  </si>
  <si>
    <t>1.2.4.2.6.6</t>
  </si>
  <si>
    <t>1.2.4.2.6.7</t>
  </si>
  <si>
    <t>1.2.4.2.6.8</t>
  </si>
  <si>
    <t>1.2.4.2.6.9</t>
  </si>
  <si>
    <t>1.2.4.2.6.10</t>
  </si>
  <si>
    <t>1.2.4.2.6.11</t>
  </si>
  <si>
    <t>1.2.4.2.6.12</t>
  </si>
  <si>
    <t>1.2.4.2.6.13</t>
  </si>
  <si>
    <t>1.2.4.2.6.14</t>
  </si>
  <si>
    <t>1.2.4.2.6.15</t>
  </si>
  <si>
    <t>1.2.4.2.6.16</t>
  </si>
  <si>
    <t>1.2.4.2.6.17</t>
  </si>
  <si>
    <t>1.2.4.2.6.18</t>
  </si>
  <si>
    <t>1.2.4.2.6.19</t>
  </si>
  <si>
    <t>1.2.4.2.6.20</t>
  </si>
  <si>
    <t>1.2.4.2.6.21</t>
  </si>
  <si>
    <t>1.2.4.2.6.22</t>
  </si>
  <si>
    <t>1.2.4.2.6.23</t>
  </si>
  <si>
    <t>1.2.4.2.6.24</t>
  </si>
  <si>
    <t>1.2.4.2.6.25</t>
  </si>
  <si>
    <t>1.2.4.2.6.26</t>
  </si>
  <si>
    <t>1.2.4.3</t>
  </si>
  <si>
    <t>3G Indoor (Co-Site 2G)</t>
  </si>
  <si>
    <t>1.2.4.3.1</t>
  </si>
  <si>
    <t>1.2.4.3.1.1</t>
  </si>
  <si>
    <t>1.2.4.3.2</t>
  </si>
  <si>
    <t>1.2.4.3.2.1</t>
  </si>
  <si>
    <t>1.2.4.3.3</t>
  </si>
  <si>
    <t>1.2.4.3.3.1</t>
  </si>
  <si>
    <t>1.2.4.3.4</t>
  </si>
  <si>
    <t>1.2.4.3.4.1</t>
  </si>
  <si>
    <t>1.2.4.3.4.2</t>
  </si>
  <si>
    <t>1.2.4.3.4.3</t>
  </si>
  <si>
    <t>1.2.4.3.4.4</t>
  </si>
  <si>
    <t>1.2.4.3.5</t>
  </si>
  <si>
    <t>1.2.4.3.5.1</t>
  </si>
  <si>
    <t>1.2.4.3.5.2</t>
  </si>
  <si>
    <t>1.2.4.3.5.3</t>
  </si>
  <si>
    <t>1.2.4.3.5.4</t>
  </si>
  <si>
    <t>1.2.4.3.5.5</t>
  </si>
  <si>
    <t>1.2.4.3.5.6</t>
  </si>
  <si>
    <t>1.2.4.3.5.7</t>
  </si>
  <si>
    <t>1.2.4.3.5.8</t>
  </si>
  <si>
    <t>1.2.4.3.5.9</t>
  </si>
  <si>
    <t>1.2.4.3.5.10</t>
  </si>
  <si>
    <t>1.2.4.3.5.11</t>
  </si>
  <si>
    <t>1.2.4.3.5.12</t>
  </si>
  <si>
    <t>1.2.4.3.5.13</t>
  </si>
  <si>
    <t>1.2.4.3.5.14</t>
  </si>
  <si>
    <t>1.2.4.3.5.15</t>
  </si>
  <si>
    <t>1.2.4.3.5.16</t>
  </si>
  <si>
    <t>1.2.4.3.5.17</t>
  </si>
  <si>
    <t>1.2.4.3.5.18</t>
  </si>
  <si>
    <t>1.2.4.3.5.19</t>
  </si>
  <si>
    <t>1.2.4.3.5.20</t>
  </si>
  <si>
    <t>1.2.4.3.5.21</t>
  </si>
  <si>
    <t>1.2.4.3.5.22</t>
  </si>
  <si>
    <t>1.2.4.3.5.23</t>
  </si>
  <si>
    <t>1.2.4.3.5.24</t>
  </si>
  <si>
    <t>1.2.4.3.5.25</t>
  </si>
  <si>
    <t>1.2.4.3.5.26</t>
  </si>
  <si>
    <t>1.2.4.3.5.27</t>
  </si>
  <si>
    <t>1.2.4.3.5.28</t>
  </si>
  <si>
    <t>1.2.4.3.6</t>
  </si>
  <si>
    <t>1.2.4.3.6.1</t>
  </si>
  <si>
    <t>1.2.4.3.6.2</t>
  </si>
  <si>
    <t>1.2.4.3.6.3</t>
  </si>
  <si>
    <t>1.2.4.3.7</t>
  </si>
  <si>
    <t>1.2.4.3.7.1</t>
  </si>
  <si>
    <t>1.2.4.3.7.2</t>
  </si>
  <si>
    <t>1.2.4.3.7.3</t>
  </si>
  <si>
    <t>1.2.4.3.7.4</t>
  </si>
  <si>
    <t>1.2.4.3.7.5</t>
  </si>
  <si>
    <t>1.2.4.3.7.6</t>
  </si>
  <si>
    <t>1.2.4.3.7.7</t>
  </si>
  <si>
    <t>1.2.4.3.7.8</t>
  </si>
  <si>
    <t>1.2.4.3.7.9</t>
  </si>
  <si>
    <t>1.2.4.3.7.10</t>
  </si>
  <si>
    <t>1.2.4.3.7.11</t>
  </si>
  <si>
    <t>1.2.4.3.7.12</t>
  </si>
  <si>
    <t>1.2.4.3.7.13</t>
  </si>
  <si>
    <t>1.2.4.3.7.14</t>
  </si>
  <si>
    <t>1.2.4.3.7.15</t>
  </si>
  <si>
    <t>1.2.4.3.7.16</t>
  </si>
  <si>
    <t>1.2.4.3.7.17</t>
  </si>
  <si>
    <t>1.2.4.3.7.18</t>
  </si>
  <si>
    <t>1.2.4.3.7.19</t>
  </si>
  <si>
    <t>1.2.4.3.7.20</t>
  </si>
  <si>
    <t>1.2.4.3.7.21</t>
  </si>
  <si>
    <t>1.2.4.3.7.22</t>
  </si>
  <si>
    <t>1.2.4.3.7.23</t>
  </si>
  <si>
    <t>1.2.4.3.7.24</t>
  </si>
  <si>
    <t>1.2.4.3.7.25</t>
  </si>
  <si>
    <t>1.2.4.3.7.26</t>
  </si>
  <si>
    <t>1.2.4.3.7.27</t>
  </si>
  <si>
    <t>1.2.4.3.7.28</t>
  </si>
  <si>
    <t>1.2.4.4</t>
  </si>
  <si>
    <t>3G Indoor (Stand-Alone)</t>
  </si>
  <si>
    <t>1.2.4.4.1</t>
  </si>
  <si>
    <t>1.2.4.4.1.1</t>
  </si>
  <si>
    <t>1.2.4.4.2</t>
  </si>
  <si>
    <t>1.2.4.4.2.1</t>
  </si>
  <si>
    <t>1.2.4.4.3</t>
  </si>
  <si>
    <t>1.2.4.4.3.1</t>
  </si>
  <si>
    <t>1.2.4.4.3.2</t>
  </si>
  <si>
    <t>1.2.4.4.3.3</t>
  </si>
  <si>
    <t>1.2.4.4.3.4</t>
  </si>
  <si>
    <t>1.2.4.4.4</t>
  </si>
  <si>
    <t>1.2.4.4.4.1</t>
  </si>
  <si>
    <t>1.2.4.4.4.2</t>
  </si>
  <si>
    <t>1.2.4.4.4.3</t>
  </si>
  <si>
    <t>1.2.4.4.5</t>
  </si>
  <si>
    <t>1.2.4.4.5.1</t>
  </si>
  <si>
    <t>1.2.4.4.6</t>
  </si>
  <si>
    <t>1.2.4.4.6.1</t>
  </si>
  <si>
    <t>1.2.4.4.7</t>
  </si>
  <si>
    <t>1.2.4.4.7.1</t>
  </si>
  <si>
    <t>1.2.4.4.8</t>
  </si>
  <si>
    <t>1.2.4.4.8.1</t>
  </si>
  <si>
    <t>1.2.4.4.9</t>
  </si>
  <si>
    <t>1.2.4.4.9.1</t>
  </si>
  <si>
    <t>1.2.4.4.9.1.1</t>
  </si>
  <si>
    <t>1.2.4.4.9.1.2</t>
  </si>
  <si>
    <t>1.2.4.4.9.1.3</t>
  </si>
  <si>
    <t>1.2.4.4.10</t>
  </si>
  <si>
    <t>1.2.4.4.10.1</t>
  </si>
  <si>
    <t>1.2.4.4.10.2</t>
  </si>
  <si>
    <t>1.2.4.4.10.3</t>
  </si>
  <si>
    <t>1.2.4.4.10.4</t>
  </si>
  <si>
    <t>1.2.4.4.10.5</t>
  </si>
  <si>
    <t>1.2.4.4.10.6</t>
  </si>
  <si>
    <t>1.2.4.4.11</t>
  </si>
  <si>
    <t>1.2.4.4.11.1</t>
  </si>
  <si>
    <t>1.2.4.4.11.2</t>
  </si>
  <si>
    <t>1.2.4.4.11.3</t>
  </si>
  <si>
    <t>1.2.4.4.11.4</t>
  </si>
  <si>
    <t>1.2.4.4.11.5</t>
  </si>
  <si>
    <t>1.2.4.4.11.6</t>
  </si>
  <si>
    <t>1.2.4.4.11.7</t>
  </si>
  <si>
    <t>1.2.4.4.11.8</t>
  </si>
  <si>
    <t>1.2.4.4.11.9</t>
  </si>
  <si>
    <t>1.2.4.4.11.10</t>
  </si>
  <si>
    <t>1.2.4.4.11.11</t>
  </si>
  <si>
    <t>1.2.4.4.11.12</t>
  </si>
  <si>
    <t>1.2.4.4.11.13</t>
  </si>
  <si>
    <t>1.2.4.4.11.14</t>
  </si>
  <si>
    <t>1.2.4.4.11.15</t>
  </si>
  <si>
    <t>1.2.4.4.11.16</t>
  </si>
  <si>
    <t>1.2.4.4.11.17</t>
  </si>
  <si>
    <t>1.2.4.4.11.18</t>
  </si>
  <si>
    <t>1.2.4.4.11.19</t>
  </si>
  <si>
    <t>1.2.4.4.11.20</t>
  </si>
  <si>
    <t>1.2.4.4.11.21</t>
  </si>
  <si>
    <t>1.2.4.4.11.22</t>
  </si>
  <si>
    <t>1.2.4.4.12</t>
  </si>
  <si>
    <t>1.2.4.4.12.1</t>
  </si>
  <si>
    <t>1.2.4.4.12.2</t>
  </si>
  <si>
    <t>1.2.4.4.12.3</t>
  </si>
  <si>
    <t>1.2.4.4.12.4</t>
  </si>
  <si>
    <t>1.2.4.4.13</t>
  </si>
  <si>
    <t>1.2.4.4.13.1</t>
  </si>
  <si>
    <t>1.2.4.4.13.2</t>
  </si>
  <si>
    <t>1.2.4.4.13.3</t>
  </si>
  <si>
    <t>1.2.4.4.13.4</t>
  </si>
  <si>
    <t>1.2.4.4.13.5</t>
  </si>
  <si>
    <t>1.2.4.4.13.6</t>
  </si>
  <si>
    <t>1.2.4.4.13.7</t>
  </si>
  <si>
    <t>1.2.4.4.13.8</t>
  </si>
  <si>
    <t>1.2.4.4.13.9</t>
  </si>
  <si>
    <t>1.2.4.4.13.10</t>
  </si>
  <si>
    <t>1.2.4.4.13.11</t>
  </si>
  <si>
    <t>1.2.4.4.13.12</t>
  </si>
  <si>
    <t>1.2.4.4.13.13</t>
  </si>
  <si>
    <t>1.2.4.4.13.14</t>
  </si>
  <si>
    <t>1.2.4.4.13.15</t>
  </si>
  <si>
    <t>1.2.4.4.13.16</t>
  </si>
  <si>
    <t>1.2.4.4.13.17</t>
  </si>
  <si>
    <t>1.2.4.4.13.18</t>
  </si>
  <si>
    <t>1.2.4.4.13.19</t>
  </si>
  <si>
    <t>1.2.4.4.13.20</t>
  </si>
  <si>
    <t>1.2.4.4.13.21</t>
  </si>
  <si>
    <t>1.2.4.4.13.22</t>
  </si>
  <si>
    <t>1.2.4.4.13.23</t>
  </si>
  <si>
    <t>1.2.4.4.13.24</t>
  </si>
  <si>
    <t>1.2.4.4.13.25</t>
  </si>
  <si>
    <t>1.2.4.4.13.26</t>
  </si>
  <si>
    <t>1.2.4.4.14</t>
  </si>
  <si>
    <t>1.2.4.4.14.1</t>
  </si>
  <si>
    <t>1.2.4.4.14.2</t>
  </si>
  <si>
    <t>1.2.4.4.14.3</t>
  </si>
  <si>
    <t>1.2.4.4.15</t>
  </si>
  <si>
    <t>1.2.4.4.15.1</t>
  </si>
  <si>
    <t>1.2.4.4.15.2</t>
  </si>
  <si>
    <t>1.2.4.4.15.3</t>
  </si>
  <si>
    <t>1.2.4.4.15.4</t>
  </si>
  <si>
    <t>1.2.4.4.15.5</t>
  </si>
  <si>
    <t>1.2.4.4.15.6</t>
  </si>
  <si>
    <t>1.2.4.4.15.7</t>
  </si>
  <si>
    <t>1.2.4.4.15.8</t>
  </si>
  <si>
    <t>1.2.4.4.15.9</t>
  </si>
  <si>
    <t>1.2.4.4.15.10</t>
  </si>
  <si>
    <t>1.2.4.4.15.11</t>
  </si>
  <si>
    <t>1.2.4.4.15.12</t>
  </si>
  <si>
    <t>1.2.4.4.15.13</t>
  </si>
  <si>
    <t>1.2.4.4.15.14</t>
  </si>
  <si>
    <t>1.2.4.4.15.15</t>
  </si>
  <si>
    <t>1.2.4.4.15.16</t>
  </si>
  <si>
    <t>1.2.4.4.15.17</t>
  </si>
  <si>
    <t>1.2.4.4.16</t>
  </si>
  <si>
    <t>1.2.4.4.16.1</t>
  </si>
  <si>
    <t>1.2.4.4.16.1.1</t>
  </si>
  <si>
    <t>1.2.4.5</t>
  </si>
  <si>
    <t>3G Outdoor (Hotspot)</t>
  </si>
  <si>
    <t>1.2.4.5.1</t>
  </si>
  <si>
    <t>BBS6301 (No Batteries)</t>
  </si>
  <si>
    <t>1.2.4.5.1.1</t>
  </si>
  <si>
    <t>BBS 6301 cab. w active cooling</t>
  </si>
  <si>
    <t>1.2.4.5.1.2</t>
  </si>
  <si>
    <t>Temperature sensor cable, 4.5 m</t>
  </si>
  <si>
    <t>1.2.4.5.1.3</t>
  </si>
  <si>
    <t>Alarm cable, 15 m</t>
  </si>
  <si>
    <t>1.2.4.5.1.4</t>
  </si>
  <si>
    <t>Customer Specific Door Lock/Key</t>
  </si>
  <si>
    <t>1.2.4.5.2</t>
  </si>
  <si>
    <t>1.2.4.5.2.1</t>
  </si>
  <si>
    <t>1.2.4.5.3</t>
  </si>
  <si>
    <t>1.2.4.5.3.1</t>
  </si>
  <si>
    <t>1.2.4.5.4</t>
  </si>
  <si>
    <t>1.2.4.5.4.1</t>
  </si>
  <si>
    <t>1.2.4.5.5</t>
  </si>
  <si>
    <t>NSB Std Battery Set, 48V/100Ah For BBS6301 (1 Set)</t>
  </si>
  <si>
    <t>1.2.4.5.5.1</t>
  </si>
  <si>
    <t>Battery Set, 48V/100 Ah (NSB Std)</t>
  </si>
  <si>
    <t>1.2.4.5.6</t>
  </si>
  <si>
    <t>RBS6301  WCDMA 1x2 30Wpcc_DUW20(0UL/0DL/15Code)_Rev A</t>
  </si>
  <si>
    <t>1.2.4.5.6.1</t>
  </si>
  <si>
    <t>RBS 6301 Main Unit, 230 VAC (no Digital Unit, no RRU, no PSU) prep.for 2 DU</t>
  </si>
  <si>
    <t>1.2.4.5.6.2</t>
  </si>
  <si>
    <t>1.2.4.5.6.3</t>
  </si>
  <si>
    <t>1.2.4.5.6.4</t>
  </si>
  <si>
    <t>1.2.4.5.6.5</t>
  </si>
  <si>
    <t>1.2.4.5.6.6</t>
  </si>
  <si>
    <t>1.2.4.5.6.7</t>
  </si>
  <si>
    <t>1.2.4.5.6.8</t>
  </si>
  <si>
    <t>1.2.4.5.6.9</t>
  </si>
  <si>
    <t>1.2.4.5.6.10</t>
  </si>
  <si>
    <t>1.2.4.5.6.11</t>
  </si>
  <si>
    <t>1.2.4.5.6.12</t>
  </si>
  <si>
    <t>Prepared for external battery back-up BBS 6301</t>
  </si>
  <si>
    <t>1.2.4.5.6.13</t>
  </si>
  <si>
    <t>Service Outlet RBS 6301</t>
  </si>
  <si>
    <t>1.2.4.5.6.14</t>
  </si>
  <si>
    <t>Surge Protection Device, SPD kit -48 V DC out</t>
  </si>
  <si>
    <t>1.2.4.5.6.15</t>
  </si>
  <si>
    <t>1.2.4.5.6.16</t>
  </si>
  <si>
    <t>1.2.4.5.6.17</t>
  </si>
  <si>
    <t>Remote Radio Unit RRUS-01B1 (2100MHz) -48VDC , 20W HW Activation incl.</t>
  </si>
  <si>
    <t>1.2.4.5.6.18</t>
  </si>
  <si>
    <t>1.2.4.5.6.18.1</t>
  </si>
  <si>
    <t>Pole mount side, RBS/BBS 6301</t>
  </si>
  <si>
    <t>1.2.4.5.6.19</t>
  </si>
  <si>
    <t>1.2.4.5.6.19.1</t>
  </si>
  <si>
    <t>1.2.4.5.6.19.2</t>
  </si>
  <si>
    <t>1.2.4.5.6.19.3</t>
  </si>
  <si>
    <t>1.2.4.5.7</t>
  </si>
  <si>
    <t>RBS6301 5m Fiber + SFP+Pole Bracket for 1 sector</t>
  </si>
  <si>
    <t>1.2.4.5.7.1</t>
  </si>
  <si>
    <t>1.2.4.5.7.1.1</t>
  </si>
  <si>
    <t>1.2.4.5.7.1.2</t>
  </si>
  <si>
    <t>1.2.4.5.8</t>
  </si>
  <si>
    <t>RBS6301 WCDMA 1x2 30Wpcc to 1x3 20Wpcc_DUW20/30(0UL/0DL/15Code)_Rev A</t>
  </si>
  <si>
    <t>1.2.4.5.8.1</t>
  </si>
  <si>
    <t>1.2.4.5.8.2</t>
  </si>
  <si>
    <t>1.2.4.5.8.3</t>
  </si>
  <si>
    <t>1.2.4.5.8.4</t>
  </si>
  <si>
    <t>1.2.5</t>
  </si>
  <si>
    <t>03 3G Software_INDOOR</t>
  </si>
  <si>
    <t>1.2.5.1</t>
  </si>
  <si>
    <t>3G For New Node (1st Carrier on HS) 2</t>
  </si>
  <si>
    <t>1.2.5.1.1</t>
  </si>
  <si>
    <t>1.2.5.1.1.1</t>
  </si>
  <si>
    <t>1.2.5.1.1.2</t>
  </si>
  <si>
    <t>1.2.5.1.2</t>
  </si>
  <si>
    <t>FAJ 121 1163, Advanced MO Scripting p.UL 16ChE</t>
  </si>
  <si>
    <t>1.2.5.1.2.1</t>
  </si>
  <si>
    <t>FAJ 121 1163 Advanced MO Scripting UL</t>
  </si>
  <si>
    <t>1.2.5.1.3</t>
  </si>
  <si>
    <t>FAJ1211091 R1, HSDPA Max bit rate for quality of service profiling p.Node</t>
  </si>
  <si>
    <t>1.2.5.1.3.1</t>
  </si>
  <si>
    <t>FAJ1211091 R1, HSPA Max bit rate for quality of service profiling, Node</t>
  </si>
  <si>
    <t>1.2.5.1.4</t>
  </si>
  <si>
    <t>1.2.5.1.4.1</t>
  </si>
  <si>
    <t>1.2.5.1.5</t>
  </si>
  <si>
    <t>FAJ1211111 R1, EUL QoS Scheduler p.Node</t>
  </si>
  <si>
    <t>1.2.5.1.5.1</t>
  </si>
  <si>
    <t>FAJ1211111 R1, EUL QoS Scheduler, Node</t>
  </si>
  <si>
    <t>1.2.5.1.6</t>
  </si>
  <si>
    <t>FAJ1211132 R2, Iub over IP/Ethernet in RBS p.Node</t>
  </si>
  <si>
    <t>1.2.5.1.6.1</t>
  </si>
  <si>
    <t>FAJ1211132 R2, Iub over IP/Ethernet in RBS, Node</t>
  </si>
  <si>
    <t>1.2.5.1.7</t>
  </si>
  <si>
    <t>FAJ1211155 R1, Network Synch Client for IP transport  p.Node</t>
  </si>
  <si>
    <t>1.2.5.1.7.1</t>
  </si>
  <si>
    <t>FAJ1211155 R1, Network Synch Client for IP transport, Node</t>
  </si>
  <si>
    <t>1.2.5.1.8</t>
  </si>
  <si>
    <t>FAJ1211317 R2, Enhanced Uplink 2ms TTI p.Node</t>
  </si>
  <si>
    <t>1.2.5.1.8.1</t>
  </si>
  <si>
    <t>FAJ1211317 R2, Enhanced Uplink 2ms TTI, Node</t>
  </si>
  <si>
    <t>1.2.5.1.9</t>
  </si>
  <si>
    <t>FAJ1211333 R1, Advanced Receivers, GRAKE in RBS p.Node</t>
  </si>
  <si>
    <t>1.2.5.1.9.1</t>
  </si>
  <si>
    <t>FAJ1211333 R1, Advanced Receivers, GRAKE in RBS, Node</t>
  </si>
  <si>
    <t>1.2.5.1.10</t>
  </si>
  <si>
    <t>FAJ1211334 R1, Improved Channel Element Ladder for E-DCH p.Node</t>
  </si>
  <si>
    <t>1.2.5.1.10.1</t>
  </si>
  <si>
    <t>FAJ1211334 R1, Improved Channel Element Ladder for E-DCH, Node</t>
  </si>
  <si>
    <t>1.2.5.1.11</t>
  </si>
  <si>
    <t>FAJ121425 R3, Max Bit Rate Capability for QoS Profiling p.16 ChE UL</t>
  </si>
  <si>
    <t>1.2.5.1.11.1</t>
  </si>
  <si>
    <t>FAJ121425 R3, Max Bit Rate Capability for QoS Profiling, 16 ChE</t>
  </si>
  <si>
    <t>1.2.5.1.12</t>
  </si>
  <si>
    <t>FAJ121845 R2, Dynamic PS I/B RAB Establishment p.16 ChE UL</t>
  </si>
  <si>
    <t>1.2.5.1.12.1</t>
  </si>
  <si>
    <t>FAJ121845 R2, Dynamic PS I/B RAB Establishment, 16 ChE</t>
  </si>
  <si>
    <t>1.2.5.1.13</t>
  </si>
  <si>
    <t>FAJ121977 R1, Flexible initial rate selection, PS Interactive p.16 ChE UL</t>
  </si>
  <si>
    <t>1.2.5.1.13.1</t>
  </si>
  <si>
    <t>FAJ121977 R1, Flexible initial rate selection, PS Interactive, 16 ChE</t>
  </si>
  <si>
    <t>1.2.5.1.14</t>
  </si>
  <si>
    <t>1.2.5.1.14.1</t>
  </si>
  <si>
    <t>1.2.5.1.15</t>
  </si>
  <si>
    <t>Multi-RAB Bundle per 16ULCE</t>
  </si>
  <si>
    <t>1.2.5.1.15.1</t>
  </si>
  <si>
    <t>1.2.5.1.16</t>
  </si>
  <si>
    <t>1.2.5.1.16.1</t>
  </si>
  <si>
    <t>1.2.5.1.17</t>
  </si>
  <si>
    <t>Node B SW features, per UL CE kit (TPCM only)</t>
  </si>
  <si>
    <t>1.2.5.1.17.1</t>
  </si>
  <si>
    <t>Node B SW features, per UL CE kit</t>
  </si>
  <si>
    <t>1.2.5.1.18</t>
  </si>
  <si>
    <t>RANOS SW features, per Node B (TPCM only)</t>
  </si>
  <si>
    <t>1.2.5.1.18.1</t>
  </si>
  <si>
    <t>RANOS SW Feature, per Node B</t>
  </si>
  <si>
    <t>1.2.5.1.19</t>
  </si>
  <si>
    <t>THP Bundle per RBS</t>
  </si>
  <si>
    <t>1.2.5.1.19.1</t>
  </si>
  <si>
    <t>1.2.5.2</t>
  </si>
  <si>
    <t>3G For HSDPA IFLS (1st Carrier on HS) 2</t>
  </si>
  <si>
    <t>1.2.5.2.1</t>
  </si>
  <si>
    <t>1.2.5.2.1.1</t>
  </si>
  <si>
    <t>1.2.5.3</t>
  </si>
  <si>
    <t>3G For HS on 2nd Carrier 2</t>
  </si>
  <si>
    <t>1.2.5.3.1</t>
  </si>
  <si>
    <t>1.2.5.3.1.1</t>
  </si>
  <si>
    <t>1.2.5.3.1.2</t>
  </si>
  <si>
    <t>1.2.5.3.2</t>
  </si>
  <si>
    <t>1.2.5.3.2.1</t>
  </si>
  <si>
    <t>1.2.5.3.3</t>
  </si>
  <si>
    <t>1.2.5.3.3.1</t>
  </si>
  <si>
    <t>1.2.5.3.4</t>
  </si>
  <si>
    <t>1.2.5.3.4.1</t>
  </si>
  <si>
    <t>1.2.5.3.5</t>
  </si>
  <si>
    <t>1.2.5.3.5.1</t>
  </si>
  <si>
    <t>1.2.5.4</t>
  </si>
  <si>
    <t>3G For HS on 3rd Carrier 2</t>
  </si>
  <si>
    <t>1.2.5.4.1</t>
  </si>
  <si>
    <t>1.2.5.4.1.1</t>
  </si>
  <si>
    <t>1.2.5.4.1.2</t>
  </si>
  <si>
    <t>1.2.5.4.2</t>
  </si>
  <si>
    <t>1.2.5.4.2.1</t>
  </si>
  <si>
    <t>1.2.5.4.3</t>
  </si>
  <si>
    <t>1.2.5.4.3.1</t>
  </si>
  <si>
    <t>1.2.5.4.4</t>
  </si>
  <si>
    <t>1.2.5.4.4.1</t>
  </si>
  <si>
    <t>1.2.5.4.5</t>
  </si>
  <si>
    <t>1.2.5.4.5.1</t>
  </si>
  <si>
    <t>1.2.5.5</t>
  </si>
  <si>
    <t>3G For EUL on 2nd Carrier (Same BB pool)-For &gt;1 Se 2</t>
  </si>
  <si>
    <t>1.2.5.5.1</t>
  </si>
  <si>
    <t>1.2.5.5.1.1</t>
  </si>
  <si>
    <t>1.2.5.6</t>
  </si>
  <si>
    <t>3G For EUL on 3rd Carrier - All Node 2</t>
  </si>
  <si>
    <t>1.2.5.6.1</t>
  </si>
  <si>
    <t>1.2.5.6.1.1</t>
  </si>
  <si>
    <t>1.2.5.7</t>
  </si>
  <si>
    <t>3G For 64 HS Users on 1st carrier 2</t>
  </si>
  <si>
    <t>1.2.5.7.1</t>
  </si>
  <si>
    <t>1.2.5.7.1.1</t>
  </si>
  <si>
    <t>1.2.5.8</t>
  </si>
  <si>
    <t>3G For 64 HS Users on 2nd carrier 2</t>
  </si>
  <si>
    <t>1.2.5.8.1</t>
  </si>
  <si>
    <t>1.2.5.8.1.1</t>
  </si>
  <si>
    <t>1.2.5.9</t>
  </si>
  <si>
    <t>3G For 64 HS Users on 3rd carrier 2</t>
  </si>
  <si>
    <t>1.2.5.9.1</t>
  </si>
  <si>
    <t>1.2.5.9.1.1</t>
  </si>
  <si>
    <t>1.2.5.10</t>
  </si>
  <si>
    <t>3G For 32 EUL Users 2</t>
  </si>
  <si>
    <t>1.2.5.10.1</t>
  </si>
  <si>
    <t>FAJ1210452 R1, EUL up to 32 users p.Node</t>
  </si>
  <si>
    <t>1.2.5.10.1.1</t>
  </si>
  <si>
    <t>FAJ1210452 R1, EUL up to 32 users, Node</t>
  </si>
  <si>
    <t>1.2.5.11</t>
  </si>
  <si>
    <t>3G For MC on 1st carrier 2</t>
  </si>
  <si>
    <t>1.2.5.11.1</t>
  </si>
  <si>
    <t>1.2.5.11.1.1</t>
  </si>
  <si>
    <t>1.2.5.11.2</t>
  </si>
  <si>
    <t>1.2.5.11.2.1</t>
  </si>
  <si>
    <t>1.2.5.12</t>
  </si>
  <si>
    <t>3G For MC on 2nd carrier 2</t>
  </si>
  <si>
    <t>1.2.5.12.1</t>
  </si>
  <si>
    <t>1.2.5.12.1.1</t>
  </si>
  <si>
    <t>1.2.5.12.2</t>
  </si>
  <si>
    <t>1.2.5.12.2.1</t>
  </si>
  <si>
    <t>1.2.6</t>
  </si>
  <si>
    <t>03 3G Software_OUTDOOR</t>
  </si>
  <si>
    <t>1.2.6.1</t>
  </si>
  <si>
    <t>3G For New Node (1st Carrier on HS) 3</t>
  </si>
  <si>
    <t>1.2.6.1.1</t>
  </si>
  <si>
    <t>1.2.6.1.1.1</t>
  </si>
  <si>
    <t>1.2.6.1.1.2</t>
  </si>
  <si>
    <t>1.2.6.1.2</t>
  </si>
  <si>
    <t>1.2.6.1.2.1</t>
  </si>
  <si>
    <t>1.2.6.1.3</t>
  </si>
  <si>
    <t>1.2.6.1.3.1</t>
  </si>
  <si>
    <t>1.2.6.1.4</t>
  </si>
  <si>
    <t>1.2.6.1.4.1</t>
  </si>
  <si>
    <t>1.2.6.1.5</t>
  </si>
  <si>
    <t>1.2.6.1.5.1</t>
  </si>
  <si>
    <t>1.2.6.1.6</t>
  </si>
  <si>
    <t>1.2.6.1.6.1</t>
  </si>
  <si>
    <t>1.2.6.1.7</t>
  </si>
  <si>
    <t>1.2.6.1.7.1</t>
  </si>
  <si>
    <t>1.2.6.1.8</t>
  </si>
  <si>
    <t>1.2.6.1.8.1</t>
  </si>
  <si>
    <t>1.2.6.1.9</t>
  </si>
  <si>
    <t>1.2.6.1.9.1</t>
  </si>
  <si>
    <t>1.2.6.1.10</t>
  </si>
  <si>
    <t>1.2.6.1.10.1</t>
  </si>
  <si>
    <t>1.2.6.1.11</t>
  </si>
  <si>
    <t>1.2.6.1.11.1</t>
  </si>
  <si>
    <t>1.2.6.1.12</t>
  </si>
  <si>
    <t>1.2.6.1.12.1</t>
  </si>
  <si>
    <t>1.2.6.1.13</t>
  </si>
  <si>
    <t>1.2.6.1.13.1</t>
  </si>
  <si>
    <t>1.2.6.1.14</t>
  </si>
  <si>
    <t>1.2.6.1.14.1</t>
  </si>
  <si>
    <t>1.2.6.1.15</t>
  </si>
  <si>
    <t>1.2.6.1.15.1</t>
  </si>
  <si>
    <t>1.2.6.1.16</t>
  </si>
  <si>
    <t>1.2.6.1.16.1</t>
  </si>
  <si>
    <t>1.2.6.1.17</t>
  </si>
  <si>
    <t>1.2.6.1.17.1</t>
  </si>
  <si>
    <t>1.2.6.1.18</t>
  </si>
  <si>
    <t>1.2.6.1.18.1</t>
  </si>
  <si>
    <t>1.2.6.1.19</t>
  </si>
  <si>
    <t>1.2.6.1.19.1</t>
  </si>
  <si>
    <t>1.2.6.2</t>
  </si>
  <si>
    <t>3G For HSDPA IFLS (1st Carrier on HS) 3</t>
  </si>
  <si>
    <t>1.2.6.2.1</t>
  </si>
  <si>
    <t>1.2.6.2.1.1</t>
  </si>
  <si>
    <t>1.2.6.3</t>
  </si>
  <si>
    <t>3G For HS on 2nd Carrier 3</t>
  </si>
  <si>
    <t>1.2.6.3.1</t>
  </si>
  <si>
    <t>1.2.6.3.1.1</t>
  </si>
  <si>
    <t>1.2.6.3.1.2</t>
  </si>
  <si>
    <t>1.2.6.3.2</t>
  </si>
  <si>
    <t>1.2.6.3.2.1</t>
  </si>
  <si>
    <t>1.2.6.3.3</t>
  </si>
  <si>
    <t>1.2.6.3.3.1</t>
  </si>
  <si>
    <t>1.2.6.3.4</t>
  </si>
  <si>
    <t>1.2.6.3.4.1</t>
  </si>
  <si>
    <t>1.2.6.3.5</t>
  </si>
  <si>
    <t>1.2.6.3.5.1</t>
  </si>
  <si>
    <t>1.2.6.4</t>
  </si>
  <si>
    <t>3G For HS on 3rd Carrier 3</t>
  </si>
  <si>
    <t>1.2.6.4.1</t>
  </si>
  <si>
    <t>1.2.6.4.1.1</t>
  </si>
  <si>
    <t>1.2.6.4.1.2</t>
  </si>
  <si>
    <t>1.2.6.4.2</t>
  </si>
  <si>
    <t>1.2.6.4.2.1</t>
  </si>
  <si>
    <t>1.2.6.4.3</t>
  </si>
  <si>
    <t>1.2.6.4.3.1</t>
  </si>
  <si>
    <t>1.2.6.4.4</t>
  </si>
  <si>
    <t>1.2.6.4.4.1</t>
  </si>
  <si>
    <t>1.2.6.4.5</t>
  </si>
  <si>
    <t>1.2.6.4.5.1</t>
  </si>
  <si>
    <t>1.2.6.5</t>
  </si>
  <si>
    <t>3G For EUL on 2nd Carrier (Same BB pool)-For &gt;1 Se 3</t>
  </si>
  <si>
    <t>1.2.6.5.1</t>
  </si>
  <si>
    <t>1.2.6.5.1.1</t>
  </si>
  <si>
    <t>1.2.6.6</t>
  </si>
  <si>
    <t>3G For EUL on 3rd Carrier - All Node 3</t>
  </si>
  <si>
    <t>1.2.6.6.1</t>
  </si>
  <si>
    <t>1.2.6.6.1.1</t>
  </si>
  <si>
    <t>1.2.6.7</t>
  </si>
  <si>
    <t>3G For 64 HS Users on 1st carrier 3</t>
  </si>
  <si>
    <t>1.2.6.7.1</t>
  </si>
  <si>
    <t>1.2.6.7.1.1</t>
  </si>
  <si>
    <t>1.2.6.8</t>
  </si>
  <si>
    <t>3G For 64 HS Users on 2nd carrier 3</t>
  </si>
  <si>
    <t>1.2.6.8.1</t>
  </si>
  <si>
    <t>1.2.6.8.1.1</t>
  </si>
  <si>
    <t>1.2.6.9</t>
  </si>
  <si>
    <t>3G For 64 HS Users on 3rd carrier 3</t>
  </si>
  <si>
    <t>1.2.6.9.1</t>
  </si>
  <si>
    <t>1.2.6.9.1.1</t>
  </si>
  <si>
    <t>1.2.6.10</t>
  </si>
  <si>
    <t>3G For 32 EUL Users 3</t>
  </si>
  <si>
    <t>1.2.6.10.1</t>
  </si>
  <si>
    <t>1.2.6.10.1.1</t>
  </si>
  <si>
    <t>1.2.6.11</t>
  </si>
  <si>
    <t>3G For MC on 1st carrier 3</t>
  </si>
  <si>
    <t>1.2.6.11.1</t>
  </si>
  <si>
    <t>1.2.6.11.1.1</t>
  </si>
  <si>
    <t>1.2.6.11.2</t>
  </si>
  <si>
    <t>1.2.6.11.2.1</t>
  </si>
  <si>
    <t>1.2.6.12</t>
  </si>
  <si>
    <t>3G For MC on 2nd carrier 3</t>
  </si>
  <si>
    <t>1.2.6.12.1</t>
  </si>
  <si>
    <t>1.2.6.12.1.1</t>
  </si>
  <si>
    <t>1.2.6.12.2</t>
  </si>
  <si>
    <t>1.2.6.12.2.1</t>
  </si>
  <si>
    <t>1.3</t>
  </si>
  <si>
    <t>12 (ADD) New Sites (LTE FY12/13 New Sites)</t>
  </si>
  <si>
    <t>1.3.1</t>
  </si>
  <si>
    <t>01 Hardware Indoor</t>
  </si>
  <si>
    <t>1.3.1.1</t>
  </si>
  <si>
    <t>Indoor-Transmission_1768 2</t>
  </si>
  <si>
    <t>1.3.1.1.1</t>
  </si>
  <si>
    <t>SIU-02 HW (1 Set) for local RFP</t>
  </si>
  <si>
    <t>1.3.1.1.1.1</t>
  </si>
  <si>
    <t>PRODUCT PACKAGE/SIU, RBS SITE (FAP1304251)</t>
  </si>
  <si>
    <t>1.3.1.1.1.1.1</t>
  </si>
  <si>
    <t>Grounding Material, Grounding Kit, 2m/25mm2, Black, Indoor (RBS / BBS / Cable Ladder)</t>
  </si>
  <si>
    <t>1.3.1.1.1.1.2</t>
  </si>
  <si>
    <t>SFP GB-LX 1310nm -40/+85C</t>
  </si>
  <si>
    <t>1.3.1.1.1.1.3</t>
  </si>
  <si>
    <t>Patchcord 2x10/125 2mm LC-LC P5 60M</t>
  </si>
  <si>
    <t>1.3.1.1.1.1.4</t>
  </si>
  <si>
    <t>Site Integration Unit 02, SIU-02</t>
  </si>
  <si>
    <t>1.3.1.2</t>
  </si>
  <si>
    <t>Indoor-eNodeB Digital/Baseband Unit_1760 2</t>
  </si>
  <si>
    <t>1.3.1.2.1</t>
  </si>
  <si>
    <t>DUL with 100 Mbps to 202 Mbps</t>
  </si>
  <si>
    <t>1.3.1.2.1.1</t>
  </si>
  <si>
    <t>Delta DUL 100 Mbps to 202 Mbps</t>
  </si>
  <si>
    <t>1.3.1.2.2</t>
  </si>
  <si>
    <t>DUL with 100Mbps</t>
  </si>
  <si>
    <t>1.3.1.2.2.1</t>
  </si>
  <si>
    <t>Digital Unit with 100Mbps</t>
  </si>
  <si>
    <t>1.3.1.3</t>
  </si>
  <si>
    <t>ADD-ON Indoor-eNodeB Battery Backup_1777 2</t>
  </si>
  <si>
    <t>1.3.1.3.1</t>
  </si>
  <si>
    <t>1.3.1.3.1.1</t>
  </si>
  <si>
    <t>1.3.1.4</t>
  </si>
  <si>
    <t>Indoor-eNodeB Battery Backup_1767 2</t>
  </si>
  <si>
    <t>1.3.1.4.1</t>
  </si>
  <si>
    <t>1xBatt Shelf</t>
  </si>
  <si>
    <t>1.3.1.4.1.1</t>
  </si>
  <si>
    <t>1.3.1.4.2</t>
  </si>
  <si>
    <t>Alarm Cable, Spooled Cable, 10m</t>
  </si>
  <si>
    <t>1.3.1.4.2.1</t>
  </si>
  <si>
    <t>1.3.1.4.3</t>
  </si>
  <si>
    <t>1.3.1.4.3.1</t>
  </si>
  <si>
    <t>1.3.1.4.4</t>
  </si>
  <si>
    <t>1.3.1.4.4.1</t>
  </si>
  <si>
    <t>1.3.1.4.5</t>
  </si>
  <si>
    <t>1.3.1.4.5.1</t>
  </si>
  <si>
    <t>1.3.1.4.5.2</t>
  </si>
  <si>
    <t>1.3.1.4.5.3</t>
  </si>
  <si>
    <t>1.3.1.4.5.4</t>
  </si>
  <si>
    <t>1.3.1.4.6</t>
  </si>
  <si>
    <t>Double-mount kit to attach one BU to one MU</t>
  </si>
  <si>
    <t>1.3.1.4.6.1</t>
  </si>
  <si>
    <t>1.3.1.4.7</t>
  </si>
  <si>
    <t>NSB Battery, 48V/13Ah For PBC-02</t>
  </si>
  <si>
    <t>1.3.1.4.7.1</t>
  </si>
  <si>
    <t>Battery 48V / 12 Ah</t>
  </si>
  <si>
    <t>1.3.1.4.8</t>
  </si>
  <si>
    <t>PBC-02 BU2 prepared for 2 x 12 Ah battery</t>
  </si>
  <si>
    <t>1.3.1.4.8.1</t>
  </si>
  <si>
    <t>1.3.1.4.9</t>
  </si>
  <si>
    <t>PBC-02 MU2 ( 1200 W) incl. sunshield</t>
  </si>
  <si>
    <t>1.3.1.4.9.1</t>
  </si>
  <si>
    <t>1.3.1.4.10</t>
  </si>
  <si>
    <t>Pole Mounting Kits, PBC-02</t>
  </si>
  <si>
    <t>1.3.1.4.10.1</t>
  </si>
  <si>
    <t>1.3.1.5</t>
  </si>
  <si>
    <t>ADD-ON Indoor-eNodeB Digital/Baseband Unit_1770 2</t>
  </si>
  <si>
    <t>1.3.1.5.1</t>
  </si>
  <si>
    <t>1.3.1.5.1.1</t>
  </si>
  <si>
    <t>1.3.1.6</t>
  </si>
  <si>
    <t>Indoor-eNodeB Power Connection Unit_1765 2</t>
  </si>
  <si>
    <t>1.3.1.6.1</t>
  </si>
  <si>
    <t>1.3.1.6.1.1</t>
  </si>
  <si>
    <t>1.3.1.7</t>
  </si>
  <si>
    <t>ADD-ON Indoor-Transmission_1778 2</t>
  </si>
  <si>
    <t>1.3.1.7.1</t>
  </si>
  <si>
    <t>1.3.1.7.1.1</t>
  </si>
  <si>
    <t>1.3.1.8</t>
  </si>
  <si>
    <t>ADD-ON Indoor-eNodeB Radio Unit_1771 2</t>
  </si>
  <si>
    <t>1.3.1.8.1</t>
  </si>
  <si>
    <t>1.3.1.8.1.1</t>
  </si>
  <si>
    <t>1.3.1.9</t>
  </si>
  <si>
    <t>Indoor-eNodeB Radio Unit_1761 2</t>
  </si>
  <si>
    <t>1.3.1.9.1</t>
  </si>
  <si>
    <t>Additional 10MHz Bandwidth HWAC</t>
  </si>
  <si>
    <t>1.3.1.9.1.1</t>
  </si>
  <si>
    <t>Upgrade From 10MHz to 20MHz</t>
  </si>
  <si>
    <t>1.3.1.9.2</t>
  </si>
  <si>
    <t>1.3.1.9.2.1</t>
  </si>
  <si>
    <t>1.3.1.9.3</t>
  </si>
  <si>
    <t>LTE-FDD Cell Carrier 10MHz Bandwidth HWAC</t>
  </si>
  <si>
    <t>1.3.1.9.3.1</t>
  </si>
  <si>
    <t>1.3.1.9.4</t>
  </si>
  <si>
    <t>Single Radio Unit RUS 02B3 (1800MHz) 20W HW Activation incl.</t>
  </si>
  <si>
    <t>1.3.1.9.4.1</t>
  </si>
  <si>
    <t>1.3.1.9.5</t>
  </si>
  <si>
    <t>Single Radio Unit RUS-01B7 (2600MHz) 20W HW Activation incl.</t>
  </si>
  <si>
    <t>1.3.1.9.5.1</t>
  </si>
  <si>
    <t>1.3.1.10</t>
  </si>
  <si>
    <t>Indoor-eNodeB Power Distribution Unit_1764 2</t>
  </si>
  <si>
    <t>1.3.1.10.1</t>
  </si>
  <si>
    <t>1xPDU</t>
  </si>
  <si>
    <t>1.3.1.10.1.1</t>
  </si>
  <si>
    <t>1.3.1.11</t>
  </si>
  <si>
    <t>ADD-ON Indoor-eNodeB cabinet_1769 2</t>
  </si>
  <si>
    <t>1.3.1.11.1</t>
  </si>
  <si>
    <t>1.3.1.11.1.1</t>
  </si>
  <si>
    <t>1.3.1.12</t>
  </si>
  <si>
    <t>Indoor-eNodeB Remote Radio Unit_1762 2</t>
  </si>
  <si>
    <t>1.3.1.12.1</t>
  </si>
  <si>
    <t>2F LC-LC SM RRUS02, RRUS11 5M</t>
  </si>
  <si>
    <t>1.3.1.12.1.1</t>
  </si>
  <si>
    <t>1.3.1.12.2</t>
  </si>
  <si>
    <t>1.3.1.12.2.1</t>
  </si>
  <si>
    <t>1.3.1.12.3</t>
  </si>
  <si>
    <t>Dual-TX RRUS-12B3 (1800MHz) -48VDC, 10W+10W HW Activation incl.</t>
  </si>
  <si>
    <t>1.3.1.12.3.1</t>
  </si>
  <si>
    <t>1.3.1.12.4</t>
  </si>
  <si>
    <t>1.3.1.12.4.1</t>
  </si>
  <si>
    <t>1.3.1.12.5</t>
  </si>
  <si>
    <t>1.3.1.12.5.1</t>
  </si>
  <si>
    <t>1.3.1.12.6</t>
  </si>
  <si>
    <t>1.3.1.12.6.1</t>
  </si>
  <si>
    <t>1.3.1.13</t>
  </si>
  <si>
    <t>Indoor-eNodeB cabinet_1759 2</t>
  </si>
  <si>
    <t>1.3.1.13.1</t>
  </si>
  <si>
    <t>1xDUx</t>
  </si>
  <si>
    <t>1.3.1.13.1.1</t>
  </si>
  <si>
    <t>RBS 6000 Optional DU Adaptor kit</t>
  </si>
  <si>
    <t>1.3.1.13.2</t>
  </si>
  <si>
    <t>1xRadio Shelf</t>
  </si>
  <si>
    <t>1.3.1.13.2.1</t>
  </si>
  <si>
    <t>1.3.1.13.3</t>
  </si>
  <si>
    <t>1.3.1.13.3.1</t>
  </si>
  <si>
    <t>1.3.1.13.3.1.1</t>
  </si>
  <si>
    <t>1.3.1.13.3.1.2</t>
  </si>
  <si>
    <t>1.3.1.13.3.1.3</t>
  </si>
  <si>
    <t>1.3.1.13.4</t>
  </si>
  <si>
    <t>RBS6201 Cabinet</t>
  </si>
  <si>
    <t>1.3.1.13.4.1</t>
  </si>
  <si>
    <t>1.3.1.13.4.2</t>
  </si>
  <si>
    <t>1.3.1.13.4.3</t>
  </si>
  <si>
    <t>1.3.1.13.5</t>
  </si>
  <si>
    <t>1.3.1.13.5.1</t>
  </si>
  <si>
    <t>1.3.1.13.5.1.1</t>
  </si>
  <si>
    <t>1.3.1.14</t>
  </si>
  <si>
    <t>ADD-ON Indoor-eNodeB Cooling Unit_1776 2</t>
  </si>
  <si>
    <t>1.3.1.14.1</t>
  </si>
  <si>
    <t>1.3.1.14.1.1</t>
  </si>
  <si>
    <t>1.3.1.15</t>
  </si>
  <si>
    <t>Indoor-eNodeB Cooling Unit_1766 2</t>
  </si>
  <si>
    <t>1.3.1.15.1</t>
  </si>
  <si>
    <t>1xECU</t>
  </si>
  <si>
    <t>1.3.1.15.1.1</t>
  </si>
  <si>
    <t>1.3.1.16</t>
  </si>
  <si>
    <t>ADD-ON Indoor-eNodeB Remote Radio Unit_1772 2</t>
  </si>
  <si>
    <t>1.3.1.16.1</t>
  </si>
  <si>
    <t>1.3.1.16.1.1</t>
  </si>
  <si>
    <t>1.3.1.17</t>
  </si>
  <si>
    <t>Indoor-eNodeB Power Supply Unit_1763 2</t>
  </si>
  <si>
    <t>1.3.1.17.1</t>
  </si>
  <si>
    <t>1xPSU</t>
  </si>
  <si>
    <t>1.3.1.17.1.1</t>
  </si>
  <si>
    <t>1.3.1.18</t>
  </si>
  <si>
    <t>ADD-ON Indoor-eNodeB Power Supply Unit_1773 2</t>
  </si>
  <si>
    <t>1.3.1.18.1</t>
  </si>
  <si>
    <t>1.3.1.18.1.1</t>
  </si>
  <si>
    <t>1.3.1.19</t>
  </si>
  <si>
    <t>ADD-ON Indoor-eNodeB Power Connection Unit_1775 2</t>
  </si>
  <si>
    <t>1.3.1.19.1</t>
  </si>
  <si>
    <t>1.3.1.19.1.1</t>
  </si>
  <si>
    <t>1.3.1.20</t>
  </si>
  <si>
    <t>ADD-ON Indoor-eNodeB Power Distribution Unit_1774 2</t>
  </si>
  <si>
    <t>1.3.1.20.1</t>
  </si>
  <si>
    <t>1.3.1.20.1.1</t>
  </si>
  <si>
    <t>1.3.2</t>
  </si>
  <si>
    <t>02 Hardware Outdoor</t>
  </si>
  <si>
    <t>1.3.2.1</t>
  </si>
  <si>
    <t>Outdoor-eNodeB Cooling Unit_1786 1</t>
  </si>
  <si>
    <t>1.3.2.1.1</t>
  </si>
  <si>
    <t>1.3.2.1.1.1</t>
  </si>
  <si>
    <t>1.3.2.2</t>
  </si>
  <si>
    <t>Outdoor-eNodeB Remote Radio Unit_1782 1</t>
  </si>
  <si>
    <t>1.3.2.2.1</t>
  </si>
  <si>
    <t>2F LC-LC SM RRUS02, RRUS11 50M</t>
  </si>
  <si>
    <t>1.3.2.2.1.1</t>
  </si>
  <si>
    <t>1.3.2.2.2</t>
  </si>
  <si>
    <t>1.3.2.2.2.1</t>
  </si>
  <si>
    <t>1.3.2.2.3</t>
  </si>
  <si>
    <t>1.3.2.2.3.1</t>
  </si>
  <si>
    <t>1.3.2.2.4</t>
  </si>
  <si>
    <t>1.3.2.2.4.1</t>
  </si>
  <si>
    <t>1.3.2.2.5</t>
  </si>
  <si>
    <t>Dual-TX RRUS-11B7 (2600MHz) -48VDC, 10W+10W HW Activation incl.</t>
  </si>
  <si>
    <t>1.3.2.2.5.1</t>
  </si>
  <si>
    <t>1.3.2.2.6</t>
  </si>
  <si>
    <t>1.3.2.2.6.1</t>
  </si>
  <si>
    <t>1.3.2.2.7</t>
  </si>
  <si>
    <t>1.3.2.2.7.1</t>
  </si>
  <si>
    <t>1.3.2.2.8</t>
  </si>
  <si>
    <t>1.3.2.2.8.1</t>
  </si>
  <si>
    <t>1.3.2.2.9</t>
  </si>
  <si>
    <t>1.3.2.2.9.1</t>
  </si>
  <si>
    <t>1.3.2.3</t>
  </si>
  <si>
    <t>Outdoor-eNodeB Battery Backup_1787 1</t>
  </si>
  <si>
    <t>1.3.2.3.1</t>
  </si>
  <si>
    <t>1.3.2.3.1.1</t>
  </si>
  <si>
    <t>1.3.2.3.2</t>
  </si>
  <si>
    <t>1.3.2.3.2.1</t>
  </si>
  <si>
    <t>1.3.2.3.3</t>
  </si>
  <si>
    <t>1.3.2.3.3.1</t>
  </si>
  <si>
    <t>1.3.2.3.4</t>
  </si>
  <si>
    <t>1.3.2.3.4.1</t>
  </si>
  <si>
    <t>1.3.2.3.5</t>
  </si>
  <si>
    <t>1.3.2.3.5.1</t>
  </si>
  <si>
    <t>1.3.2.3.6</t>
  </si>
  <si>
    <t>1.3.2.3.6.1</t>
  </si>
  <si>
    <t>1.3.2.4</t>
  </si>
  <si>
    <t>Outdoor-eNodeB Power Distribution Unit_1784 1</t>
  </si>
  <si>
    <t>1.3.2.4.1</t>
  </si>
  <si>
    <t>1.3.2.4.1.1</t>
  </si>
  <si>
    <t>1.3.2.5</t>
  </si>
  <si>
    <t>Outdoor-Transmission_1788 1</t>
  </si>
  <si>
    <t>1.3.2.5.1</t>
  </si>
  <si>
    <t>1.3.2.5.1.1</t>
  </si>
  <si>
    <t>1.3.2.5.1.1.1</t>
  </si>
  <si>
    <t>1.3.2.5.1.1.2</t>
  </si>
  <si>
    <t>1.3.2.5.1.1.3</t>
  </si>
  <si>
    <t>1.3.2.5.1.1.4</t>
  </si>
  <si>
    <t>1.3.2.6</t>
  </si>
  <si>
    <t>Outdoor-eNodeB Radio Unit_1781 1</t>
  </si>
  <si>
    <t>1.3.2.6.1</t>
  </si>
  <si>
    <t>1.3.2.6.1.1</t>
  </si>
  <si>
    <t>1.3.2.7</t>
  </si>
  <si>
    <t>Outdoor-eNodeB Digital/Baseband Unit_1780 1</t>
  </si>
  <si>
    <t>1.3.2.7.1</t>
  </si>
  <si>
    <t>1.3.2.7.1.1</t>
  </si>
  <si>
    <t>1.3.2.7.2</t>
  </si>
  <si>
    <t>1.3.2.7.2.1</t>
  </si>
  <si>
    <t>1.3.2.8</t>
  </si>
  <si>
    <t>Outdoor-eNodeB cabinet_1779 1</t>
  </si>
  <si>
    <t>1.3.2.8.1</t>
  </si>
  <si>
    <t>RBS6601 MU only</t>
  </si>
  <si>
    <t>1.3.2.8.1.1</t>
  </si>
  <si>
    <t>1.3.2.8.1.2</t>
  </si>
  <si>
    <t>1.3.2.9</t>
  </si>
  <si>
    <t>Outdoor-eNodeB Power Supply Unit_1783 1</t>
  </si>
  <si>
    <t>1.3.2.9.1</t>
  </si>
  <si>
    <t>1.3.2.9.1.1</t>
  </si>
  <si>
    <t>1.3.2.10</t>
  </si>
  <si>
    <t>Outdoor-eNodeB Power Connection Unit_1785 1</t>
  </si>
  <si>
    <t>1.3.2.10.1</t>
  </si>
  <si>
    <t>1.3.2.10.1.1</t>
  </si>
  <si>
    <t>1.3.3</t>
  </si>
  <si>
    <t>03 Software Indoor</t>
  </si>
  <si>
    <t>1.3.3.1</t>
  </si>
  <si>
    <t>Indoor-LTE RAN SW_1799 2</t>
  </si>
  <si>
    <t>1.3.3.1.1</t>
  </si>
  <si>
    <t>Year 1 Features p.CU</t>
  </si>
  <si>
    <t>1.3.3.1.1.1</t>
  </si>
  <si>
    <t>FAJ xxx Min Rate Proportional Scheduler</t>
  </si>
  <si>
    <t>1.3.3.1.1.2</t>
  </si>
  <si>
    <t>Data Forwarding at Intra LTE Handover</t>
  </si>
  <si>
    <t>1.3.3.1.1.3</t>
  </si>
  <si>
    <t>GERAN session continuity, coverage triggered</t>
  </si>
  <si>
    <t>1.3.3.1.1.4</t>
  </si>
  <si>
    <t>QoS Aware Scheduler</t>
  </si>
  <si>
    <t>1.3.3.1.1.5</t>
  </si>
  <si>
    <t>Interference Rejection Combining</t>
  </si>
  <si>
    <t>1.3.3.1.1.6</t>
  </si>
  <si>
    <t>Efficient DRX/DTX of active UEs</t>
  </si>
  <si>
    <t>1.3.3.1.1.7</t>
  </si>
  <si>
    <t>CS Fallbakc for GSM and WCDMA</t>
  </si>
  <si>
    <t>1.3.3.1.1.8</t>
  </si>
  <si>
    <t>Emergancy Call Handling for CS Fallback</t>
  </si>
  <si>
    <t>1.3.3.1.2</t>
  </si>
  <si>
    <t>Year 1 Interfrequency Features p.CU</t>
  </si>
  <si>
    <t>1.3.3.1.2.1</t>
  </si>
  <si>
    <t>Inter-Frequency Handover</t>
  </si>
  <si>
    <t>1.3.3.1.2.2</t>
  </si>
  <si>
    <t>Inter-frequency Session Continuity, Coverage-Triggered</t>
  </si>
  <si>
    <t>1.3.3.1.3</t>
  </si>
  <si>
    <t>Year 1 LTE RAN BASIC SW</t>
  </si>
  <si>
    <t>1.3.3.1.3.1</t>
  </si>
  <si>
    <t>Multiple Radio Bearers per user</t>
  </si>
  <si>
    <t>1.3.3.1.3.2</t>
  </si>
  <si>
    <t>Dual Antenna DL performance package</t>
  </si>
  <si>
    <t>1.3.3.1.3.3</t>
  </si>
  <si>
    <t>64 QAM in DL</t>
  </si>
  <si>
    <t>1.3.3.1.3.4</t>
  </si>
  <si>
    <t>16 QAM in UL</t>
  </si>
  <si>
    <t>1.3.3.1.3.5</t>
  </si>
  <si>
    <t>Intra LTE Handover</t>
  </si>
  <si>
    <t>1.3.3.1.3.6</t>
  </si>
  <si>
    <t>WCDMA session continuity, coverage triggered</t>
  </si>
  <si>
    <t>1.3.3.1.3.7</t>
  </si>
  <si>
    <t>Clock source over NTP</t>
  </si>
  <si>
    <t>1.3.3.1.3.8</t>
  </si>
  <si>
    <t>Automated Neighbour Relations (ANR)</t>
  </si>
  <si>
    <t>1.3.3.1.3.9</t>
  </si>
  <si>
    <t>LTE L11 FDD Basic SW</t>
  </si>
  <si>
    <t>1.3.3.1.4</t>
  </si>
  <si>
    <t>Year 2 Cascadable RRUs p.Node</t>
  </si>
  <si>
    <t>1.3.3.1.4.1</t>
  </si>
  <si>
    <t>FAJ xxx Cascadable RRUs</t>
  </si>
  <si>
    <t>1.3.3.1.5</t>
  </si>
  <si>
    <t>Year 2 Features p.CU</t>
  </si>
  <si>
    <t>1.3.3.1.5.1</t>
  </si>
  <si>
    <t>FAJ xxx PCI conflict detection</t>
  </si>
  <si>
    <t>1.3.3.1.5.2</t>
  </si>
  <si>
    <t>FAJ xxx Relative Priority Scheduler</t>
  </si>
  <si>
    <t>1.3.3.1.5.3</t>
  </si>
  <si>
    <t>FAJ xxx ANR support GSM Neighbours</t>
  </si>
  <si>
    <t>1.3.3.1.5.4</t>
  </si>
  <si>
    <t>FAJ xxx ANR support WCDMA Neighbours</t>
  </si>
  <si>
    <t>1.3.3.1.5.5</t>
  </si>
  <si>
    <t>FAJ xxx Service (QCI) dependent triggers</t>
  </si>
  <si>
    <t>1.3.3.1.6</t>
  </si>
  <si>
    <t>Year 2 Inter-frequency load balancing p.CU</t>
  </si>
  <si>
    <t>1.3.3.1.6.1</t>
  </si>
  <si>
    <t>Inter-frequency load balancing</t>
  </si>
  <si>
    <t>1.3.3.1.7</t>
  </si>
  <si>
    <t>Year 2 LTE SW Upgrade L12A to L12B</t>
  </si>
  <si>
    <t>1.3.3.1.7.1</t>
  </si>
  <si>
    <t>SW Upgrade RAN L11A to 12A</t>
  </si>
  <si>
    <t>1.3.3.1.8</t>
  </si>
  <si>
    <t>SIU T11A SW (1 Set) for local RFP</t>
  </si>
  <si>
    <t>1.3.3.1.8.1</t>
  </si>
  <si>
    <t>Link Aggregation (802.3ad) for resilience</t>
  </si>
  <si>
    <t>1.3.3.1.8.2</t>
  </si>
  <si>
    <t>PRODUCT PACKAGE/SIU T11A SW (FAP1302468)</t>
  </si>
  <si>
    <t>1.3.3.1.8.2.1</t>
  </si>
  <si>
    <t>1.3.3.1.9</t>
  </si>
  <si>
    <t>SIU SW upgrade (1 Set) - for local RFP</t>
  </si>
  <si>
    <t>1.3.3.1.9.1</t>
  </si>
  <si>
    <t>1.3.3.1.9.1.1</t>
  </si>
  <si>
    <t>Upgrade T10B_2 to T11A</t>
  </si>
  <si>
    <t>1.3.3.2</t>
  </si>
  <si>
    <t>ADD-ON Indoor-LTE RAN SW_1801 2</t>
  </si>
  <si>
    <t>1.3.3.2.1</t>
  </si>
  <si>
    <t>FAJ1210760 Streaming of Events p.CU</t>
  </si>
  <si>
    <t>1.3.3.2.1.1</t>
  </si>
  <si>
    <t>Streaming of Events</t>
  </si>
  <si>
    <t>1.3.4</t>
  </si>
  <si>
    <t>04 Software Outdoor</t>
  </si>
  <si>
    <t>1.3.4.1</t>
  </si>
  <si>
    <t>ADD-ON Outdoor-LTE RAN SW_1802 1</t>
  </si>
  <si>
    <t>1.3.4.1.1</t>
  </si>
  <si>
    <t>1.3.4.1.1.1</t>
  </si>
  <si>
    <t>1.3.4.2</t>
  </si>
  <si>
    <t>Outdoor-LTE RAN SW_1800 1</t>
  </si>
  <si>
    <t>1.3.4.2.1</t>
  </si>
  <si>
    <t>1.3.4.2.1.1</t>
  </si>
  <si>
    <t>1.3.4.2.1.2</t>
  </si>
  <si>
    <t>1.3.4.2.1.3</t>
  </si>
  <si>
    <t>1.3.4.2.1.4</t>
  </si>
  <si>
    <t>1.3.4.2.1.5</t>
  </si>
  <si>
    <t>1.3.4.2.1.6</t>
  </si>
  <si>
    <t>1.3.4.2.1.7</t>
  </si>
  <si>
    <t>1.3.4.2.1.8</t>
  </si>
  <si>
    <t>1.3.4.2.2</t>
  </si>
  <si>
    <t>1.3.4.2.2.1</t>
  </si>
  <si>
    <t>1.3.4.2.2.2</t>
  </si>
  <si>
    <t>1.3.4.2.3</t>
  </si>
  <si>
    <t>1.3.4.2.3.1</t>
  </si>
  <si>
    <t>1.3.4.2.3.2</t>
  </si>
  <si>
    <t>1.3.4.2.3.3</t>
  </si>
  <si>
    <t>1.3.4.2.3.4</t>
  </si>
  <si>
    <t>1.3.4.2.3.5</t>
  </si>
  <si>
    <t>1.3.4.2.3.6</t>
  </si>
  <si>
    <t>1.3.4.2.3.7</t>
  </si>
  <si>
    <t>1.3.4.2.3.8</t>
  </si>
  <si>
    <t>1.3.4.2.3.9</t>
  </si>
  <si>
    <t>1.3.4.2.4</t>
  </si>
  <si>
    <t>1.3.4.2.4.1</t>
  </si>
  <si>
    <t>1.3.4.2.5</t>
  </si>
  <si>
    <t>1.3.4.2.5.1</t>
  </si>
  <si>
    <t>1.3.4.2.5.2</t>
  </si>
  <si>
    <t>1.3.4.2.5.3</t>
  </si>
  <si>
    <t>1.3.4.2.5.4</t>
  </si>
  <si>
    <t>1.3.4.2.5.5</t>
  </si>
  <si>
    <t>1.3.4.2.6</t>
  </si>
  <si>
    <t>1.3.4.2.6.1</t>
  </si>
  <si>
    <t>1.3.4.2.7</t>
  </si>
  <si>
    <t>1.3.4.2.7.1</t>
  </si>
  <si>
    <t>1.3.4.2.8</t>
  </si>
  <si>
    <t>1.3.4.2.8.1</t>
  </si>
  <si>
    <t>1.3.4.2.8.2</t>
  </si>
  <si>
    <t>1.3.4.2.8.2.1</t>
  </si>
  <si>
    <t>1.3.4.2.9</t>
  </si>
  <si>
    <t>1.3.4.2.9.1</t>
  </si>
  <si>
    <t>1.3.4.2.9.1.1</t>
  </si>
  <si>
    <t>1.3.5</t>
  </si>
  <si>
    <t>05 Licenses Indoor</t>
  </si>
  <si>
    <t>1.3.5.1</t>
  </si>
  <si>
    <t>ADD-ON Indoor-LTE RAN Licenses_1805 2</t>
  </si>
  <si>
    <t>1.3.5.1.1</t>
  </si>
  <si>
    <t>1.3.5.1.1.1</t>
  </si>
  <si>
    <t>1.3.5.2</t>
  </si>
  <si>
    <t>Indoor-LTE RAN Licenses_1803 2</t>
  </si>
  <si>
    <t>1.3.5.2.1</t>
  </si>
  <si>
    <t>1.3.5.2.1.1</t>
  </si>
  <si>
    <t>1.3.6</t>
  </si>
  <si>
    <t>06 Licenses Outdoor</t>
  </si>
  <si>
    <t>1.3.6.1</t>
  </si>
  <si>
    <t>Outdoor-LTE RAN Licenses_1804 1</t>
  </si>
  <si>
    <t>1.3.6.1.1</t>
  </si>
  <si>
    <t>1.3.6.1.1.1</t>
  </si>
  <si>
    <t>1.3.6.2</t>
  </si>
  <si>
    <t>ADD-ON Outdoor-LTE RAN Licenses_1806 1</t>
  </si>
  <si>
    <t>1.3.6.2.1</t>
  </si>
  <si>
    <t>1.3.6.2.1.1</t>
  </si>
  <si>
    <t>1.3.7</t>
  </si>
  <si>
    <t>07 Optional Indoor</t>
  </si>
  <si>
    <t>1.3.7.1</t>
  </si>
  <si>
    <t>LTE200 ID eNodeB Cabinet 2</t>
  </si>
  <si>
    <t>1.3.7.1.1</t>
  </si>
  <si>
    <t>1.3.7.1.1.1</t>
  </si>
  <si>
    <t>1.3.7.2</t>
  </si>
  <si>
    <t>LTE200 ID eNodeB Transmission 2</t>
  </si>
  <si>
    <t>1.3.7.2.1</t>
  </si>
  <si>
    <t>1.3.7.2.1.1</t>
  </si>
  <si>
    <t>1.3.7.3</t>
  </si>
  <si>
    <t>LTE200 ID eNodeB Battery Backup 2</t>
  </si>
  <si>
    <t>1.3.7.3.1</t>
  </si>
  <si>
    <t>1.3.7.3.1.1</t>
  </si>
  <si>
    <t>1.3.7.4</t>
  </si>
  <si>
    <t>LTE200 ID eNodeB Radio Unit 2</t>
  </si>
  <si>
    <t>1.3.7.4.1</t>
  </si>
  <si>
    <t>1.3.7.4.1.1</t>
  </si>
  <si>
    <t>1.3.7.5</t>
  </si>
  <si>
    <t>LTE200 ID eNodeB Power Supply Unit 2</t>
  </si>
  <si>
    <t>1.3.7.5.1</t>
  </si>
  <si>
    <t>1.3.7.5.1.1</t>
  </si>
  <si>
    <t>1.3.7.6</t>
  </si>
  <si>
    <t>LTE200 ID eNodeB Power Distribution Unit 2</t>
  </si>
  <si>
    <t>1.3.7.6.1</t>
  </si>
  <si>
    <t>1.3.7.6.1.1</t>
  </si>
  <si>
    <t>1.3.7.7</t>
  </si>
  <si>
    <t>LTE200 ID eNodeB Remote Radio Unit 2</t>
  </si>
  <si>
    <t>1.3.7.7.1</t>
  </si>
  <si>
    <t>1.3.7.7.1.1</t>
  </si>
  <si>
    <t>1.3.7.8</t>
  </si>
  <si>
    <t>LTE200 ID eNodeB Digital/Baseband Unit 2</t>
  </si>
  <si>
    <t>1.3.7.8.1</t>
  </si>
  <si>
    <t>1.3.7.8.1.1</t>
  </si>
  <si>
    <t>1.3.7.9</t>
  </si>
  <si>
    <t>LTE200 ID eNodeB Cooling Unit 2</t>
  </si>
  <si>
    <t>1.3.7.9.1</t>
  </si>
  <si>
    <t>1.3.7.9.1.1</t>
  </si>
  <si>
    <t>1.3.8</t>
  </si>
  <si>
    <t>08 Optional Outdoor</t>
  </si>
  <si>
    <t>1.3.8.1</t>
  </si>
  <si>
    <t>ADD-ON Outdoor-LTE RAN Optional_1810 1</t>
  </si>
  <si>
    <t>1.3.8.1.1</t>
  </si>
  <si>
    <t>1.3.8.1.1.1</t>
  </si>
  <si>
    <t>1.3.8.2</t>
  </si>
  <si>
    <t>Outdoor-LTE RAN Optional_1808 1</t>
  </si>
  <si>
    <t>1.3.8.2.1</t>
  </si>
  <si>
    <t>1.3.8.2.1.1</t>
  </si>
  <si>
    <t>1.3.9</t>
  </si>
  <si>
    <t>01 Outdoor Radio New site</t>
  </si>
  <si>
    <t>1.3.9.1</t>
  </si>
  <si>
    <t>Outdoor Radio New site_1811 1</t>
  </si>
  <si>
    <t>1.3.9.1.1</t>
  </si>
  <si>
    <t>Andrew Wideband XXXpol 1710-2700 (1 piece)</t>
  </si>
  <si>
    <t>1.3.9.1.1.1</t>
  </si>
  <si>
    <t>Andrew Wideband XXXpol 1710-2700</t>
  </si>
  <si>
    <t>1.3.9.1.2</t>
  </si>
  <si>
    <t>Double TMA 2100, ASC (1 piece)</t>
  </si>
  <si>
    <t>1.3.9.1.2.1</t>
  </si>
  <si>
    <t>Double TMA 2100, ASC</t>
  </si>
  <si>
    <t>1.3.9.1.3</t>
  </si>
  <si>
    <t>Kathrein Xpol 790-960 (1 piece)_Temporary</t>
  </si>
  <si>
    <t>1.3.9.1.3.1</t>
  </si>
  <si>
    <t>Single Antenna, X-Pol, 790-960 MHz, 65 deg, 18 dBi, MET0-10</t>
  </si>
  <si>
    <t>1.3.9.2</t>
  </si>
  <si>
    <t>ADD-ON Outdoor Radio New site_1814 1</t>
  </si>
  <si>
    <t>1.3.9.2.1</t>
  </si>
  <si>
    <t>1.3.9.2.1.1</t>
  </si>
  <si>
    <t>1.3.10</t>
  </si>
  <si>
    <t>02 Outdoor Radio New site incl 2G/3G system</t>
  </si>
  <si>
    <t>1.3.10.1</t>
  </si>
  <si>
    <t>Outdoor Radio New site incl 2G/3G system_1812 1</t>
  </si>
  <si>
    <t>1.3.10.1.1</t>
  </si>
  <si>
    <t>1.3.10.1.1.1</t>
  </si>
  <si>
    <t>1.3.10.2</t>
  </si>
  <si>
    <t>ADD-ON Outdoor Radio New site incl 2G/3G system_18 1</t>
  </si>
  <si>
    <t>1.3.10.2.1</t>
  </si>
  <si>
    <t>1.3.10.2.1.1</t>
  </si>
  <si>
    <t>1.3.11</t>
  </si>
  <si>
    <t>03 Outdoor Radio Existing site</t>
  </si>
  <si>
    <t>1.3.11.1</t>
  </si>
  <si>
    <t>Outdoor Radio Existing site_1813 1</t>
  </si>
  <si>
    <t>1.3.11.1.1</t>
  </si>
  <si>
    <t>1.3.11.1.1.1</t>
  </si>
  <si>
    <t>1.3.11.2</t>
  </si>
  <si>
    <t>ADD-ON Outdoor Radio Existing site_1816 1</t>
  </si>
  <si>
    <t>1.3.11.2.1</t>
  </si>
  <si>
    <t>1.3.11.2.1.1</t>
  </si>
  <si>
    <t>1.3.12</t>
  </si>
  <si>
    <t>04 In-Building New site SIMO</t>
  </si>
  <si>
    <t>1.3.12.1</t>
  </si>
  <si>
    <t>ADD-ON In-Building New site SIMO_1823 1</t>
  </si>
  <si>
    <t>1.3.12.1.1</t>
  </si>
  <si>
    <t>1.3.12.1.1.1</t>
  </si>
  <si>
    <t>1.3.12.2</t>
  </si>
  <si>
    <t>In-Building New site SIMO_1817 1</t>
  </si>
  <si>
    <t>1.3.12.2.1</t>
  </si>
  <si>
    <t>1.3.12.2.1.1</t>
  </si>
  <si>
    <t>1.3.13</t>
  </si>
  <si>
    <t>05 In-Building New site MIMO</t>
  </si>
  <si>
    <t>1.3.13.1</t>
  </si>
  <si>
    <t>ADD-ON In-Building New site MIMO_1824 1</t>
  </si>
  <si>
    <t>1.3.13.1.1</t>
  </si>
  <si>
    <t>1.3.13.1.1.1</t>
  </si>
  <si>
    <t>1.3.13.2</t>
  </si>
  <si>
    <t>In-Building New site MIMO_1818 1</t>
  </si>
  <si>
    <t>1.3.13.2.1</t>
  </si>
  <si>
    <t>1.3.13.2.1.1</t>
  </si>
  <si>
    <t>1.3.14</t>
  </si>
  <si>
    <t>06 In-Building Existing CAS site SIMO</t>
  </si>
  <si>
    <t>1.3.14.1</t>
  </si>
  <si>
    <t>In-Building Existing CAS site SIMO_1819 1</t>
  </si>
  <si>
    <t>1.3.14.1.1</t>
  </si>
  <si>
    <t>1.3.14.1.1.1</t>
  </si>
  <si>
    <t>1.3.14.2</t>
  </si>
  <si>
    <t>ADD-ON In-Building Existing CAS site SIMO_1825 1</t>
  </si>
  <si>
    <t>1.3.14.2.1</t>
  </si>
  <si>
    <t>1.3.14.2.1.1</t>
  </si>
  <si>
    <t>1.3.15</t>
  </si>
  <si>
    <t>07 In-Building Existing CAS site MIMO</t>
  </si>
  <si>
    <t>1.3.15.1</t>
  </si>
  <si>
    <t>In-Building Existing CAS site MIMO_1820 1</t>
  </si>
  <si>
    <t>1.3.15.1.1</t>
  </si>
  <si>
    <t>1.3.15.1.1.1</t>
  </si>
  <si>
    <t>1.3.15.2</t>
  </si>
  <si>
    <t>ADD-ON In-Building Existing CAS site MIMO_1826 1</t>
  </si>
  <si>
    <t>1.3.15.2.1</t>
  </si>
  <si>
    <t>1.3.15.2.1.1</t>
  </si>
  <si>
    <t>1.3.16</t>
  </si>
  <si>
    <t>08 In-Building Existing STK site SIMO</t>
  </si>
  <si>
    <t>1.3.16.1</t>
  </si>
  <si>
    <t>ADD-ON In-Building Existing STK site SIMO_1827 1</t>
  </si>
  <si>
    <t>1.3.16.1.1</t>
  </si>
  <si>
    <t>1.3.16.1.1.1</t>
  </si>
  <si>
    <t>1.3.16.2</t>
  </si>
  <si>
    <t>In-Building Existing STK site SIMO_1821 1</t>
  </si>
  <si>
    <t>1.3.16.2.1</t>
  </si>
  <si>
    <t>1.3.16.2.1.1</t>
  </si>
  <si>
    <t>1.3.17</t>
  </si>
  <si>
    <t>09 In-Building Existing STK site MIMO</t>
  </si>
  <si>
    <t>1.3.17.1</t>
  </si>
  <si>
    <t>In-Building Existing STK site MIMO_1822 1</t>
  </si>
  <si>
    <t>1.3.17.1.1</t>
  </si>
  <si>
    <t>1.3.17.1.1.1</t>
  </si>
  <si>
    <t>1.3.17.2</t>
  </si>
  <si>
    <t>ADD-ON In-Building Existing STK site MIMO_1828 1</t>
  </si>
  <si>
    <t>1.3.17.2.1</t>
  </si>
  <si>
    <t>1.3.17.2.1.1</t>
  </si>
  <si>
    <t>1.4</t>
  </si>
  <si>
    <t>11 (ADD) 7228 CE Kits</t>
  </si>
  <si>
    <t>1.4.1</t>
  </si>
  <si>
    <t>7228 CE Kits</t>
  </si>
  <si>
    <t>1.4.1.1</t>
  </si>
  <si>
    <t>CE Kits SW</t>
  </si>
  <si>
    <t>1.4.1.1.1</t>
  </si>
  <si>
    <t>1.4.1.1.1.1</t>
  </si>
  <si>
    <t>1.4.1.1.2</t>
  </si>
  <si>
    <t>1.4.1.1.2.1</t>
  </si>
  <si>
    <t>1.4.1.1.3</t>
  </si>
  <si>
    <t>1.4.1.1.3.1</t>
  </si>
  <si>
    <t>1.4.1.1.4</t>
  </si>
  <si>
    <t>1.4.1.1.4.1</t>
  </si>
  <si>
    <t>1.4.1.1.5</t>
  </si>
  <si>
    <t>1.4.1.1.5.1</t>
  </si>
  <si>
    <t>1.4.1.1.6</t>
  </si>
  <si>
    <t>1.4.1.1.6.1</t>
  </si>
  <si>
    <t>1.4.1.2</t>
  </si>
  <si>
    <t>CE Kits HWAC</t>
  </si>
  <si>
    <t>1.4.1.2.1</t>
  </si>
  <si>
    <t>1.4.1.2.1.1</t>
  </si>
  <si>
    <t>1.4.1.2.2</t>
  </si>
  <si>
    <t>1.4.1.2.2.1</t>
  </si>
  <si>
    <t>1.4.2</t>
  </si>
  <si>
    <t>Delta of 7228 CE Kits For Interwork LTE</t>
  </si>
  <si>
    <t>1.4.2.1</t>
  </si>
  <si>
    <t>p.16ChE....</t>
  </si>
  <si>
    <t>1.4.2.1.1</t>
  </si>
  <si>
    <t>FAJ1211610 R1, CS voice fallback from LTE p.16ChE DL</t>
  </si>
  <si>
    <t>1.4.2.1.1.1</t>
  </si>
  <si>
    <t>FAJ1211610 R1, CS voice fallback from LTE, 16ChE DL</t>
  </si>
  <si>
    <t>1.4.2.1.2</t>
  </si>
  <si>
    <t>FAJ1211610 R1, CS voice fallback from LTE p.16ChE UL</t>
  </si>
  <si>
    <t>1.4.2.1.2.1</t>
  </si>
  <si>
    <t>FAJ1211610 R1, CS voice fallback from LTE, 16ChE</t>
  </si>
  <si>
    <t>1.4.2.1.3</t>
  </si>
  <si>
    <t>WCDMA RAN SW - FAJ1211474 LTE Cell Re-Selection p.16ChE DL</t>
  </si>
  <si>
    <t>1.4.2.1.3.1</t>
  </si>
  <si>
    <t>FAJ1211474 R1, LTE cell re-selection, 16ChE DL</t>
  </si>
  <si>
    <t>1.4.2.1.4</t>
  </si>
  <si>
    <t>WCDMA RAN SW - FAJ1211474 LTE Cell Re-Selection p.16ChE UL</t>
  </si>
  <si>
    <t>1.4.2.1.4.1</t>
  </si>
  <si>
    <t>FAJ1211474 R1, LTE cell re-selection, 16ChE UL</t>
  </si>
  <si>
    <t>1.5</t>
  </si>
  <si>
    <t>12 (ADD) OSS Features for New Sites</t>
  </si>
  <si>
    <t>1.5.1</t>
  </si>
  <si>
    <t>04 OSS</t>
  </si>
  <si>
    <t>1.5.1.1</t>
  </si>
  <si>
    <t>OSS Features for New Sites - Y2</t>
  </si>
  <si>
    <t>1.5.1.1.1</t>
  </si>
  <si>
    <t>LTE Starter Pack_eNodeB</t>
  </si>
  <si>
    <t>1.5.1.1.1.1</t>
  </si>
  <si>
    <t>Starter Pack_eNodeB</t>
  </si>
  <si>
    <t>1.5.1.1.2</t>
  </si>
  <si>
    <t>LTE Conf Management_eNodeB</t>
  </si>
  <si>
    <t>1.5.1.1.2.1</t>
  </si>
  <si>
    <t>Conf Mng_eNodeB</t>
  </si>
  <si>
    <t>1.5.1.1.3</t>
  </si>
  <si>
    <t>LTE Perf Management_eNodeB</t>
  </si>
  <si>
    <t>1.5.1.1.3.1</t>
  </si>
  <si>
    <t>Perf  Mng_eNodeB</t>
  </si>
  <si>
    <t>1.6</t>
  </si>
  <si>
    <t>12 RAN-2G/3G New SW Pricing</t>
  </si>
  <si>
    <t>1.6.1</t>
  </si>
  <si>
    <t>3G</t>
  </si>
  <si>
    <t>1.6.1.1</t>
  </si>
  <si>
    <t>64 EUL Users</t>
  </si>
  <si>
    <t>1.6.1.1.1</t>
  </si>
  <si>
    <t>FAJ1211676, EUL up to 64 users p.Node</t>
  </si>
  <si>
    <t>1.6.1.1.1.1</t>
  </si>
  <si>
    <t>FAJ1211676, EUL up to 64 users, Node</t>
  </si>
  <si>
    <t>1.6.1.2</t>
  </si>
  <si>
    <t>96 HS Users: 1st Carrier</t>
  </si>
  <si>
    <t>1.6.1.2.1</t>
  </si>
  <si>
    <t>FAJ1211531 R1, HSDPA up to 96 users p.3HScc</t>
  </si>
  <si>
    <t>1.6.1.2.1.1</t>
  </si>
  <si>
    <t>FAJ1211531 R1, HSDPA up to 96 users, 3HScc</t>
  </si>
  <si>
    <t>1.6.1.3</t>
  </si>
  <si>
    <t>96 HS Users: 2nd Carrier</t>
  </si>
  <si>
    <t>1.6.1.3.1</t>
  </si>
  <si>
    <t>1.6.1.3.1.1</t>
  </si>
  <si>
    <t>1.6.1.4</t>
  </si>
  <si>
    <t>96 HS Users: 3rd Carrier</t>
  </si>
  <si>
    <t>1.6.1.4.1</t>
  </si>
  <si>
    <t>1.6.1.4.1.1</t>
  </si>
  <si>
    <t>1.6.1.5</t>
  </si>
  <si>
    <t>p.Node 1</t>
  </si>
  <si>
    <t>1.6.1.5.1</t>
  </si>
  <si>
    <t>FAJ1211673 Channel Element Capacity for HSDPA Smartphones(R99) p.Node</t>
  </si>
  <si>
    <t>1.6.1.5.1.1</t>
  </si>
  <si>
    <t>FAJ1211673, Channel Element capacity for HSDPA Smartphones, Node</t>
  </si>
  <si>
    <t>1.6.1.6</t>
  </si>
  <si>
    <t>p.16ChE 1</t>
  </si>
  <si>
    <t>1.6.1.6.1</t>
  </si>
  <si>
    <t>FAJ1211335 R1, Speech 12.2 kbps and HSPA PS Interactive RAB p.16ChE DL</t>
  </si>
  <si>
    <t>1.6.1.6.1.1</t>
  </si>
  <si>
    <t>FAJ1211335 R1, Speech 12.2 kbps and HSPA PS Interactive RAB</t>
  </si>
  <si>
    <t>1.6.1.6.2</t>
  </si>
  <si>
    <t>FAJ1211335 R1, Speech 12.2 kbps and HSPA PS Interactive RAB p.16ChE UL</t>
  </si>
  <si>
    <t>1.6.1.6.2.1</t>
  </si>
  <si>
    <t>1.6.1.6.3</t>
  </si>
  <si>
    <t>W12B_Call re-establishment p.16ChE DL</t>
  </si>
  <si>
    <t>1.6.1.6.3.1</t>
  </si>
  <si>
    <t>W12B_Call re-establishment_16 ChE DL</t>
  </si>
  <si>
    <t>1.6.1.6.4</t>
  </si>
  <si>
    <t>W12B_Call re-establishment p.16ChE UL</t>
  </si>
  <si>
    <t>1.6.1.6.4.1</t>
  </si>
  <si>
    <t>W12B_Call re-establishment_16ChE UL</t>
  </si>
  <si>
    <t>1.6.1.6.5</t>
  </si>
  <si>
    <t>W12B_Faster RAB establishment - Direct upswitch from URA p.DL 16 ChE</t>
  </si>
  <si>
    <t>1.6.1.6.5.1</t>
  </si>
  <si>
    <t>W12B_Faster RAB establishment  - Direct upswitch from URA p.DL</t>
  </si>
  <si>
    <t>1.6.1.6.6</t>
  </si>
  <si>
    <t>W12B_Faster RAB establishment - Direct upswitch from URA p.UL 16 ChE</t>
  </si>
  <si>
    <t>1.6.1.6.6.1</t>
  </si>
  <si>
    <t>W12B_Faster RAB establishment  - Direct upswitch from URA p.UL</t>
  </si>
  <si>
    <t>1.6.1.6.7</t>
  </si>
  <si>
    <t>W12B_Improved compressed mode p.DL 16ChE</t>
  </si>
  <si>
    <t>1.6.1.6.7.1</t>
  </si>
  <si>
    <t>1.6.1.6.8</t>
  </si>
  <si>
    <t>W12B_Improved compressed mode p.UL 16ChE</t>
  </si>
  <si>
    <t>1.6.1.6.8.1</t>
  </si>
  <si>
    <t>1.6.1.6.9</t>
  </si>
  <si>
    <t>FAJ1211468, Non-HSPA Inter frequency Load Sharing p.16ChE DL</t>
  </si>
  <si>
    <t>1.6.1.6.9.1</t>
  </si>
  <si>
    <t>1.6.1.6.10</t>
  </si>
  <si>
    <t>FAJ1211468, Non-HSPA Inter frequency Load Sharing p.16ChE UL</t>
  </si>
  <si>
    <t>1.6.1.6.10.1</t>
  </si>
  <si>
    <t>1.6.2</t>
  </si>
  <si>
    <t>2G</t>
  </si>
  <si>
    <t>1.6.2.1</t>
  </si>
  <si>
    <t>p.TS</t>
  </si>
  <si>
    <t>1.6.2.1.1</t>
  </si>
  <si>
    <t>FAJ 123149 Fast Return to WCDMA after Call Release</t>
  </si>
  <si>
    <t>1.6.2.1.1.1</t>
  </si>
  <si>
    <t>Fast Return to WCDMA after Call Release</t>
  </si>
  <si>
    <t>1.7</t>
  </si>
  <si>
    <t>10 RAN Services Details Pricing</t>
  </si>
  <si>
    <t>1.7.1</t>
  </si>
  <si>
    <t>RAN Services</t>
  </si>
  <si>
    <t>1.7.1.1</t>
  </si>
  <si>
    <t>RAN Sevices</t>
  </si>
  <si>
    <t>1.7.1.1.1</t>
  </si>
  <si>
    <t>3G Feature Expansion - Year 2 - Delta</t>
  </si>
  <si>
    <t>1.7.1.1.1.1</t>
  </si>
  <si>
    <t>3G Feature Exp - Yr 2 - Delta_PM + RM</t>
  </si>
  <si>
    <t>1.7.1.1.1.2</t>
  </si>
  <si>
    <t>3G Feature Exp - Yr 2 - Delta_IMPL</t>
  </si>
  <si>
    <t>1.7.1.1.1.3</t>
  </si>
  <si>
    <t>3G Feature Exp - Yr 2 - Delta_DESIGN</t>
  </si>
  <si>
    <t>1.7.1.1.2</t>
  </si>
  <si>
    <t>LTE Feature Expansion - Year 2 - Delta</t>
  </si>
  <si>
    <t>1.7.1.1.2.1</t>
  </si>
  <si>
    <t>LTE Feature Exp - Yr 2 - Delta_PM + RM</t>
  </si>
  <si>
    <t>1.7.1.1.2.2</t>
  </si>
  <si>
    <t>LTE Feature Exp - Yr 2 - Delta_IMPL</t>
  </si>
  <si>
    <t>1.7.1.1.2.3</t>
  </si>
  <si>
    <t>LTE Feature Exp - Yr 2 - Delta_DESIGN</t>
  </si>
  <si>
    <t>1.7.1.1.3</t>
  </si>
  <si>
    <t>GSM1800 10MHz re-farming Phase 1 excluding HW</t>
  </si>
  <si>
    <t>1.7.1.1.3.1</t>
  </si>
  <si>
    <t>Refarming Ph 1</t>
  </si>
  <si>
    <t>1.7.1.1.4</t>
  </si>
  <si>
    <t>2G IB RBS Svcs (FY12/13 Resubmission)</t>
  </si>
  <si>
    <t>1.7.1.1.4.1</t>
  </si>
  <si>
    <t>2G IB RBS Svcs (FY12_13 Resub)</t>
  </si>
  <si>
    <t>1.7.1.1.5</t>
  </si>
  <si>
    <t>2G OD RBS Svcs (FY12/13 Resubmission)</t>
  </si>
  <si>
    <t>1.7.1.1.5.1</t>
  </si>
  <si>
    <t>2G OD RBS Svcs (FY12_13 Resub)</t>
  </si>
  <si>
    <t>1.7.1.1.6</t>
  </si>
  <si>
    <t>3G IB RBS Svcs (FY12/13 Resubmission)</t>
  </si>
  <si>
    <t>1.7.1.1.6.1</t>
  </si>
  <si>
    <t>3G IB RBS Svcs (FY12_13 Resub)</t>
  </si>
  <si>
    <t>1.7.1.1.7</t>
  </si>
  <si>
    <t>3G OD RBS Svcs (FY12/13 Resubmission)</t>
  </si>
  <si>
    <t>1.7.1.1.7.1</t>
  </si>
  <si>
    <t>3G OD RBS Svcs (FY12_13 Resub)</t>
  </si>
  <si>
    <t>1.7.1.1.8</t>
  </si>
  <si>
    <t>4G IB RBS Svcs (FY12/13 Resubmission)</t>
  </si>
  <si>
    <t>1.7.1.1.8.1</t>
  </si>
  <si>
    <t>4G IB RBS Svcs (FY12_13 Resub)</t>
  </si>
  <si>
    <t>1.7.1.1.9</t>
  </si>
  <si>
    <t>4G OD RBS Svcs (FY12/13 Resubmission)</t>
  </si>
  <si>
    <t>1.7.1.1.9.1</t>
  </si>
  <si>
    <t>4G OD RBS Svcs (FY12_13 Resub)</t>
  </si>
  <si>
    <t>1.7.1.1.10</t>
  </si>
  <si>
    <t>2G EOS RBS Svcs (FY12/13 Resubmission)</t>
  </si>
  <si>
    <t>1.7.1.1.10.1</t>
  </si>
  <si>
    <t>2G EOS RBS Svcs (FY12_13 Resub)</t>
  </si>
  <si>
    <t>1.7.1.1.11</t>
  </si>
  <si>
    <t>3CC RBS Svcs (FY12/13 Resubmission)</t>
  </si>
  <si>
    <t>1.7.1.1.11.1</t>
  </si>
  <si>
    <t>3CC RBS Svcs (FY12_13 Resub)</t>
  </si>
  <si>
    <t>1.7.1.1.12</t>
  </si>
  <si>
    <t>3G iDA QoS (FY12/13 Resubmission)</t>
  </si>
  <si>
    <t>1.7.1.1.12.1</t>
  </si>
  <si>
    <t>3G IB iDA 3G QOS RBS Svcs (FY12_13 Resub)</t>
  </si>
  <si>
    <t>1.7.1.1.13</t>
  </si>
  <si>
    <t>2G EOS Performance Monitoring</t>
  </si>
  <si>
    <t>1.7.1.1.13.1</t>
  </si>
  <si>
    <t>1.7.1.1.14</t>
  </si>
  <si>
    <t>2G EOS Perf Monitoring - Rigging</t>
  </si>
  <si>
    <t>1.7.1.1.14.1</t>
  </si>
  <si>
    <t>2G EOS PM - Addn for Rigging</t>
  </si>
  <si>
    <t>1.7.1.1.15</t>
  </si>
  <si>
    <t>2G EOS RF Tuning</t>
  </si>
  <si>
    <t>1.7.1.1.15.1</t>
  </si>
  <si>
    <t>2G RF Tuning</t>
  </si>
  <si>
    <t>1.7.1.1.16</t>
  </si>
  <si>
    <t>2G EOS RF Drive Test</t>
  </si>
  <si>
    <t>1.7.1.1.16.1</t>
  </si>
  <si>
    <t>2G RF Drive Test</t>
  </si>
  <si>
    <t>1.7.1.1.17</t>
  </si>
  <si>
    <t>LTE Only - For addn 20m OIL and Feeder For eNB</t>
  </si>
  <si>
    <t>1.7.1.1.17.1</t>
  </si>
  <si>
    <t>For addn 20m OIL and Feeder For eNB</t>
  </si>
  <si>
    <t>1.7.1.1.18</t>
  </si>
  <si>
    <t>LTE Only - Additional Estimated LEW and PE for eNB</t>
  </si>
  <si>
    <t>1.7.1.1.18.1</t>
  </si>
  <si>
    <t>1.7.1.1.19</t>
  </si>
  <si>
    <t>2G EOS - 57 Sites Sector Expansion</t>
  </si>
  <si>
    <t>1.7.1.1.19.1</t>
  </si>
  <si>
    <t>1.7.1.1.20</t>
  </si>
  <si>
    <t>3CC - 57 Sites Sector Expansion</t>
  </si>
  <si>
    <t>1.7.1.1.20.1</t>
  </si>
  <si>
    <t>1.7.1.1.21</t>
  </si>
  <si>
    <t>3CC - Additional Estimated LEW and PE for RBS</t>
  </si>
  <si>
    <t>1.7.1.1.21.1</t>
  </si>
  <si>
    <t>1.7.1.1.22</t>
  </si>
  <si>
    <t>2G EOS - Antenna Changeout</t>
  </si>
  <si>
    <t>1.7.1.1.22.1</t>
  </si>
  <si>
    <t>1.7.1.1.23</t>
  </si>
  <si>
    <t>New Sites - Delta for 70m OIL and Feeder</t>
  </si>
  <si>
    <t>1.7.1.1.23.1</t>
  </si>
  <si>
    <t>1.7.1.1.24</t>
  </si>
  <si>
    <t>3CC - 67 from Additional 222 Sites ChangeOut</t>
  </si>
  <si>
    <t>1.7.1.1.24.1</t>
  </si>
  <si>
    <t>1.7.1.1.25</t>
  </si>
  <si>
    <t>3CC - 155 from Additional 222 Sites Upgrade</t>
  </si>
  <si>
    <t>1.7.1.1.25.1</t>
  </si>
  <si>
    <t>1.7.1.1.26</t>
  </si>
  <si>
    <t>2G EOS - 1 from Additional 222 Sites Upgrade</t>
  </si>
  <si>
    <t>1.7.1.1.26.1</t>
  </si>
  <si>
    <t>1.8</t>
  </si>
  <si>
    <t>11 (ADD) Delta top-up from 4000 CE Kits</t>
  </si>
  <si>
    <t>1.8.1</t>
  </si>
  <si>
    <t>Delta of 4000 CE Kits</t>
  </si>
  <si>
    <t>1.8.1.1</t>
  </si>
  <si>
    <t>CE Kits SW 1</t>
  </si>
  <si>
    <t>1.8.1.1.1</t>
  </si>
  <si>
    <t>1.8.1.1.1.1</t>
  </si>
  <si>
    <t>1.8.1.1.2</t>
  </si>
  <si>
    <t>1.8.1.1.2.1</t>
  </si>
  <si>
    <t>1.8.1.1.3</t>
  </si>
  <si>
    <t>1.8.1.1.3.1</t>
  </si>
  <si>
    <t>1.8.1.1.4</t>
  </si>
  <si>
    <t>1.8.1.1.4.1</t>
  </si>
  <si>
    <t>1.8.1.1.5</t>
  </si>
  <si>
    <t>1.8.1.1.5.1</t>
  </si>
  <si>
    <t>1.8.1.1.6</t>
  </si>
  <si>
    <t>1.8.1.1.6.1</t>
  </si>
  <si>
    <t>1.8.1.2</t>
  </si>
  <si>
    <t>CE Kits HWAC 1</t>
  </si>
  <si>
    <t>1.8.1.2.1</t>
  </si>
  <si>
    <t>1.8.1.2.1.1</t>
  </si>
  <si>
    <t>1.8.1.2.2</t>
  </si>
  <si>
    <t>1.8.1.2.2.1</t>
  </si>
  <si>
    <t>1.8.2</t>
  </si>
  <si>
    <t>Delta of 4000 CE Kits For New SW</t>
  </si>
  <si>
    <t>1.8.2.1</t>
  </si>
  <si>
    <t>p.16ChE .</t>
  </si>
  <si>
    <t>1.8.2.1.1</t>
  </si>
  <si>
    <t>1.8.2.1.1.1</t>
  </si>
  <si>
    <t>1.8.2.1.2</t>
  </si>
  <si>
    <t>1.8.2.1.2.1</t>
  </si>
  <si>
    <t>1.8.2.1.3</t>
  </si>
  <si>
    <t>1.8.2.1.3.1</t>
  </si>
  <si>
    <t>1.8.2.1.4</t>
  </si>
  <si>
    <t>1.8.2.1.4.1</t>
  </si>
  <si>
    <t>1.8.2.1.5</t>
  </si>
  <si>
    <t>1.8.2.1.5.1</t>
  </si>
  <si>
    <t>1.8.2.1.6</t>
  </si>
  <si>
    <t>1.8.2.1.6.1</t>
  </si>
  <si>
    <t>1.8.2.1.7</t>
  </si>
  <si>
    <t>1.8.2.1.7.1</t>
  </si>
  <si>
    <t>1.8.2.1.8</t>
  </si>
  <si>
    <t>1.8.2.1.8.1</t>
  </si>
  <si>
    <t>1.8.2.1.9</t>
  </si>
  <si>
    <t>1.8.2.1.9.1</t>
  </si>
  <si>
    <t>1.8.2.1.10</t>
  </si>
  <si>
    <t>1.8.2.1.10.1</t>
  </si>
  <si>
    <t>1.8.3</t>
  </si>
  <si>
    <t>Delta of 4000 CE Kits For Interwork LTE</t>
  </si>
  <si>
    <t>1.8.3.1</t>
  </si>
  <si>
    <t>p.16ChE..</t>
  </si>
  <si>
    <t>1.8.3.1.1</t>
  </si>
  <si>
    <t>1.8.3.1.1.1</t>
  </si>
  <si>
    <t>1.8.3.1.2</t>
  </si>
  <si>
    <t>1.8.3.1.2.1</t>
  </si>
  <si>
    <t>1.8.3.1.3</t>
  </si>
  <si>
    <t>1.8.3.1.3.1</t>
  </si>
  <si>
    <t>1.8.3.1.4</t>
  </si>
  <si>
    <t>1.8.3.1.4.1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</si>
</sst>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sz val="12"/>
      <color indexed="62"/>
      <name val="Arial"/>
      <family val="2"/>
    </font>
    <font>
      <sz val="10"/>
      <color indexed="6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9" fontId="15" fillId="0" borderId="20" applyFill="0" applyBorder="0">
      <alignment wrapText="1"/>
    </xf>
    <xf numFmtId="164" fontId="16" fillId="0" borderId="0" applyFill="0" applyBorder="0"/>
    <xf numFmtId="49" fontId="17" fillId="2" borderId="0" applyFill="0" applyBorder="0"/>
    <xf numFmtId="164" fontId="17" fillId="0" borderId="0" applyFill="0" applyBorder="0"/>
    <xf numFmtId="164" fontId="17" fillId="6" borderId="0" applyFill="0" applyBorder="0"/>
    <xf numFmtId="164" fontId="17" fillId="0" borderId="0" applyFill="0" applyBorder="0"/>
  </cellStyleXfs>
  <cellXfs count="135">
    <xf numFmtId="0" fontId="0" fillId="0" borderId="0" xfId="0"/>
    <xf numFmtId="0" fontId="2" fillId="2" borderId="1" xfId="2" applyFill="1" applyBorder="1"/>
    <xf numFmtId="40" fontId="2" fillId="2" borderId="1" xfId="2" applyNumberFormat="1" applyFill="1" applyBorder="1"/>
    <xf numFmtId="40" fontId="2" fillId="2" borderId="0" xfId="2" applyNumberFormat="1" applyFill="1" applyBorder="1"/>
    <xf numFmtId="0" fontId="2" fillId="2" borderId="0" xfId="2" applyFill="1"/>
    <xf numFmtId="0" fontId="2" fillId="2" borderId="0" xfId="2" applyFill="1" applyBorder="1"/>
    <xf numFmtId="0" fontId="3" fillId="2" borderId="0" xfId="2" applyFont="1" applyFill="1" applyBorder="1"/>
    <xf numFmtId="40" fontId="3" fillId="2" borderId="0" xfId="2" applyNumberFormat="1" applyFont="1" applyFill="1" applyBorder="1"/>
    <xf numFmtId="0" fontId="5" fillId="2" borderId="0" xfId="2" applyFont="1" applyFill="1"/>
    <xf numFmtId="0" fontId="7" fillId="2" borderId="0" xfId="2" applyFont="1" applyFill="1"/>
    <xf numFmtId="40" fontId="7" fillId="2" borderId="0" xfId="2" applyNumberFormat="1" applyFont="1" applyFill="1"/>
    <xf numFmtId="0" fontId="5" fillId="2" borderId="0" xfId="2" applyFont="1" applyFill="1" applyBorder="1"/>
    <xf numFmtId="0" fontId="7" fillId="2" borderId="0" xfId="2" applyFont="1" applyFill="1" applyBorder="1"/>
    <xf numFmtId="40" fontId="7" fillId="2" borderId="0" xfId="2" applyNumberFormat="1" applyFont="1" applyFill="1" applyBorder="1"/>
    <xf numFmtId="0" fontId="8" fillId="2" borderId="0" xfId="2" applyFont="1" applyFill="1" applyBorder="1"/>
    <xf numFmtId="0" fontId="10" fillId="3" borderId="2" xfId="2" applyFont="1" applyFill="1" applyBorder="1"/>
    <xf numFmtId="0" fontId="11" fillId="3" borderId="3" xfId="2" applyFont="1" applyFill="1" applyBorder="1"/>
    <xf numFmtId="40" fontId="11" fillId="3" borderId="3" xfId="2" applyNumberFormat="1" applyFont="1" applyFill="1" applyBorder="1"/>
    <xf numFmtId="40" fontId="11" fillId="3" borderId="4" xfId="2" applyNumberFormat="1" applyFont="1" applyFill="1" applyBorder="1"/>
    <xf numFmtId="0" fontId="8" fillId="2" borderId="0" xfId="2" applyFont="1" applyFill="1"/>
    <xf numFmtId="40" fontId="2" fillId="2" borderId="0" xfId="2" applyNumberFormat="1" applyFill="1"/>
    <xf numFmtId="40" fontId="3" fillId="2" borderId="0" xfId="2" applyNumberFormat="1" applyFont="1" applyFill="1" applyBorder="1" applyAlignment="1">
      <alignment horizontal="center"/>
    </xf>
    <xf numFmtId="40" fontId="3" fillId="2" borderId="0" xfId="2" applyNumberFormat="1" applyFont="1" applyFill="1" applyBorder="1" applyAlignment="1">
      <alignment horizontal="center" wrapText="1"/>
    </xf>
    <xf numFmtId="0" fontId="3" fillId="2" borderId="5" xfId="2" applyFont="1" applyFill="1" applyBorder="1"/>
    <xf numFmtId="0" fontId="3" fillId="2" borderId="6" xfId="2" applyFont="1" applyFill="1" applyBorder="1"/>
    <xf numFmtId="40" fontId="3" fillId="2" borderId="6" xfId="2" applyNumberFormat="1" applyFont="1" applyFill="1" applyBorder="1" applyAlignment="1">
      <alignment horizontal="center"/>
    </xf>
    <xf numFmtId="40" fontId="3" fillId="2" borderId="7" xfId="2" applyNumberFormat="1" applyFont="1" applyFill="1" applyBorder="1" applyAlignment="1">
      <alignment horizontal="center"/>
    </xf>
    <xf numFmtId="0" fontId="3" fillId="2" borderId="0" xfId="2" applyFont="1" applyFill="1"/>
    <xf numFmtId="0" fontId="2" fillId="2" borderId="8" xfId="2" applyFill="1" applyBorder="1"/>
    <xf numFmtId="0" fontId="2" fillId="2" borderId="9" xfId="2" applyFill="1" applyBorder="1"/>
    <xf numFmtId="40" fontId="2" fillId="2" borderId="9" xfId="2" applyNumberFormat="1" applyFill="1" applyBorder="1" applyAlignment="1">
      <alignment horizontal="center"/>
    </xf>
    <xf numFmtId="40" fontId="2" fillId="2" borderId="10" xfId="2" applyNumberFormat="1" applyFill="1" applyBorder="1" applyAlignment="1">
      <alignment horizontal="center"/>
    </xf>
    <xf numFmtId="0" fontId="3" fillId="4" borderId="5" xfId="2" applyFont="1" applyFill="1" applyBorder="1"/>
    <xf numFmtId="0" fontId="3" fillId="4" borderId="6" xfId="2" applyFont="1" applyFill="1" applyBorder="1"/>
    <xf numFmtId="40" fontId="3" fillId="4" borderId="6" xfId="2" applyNumberFormat="1" applyFont="1" applyFill="1" applyBorder="1" applyAlignment="1">
      <alignment horizontal="center"/>
    </xf>
    <xf numFmtId="40" fontId="3" fillId="4" borderId="11" xfId="2" applyNumberFormat="1" applyFont="1" applyFill="1" applyBorder="1" applyAlignment="1">
      <alignment horizontal="center"/>
    </xf>
    <xf numFmtId="40" fontId="13" fillId="4" borderId="11" xfId="2" applyNumberFormat="1" applyFont="1" applyFill="1" applyBorder="1" applyAlignment="1">
      <alignment horizontal="center"/>
    </xf>
    <xf numFmtId="0" fontId="3" fillId="4" borderId="12" xfId="2" applyFont="1" applyFill="1" applyBorder="1"/>
    <xf numFmtId="0" fontId="3" fillId="4" borderId="0" xfId="2" applyFont="1" applyFill="1" applyBorder="1"/>
    <xf numFmtId="40" fontId="3" fillId="4" borderId="0" xfId="2" applyNumberFormat="1" applyFont="1" applyFill="1" applyBorder="1" applyAlignment="1">
      <alignment horizontal="center"/>
    </xf>
    <xf numFmtId="0" fontId="13" fillId="4" borderId="12" xfId="2" applyFont="1" applyFill="1" applyBorder="1"/>
    <xf numFmtId="0" fontId="13" fillId="4" borderId="0" xfId="2" applyFont="1" applyFill="1" applyBorder="1"/>
    <xf numFmtId="40" fontId="13" fillId="4" borderId="0" xfId="2" applyNumberFormat="1" applyFont="1" applyFill="1" applyBorder="1" applyAlignment="1">
      <alignment horizontal="center"/>
    </xf>
    <xf numFmtId="0" fontId="13" fillId="2" borderId="0" xfId="2" applyFont="1" applyFill="1"/>
    <xf numFmtId="0" fontId="14" fillId="4" borderId="12" xfId="2" applyFont="1" applyFill="1" applyBorder="1"/>
    <xf numFmtId="0" fontId="2" fillId="4" borderId="8" xfId="2" applyFill="1" applyBorder="1"/>
    <xf numFmtId="0" fontId="2" fillId="4" borderId="9" xfId="2" applyFill="1" applyBorder="1"/>
    <xf numFmtId="40" fontId="2" fillId="4" borderId="9" xfId="2" applyNumberFormat="1" applyFill="1" applyBorder="1" applyAlignment="1">
      <alignment horizontal="center"/>
    </xf>
    <xf numFmtId="40" fontId="2" fillId="4" borderId="10" xfId="2" applyNumberFormat="1" applyFill="1" applyBorder="1" applyAlignment="1">
      <alignment horizontal="center"/>
    </xf>
    <xf numFmtId="0" fontId="3" fillId="5" borderId="8" xfId="2" applyFont="1" applyFill="1" applyBorder="1"/>
    <xf numFmtId="0" fontId="3" fillId="5" borderId="9" xfId="2" applyFont="1" applyFill="1" applyBorder="1"/>
    <xf numFmtId="40" fontId="3" fillId="5" borderId="9" xfId="2" applyNumberFormat="1" applyFont="1" applyFill="1" applyBorder="1" applyAlignment="1">
      <alignment horizontal="center"/>
    </xf>
    <xf numFmtId="40" fontId="3" fillId="5" borderId="10" xfId="2" applyNumberFormat="1" applyFont="1" applyFill="1" applyBorder="1" applyAlignment="1">
      <alignment horizontal="center"/>
    </xf>
    <xf numFmtId="0" fontId="11" fillId="3" borderId="0" xfId="2" applyFont="1" applyFill="1" applyBorder="1"/>
    <xf numFmtId="0" fontId="11" fillId="3" borderId="0" xfId="2" applyFont="1" applyFill="1"/>
    <xf numFmtId="0" fontId="2" fillId="2" borderId="13" xfId="2" applyFill="1" applyBorder="1"/>
    <xf numFmtId="0" fontId="2" fillId="2" borderId="14" xfId="2" applyFill="1" applyBorder="1"/>
    <xf numFmtId="40" fontId="2" fillId="2" borderId="14" xfId="2" applyNumberFormat="1" applyFill="1" applyBorder="1"/>
    <xf numFmtId="40" fontId="2" fillId="2" borderId="15" xfId="2" applyNumberFormat="1" applyFill="1" applyBorder="1"/>
    <xf numFmtId="0" fontId="2" fillId="2" borderId="16" xfId="2" applyFill="1" applyBorder="1"/>
    <xf numFmtId="40" fontId="2" fillId="2" borderId="17" xfId="2" applyNumberFormat="1" applyFill="1" applyBorder="1"/>
    <xf numFmtId="0" fontId="2" fillId="2" borderId="18" xfId="2" applyFill="1" applyBorder="1"/>
    <xf numFmtId="40" fontId="2" fillId="2" borderId="19" xfId="2" applyNumberFormat="1" applyFill="1" applyBorder="1"/>
    <xf numFmtId="0" fontId="3" fillId="2" borderId="2" xfId="2" applyFont="1" applyFill="1" applyBorder="1"/>
    <xf numFmtId="0" fontId="3" fillId="2" borderId="3" xfId="2" applyFont="1" applyFill="1" applyBorder="1"/>
    <xf numFmtId="40" fontId="3" fillId="2" borderId="3" xfId="2" applyNumberFormat="1" applyFont="1" applyFill="1" applyBorder="1"/>
    <xf numFmtId="40" fontId="3" fillId="2" borderId="4" xfId="2" applyNumberFormat="1" applyFont="1" applyFill="1" applyBorder="1"/>
    <xf numFmtId="0" fontId="2" fillId="0" borderId="0" xfId="2"/>
    <xf numFmtId="40" fontId="2" fillId="0" borderId="0" xfId="2" applyNumberFormat="1"/>
    <xf numFmtId="0" fontId="2" fillId="2" borderId="1" xfId="2" applyFill="1" applyBorder="1" applyAlignment="1">
      <alignment wrapText="1"/>
    </xf>
    <xf numFmtId="0" fontId="2" fillId="2" borderId="0" xfId="2" applyFill="1" applyBorder="1" applyAlignment="1">
      <alignment wrapText="1"/>
    </xf>
    <xf numFmtId="0" fontId="6" fillId="2" borderId="0" xfId="2" applyFont="1" applyFill="1" applyAlignment="1">
      <alignment wrapText="1"/>
    </xf>
    <xf numFmtId="0" fontId="6" fillId="2" borderId="0" xfId="2" quotePrefix="1" applyFont="1" applyFill="1" applyAlignment="1">
      <alignment wrapText="1"/>
    </xf>
    <xf numFmtId="0" fontId="6" fillId="2" borderId="0" xfId="2" applyFont="1" applyFill="1" applyBorder="1" applyAlignment="1">
      <alignment wrapText="1"/>
    </xf>
    <xf numFmtId="0" fontId="9" fillId="2" borderId="0" xfId="2" applyFont="1" applyFill="1" applyBorder="1" applyAlignment="1">
      <alignment wrapText="1"/>
    </xf>
    <xf numFmtId="0" fontId="11" fillId="3" borderId="3" xfId="2" applyFont="1" applyFill="1" applyBorder="1" applyAlignment="1">
      <alignment wrapText="1"/>
    </xf>
    <xf numFmtId="0" fontId="2" fillId="2" borderId="0" xfId="2" applyFill="1" applyAlignment="1">
      <alignment wrapText="1"/>
    </xf>
    <xf numFmtId="0" fontId="3" fillId="2" borderId="6" xfId="2" applyFont="1" applyFill="1" applyBorder="1" applyAlignment="1">
      <alignment wrapText="1"/>
    </xf>
    <xf numFmtId="0" fontId="12" fillId="2" borderId="9" xfId="2" applyFont="1" applyFill="1" applyBorder="1" applyAlignment="1">
      <alignment wrapText="1"/>
    </xf>
    <xf numFmtId="0" fontId="3" fillId="4" borderId="6" xfId="2" applyFont="1" applyFill="1" applyBorder="1" applyAlignment="1">
      <alignment wrapText="1"/>
    </xf>
    <xf numFmtId="0" fontId="3" fillId="4" borderId="0" xfId="2" applyFont="1" applyFill="1" applyBorder="1" applyAlignment="1">
      <alignment wrapText="1"/>
    </xf>
    <xf numFmtId="0" fontId="13" fillId="4" borderId="0" xfId="2" applyFont="1" applyFill="1" applyBorder="1" applyAlignment="1">
      <alignment wrapText="1"/>
    </xf>
    <xf numFmtId="0" fontId="12" fillId="4" borderId="9" xfId="2" applyFont="1" applyFill="1" applyBorder="1" applyAlignment="1">
      <alignment wrapText="1"/>
    </xf>
    <xf numFmtId="0" fontId="3" fillId="5" borderId="9" xfId="2" applyFont="1" applyFill="1" applyBorder="1" applyAlignment="1">
      <alignment wrapText="1"/>
    </xf>
    <xf numFmtId="0" fontId="3" fillId="2" borderId="0" xfId="2" applyFont="1" applyFill="1" applyBorder="1" applyAlignment="1">
      <alignment wrapText="1"/>
    </xf>
    <xf numFmtId="0" fontId="2" fillId="2" borderId="14" xfId="2" applyFill="1" applyBorder="1" applyAlignment="1">
      <alignment wrapText="1"/>
    </xf>
    <xf numFmtId="0" fontId="3" fillId="2" borderId="2" xfId="2" applyFont="1" applyFill="1" applyBorder="1" applyAlignment="1">
      <alignment wrapText="1"/>
    </xf>
    <xf numFmtId="0" fontId="2" fillId="2" borderId="16" xfId="2" applyFill="1" applyBorder="1" applyAlignment="1">
      <alignment wrapText="1"/>
    </xf>
    <xf numFmtId="0" fontId="2" fillId="2" borderId="18" xfId="2" applyFill="1" applyBorder="1" applyAlignment="1">
      <alignment wrapText="1"/>
    </xf>
    <xf numFmtId="0" fontId="2" fillId="0" borderId="0" xfId="2" applyAlignment="1">
      <alignment wrapText="1"/>
    </xf>
    <xf numFmtId="38" fontId="2" fillId="2" borderId="1" xfId="1" applyNumberFormat="1" applyFont="1" applyFill="1" applyBorder="1"/>
    <xf numFmtId="40" fontId="2" fillId="2" borderId="1" xfId="2" applyNumberFormat="1" applyFill="1" applyBorder="1" applyAlignment="1">
      <alignment horizontal="center"/>
    </xf>
    <xf numFmtId="38" fontId="2" fillId="2" borderId="0" xfId="1" applyNumberFormat="1" applyFont="1" applyFill="1" applyBorder="1"/>
    <xf numFmtId="40" fontId="2" fillId="2" borderId="0" xfId="2" applyNumberFormat="1" applyFill="1" applyBorder="1" applyAlignment="1">
      <alignment horizontal="center"/>
    </xf>
    <xf numFmtId="38" fontId="7" fillId="2" borderId="0" xfId="1" applyNumberFormat="1" applyFont="1" applyFill="1"/>
    <xf numFmtId="40" fontId="7" fillId="2" borderId="0" xfId="2" applyNumberFormat="1" applyFont="1" applyFill="1" applyAlignment="1">
      <alignment horizontal="center"/>
    </xf>
    <xf numFmtId="38" fontId="2" fillId="2" borderId="0" xfId="1" applyNumberFormat="1" applyFont="1" applyFill="1"/>
    <xf numFmtId="40" fontId="2" fillId="2" borderId="0" xfId="2" applyNumberFormat="1" applyFill="1" applyAlignment="1">
      <alignment horizontal="center"/>
    </xf>
    <xf numFmtId="49" fontId="15" fillId="2" borderId="20" xfId="3" applyFill="1" applyBorder="1">
      <alignment wrapText="1"/>
    </xf>
    <xf numFmtId="49" fontId="15" fillId="2" borderId="20" xfId="3" applyFill="1" applyBorder="1" applyAlignment="1">
      <alignment wrapText="1"/>
    </xf>
    <xf numFmtId="38" fontId="15" fillId="2" borderId="20" xfId="1" applyNumberFormat="1" applyFont="1" applyFill="1" applyBorder="1" applyAlignment="1">
      <alignment horizontal="right" wrapText="1"/>
    </xf>
    <xf numFmtId="49" fontId="15" fillId="2" borderId="20" xfId="3" applyFont="1" applyFill="1" applyBorder="1" applyAlignment="1">
      <alignment horizontal="center" wrapText="1"/>
    </xf>
    <xf numFmtId="40" fontId="15" fillId="2" borderId="20" xfId="3" applyNumberFormat="1" applyFont="1" applyFill="1" applyBorder="1" applyAlignment="1">
      <alignment horizontal="center" wrapText="1"/>
    </xf>
    <xf numFmtId="40" fontId="15" fillId="7" borderId="20" xfId="3" applyNumberFormat="1" applyFont="1" applyFill="1" applyBorder="1" applyAlignment="1">
      <alignment horizontal="center" wrapText="1"/>
    </xf>
    <xf numFmtId="49" fontId="17" fillId="2" borderId="0" xfId="2" applyNumberFormat="1" applyFont="1" applyFill="1" applyAlignment="1"/>
    <xf numFmtId="0" fontId="17" fillId="2" borderId="0" xfId="2" applyFont="1" applyFill="1" applyAlignment="1">
      <alignment wrapText="1"/>
    </xf>
    <xf numFmtId="38" fontId="17" fillId="2" borderId="0" xfId="1" applyNumberFormat="1" applyFont="1" applyFill="1" applyAlignment="1"/>
    <xf numFmtId="0" fontId="17" fillId="2" borderId="0" xfId="2" applyFont="1" applyFill="1" applyAlignment="1"/>
    <xf numFmtId="40" fontId="17" fillId="2" borderId="0" xfId="2" applyNumberFormat="1" applyFont="1" applyFill="1" applyAlignment="1"/>
    <xf numFmtId="49" fontId="15" fillId="2" borderId="0" xfId="2" applyNumberFormat="1" applyFont="1" applyFill="1" applyAlignment="1"/>
    <xf numFmtId="49" fontId="15" fillId="2" borderId="0" xfId="2" applyNumberFormat="1" applyFont="1" applyFill="1" applyAlignment="1">
      <alignment wrapText="1"/>
    </xf>
    <xf numFmtId="38" fontId="15" fillId="2" borderId="0" xfId="1" applyNumberFormat="1" applyFont="1" applyFill="1" applyAlignment="1"/>
    <xf numFmtId="0" fontId="15" fillId="2" borderId="0" xfId="2" applyFont="1" applyFill="1" applyAlignment="1"/>
    <xf numFmtId="40" fontId="17" fillId="2" borderId="0" xfId="8" applyNumberFormat="1" applyFill="1"/>
    <xf numFmtId="40" fontId="17" fillId="2" borderId="0" xfId="6" applyNumberFormat="1" applyFill="1"/>
    <xf numFmtId="40" fontId="15" fillId="2" borderId="0" xfId="2" applyNumberFormat="1" applyFont="1" applyFill="1" applyAlignment="1">
      <alignment horizontal="center"/>
    </xf>
    <xf numFmtId="40" fontId="17" fillId="2" borderId="0" xfId="7" applyNumberFormat="1" applyFill="1"/>
    <xf numFmtId="40" fontId="16" fillId="2" borderId="0" xfId="4" applyNumberFormat="1" applyFill="1"/>
    <xf numFmtId="49" fontId="17" fillId="2" borderId="21" xfId="2" applyNumberFormat="1" applyFont="1" applyFill="1" applyBorder="1" applyAlignment="1"/>
    <xf numFmtId="0" fontId="17" fillId="2" borderId="21" xfId="2" applyFont="1" applyFill="1" applyBorder="1" applyAlignment="1">
      <alignment horizontal="left" wrapText="1"/>
    </xf>
    <xf numFmtId="38" fontId="17" fillId="2" borderId="21" xfId="1" applyNumberFormat="1" applyFont="1" applyFill="1" applyBorder="1" applyAlignment="1"/>
    <xf numFmtId="0" fontId="17" fillId="2" borderId="21" xfId="2" applyFont="1" applyFill="1" applyBorder="1" applyAlignment="1"/>
    <xf numFmtId="40" fontId="17" fillId="2" borderId="21" xfId="8" applyNumberFormat="1" applyFill="1" applyBorder="1"/>
    <xf numFmtId="40" fontId="17" fillId="2" borderId="21" xfId="6" applyNumberFormat="1" applyFill="1" applyBorder="1"/>
    <xf numFmtId="40" fontId="17" fillId="2" borderId="21" xfId="2" applyNumberFormat="1" applyFont="1" applyFill="1" applyBorder="1" applyAlignment="1">
      <alignment horizontal="center"/>
    </xf>
    <xf numFmtId="40" fontId="17" fillId="2" borderId="21" xfId="7" applyNumberFormat="1" applyFill="1" applyBorder="1"/>
    <xf numFmtId="40" fontId="17" fillId="2" borderId="21" xfId="2" applyNumberFormat="1" applyFont="1" applyFill="1" applyBorder="1" applyAlignment="1"/>
    <xf numFmtId="0" fontId="15" fillId="2" borderId="0" xfId="2" applyFont="1" applyFill="1" applyAlignment="1">
      <alignment horizontal="left" wrapText="1"/>
    </xf>
    <xf numFmtId="38" fontId="3" fillId="2" borderId="0" xfId="1" applyNumberFormat="1" applyFont="1" applyFill="1"/>
    <xf numFmtId="40" fontId="3" fillId="2" borderId="0" xfId="2" applyNumberFormat="1" applyFont="1" applyFill="1"/>
    <xf numFmtId="40" fontId="3" fillId="2" borderId="0" xfId="2" applyNumberFormat="1" applyFont="1" applyFill="1" applyAlignment="1">
      <alignment horizontal="center"/>
    </xf>
    <xf numFmtId="38" fontId="2" fillId="0" borderId="0" xfId="1" applyNumberFormat="1" applyFont="1"/>
    <xf numFmtId="40" fontId="2" fillId="0" borderId="0" xfId="2" applyNumberFormat="1" applyAlignment="1">
      <alignment horizontal="center"/>
    </xf>
    <xf numFmtId="0" fontId="3" fillId="2" borderId="12" xfId="2" applyFont="1" applyFill="1" applyBorder="1"/>
    <xf numFmtId="40" fontId="3" fillId="2" borderId="11" xfId="2" applyNumberFormat="1" applyFont="1" applyFill="1" applyBorder="1" applyAlignment="1">
      <alignment horizontal="center"/>
    </xf>
  </cellXfs>
  <cellStyles count="9">
    <cellStyle name="Comma" xfId="1" builtinId="3"/>
    <cellStyle name="Normal" xfId="0" builtinId="0"/>
    <cellStyle name="Normal 2" xfId="2"/>
    <cellStyle name="VerdiColumnHeader" xfId="3"/>
    <cellStyle name="VerdiCost" xfId="4"/>
    <cellStyle name="VerdiItemNo" xfId="5"/>
    <cellStyle name="VerdiTotalGross" xfId="6"/>
    <cellStyle name="VerdiTotalNetPrice" xfId="7"/>
    <cellStyle name="VerdiUnitGrossPric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60"/>
  <sheetViews>
    <sheetView view="pageBreakPreview" topLeftCell="A12" zoomScale="110" zoomScaleNormal="100" zoomScaleSheetLayoutView="110" workbookViewId="0">
      <selection activeCell="H28" sqref="H28"/>
    </sheetView>
  </sheetViews>
  <sheetFormatPr defaultRowHeight="12.75" x14ac:dyDescent="0.2"/>
  <cols>
    <col min="1" max="1" width="16.7109375" style="67" customWidth="1"/>
    <col min="2" max="2" width="18.7109375" style="89" customWidth="1"/>
    <col min="3" max="3" width="9" style="67" customWidth="1"/>
    <col min="4" max="4" width="6" style="67" customWidth="1"/>
    <col min="5" max="5" width="13.7109375" style="68" customWidth="1"/>
    <col min="6" max="6" width="11.5703125" style="68" hidden="1" customWidth="1"/>
    <col min="7" max="7" width="17" style="68" bestFit="1" customWidth="1"/>
    <col min="8" max="8" width="20" style="68" bestFit="1" customWidth="1"/>
    <col min="9" max="9" width="6.7109375" style="67" customWidth="1"/>
    <col min="10" max="10" width="7.140625" style="67" customWidth="1"/>
    <col min="11" max="11" width="7.28515625" style="67" customWidth="1"/>
    <col min="12" max="16384" width="9.140625" style="67"/>
  </cols>
  <sheetData>
    <row r="1" spans="1:8" s="4" customFormat="1" ht="3.75" customHeight="1" x14ac:dyDescent="0.2">
      <c r="A1" s="1"/>
      <c r="B1" s="69"/>
      <c r="C1" s="1"/>
      <c r="D1" s="1"/>
      <c r="E1" s="2"/>
      <c r="F1" s="2"/>
      <c r="G1" s="2"/>
      <c r="H1" s="3"/>
    </row>
    <row r="2" spans="1:8" s="4" customFormat="1" x14ac:dyDescent="0.2">
      <c r="A2" s="5"/>
      <c r="B2" s="70"/>
      <c r="C2" s="5"/>
      <c r="D2" s="5"/>
      <c r="E2" s="3"/>
      <c r="F2" s="3"/>
      <c r="G2" s="3"/>
      <c r="H2" s="3"/>
    </row>
    <row r="3" spans="1:8" s="5" customFormat="1" x14ac:dyDescent="0.2">
      <c r="A3" s="6" t="s">
        <v>0</v>
      </c>
      <c r="B3" s="70"/>
      <c r="E3" s="7" t="s">
        <v>1</v>
      </c>
      <c r="F3" s="3"/>
      <c r="G3" s="3"/>
      <c r="H3" s="3"/>
    </row>
    <row r="4" spans="1:8" s="5" customFormat="1" x14ac:dyDescent="0.2">
      <c r="A4" s="6" t="s">
        <v>2</v>
      </c>
      <c r="B4" s="70"/>
      <c r="E4" s="7" t="s">
        <v>3</v>
      </c>
      <c r="F4" s="3" t="s">
        <v>4</v>
      </c>
      <c r="G4" s="3"/>
      <c r="H4" s="3"/>
    </row>
    <row r="5" spans="1:8" s="5" customFormat="1" x14ac:dyDescent="0.2">
      <c r="A5" s="6"/>
      <c r="B5" s="70"/>
      <c r="E5" s="7"/>
      <c r="F5" s="3"/>
      <c r="G5" s="3"/>
      <c r="H5" s="3"/>
    </row>
    <row r="6" spans="1:8" s="5" customFormat="1" x14ac:dyDescent="0.2">
      <c r="A6" s="6" t="s">
        <v>5</v>
      </c>
      <c r="B6" s="70"/>
      <c r="E6" s="7" t="s">
        <v>5</v>
      </c>
      <c r="F6" s="3"/>
      <c r="G6" s="3"/>
      <c r="H6" s="3"/>
    </row>
    <row r="7" spans="1:8" s="4" customFormat="1" x14ac:dyDescent="0.2">
      <c r="A7" s="1"/>
      <c r="B7" s="69"/>
      <c r="C7" s="1"/>
      <c r="D7" s="1"/>
      <c r="E7" s="2"/>
      <c r="F7" s="2"/>
      <c r="G7" s="2"/>
      <c r="H7" s="3"/>
    </row>
    <row r="8" spans="1:8" s="4" customFormat="1" x14ac:dyDescent="0.2">
      <c r="A8" s="5"/>
      <c r="B8" s="70"/>
      <c r="C8" s="5"/>
      <c r="D8" s="5"/>
      <c r="E8" s="3"/>
      <c r="F8" s="3"/>
      <c r="G8" s="3"/>
      <c r="H8" s="3"/>
    </row>
    <row r="9" spans="1:8" s="9" customFormat="1" ht="15.75" x14ac:dyDescent="0.25">
      <c r="A9" s="8" t="s">
        <v>6</v>
      </c>
      <c r="B9" s="71" t="s">
        <v>7</v>
      </c>
      <c r="E9" s="10"/>
      <c r="F9" s="10"/>
      <c r="G9" s="10"/>
      <c r="H9" s="10"/>
    </row>
    <row r="10" spans="1:8" s="9" customFormat="1" ht="15.75" x14ac:dyDescent="0.25">
      <c r="A10" s="8" t="s">
        <v>8</v>
      </c>
      <c r="B10" s="72" t="s">
        <v>9</v>
      </c>
      <c r="E10" s="10"/>
      <c r="F10" s="10"/>
      <c r="G10" s="10"/>
      <c r="H10" s="10"/>
    </row>
    <row r="11" spans="1:8" s="9" customFormat="1" ht="15.75" x14ac:dyDescent="0.25">
      <c r="A11" s="11" t="s">
        <v>10</v>
      </c>
      <c r="B11" s="73" t="s">
        <v>39</v>
      </c>
      <c r="C11" s="12"/>
      <c r="D11" s="12"/>
      <c r="E11" s="13"/>
      <c r="F11" s="13"/>
      <c r="G11" s="13"/>
      <c r="H11" s="13"/>
    </row>
    <row r="12" spans="1:8" s="4" customFormat="1" ht="15.75" x14ac:dyDescent="0.25">
      <c r="A12" s="14"/>
      <c r="B12" s="74"/>
      <c r="C12" s="5"/>
      <c r="D12" s="5"/>
      <c r="E12" s="3"/>
      <c r="F12" s="3"/>
      <c r="G12" s="3"/>
      <c r="H12" s="3"/>
    </row>
    <row r="13" spans="1:8" s="4" customFormat="1" x14ac:dyDescent="0.2">
      <c r="A13" s="5"/>
      <c r="B13" s="70"/>
      <c r="C13" s="5"/>
      <c r="D13" s="5"/>
      <c r="E13" s="3"/>
      <c r="F13" s="3"/>
      <c r="G13" s="3"/>
      <c r="H13" s="3"/>
    </row>
    <row r="14" spans="1:8" s="4" customFormat="1" ht="15.75" x14ac:dyDescent="0.25">
      <c r="A14" s="15" t="s">
        <v>11</v>
      </c>
      <c r="B14" s="75"/>
      <c r="C14" s="16"/>
      <c r="D14" s="16"/>
      <c r="E14" s="17"/>
      <c r="F14" s="17"/>
      <c r="G14" s="18"/>
      <c r="H14" s="17"/>
    </row>
    <row r="15" spans="1:8" s="4" customFormat="1" ht="15.75" x14ac:dyDescent="0.25">
      <c r="A15" s="19"/>
      <c r="B15" s="76"/>
      <c r="E15" s="20"/>
      <c r="F15" s="20"/>
      <c r="G15" s="20"/>
      <c r="H15" s="20"/>
    </row>
    <row r="16" spans="1:8" s="4" customFormat="1" ht="39" thickBot="1" x14ac:dyDescent="0.25">
      <c r="A16" s="6" t="s">
        <v>12</v>
      </c>
      <c r="B16" s="70"/>
      <c r="C16" s="5"/>
      <c r="D16" s="5"/>
      <c r="E16" s="21" t="s">
        <v>13</v>
      </c>
      <c r="F16" s="20"/>
      <c r="G16" s="22" t="s">
        <v>14</v>
      </c>
      <c r="H16" s="22" t="s">
        <v>15</v>
      </c>
    </row>
    <row r="17" spans="1:8" s="27" customFormat="1" ht="13.5" thickTop="1" x14ac:dyDescent="0.2">
      <c r="A17" s="23"/>
      <c r="B17" s="77"/>
      <c r="C17" s="24"/>
      <c r="D17" s="24"/>
      <c r="E17" s="25"/>
      <c r="F17" s="25"/>
      <c r="G17" s="25"/>
      <c r="H17" s="26"/>
    </row>
    <row r="18" spans="1:8" s="27" customFormat="1" x14ac:dyDescent="0.2">
      <c r="A18" s="133" t="s">
        <v>54</v>
      </c>
      <c r="B18" s="84"/>
      <c r="C18" s="6"/>
      <c r="D18" s="6"/>
      <c r="E18" s="21"/>
      <c r="F18" s="21"/>
      <c r="G18" s="134"/>
      <c r="H18" s="134"/>
    </row>
    <row r="19" spans="1:8" s="27" customFormat="1" ht="25.5" x14ac:dyDescent="0.2">
      <c r="A19" s="133"/>
      <c r="B19" s="84" t="s">
        <v>56</v>
      </c>
      <c r="C19" s="6"/>
      <c r="D19" s="6"/>
      <c r="E19" s="21">
        <f>'11 RAN-(2G3G Mod) Details Pri'!H1012</f>
        <v>42728813.381423116</v>
      </c>
      <c r="F19" s="21"/>
      <c r="G19" s="134">
        <f>'11 RAN-(2G3G Mod) Details Pri'!H1013</f>
        <v>18573842.276879039</v>
      </c>
      <c r="H19" s="134"/>
    </row>
    <row r="20" spans="1:8" s="27" customFormat="1" ht="25.5" x14ac:dyDescent="0.2">
      <c r="A20" s="133"/>
      <c r="B20" s="84" t="s">
        <v>1297</v>
      </c>
      <c r="C20" s="6"/>
      <c r="D20" s="6"/>
      <c r="E20" s="21">
        <f>'12 RAN-(2G3G New) Details Pri'!H724</f>
        <v>33128807.148940455</v>
      </c>
      <c r="F20" s="21"/>
      <c r="G20" s="134">
        <f>'12 RAN-(2G3G New) Details Pri'!H725</f>
        <v>14287642.218397345</v>
      </c>
      <c r="H20" s="134"/>
    </row>
    <row r="21" spans="1:8" s="27" customFormat="1" ht="38.25" x14ac:dyDescent="0.2">
      <c r="A21" s="133"/>
      <c r="B21" s="84" t="s">
        <v>2118</v>
      </c>
      <c r="C21" s="6"/>
      <c r="D21" s="6"/>
      <c r="E21" s="21">
        <f>'12 (ADD) New Sites (LTE FY12-'!H406</f>
        <v>20901175.676435307</v>
      </c>
      <c r="F21" s="21"/>
      <c r="G21" s="134">
        <f>'12 (ADD) New Sites (LTE FY12-'!H407</f>
        <v>12906910.748277776</v>
      </c>
      <c r="H21" s="134"/>
    </row>
    <row r="22" spans="1:8" s="27" customFormat="1" ht="25.5" x14ac:dyDescent="0.2">
      <c r="A22" s="133"/>
      <c r="B22" s="84" t="s">
        <v>2678</v>
      </c>
      <c r="C22" s="6"/>
      <c r="D22" s="6"/>
      <c r="E22" s="21">
        <f>'11 (ADD) 7228 CE Kits'!H43</f>
        <v>21381833.218285721</v>
      </c>
      <c r="F22" s="21"/>
      <c r="G22" s="134">
        <f>'11 (ADD) 7228 CE Kits'!H44</f>
        <v>6811015.1130752889</v>
      </c>
      <c r="H22" s="134"/>
    </row>
    <row r="23" spans="1:8" s="27" customFormat="1" ht="38.25" x14ac:dyDescent="0.2">
      <c r="A23" s="133"/>
      <c r="B23" s="84" t="s">
        <v>2722</v>
      </c>
      <c r="C23" s="6"/>
      <c r="D23" s="6"/>
      <c r="E23" s="21">
        <f>'12 (ADD) OSS Features for New'!H22</f>
        <v>0</v>
      </c>
      <c r="F23" s="21"/>
      <c r="G23" s="134">
        <f>'12 (ADD) OSS Features for New'!H23</f>
        <v>0</v>
      </c>
      <c r="H23" s="134"/>
    </row>
    <row r="24" spans="1:8" s="27" customFormat="1" ht="25.5" x14ac:dyDescent="0.2">
      <c r="A24" s="133"/>
      <c r="B24" s="84" t="s">
        <v>2740</v>
      </c>
      <c r="C24" s="6"/>
      <c r="D24" s="6"/>
      <c r="E24" s="21">
        <f>'12 RAN-2G-3G New SW Pricing'!H55</f>
        <v>15906541.414677881</v>
      </c>
      <c r="F24" s="21"/>
      <c r="G24" s="134">
        <f>'12 RAN-2G-3G New SW Pricing'!H56</f>
        <v>3953684.1220165216</v>
      </c>
      <c r="H24" s="134"/>
    </row>
    <row r="25" spans="1:8" s="27" customFormat="1" ht="25.5" x14ac:dyDescent="0.2">
      <c r="A25" s="133"/>
      <c r="B25" s="84" t="s">
        <v>2815</v>
      </c>
      <c r="C25" s="6"/>
      <c r="D25" s="6"/>
      <c r="E25" s="21">
        <f>'10 RAN Services Details Prici'!H72</f>
        <v>32179301.949999996</v>
      </c>
      <c r="F25" s="21"/>
      <c r="G25" s="134">
        <f>'10 RAN Services Details Prici'!H73</f>
        <v>32179301.949999996</v>
      </c>
      <c r="H25" s="134"/>
    </row>
    <row r="26" spans="1:8" s="27" customFormat="1" ht="38.25" x14ac:dyDescent="0.2">
      <c r="A26" s="133"/>
      <c r="B26" s="84" t="s">
        <v>2923</v>
      </c>
      <c r="C26" s="6"/>
      <c r="D26" s="6"/>
      <c r="E26" s="21">
        <f>'11 (ADD) Delta top-up from 40'!H65</f>
        <v>13495132.550592</v>
      </c>
      <c r="F26" s="21"/>
      <c r="G26" s="134">
        <f>'11 (ADD) Delta top-up from 40'!H66</f>
        <v>3856676.7121804799</v>
      </c>
      <c r="H26" s="134"/>
    </row>
    <row r="27" spans="1:8" s="4" customFormat="1" ht="13.5" thickBot="1" x14ac:dyDescent="0.25">
      <c r="A27" s="28"/>
      <c r="B27" s="78"/>
      <c r="C27" s="29"/>
      <c r="D27" s="29"/>
      <c r="E27" s="30"/>
      <c r="F27" s="30"/>
      <c r="G27" s="31"/>
      <c r="H27" s="31"/>
    </row>
    <row r="28" spans="1:8" s="27" customFormat="1" ht="13.5" thickTop="1" x14ac:dyDescent="0.2">
      <c r="A28" s="32" t="s">
        <v>16</v>
      </c>
      <c r="B28" s="79"/>
      <c r="C28" s="33"/>
      <c r="D28" s="33"/>
      <c r="E28" s="34">
        <f>SUM(E17:E27)</f>
        <v>179721605.34035447</v>
      </c>
      <c r="F28" s="34" t="e">
        <f>#REF!+F17+#REF!</f>
        <v>#REF!</v>
      </c>
      <c r="G28" s="35">
        <f>SUM(G17:G27)</f>
        <v>92569073.140826449</v>
      </c>
      <c r="H28" s="36"/>
    </row>
    <row r="29" spans="1:8" s="27" customFormat="1" x14ac:dyDescent="0.2">
      <c r="A29" s="37" t="s">
        <v>17</v>
      </c>
      <c r="B29" s="80"/>
      <c r="C29" s="38"/>
      <c r="D29" s="38"/>
      <c r="E29" s="39">
        <f>SUM(E30:E33)</f>
        <v>0</v>
      </c>
      <c r="F29" s="39"/>
      <c r="G29" s="35">
        <f>SUM(G30:G33)</f>
        <v>0</v>
      </c>
      <c r="H29" s="36"/>
    </row>
    <row r="30" spans="1:8" s="43" customFormat="1" ht="12" x14ac:dyDescent="0.2">
      <c r="A30" s="40"/>
      <c r="B30" s="81" t="s">
        <v>18</v>
      </c>
      <c r="C30" s="41"/>
      <c r="D30" s="41"/>
      <c r="E30" s="42"/>
      <c r="F30" s="42"/>
      <c r="G30" s="36"/>
      <c r="H30" s="36"/>
    </row>
    <row r="31" spans="1:8" s="43" customFormat="1" ht="12" x14ac:dyDescent="0.2">
      <c r="A31" s="40"/>
      <c r="B31" s="81" t="s">
        <v>19</v>
      </c>
      <c r="C31" s="41"/>
      <c r="D31" s="41"/>
      <c r="E31" s="42"/>
      <c r="F31" s="42"/>
      <c r="G31" s="36"/>
      <c r="H31" s="36"/>
    </row>
    <row r="32" spans="1:8" s="43" customFormat="1" ht="12" x14ac:dyDescent="0.2">
      <c r="A32" s="40"/>
      <c r="B32" s="81" t="s">
        <v>20</v>
      </c>
      <c r="C32" s="41"/>
      <c r="D32" s="41"/>
      <c r="E32" s="42"/>
      <c r="F32" s="42"/>
      <c r="G32" s="36"/>
      <c r="H32" s="36"/>
    </row>
    <row r="33" spans="1:10" s="43" customFormat="1" ht="12" x14ac:dyDescent="0.2">
      <c r="A33" s="40"/>
      <c r="B33" s="81" t="s">
        <v>21</v>
      </c>
      <c r="C33" s="41"/>
      <c r="D33" s="41"/>
      <c r="E33" s="42"/>
      <c r="F33" s="42"/>
      <c r="G33" s="36"/>
      <c r="H33" s="36"/>
    </row>
    <row r="34" spans="1:10" s="43" customFormat="1" ht="12" x14ac:dyDescent="0.2">
      <c r="A34" s="44" t="s">
        <v>22</v>
      </c>
      <c r="B34" s="81"/>
      <c r="C34" s="41"/>
      <c r="D34" s="41"/>
      <c r="E34" s="42">
        <f>SUM(E35:E36)</f>
        <v>0</v>
      </c>
      <c r="F34" s="42"/>
      <c r="G34" s="36">
        <f>SUM(G35:G36)</f>
        <v>0</v>
      </c>
      <c r="H34" s="36">
        <f>SUM(E34,G34)</f>
        <v>0</v>
      </c>
    </row>
    <row r="35" spans="1:10" s="43" customFormat="1" ht="24" x14ac:dyDescent="0.2">
      <c r="A35" s="44"/>
      <c r="B35" s="81" t="s">
        <v>23</v>
      </c>
      <c r="C35" s="41"/>
      <c r="D35" s="41"/>
      <c r="E35" s="42"/>
      <c r="F35" s="42"/>
      <c r="G35" s="36"/>
      <c r="H35" s="36"/>
    </row>
    <row r="36" spans="1:10" s="4" customFormat="1" ht="13.5" thickBot="1" x14ac:dyDescent="0.25">
      <c r="A36" s="45"/>
      <c r="B36" s="82"/>
      <c r="C36" s="46"/>
      <c r="D36" s="46"/>
      <c r="E36" s="47"/>
      <c r="F36" s="47"/>
      <c r="G36" s="48"/>
      <c r="H36" s="48"/>
    </row>
    <row r="37" spans="1:10" s="27" customFormat="1" ht="14.25" thickTop="1" thickBot="1" x14ac:dyDescent="0.25">
      <c r="A37" s="49" t="s">
        <v>24</v>
      </c>
      <c r="B37" s="83"/>
      <c r="C37" s="50"/>
      <c r="D37" s="50"/>
      <c r="E37" s="51">
        <f>E28-E29</f>
        <v>179721605.34035447</v>
      </c>
      <c r="F37" s="51" t="e">
        <f>F28-F29</f>
        <v>#REF!</v>
      </c>
      <c r="G37" s="52">
        <f>G28-G29</f>
        <v>92569073.140826449</v>
      </c>
      <c r="H37" s="48"/>
    </row>
    <row r="38" spans="1:10" s="27" customFormat="1" ht="13.5" thickTop="1" x14ac:dyDescent="0.2">
      <c r="A38" s="6"/>
      <c r="B38" s="84"/>
      <c r="C38" s="6"/>
      <c r="D38" s="6"/>
      <c r="E38" s="21"/>
      <c r="F38" s="21"/>
      <c r="G38" s="21"/>
      <c r="H38" s="21"/>
    </row>
    <row r="39" spans="1:10" s="4" customFormat="1" x14ac:dyDescent="0.2">
      <c r="B39" s="76"/>
      <c r="E39" s="20"/>
      <c r="F39" s="20"/>
      <c r="G39" s="20"/>
      <c r="H39" s="20"/>
    </row>
    <row r="40" spans="1:10" s="54" customFormat="1" ht="15.75" x14ac:dyDescent="0.25">
      <c r="A40" s="15" t="s">
        <v>25</v>
      </c>
      <c r="B40" s="75"/>
      <c r="C40" s="16"/>
      <c r="D40" s="16"/>
      <c r="E40" s="17"/>
      <c r="F40" s="17"/>
      <c r="G40" s="17"/>
      <c r="H40" s="18"/>
      <c r="I40" s="53"/>
    </row>
    <row r="41" spans="1:10" s="4" customFormat="1" x14ac:dyDescent="0.2">
      <c r="B41" s="76"/>
      <c r="E41" s="20"/>
      <c r="F41" s="20"/>
      <c r="G41" s="20"/>
      <c r="H41" s="20"/>
    </row>
    <row r="42" spans="1:10" s="4" customFormat="1" x14ac:dyDescent="0.2">
      <c r="A42" s="55" t="s">
        <v>26</v>
      </c>
      <c r="B42" s="85"/>
      <c r="C42" s="56"/>
      <c r="D42" s="56"/>
      <c r="E42" s="57"/>
      <c r="F42" s="57"/>
      <c r="G42" s="57"/>
      <c r="H42" s="58"/>
      <c r="I42" s="5"/>
      <c r="J42" s="5"/>
    </row>
    <row r="43" spans="1:10" s="4" customFormat="1" x14ac:dyDescent="0.2">
      <c r="A43" s="59" t="s">
        <v>27</v>
      </c>
      <c r="B43" s="70"/>
      <c r="C43" s="5"/>
      <c r="D43" s="5"/>
      <c r="E43" s="3"/>
      <c r="F43" s="3"/>
      <c r="G43" s="3"/>
      <c r="H43" s="60"/>
      <c r="I43" s="5"/>
      <c r="J43" s="5"/>
    </row>
    <row r="44" spans="1:10" s="4" customFormat="1" x14ac:dyDescent="0.2">
      <c r="A44" s="59" t="s">
        <v>28</v>
      </c>
      <c r="B44" s="70"/>
      <c r="C44" s="5"/>
      <c r="D44" s="5"/>
      <c r="E44" s="3"/>
      <c r="F44" s="3"/>
      <c r="G44" s="3"/>
      <c r="H44" s="60"/>
      <c r="I44" s="5"/>
      <c r="J44" s="5"/>
    </row>
    <row r="45" spans="1:10" s="4" customFormat="1" x14ac:dyDescent="0.2">
      <c r="A45" s="59" t="s">
        <v>29</v>
      </c>
      <c r="B45" s="70"/>
      <c r="C45" s="5"/>
      <c r="D45" s="5"/>
      <c r="E45" s="3"/>
      <c r="F45" s="3"/>
      <c r="G45" s="3"/>
      <c r="H45" s="60"/>
      <c r="I45" s="5"/>
      <c r="J45" s="5"/>
    </row>
    <row r="46" spans="1:10" s="4" customFormat="1" x14ac:dyDescent="0.2">
      <c r="A46" s="59" t="s">
        <v>30</v>
      </c>
      <c r="B46" s="70"/>
      <c r="C46" s="5"/>
      <c r="D46" s="5"/>
      <c r="E46" s="3"/>
      <c r="F46" s="3"/>
      <c r="G46" s="3"/>
      <c r="H46" s="60"/>
      <c r="I46" s="5"/>
      <c r="J46" s="5"/>
    </row>
    <row r="47" spans="1:10" s="4" customFormat="1" x14ac:dyDescent="0.2">
      <c r="A47" s="59" t="s">
        <v>30</v>
      </c>
      <c r="B47" s="70"/>
      <c r="C47" s="5"/>
      <c r="D47" s="5"/>
      <c r="E47" s="3"/>
      <c r="F47" s="3"/>
      <c r="G47" s="3"/>
      <c r="H47" s="60"/>
      <c r="I47" s="5"/>
      <c r="J47" s="5"/>
    </row>
    <row r="48" spans="1:10" s="4" customFormat="1" x14ac:dyDescent="0.2">
      <c r="A48" s="61"/>
      <c r="B48" s="69"/>
      <c r="C48" s="1"/>
      <c r="D48" s="1"/>
      <c r="E48" s="2"/>
      <c r="F48" s="2"/>
      <c r="G48" s="2"/>
      <c r="H48" s="62"/>
      <c r="I48" s="5"/>
      <c r="J48" s="5"/>
    </row>
    <row r="49" spans="1:10" s="4" customFormat="1" x14ac:dyDescent="0.2">
      <c r="B49" s="76"/>
      <c r="E49" s="20"/>
      <c r="F49" s="20"/>
      <c r="G49" s="20"/>
      <c r="H49" s="20"/>
    </row>
    <row r="50" spans="1:10" s="54" customFormat="1" ht="15.75" x14ac:dyDescent="0.25">
      <c r="A50" s="15" t="s">
        <v>31</v>
      </c>
      <c r="B50" s="75"/>
      <c r="C50" s="16"/>
      <c r="D50" s="16"/>
      <c r="E50" s="17"/>
      <c r="F50" s="17"/>
      <c r="G50" s="17"/>
      <c r="H50" s="18"/>
      <c r="I50" s="53"/>
    </row>
    <row r="51" spans="1:10" s="4" customFormat="1" x14ac:dyDescent="0.2">
      <c r="B51" s="76"/>
      <c r="E51" s="20"/>
      <c r="F51" s="20"/>
      <c r="G51" s="20"/>
      <c r="H51" s="20"/>
    </row>
    <row r="52" spans="1:10" s="27" customFormat="1" x14ac:dyDescent="0.2">
      <c r="A52" s="63" t="s">
        <v>32</v>
      </c>
      <c r="B52" s="86" t="s">
        <v>33</v>
      </c>
      <c r="C52" s="63" t="s">
        <v>34</v>
      </c>
      <c r="D52" s="64"/>
      <c r="E52" s="65"/>
      <c r="F52" s="65"/>
      <c r="G52" s="65"/>
      <c r="H52" s="66"/>
      <c r="I52" s="6"/>
      <c r="J52" s="6"/>
    </row>
    <row r="53" spans="1:10" s="4" customFormat="1" x14ac:dyDescent="0.2">
      <c r="A53" s="59" t="s">
        <v>35</v>
      </c>
      <c r="B53" s="87" t="s">
        <v>36</v>
      </c>
      <c r="C53" s="59" t="s">
        <v>4</v>
      </c>
      <c r="D53" s="5"/>
      <c r="E53" s="3"/>
      <c r="F53" s="3"/>
      <c r="G53" s="3"/>
      <c r="H53" s="60"/>
      <c r="I53" s="5"/>
      <c r="J53" s="5"/>
    </row>
    <row r="54" spans="1:10" s="4" customFormat="1" x14ac:dyDescent="0.2">
      <c r="A54" s="59" t="s">
        <v>37</v>
      </c>
      <c r="B54" s="87" t="s">
        <v>36</v>
      </c>
      <c r="C54" s="59" t="s">
        <v>38</v>
      </c>
      <c r="D54" s="5"/>
      <c r="E54" s="3"/>
      <c r="F54" s="3"/>
      <c r="G54" s="3"/>
      <c r="H54" s="60"/>
      <c r="I54" s="5"/>
      <c r="J54" s="5"/>
    </row>
    <row r="55" spans="1:10" s="4" customFormat="1" x14ac:dyDescent="0.2">
      <c r="A55" s="59"/>
      <c r="B55" s="87"/>
      <c r="C55" s="59"/>
      <c r="D55" s="5"/>
      <c r="E55" s="3"/>
      <c r="F55" s="3"/>
      <c r="G55" s="3"/>
      <c r="H55" s="60"/>
      <c r="I55" s="5"/>
      <c r="J55" s="5"/>
    </row>
    <row r="56" spans="1:10" s="4" customFormat="1" x14ac:dyDescent="0.2">
      <c r="A56" s="59"/>
      <c r="B56" s="87"/>
      <c r="C56" s="59"/>
      <c r="D56" s="5"/>
      <c r="E56" s="3"/>
      <c r="F56" s="3"/>
      <c r="G56" s="3"/>
      <c r="H56" s="60"/>
      <c r="I56" s="5"/>
      <c r="J56" s="5"/>
    </row>
    <row r="57" spans="1:10" s="4" customFormat="1" x14ac:dyDescent="0.2">
      <c r="A57" s="61"/>
      <c r="B57" s="88"/>
      <c r="C57" s="61"/>
      <c r="D57" s="1"/>
      <c r="E57" s="2"/>
      <c r="F57" s="2"/>
      <c r="G57" s="2"/>
      <c r="H57" s="62"/>
      <c r="I57" s="5"/>
      <c r="J57" s="5"/>
    </row>
    <row r="58" spans="1:10" s="4" customFormat="1" x14ac:dyDescent="0.2">
      <c r="B58" s="76"/>
      <c r="E58" s="20"/>
      <c r="F58" s="20"/>
      <c r="G58" s="20"/>
      <c r="H58" s="20"/>
    </row>
    <row r="59" spans="1:10" s="4" customFormat="1" x14ac:dyDescent="0.2">
      <c r="B59" s="76"/>
      <c r="E59" s="20"/>
      <c r="F59" s="20"/>
      <c r="G59" s="20"/>
      <c r="H59" s="20"/>
    </row>
    <row r="60" spans="1:10" s="4" customFormat="1" x14ac:dyDescent="0.2">
      <c r="B60" s="76"/>
      <c r="E60" s="20"/>
      <c r="F60" s="20"/>
      <c r="G60" s="20"/>
      <c r="H60" s="20"/>
    </row>
  </sheetData>
  <printOptions horizontalCentered="1"/>
  <pageMargins left="0.75" right="0.75" top="1.36" bottom="0.65" header="0.35" footer="0.35"/>
  <pageSetup paperSize="9" scale="84" fitToWidth="2" orientation="portrait" r:id="rId1"/>
  <headerFooter alignWithMargins="0">
    <oddHeader>&amp;C&amp;G</oddHeader>
    <oddFooter>&amp;CCommercial in Confidence&amp;RPage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outlinePr summaryBelow="0"/>
    <pageSetUpPr fitToPage="1"/>
  </sheetPr>
  <dimension ref="A1:I1017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4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 t="s">
        <v>54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55</v>
      </c>
      <c r="B11" s="110" t="s">
        <v>56</v>
      </c>
      <c r="C11" s="111">
        <v>1</v>
      </c>
      <c r="D11" s="112"/>
      <c r="E11" s="113">
        <f>SUM(F12,F205,F212,F219,F226,F496,F511,F552)</f>
        <v>42728813.381423116</v>
      </c>
      <c r="F11" s="114">
        <f>C11*E11</f>
        <v>42728813.381423116</v>
      </c>
      <c r="G11" s="115">
        <f>IF(F11=0, 0, 100*(1-(H11/F11)))</f>
        <v>56.530872713272572</v>
      </c>
      <c r="H11" s="116">
        <f>C11*SUM(H12,H205,H212,H219,H226,H496,H511,H552)</f>
        <v>18573842.276879039</v>
      </c>
      <c r="I11" s="117">
        <f>SUM(I12:I1009)</f>
        <v>0</v>
      </c>
    </row>
    <row r="12" spans="1:9" outlineLevel="1" x14ac:dyDescent="0.2">
      <c r="A12" s="109" t="s">
        <v>57</v>
      </c>
      <c r="B12" s="110" t="s">
        <v>58</v>
      </c>
      <c r="C12" s="111">
        <v>1</v>
      </c>
      <c r="D12" s="112"/>
      <c r="E12" s="113">
        <f>SUM(F13,F31,F48,F65,F83,F101,F118,F141,F154,F180,F189,F198)</f>
        <v>8104887.20331976</v>
      </c>
      <c r="F12" s="114">
        <f>C12*E12</f>
        <v>8104887.20331976</v>
      </c>
      <c r="G12" s="115">
        <f>IF(F12=0, 0, 100*(1-(H12/F12)))</f>
        <v>40.000000000000014</v>
      </c>
      <c r="H12" s="116">
        <f>C12*SUM(H13,H31,H48,H65,H83,H101,H118,H141,H154,H180,H189,H198)</f>
        <v>4862932.3219918553</v>
      </c>
      <c r="I12" s="117"/>
    </row>
    <row r="13" spans="1:9" outlineLevel="2" x14ac:dyDescent="0.2">
      <c r="A13" s="109" t="s">
        <v>59</v>
      </c>
      <c r="B13" s="110" t="s">
        <v>60</v>
      </c>
      <c r="C13" s="111">
        <v>1</v>
      </c>
      <c r="D13" s="112"/>
      <c r="E13" s="113">
        <f>SUM(F14,F16,F18,F23,F27,F29)</f>
        <v>360031.77</v>
      </c>
      <c r="F13" s="114">
        <f>C13*E13</f>
        <v>360031.77</v>
      </c>
      <c r="G13" s="115">
        <f>IF(F13=0, 0, 100*(1-(H13/F13)))</f>
        <v>40.000000000000014</v>
      </c>
      <c r="H13" s="116">
        <f>C13*SUM(H14,H16,H18,H23,H27,H29)</f>
        <v>216019.06199999998</v>
      </c>
      <c r="I13" s="117"/>
    </row>
    <row r="14" spans="1:9" outlineLevel="3" x14ac:dyDescent="0.2">
      <c r="A14" s="109" t="s">
        <v>61</v>
      </c>
      <c r="B14" s="110" t="s">
        <v>62</v>
      </c>
      <c r="C14" s="111">
        <v>2</v>
      </c>
      <c r="D14" s="112"/>
      <c r="E14" s="113">
        <v>1419</v>
      </c>
      <c r="F14" s="114">
        <f>C14*E14</f>
        <v>2838</v>
      </c>
      <c r="G14" s="115">
        <v>40</v>
      </c>
      <c r="H14" s="116">
        <f>F14*(1-(G14/100)) +(0*SUM(H15))</f>
        <v>1702.8</v>
      </c>
      <c r="I14" s="117"/>
    </row>
    <row r="15" spans="1:9" hidden="1" outlineLevel="3" x14ac:dyDescent="0.2">
      <c r="A15" s="109" t="s">
        <v>63</v>
      </c>
      <c r="B15" s="110" t="s">
        <v>64</v>
      </c>
      <c r="C15" s="111">
        <v>1</v>
      </c>
      <c r="D15" s="112"/>
      <c r="E15" s="113">
        <v>1419</v>
      </c>
      <c r="F15" s="114">
        <v>1419</v>
      </c>
      <c r="G15" s="115">
        <v>40</v>
      </c>
      <c r="H15" s="116">
        <v>851.4</v>
      </c>
      <c r="I15" s="117"/>
    </row>
    <row r="16" spans="1:9" outlineLevel="3" x14ac:dyDescent="0.2">
      <c r="A16" s="109" t="s">
        <v>65</v>
      </c>
      <c r="B16" s="110" t="s">
        <v>66</v>
      </c>
      <c r="C16" s="111">
        <v>11</v>
      </c>
      <c r="D16" s="112"/>
      <c r="E16" s="113">
        <v>5209</v>
      </c>
      <c r="F16" s="114">
        <f>C16*E16</f>
        <v>57299</v>
      </c>
      <c r="G16" s="115">
        <v>40</v>
      </c>
      <c r="H16" s="116">
        <f>F16*(1-(G16/100)) +(0*SUM(H17))</f>
        <v>34379.4</v>
      </c>
      <c r="I16" s="117"/>
    </row>
    <row r="17" spans="1:9" hidden="1" outlineLevel="3" x14ac:dyDescent="0.2">
      <c r="A17" s="109" t="s">
        <v>67</v>
      </c>
      <c r="B17" s="110" t="s">
        <v>68</v>
      </c>
      <c r="C17" s="111">
        <v>1</v>
      </c>
      <c r="D17" s="112"/>
      <c r="E17" s="113">
        <v>5209</v>
      </c>
      <c r="F17" s="114">
        <v>5209</v>
      </c>
      <c r="G17" s="115">
        <v>40</v>
      </c>
      <c r="H17" s="116">
        <v>3125.4</v>
      </c>
      <c r="I17" s="117"/>
    </row>
    <row r="18" spans="1:9" outlineLevel="3" x14ac:dyDescent="0.2">
      <c r="A18" s="109" t="s">
        <v>69</v>
      </c>
      <c r="B18" s="110" t="s">
        <v>70</v>
      </c>
      <c r="C18" s="111">
        <v>2</v>
      </c>
      <c r="D18" s="112"/>
      <c r="E18" s="113">
        <v>1300.8399999999999</v>
      </c>
      <c r="F18" s="114">
        <f>C18*E18</f>
        <v>2601.6799999999998</v>
      </c>
      <c r="G18" s="115">
        <v>40</v>
      </c>
      <c r="H18" s="116">
        <f>F18*(1-(G18/100)) +(0*SUM(H19,H20,H21,H22))</f>
        <v>1561.0079999999998</v>
      </c>
      <c r="I18" s="117"/>
    </row>
    <row r="19" spans="1:9" hidden="1" outlineLevel="4" x14ac:dyDescent="0.2">
      <c r="A19" s="109" t="s">
        <v>71</v>
      </c>
      <c r="B19" s="110" t="s">
        <v>72</v>
      </c>
      <c r="C19" s="111">
        <v>1</v>
      </c>
      <c r="D19" s="112"/>
      <c r="E19" s="113">
        <v>290.63</v>
      </c>
      <c r="F19" s="114">
        <v>290.63</v>
      </c>
      <c r="G19" s="115">
        <v>40</v>
      </c>
      <c r="H19" s="116">
        <v>174.37799999999999</v>
      </c>
      <c r="I19" s="117"/>
    </row>
    <row r="20" spans="1:9" hidden="1" outlineLevel="4" x14ac:dyDescent="0.2">
      <c r="A20" s="109" t="s">
        <v>73</v>
      </c>
      <c r="B20" s="110" t="s">
        <v>74</v>
      </c>
      <c r="C20" s="111">
        <v>1</v>
      </c>
      <c r="D20" s="112"/>
      <c r="E20" s="113">
        <v>297</v>
      </c>
      <c r="F20" s="114">
        <v>297</v>
      </c>
      <c r="G20" s="115">
        <v>40</v>
      </c>
      <c r="H20" s="116">
        <v>178.2</v>
      </c>
      <c r="I20" s="117"/>
    </row>
    <row r="21" spans="1:9" hidden="1" outlineLevel="4" x14ac:dyDescent="0.2">
      <c r="A21" s="109" t="s">
        <v>75</v>
      </c>
      <c r="B21" s="110" t="s">
        <v>64</v>
      </c>
      <c r="C21" s="111">
        <v>0</v>
      </c>
      <c r="D21" s="112"/>
      <c r="E21" s="113">
        <v>1419</v>
      </c>
      <c r="F21" s="114">
        <v>0</v>
      </c>
      <c r="G21" s="115">
        <v>40</v>
      </c>
      <c r="H21" s="116">
        <v>0</v>
      </c>
      <c r="I21" s="117"/>
    </row>
    <row r="22" spans="1:9" hidden="1" outlineLevel="4" x14ac:dyDescent="0.2">
      <c r="A22" s="109" t="s">
        <v>76</v>
      </c>
      <c r="B22" s="110" t="s">
        <v>77</v>
      </c>
      <c r="C22" s="111">
        <v>1</v>
      </c>
      <c r="D22" s="112"/>
      <c r="E22" s="113">
        <v>713.21</v>
      </c>
      <c r="F22" s="114">
        <v>713.21</v>
      </c>
      <c r="G22" s="115">
        <v>40</v>
      </c>
      <c r="H22" s="116">
        <v>427.92599999999999</v>
      </c>
      <c r="I22" s="117"/>
    </row>
    <row r="23" spans="1:9" outlineLevel="3" x14ac:dyDescent="0.2">
      <c r="A23" s="109" t="s">
        <v>78</v>
      </c>
      <c r="B23" s="110" t="s">
        <v>79</v>
      </c>
      <c r="C23" s="111">
        <v>33</v>
      </c>
      <c r="D23" s="112"/>
      <c r="E23" s="113">
        <v>5811.78</v>
      </c>
      <c r="F23" s="114">
        <f>C23*E23</f>
        <v>191788.74</v>
      </c>
      <c r="G23" s="115">
        <v>40</v>
      </c>
      <c r="H23" s="116">
        <f>F23*(1-(G23/100)) +(0*SUM(H24,H25,H26))</f>
        <v>115073.24399999999</v>
      </c>
      <c r="I23" s="117"/>
    </row>
    <row r="24" spans="1:9" hidden="1" outlineLevel="4" x14ac:dyDescent="0.2">
      <c r="A24" s="109" t="s">
        <v>80</v>
      </c>
      <c r="B24" s="110" t="s">
        <v>81</v>
      </c>
      <c r="C24" s="111">
        <v>1</v>
      </c>
      <c r="D24" s="112"/>
      <c r="E24" s="113">
        <v>121.31</v>
      </c>
      <c r="F24" s="114">
        <v>121.31</v>
      </c>
      <c r="G24" s="115">
        <v>40</v>
      </c>
      <c r="H24" s="116">
        <v>72.786000000000001</v>
      </c>
      <c r="I24" s="117"/>
    </row>
    <row r="25" spans="1:9" hidden="1" outlineLevel="4" x14ac:dyDescent="0.2">
      <c r="A25" s="109" t="s">
        <v>82</v>
      </c>
      <c r="B25" s="110" t="s">
        <v>83</v>
      </c>
      <c r="C25" s="111">
        <v>1</v>
      </c>
      <c r="D25" s="112"/>
      <c r="E25" s="113">
        <v>5658.47</v>
      </c>
      <c r="F25" s="114">
        <v>5658.47</v>
      </c>
      <c r="G25" s="115">
        <v>40</v>
      </c>
      <c r="H25" s="116">
        <v>3395.0819999999999</v>
      </c>
      <c r="I25" s="117"/>
    </row>
    <row r="26" spans="1:9" hidden="1" outlineLevel="4" x14ac:dyDescent="0.2">
      <c r="A26" s="109" t="s">
        <v>84</v>
      </c>
      <c r="B26" s="110" t="s">
        <v>85</v>
      </c>
      <c r="C26" s="111">
        <v>1</v>
      </c>
      <c r="D26" s="112"/>
      <c r="E26" s="113">
        <v>32</v>
      </c>
      <c r="F26" s="114">
        <v>32</v>
      </c>
      <c r="G26" s="115">
        <v>40</v>
      </c>
      <c r="H26" s="116">
        <v>19.2</v>
      </c>
      <c r="I26" s="117"/>
    </row>
    <row r="27" spans="1:9" outlineLevel="3" x14ac:dyDescent="0.2">
      <c r="A27" s="109" t="s">
        <v>86</v>
      </c>
      <c r="B27" s="110" t="s">
        <v>87</v>
      </c>
      <c r="C27" s="111">
        <v>33</v>
      </c>
      <c r="D27" s="112"/>
      <c r="E27" s="113">
        <v>2153.15</v>
      </c>
      <c r="F27" s="114">
        <f>C27*E27</f>
        <v>71053.95</v>
      </c>
      <c r="G27" s="115">
        <v>40</v>
      </c>
      <c r="H27" s="116">
        <f>F27*(1-(G27/100)) +(0*SUM(H28))</f>
        <v>42632.369999999995</v>
      </c>
      <c r="I27" s="117"/>
    </row>
    <row r="28" spans="1:9" hidden="1" outlineLevel="3" x14ac:dyDescent="0.2">
      <c r="A28" s="109" t="s">
        <v>88</v>
      </c>
      <c r="B28" s="110" t="s">
        <v>89</v>
      </c>
      <c r="C28" s="111">
        <v>1</v>
      </c>
      <c r="D28" s="112"/>
      <c r="E28" s="113">
        <v>2153.15</v>
      </c>
      <c r="F28" s="114">
        <v>2153.15</v>
      </c>
      <c r="G28" s="115">
        <v>40</v>
      </c>
      <c r="H28" s="116">
        <v>1291.8900000000001</v>
      </c>
      <c r="I28" s="117"/>
    </row>
    <row r="29" spans="1:9" outlineLevel="3" x14ac:dyDescent="0.2">
      <c r="A29" s="109" t="s">
        <v>90</v>
      </c>
      <c r="B29" s="110" t="s">
        <v>91</v>
      </c>
      <c r="C29" s="111">
        <v>16</v>
      </c>
      <c r="D29" s="112"/>
      <c r="E29" s="113">
        <v>2153.15</v>
      </c>
      <c r="F29" s="114">
        <f>C29*E29</f>
        <v>34450.400000000001</v>
      </c>
      <c r="G29" s="115">
        <v>40</v>
      </c>
      <c r="H29" s="116">
        <f>F29*(1-(G29/100)) +(0*SUM(H30))</f>
        <v>20670.240000000002</v>
      </c>
      <c r="I29" s="117"/>
    </row>
    <row r="30" spans="1:9" hidden="1" outlineLevel="3" x14ac:dyDescent="0.2">
      <c r="A30" s="109" t="s">
        <v>92</v>
      </c>
      <c r="B30" s="110" t="s">
        <v>89</v>
      </c>
      <c r="C30" s="111">
        <v>1</v>
      </c>
      <c r="D30" s="112"/>
      <c r="E30" s="113">
        <v>2153.15</v>
      </c>
      <c r="F30" s="114">
        <v>2153.15</v>
      </c>
      <c r="G30" s="115">
        <v>40</v>
      </c>
      <c r="H30" s="116">
        <v>1291.8900000000001</v>
      </c>
      <c r="I30" s="117"/>
    </row>
    <row r="31" spans="1:9" outlineLevel="2" x14ac:dyDescent="0.2">
      <c r="A31" s="109" t="s">
        <v>93</v>
      </c>
      <c r="B31" s="110" t="s">
        <v>94</v>
      </c>
      <c r="C31" s="111">
        <v>1</v>
      </c>
      <c r="D31" s="112"/>
      <c r="E31" s="113">
        <f>SUM(F32)</f>
        <v>3032616.5796536701</v>
      </c>
      <c r="F31" s="114">
        <f>C31*E31</f>
        <v>3032616.5796536701</v>
      </c>
      <c r="G31" s="115">
        <f>IF(F31=0, 0, 100*(1-(H31/F31)))</f>
        <v>40</v>
      </c>
      <c r="H31" s="116">
        <f>C31*SUM(H32)</f>
        <v>1819569.947792202</v>
      </c>
      <c r="I31" s="117"/>
    </row>
    <row r="32" spans="1:9" outlineLevel="2" x14ac:dyDescent="0.2">
      <c r="A32" s="109" t="s">
        <v>95</v>
      </c>
      <c r="B32" s="110" t="s">
        <v>96</v>
      </c>
      <c r="C32" s="111">
        <v>241</v>
      </c>
      <c r="D32" s="112"/>
      <c r="E32" s="113">
        <v>12583.47128487</v>
      </c>
      <c r="F32" s="114">
        <f>C32*E32</f>
        <v>3032616.5796536701</v>
      </c>
      <c r="G32" s="115">
        <v>40</v>
      </c>
      <c r="H32" s="116">
        <f>F32*(1-(G32/100)) +(0*SUM(H33,H34,H35,H36,H37,H38,H39,H40,H41,H42,H43,H44,H45,H46,H47))</f>
        <v>1819569.947792202</v>
      </c>
      <c r="I32" s="117"/>
    </row>
    <row r="33" spans="1:9" hidden="1" outlineLevel="3" x14ac:dyDescent="0.2">
      <c r="A33" s="109" t="s">
        <v>97</v>
      </c>
      <c r="B33" s="110" t="s">
        <v>98</v>
      </c>
      <c r="C33" s="111">
        <v>1</v>
      </c>
      <c r="D33" s="112"/>
      <c r="E33" s="113">
        <v>594.85546925000006</v>
      </c>
      <c r="F33" s="114">
        <v>594.85546925000006</v>
      </c>
      <c r="G33" s="115">
        <v>40</v>
      </c>
      <c r="H33" s="116">
        <v>356.91328155000002</v>
      </c>
      <c r="I33" s="117"/>
    </row>
    <row r="34" spans="1:9" hidden="1" outlineLevel="3" x14ac:dyDescent="0.2">
      <c r="A34" s="109" t="s">
        <v>99</v>
      </c>
      <c r="B34" s="110" t="s">
        <v>100</v>
      </c>
      <c r="C34" s="111">
        <v>0</v>
      </c>
      <c r="D34" s="112"/>
      <c r="E34" s="113">
        <v>967.93582071000003</v>
      </c>
      <c r="F34" s="114">
        <v>0</v>
      </c>
      <c r="G34" s="115">
        <v>40</v>
      </c>
      <c r="H34" s="116">
        <v>0</v>
      </c>
      <c r="I34" s="117"/>
    </row>
    <row r="35" spans="1:9" hidden="1" outlineLevel="3" x14ac:dyDescent="0.2">
      <c r="A35" s="109" t="s">
        <v>101</v>
      </c>
      <c r="B35" s="110" t="s">
        <v>102</v>
      </c>
      <c r="C35" s="111">
        <v>0</v>
      </c>
      <c r="D35" s="112"/>
      <c r="E35" s="113">
        <v>78.186680249999995</v>
      </c>
      <c r="F35" s="114">
        <v>0</v>
      </c>
      <c r="G35" s="115">
        <v>40</v>
      </c>
      <c r="H35" s="116">
        <v>0</v>
      </c>
      <c r="I35" s="117"/>
    </row>
    <row r="36" spans="1:9" hidden="1" outlineLevel="3" x14ac:dyDescent="0.2">
      <c r="A36" s="109" t="s">
        <v>103</v>
      </c>
      <c r="B36" s="110" t="s">
        <v>104</v>
      </c>
      <c r="C36" s="111">
        <v>0</v>
      </c>
      <c r="D36" s="112"/>
      <c r="E36" s="113">
        <v>823.90169361999995</v>
      </c>
      <c r="F36" s="114">
        <v>0</v>
      </c>
      <c r="G36" s="115">
        <v>40</v>
      </c>
      <c r="H36" s="116">
        <v>0</v>
      </c>
      <c r="I36" s="117"/>
    </row>
    <row r="37" spans="1:9" hidden="1" outlineLevel="3" x14ac:dyDescent="0.2">
      <c r="A37" s="109" t="s">
        <v>105</v>
      </c>
      <c r="B37" s="110" t="s">
        <v>106</v>
      </c>
      <c r="C37" s="111">
        <v>2</v>
      </c>
      <c r="D37" s="112"/>
      <c r="E37" s="113">
        <v>313.76543995999998</v>
      </c>
      <c r="F37" s="114">
        <v>627.53087991999996</v>
      </c>
      <c r="G37" s="115">
        <v>40</v>
      </c>
      <c r="H37" s="116">
        <v>376.518527952</v>
      </c>
      <c r="I37" s="117"/>
    </row>
    <row r="38" spans="1:9" hidden="1" outlineLevel="3" x14ac:dyDescent="0.2">
      <c r="A38" s="109" t="s">
        <v>107</v>
      </c>
      <c r="B38" s="110" t="s">
        <v>108</v>
      </c>
      <c r="C38" s="111">
        <v>1</v>
      </c>
      <c r="D38" s="112"/>
      <c r="E38" s="113">
        <v>6097.03298103</v>
      </c>
      <c r="F38" s="114">
        <v>6097.03298103</v>
      </c>
      <c r="G38" s="115">
        <v>40</v>
      </c>
      <c r="H38" s="116">
        <v>3658.2197886180002</v>
      </c>
      <c r="I38" s="117"/>
    </row>
    <row r="39" spans="1:9" hidden="1" outlineLevel="3" x14ac:dyDescent="0.2">
      <c r="A39" s="109" t="s">
        <v>109</v>
      </c>
      <c r="B39" s="110" t="s">
        <v>110</v>
      </c>
      <c r="C39" s="111">
        <v>1</v>
      </c>
      <c r="D39" s="112"/>
      <c r="E39" s="113">
        <v>3158.4872023399998</v>
      </c>
      <c r="F39" s="114">
        <v>3158.4872023399998</v>
      </c>
      <c r="G39" s="115">
        <v>40</v>
      </c>
      <c r="H39" s="116">
        <v>1895.0923214039999</v>
      </c>
      <c r="I39" s="117"/>
    </row>
    <row r="40" spans="1:9" hidden="1" outlineLevel="3" x14ac:dyDescent="0.2">
      <c r="A40" s="109" t="s">
        <v>111</v>
      </c>
      <c r="B40" s="110" t="s">
        <v>112</v>
      </c>
      <c r="C40" s="111">
        <v>0</v>
      </c>
      <c r="D40" s="112"/>
      <c r="E40" s="113">
        <v>967.93582071000003</v>
      </c>
      <c r="F40" s="114">
        <v>0</v>
      </c>
      <c r="G40" s="115">
        <v>40</v>
      </c>
      <c r="H40" s="116">
        <v>0</v>
      </c>
      <c r="I40" s="117"/>
    </row>
    <row r="41" spans="1:9" hidden="1" outlineLevel="3" x14ac:dyDescent="0.2">
      <c r="A41" s="109" t="s">
        <v>113</v>
      </c>
      <c r="B41" s="110" t="s">
        <v>114</v>
      </c>
      <c r="C41" s="111">
        <v>1</v>
      </c>
      <c r="D41" s="112"/>
      <c r="E41" s="113">
        <v>1400.7385712499999</v>
      </c>
      <c r="F41" s="114">
        <v>1400.7385712499999</v>
      </c>
      <c r="G41" s="115">
        <v>40</v>
      </c>
      <c r="H41" s="116">
        <v>840.44314274999999</v>
      </c>
      <c r="I41" s="117"/>
    </row>
    <row r="42" spans="1:9" hidden="1" outlineLevel="3" x14ac:dyDescent="0.2">
      <c r="A42" s="109" t="s">
        <v>115</v>
      </c>
      <c r="B42" s="110" t="s">
        <v>116</v>
      </c>
      <c r="C42" s="111">
        <v>1</v>
      </c>
      <c r="D42" s="112"/>
      <c r="E42" s="113">
        <v>491.93938622000002</v>
      </c>
      <c r="F42" s="114">
        <v>491.93938622000002</v>
      </c>
      <c r="G42" s="115">
        <v>40</v>
      </c>
      <c r="H42" s="116">
        <v>295.163631732</v>
      </c>
      <c r="I42" s="117"/>
    </row>
    <row r="43" spans="1:9" hidden="1" outlineLevel="3" x14ac:dyDescent="0.2">
      <c r="A43" s="109" t="s">
        <v>117</v>
      </c>
      <c r="B43" s="110" t="s">
        <v>118</v>
      </c>
      <c r="C43" s="111">
        <v>0</v>
      </c>
      <c r="D43" s="112"/>
      <c r="E43" s="113">
        <v>508.08608175000001</v>
      </c>
      <c r="F43" s="114">
        <v>0</v>
      </c>
      <c r="G43" s="115">
        <v>40</v>
      </c>
      <c r="H43" s="116">
        <v>0</v>
      </c>
      <c r="I43" s="117"/>
    </row>
    <row r="44" spans="1:9" hidden="1" outlineLevel="3" x14ac:dyDescent="0.2">
      <c r="A44" s="109" t="s">
        <v>119</v>
      </c>
      <c r="B44" s="110" t="s">
        <v>120</v>
      </c>
      <c r="C44" s="111">
        <v>0</v>
      </c>
      <c r="D44" s="112"/>
      <c r="E44" s="113">
        <v>275.43613906000002</v>
      </c>
      <c r="F44" s="114">
        <v>0</v>
      </c>
      <c r="G44" s="115">
        <v>40</v>
      </c>
      <c r="H44" s="116">
        <v>0</v>
      </c>
      <c r="I44" s="117"/>
    </row>
    <row r="45" spans="1:9" hidden="1" outlineLevel="3" x14ac:dyDescent="0.2">
      <c r="A45" s="109" t="s">
        <v>121</v>
      </c>
      <c r="B45" s="110" t="s">
        <v>122</v>
      </c>
      <c r="C45" s="111">
        <v>0</v>
      </c>
      <c r="D45" s="112"/>
      <c r="E45" s="113">
        <v>270.62269196</v>
      </c>
      <c r="F45" s="114">
        <v>0</v>
      </c>
      <c r="G45" s="115">
        <v>40</v>
      </c>
      <c r="H45" s="116">
        <v>0</v>
      </c>
      <c r="I45" s="117"/>
    </row>
    <row r="46" spans="1:9" hidden="1" outlineLevel="3" x14ac:dyDescent="0.2">
      <c r="A46" s="109" t="s">
        <v>123</v>
      </c>
      <c r="B46" s="110" t="s">
        <v>124</v>
      </c>
      <c r="C46" s="111">
        <v>1</v>
      </c>
      <c r="D46" s="112"/>
      <c r="E46" s="113">
        <v>212.88679486000001</v>
      </c>
      <c r="F46" s="114">
        <v>212.88679486000001</v>
      </c>
      <c r="G46" s="115">
        <v>40</v>
      </c>
      <c r="H46" s="116">
        <v>127.732076916</v>
      </c>
      <c r="I46" s="117"/>
    </row>
    <row r="47" spans="1:9" hidden="1" outlineLevel="3" x14ac:dyDescent="0.2">
      <c r="A47" s="109" t="s">
        <v>125</v>
      </c>
      <c r="B47" s="110" t="s">
        <v>126</v>
      </c>
      <c r="C47" s="111">
        <v>0</v>
      </c>
      <c r="D47" s="112"/>
      <c r="E47" s="113">
        <v>206.87635298999999</v>
      </c>
      <c r="F47" s="114">
        <v>0</v>
      </c>
      <c r="G47" s="115">
        <v>40</v>
      </c>
      <c r="H47" s="116">
        <v>0</v>
      </c>
      <c r="I47" s="117"/>
    </row>
    <row r="48" spans="1:9" outlineLevel="2" x14ac:dyDescent="0.2">
      <c r="A48" s="109" t="s">
        <v>127</v>
      </c>
      <c r="B48" s="110" t="s">
        <v>128</v>
      </c>
      <c r="C48" s="111">
        <v>1</v>
      </c>
      <c r="D48" s="112"/>
      <c r="E48" s="113">
        <f>SUM(F49)</f>
        <v>362065.04520583001</v>
      </c>
      <c r="F48" s="114">
        <f>C48*E48</f>
        <v>362065.04520583001</v>
      </c>
      <c r="G48" s="115">
        <f>IF(F48=0, 0, 100*(1-(H48/F48)))</f>
        <v>40</v>
      </c>
      <c r="H48" s="116">
        <f>C48*SUM(H49)</f>
        <v>217239.027123498</v>
      </c>
      <c r="I48" s="117"/>
    </row>
    <row r="49" spans="1:9" outlineLevel="2" x14ac:dyDescent="0.2">
      <c r="A49" s="109" t="s">
        <v>129</v>
      </c>
      <c r="B49" s="110" t="s">
        <v>130</v>
      </c>
      <c r="C49" s="111">
        <v>23</v>
      </c>
      <c r="D49" s="112"/>
      <c r="E49" s="113">
        <v>15741.95848721</v>
      </c>
      <c r="F49" s="114">
        <f>C49*E49</f>
        <v>362065.04520583001</v>
      </c>
      <c r="G49" s="115">
        <v>40</v>
      </c>
      <c r="H49" s="116">
        <f>F49*(1-(G49/100)) +(0*SUM(H50,H51,H52,H53,H54,H55,H56,H57,H58,H59,H60,H61,H62,H63,H64))</f>
        <v>217239.027123498</v>
      </c>
      <c r="I49" s="117"/>
    </row>
    <row r="50" spans="1:9" hidden="1" outlineLevel="3" x14ac:dyDescent="0.2">
      <c r="A50" s="109" t="s">
        <v>131</v>
      </c>
      <c r="B50" s="110" t="s">
        <v>98</v>
      </c>
      <c r="C50" s="111">
        <v>1</v>
      </c>
      <c r="D50" s="112"/>
      <c r="E50" s="113">
        <v>594.85546925000006</v>
      </c>
      <c r="F50" s="114">
        <v>594.85546925000006</v>
      </c>
      <c r="G50" s="115">
        <v>40</v>
      </c>
      <c r="H50" s="116">
        <v>356.91328155000002</v>
      </c>
      <c r="I50" s="117"/>
    </row>
    <row r="51" spans="1:9" hidden="1" outlineLevel="3" x14ac:dyDescent="0.2">
      <c r="A51" s="109" t="s">
        <v>132</v>
      </c>
      <c r="B51" s="110" t="s">
        <v>100</v>
      </c>
      <c r="C51" s="111">
        <v>0</v>
      </c>
      <c r="D51" s="112"/>
      <c r="E51" s="113">
        <v>967.93582071000003</v>
      </c>
      <c r="F51" s="114">
        <v>0</v>
      </c>
      <c r="G51" s="115">
        <v>40</v>
      </c>
      <c r="H51" s="116">
        <v>0</v>
      </c>
      <c r="I51" s="117"/>
    </row>
    <row r="52" spans="1:9" hidden="1" outlineLevel="3" x14ac:dyDescent="0.2">
      <c r="A52" s="109" t="s">
        <v>133</v>
      </c>
      <c r="B52" s="110" t="s">
        <v>102</v>
      </c>
      <c r="C52" s="111">
        <v>0</v>
      </c>
      <c r="D52" s="112"/>
      <c r="E52" s="113">
        <v>78.186680249999995</v>
      </c>
      <c r="F52" s="114">
        <v>0</v>
      </c>
      <c r="G52" s="115">
        <v>40</v>
      </c>
      <c r="H52" s="116">
        <v>0</v>
      </c>
      <c r="I52" s="117"/>
    </row>
    <row r="53" spans="1:9" hidden="1" outlineLevel="3" x14ac:dyDescent="0.2">
      <c r="A53" s="109" t="s">
        <v>134</v>
      </c>
      <c r="B53" s="110" t="s">
        <v>104</v>
      </c>
      <c r="C53" s="111">
        <v>0</v>
      </c>
      <c r="D53" s="112"/>
      <c r="E53" s="113">
        <v>823.90169361999995</v>
      </c>
      <c r="F53" s="114">
        <v>0</v>
      </c>
      <c r="G53" s="115">
        <v>40</v>
      </c>
      <c r="H53" s="116">
        <v>0</v>
      </c>
      <c r="I53" s="117"/>
    </row>
    <row r="54" spans="1:9" hidden="1" outlineLevel="3" x14ac:dyDescent="0.2">
      <c r="A54" s="109" t="s">
        <v>135</v>
      </c>
      <c r="B54" s="110" t="s">
        <v>106</v>
      </c>
      <c r="C54" s="111">
        <v>2</v>
      </c>
      <c r="D54" s="112"/>
      <c r="E54" s="113">
        <v>313.76543995999998</v>
      </c>
      <c r="F54" s="114">
        <v>627.53087991999996</v>
      </c>
      <c r="G54" s="115">
        <v>40</v>
      </c>
      <c r="H54" s="116">
        <v>376.518527952</v>
      </c>
      <c r="I54" s="117"/>
    </row>
    <row r="55" spans="1:9" hidden="1" outlineLevel="3" x14ac:dyDescent="0.2">
      <c r="A55" s="109" t="s">
        <v>136</v>
      </c>
      <c r="B55" s="110" t="s">
        <v>108</v>
      </c>
      <c r="C55" s="111">
        <v>1</v>
      </c>
      <c r="D55" s="112"/>
      <c r="E55" s="113">
        <v>6097.03298103</v>
      </c>
      <c r="F55" s="114">
        <v>6097.03298103</v>
      </c>
      <c r="G55" s="115">
        <v>40</v>
      </c>
      <c r="H55" s="116">
        <v>3658.2197886180002</v>
      </c>
      <c r="I55" s="117"/>
    </row>
    <row r="56" spans="1:9" hidden="1" outlineLevel="3" x14ac:dyDescent="0.2">
      <c r="A56" s="109" t="s">
        <v>137</v>
      </c>
      <c r="B56" s="110" t="s">
        <v>110</v>
      </c>
      <c r="C56" s="111">
        <v>2</v>
      </c>
      <c r="D56" s="112"/>
      <c r="E56" s="113">
        <v>3158.4872023399998</v>
      </c>
      <c r="F56" s="114">
        <v>6316.9744046799997</v>
      </c>
      <c r="G56" s="115">
        <v>40</v>
      </c>
      <c r="H56" s="116">
        <v>3790.1846428079998</v>
      </c>
      <c r="I56" s="117"/>
    </row>
    <row r="57" spans="1:9" hidden="1" outlineLevel="3" x14ac:dyDescent="0.2">
      <c r="A57" s="109" t="s">
        <v>138</v>
      </c>
      <c r="B57" s="110" t="s">
        <v>112</v>
      </c>
      <c r="C57" s="111">
        <v>0</v>
      </c>
      <c r="D57" s="112"/>
      <c r="E57" s="113">
        <v>967.93582071000003</v>
      </c>
      <c r="F57" s="114">
        <v>0</v>
      </c>
      <c r="G57" s="115">
        <v>40</v>
      </c>
      <c r="H57" s="116">
        <v>0</v>
      </c>
      <c r="I57" s="117"/>
    </row>
    <row r="58" spans="1:9" hidden="1" outlineLevel="3" x14ac:dyDescent="0.2">
      <c r="A58" s="109" t="s">
        <v>139</v>
      </c>
      <c r="B58" s="110" t="s">
        <v>114</v>
      </c>
      <c r="C58" s="111">
        <v>1</v>
      </c>
      <c r="D58" s="112"/>
      <c r="E58" s="113">
        <v>1400.7385712499999</v>
      </c>
      <c r="F58" s="114">
        <v>1400.7385712499999</v>
      </c>
      <c r="G58" s="115">
        <v>40</v>
      </c>
      <c r="H58" s="116">
        <v>840.44314274999999</v>
      </c>
      <c r="I58" s="117"/>
    </row>
    <row r="59" spans="1:9" hidden="1" outlineLevel="3" x14ac:dyDescent="0.2">
      <c r="A59" s="109" t="s">
        <v>140</v>
      </c>
      <c r="B59" s="110" t="s">
        <v>116</v>
      </c>
      <c r="C59" s="111">
        <v>1</v>
      </c>
      <c r="D59" s="112"/>
      <c r="E59" s="113">
        <v>491.93938622000002</v>
      </c>
      <c r="F59" s="114">
        <v>491.93938622000002</v>
      </c>
      <c r="G59" s="115">
        <v>40</v>
      </c>
      <c r="H59" s="116">
        <v>295.163631732</v>
      </c>
      <c r="I59" s="117"/>
    </row>
    <row r="60" spans="1:9" hidden="1" outlineLevel="3" x14ac:dyDescent="0.2">
      <c r="A60" s="109" t="s">
        <v>141</v>
      </c>
      <c r="B60" s="110" t="s">
        <v>118</v>
      </c>
      <c r="C60" s="111">
        <v>0</v>
      </c>
      <c r="D60" s="112"/>
      <c r="E60" s="113">
        <v>508.08608175000001</v>
      </c>
      <c r="F60" s="114">
        <v>0</v>
      </c>
      <c r="G60" s="115">
        <v>40</v>
      </c>
      <c r="H60" s="116">
        <v>0</v>
      </c>
      <c r="I60" s="117"/>
    </row>
    <row r="61" spans="1:9" hidden="1" outlineLevel="3" x14ac:dyDescent="0.2">
      <c r="A61" s="109" t="s">
        <v>142</v>
      </c>
      <c r="B61" s="110" t="s">
        <v>120</v>
      </c>
      <c r="C61" s="111">
        <v>0</v>
      </c>
      <c r="D61" s="112"/>
      <c r="E61" s="113">
        <v>275.43613906000002</v>
      </c>
      <c r="F61" s="114">
        <v>0</v>
      </c>
      <c r="G61" s="115">
        <v>40</v>
      </c>
      <c r="H61" s="116">
        <v>0</v>
      </c>
      <c r="I61" s="117"/>
    </row>
    <row r="62" spans="1:9" hidden="1" outlineLevel="3" x14ac:dyDescent="0.2">
      <c r="A62" s="109" t="s">
        <v>143</v>
      </c>
      <c r="B62" s="110" t="s">
        <v>122</v>
      </c>
      <c r="C62" s="111">
        <v>0</v>
      </c>
      <c r="D62" s="112"/>
      <c r="E62" s="113">
        <v>270.62269196</v>
      </c>
      <c r="F62" s="114">
        <v>0</v>
      </c>
      <c r="G62" s="115">
        <v>40</v>
      </c>
      <c r="H62" s="116">
        <v>0</v>
      </c>
      <c r="I62" s="117"/>
    </row>
    <row r="63" spans="1:9" hidden="1" outlineLevel="3" x14ac:dyDescent="0.2">
      <c r="A63" s="109" t="s">
        <v>144</v>
      </c>
      <c r="B63" s="110" t="s">
        <v>124</v>
      </c>
      <c r="C63" s="111">
        <v>1</v>
      </c>
      <c r="D63" s="112"/>
      <c r="E63" s="113">
        <v>212.88679486000001</v>
      </c>
      <c r="F63" s="114">
        <v>212.88679486000001</v>
      </c>
      <c r="G63" s="115">
        <v>40</v>
      </c>
      <c r="H63" s="116">
        <v>127.732076916</v>
      </c>
      <c r="I63" s="117"/>
    </row>
    <row r="64" spans="1:9" hidden="1" outlineLevel="3" x14ac:dyDescent="0.2">
      <c r="A64" s="109" t="s">
        <v>145</v>
      </c>
      <c r="B64" s="110" t="s">
        <v>126</v>
      </c>
      <c r="C64" s="111">
        <v>0</v>
      </c>
      <c r="D64" s="112"/>
      <c r="E64" s="113">
        <v>206.87635298999999</v>
      </c>
      <c r="F64" s="114">
        <v>0</v>
      </c>
      <c r="G64" s="115">
        <v>40</v>
      </c>
      <c r="H64" s="116">
        <v>0</v>
      </c>
      <c r="I64" s="117"/>
    </row>
    <row r="65" spans="1:9" outlineLevel="2" x14ac:dyDescent="0.2">
      <c r="A65" s="109" t="s">
        <v>146</v>
      </c>
      <c r="B65" s="110" t="s">
        <v>147</v>
      </c>
      <c r="C65" s="111">
        <v>1</v>
      </c>
      <c r="D65" s="112"/>
      <c r="E65" s="113">
        <f>SUM(F66)</f>
        <v>103921.02381264001</v>
      </c>
      <c r="F65" s="114">
        <f>C65*E65</f>
        <v>103921.02381264001</v>
      </c>
      <c r="G65" s="115">
        <f>IF(F65=0, 0, 100*(1-(H65/F65)))</f>
        <v>40</v>
      </c>
      <c r="H65" s="116">
        <f>C65*SUM(H66)</f>
        <v>62352.614287584001</v>
      </c>
      <c r="I65" s="117"/>
    </row>
    <row r="66" spans="1:9" outlineLevel="2" x14ac:dyDescent="0.2">
      <c r="A66" s="109" t="s">
        <v>148</v>
      </c>
      <c r="B66" s="110" t="s">
        <v>149</v>
      </c>
      <c r="C66" s="111">
        <v>6</v>
      </c>
      <c r="D66" s="112"/>
      <c r="E66" s="113">
        <v>17320.170635440001</v>
      </c>
      <c r="F66" s="114">
        <f>C66*E66</f>
        <v>103921.02381264001</v>
      </c>
      <c r="G66" s="115">
        <v>40</v>
      </c>
      <c r="H66" s="116">
        <f>F66*(1-(G66/100)) +(0*SUM(H67,H68,H69,H70,H71,H72,H73,H74,H75,H76,H77,H78,H79,H80,H81,H82))</f>
        <v>62352.614287584001</v>
      </c>
      <c r="I66" s="117"/>
    </row>
    <row r="67" spans="1:9" hidden="1" outlineLevel="3" x14ac:dyDescent="0.2">
      <c r="A67" s="109" t="s">
        <v>150</v>
      </c>
      <c r="B67" s="110" t="s">
        <v>151</v>
      </c>
      <c r="C67" s="111">
        <v>1</v>
      </c>
      <c r="D67" s="112"/>
      <c r="E67" s="113">
        <v>7895.1865529099996</v>
      </c>
      <c r="F67" s="114">
        <v>7895.1865529099996</v>
      </c>
      <c r="G67" s="115">
        <v>40</v>
      </c>
      <c r="H67" s="116">
        <v>4737.1119317459998</v>
      </c>
      <c r="I67" s="117"/>
    </row>
    <row r="68" spans="1:9" hidden="1" outlineLevel="3" x14ac:dyDescent="0.2">
      <c r="A68" s="109" t="s">
        <v>152</v>
      </c>
      <c r="B68" s="110" t="s">
        <v>98</v>
      </c>
      <c r="C68" s="111">
        <v>1</v>
      </c>
      <c r="D68" s="112"/>
      <c r="E68" s="113">
        <v>594.85546925000006</v>
      </c>
      <c r="F68" s="114">
        <v>594.85546925000006</v>
      </c>
      <c r="G68" s="115">
        <v>40</v>
      </c>
      <c r="H68" s="116">
        <v>356.91328155000002</v>
      </c>
      <c r="I68" s="117"/>
    </row>
    <row r="69" spans="1:9" hidden="1" outlineLevel="3" x14ac:dyDescent="0.2">
      <c r="A69" s="109" t="s">
        <v>153</v>
      </c>
      <c r="B69" s="110" t="s">
        <v>100</v>
      </c>
      <c r="C69" s="111">
        <v>0</v>
      </c>
      <c r="D69" s="112"/>
      <c r="E69" s="113">
        <v>967.93582071000003</v>
      </c>
      <c r="F69" s="114">
        <v>0</v>
      </c>
      <c r="G69" s="115">
        <v>40</v>
      </c>
      <c r="H69" s="116">
        <v>0</v>
      </c>
      <c r="I69" s="117"/>
    </row>
    <row r="70" spans="1:9" hidden="1" outlineLevel="3" x14ac:dyDescent="0.2">
      <c r="A70" s="109" t="s">
        <v>154</v>
      </c>
      <c r="B70" s="110" t="s">
        <v>102</v>
      </c>
      <c r="C70" s="111">
        <v>0</v>
      </c>
      <c r="D70" s="112"/>
      <c r="E70" s="113">
        <v>78.186680249999995</v>
      </c>
      <c r="F70" s="114">
        <v>0</v>
      </c>
      <c r="G70" s="115">
        <v>40</v>
      </c>
      <c r="H70" s="116">
        <v>0</v>
      </c>
      <c r="I70" s="117"/>
    </row>
    <row r="71" spans="1:9" hidden="1" outlineLevel="3" x14ac:dyDescent="0.2">
      <c r="A71" s="109" t="s">
        <v>155</v>
      </c>
      <c r="B71" s="110" t="s">
        <v>104</v>
      </c>
      <c r="C71" s="111">
        <v>0</v>
      </c>
      <c r="D71" s="112"/>
      <c r="E71" s="113">
        <v>823.90169361999995</v>
      </c>
      <c r="F71" s="114">
        <v>0</v>
      </c>
      <c r="G71" s="115">
        <v>40</v>
      </c>
      <c r="H71" s="116">
        <v>0</v>
      </c>
      <c r="I71" s="117"/>
    </row>
    <row r="72" spans="1:9" hidden="1" outlineLevel="3" x14ac:dyDescent="0.2">
      <c r="A72" s="109" t="s">
        <v>156</v>
      </c>
      <c r="B72" s="110" t="s">
        <v>106</v>
      </c>
      <c r="C72" s="111">
        <v>2</v>
      </c>
      <c r="D72" s="112"/>
      <c r="E72" s="113">
        <v>313.76543995999998</v>
      </c>
      <c r="F72" s="114">
        <v>627.53087991999996</v>
      </c>
      <c r="G72" s="115">
        <v>40</v>
      </c>
      <c r="H72" s="116">
        <v>376.518527952</v>
      </c>
      <c r="I72" s="117"/>
    </row>
    <row r="73" spans="1:9" hidden="1" outlineLevel="3" x14ac:dyDescent="0.2">
      <c r="A73" s="109" t="s">
        <v>157</v>
      </c>
      <c r="B73" s="110" t="s">
        <v>108</v>
      </c>
      <c r="C73" s="111">
        <v>1</v>
      </c>
      <c r="D73" s="112"/>
      <c r="E73" s="113">
        <v>6097.03298103</v>
      </c>
      <c r="F73" s="114">
        <v>6097.03298103</v>
      </c>
      <c r="G73" s="115">
        <v>40</v>
      </c>
      <c r="H73" s="116">
        <v>3658.2197886180002</v>
      </c>
      <c r="I73" s="117"/>
    </row>
    <row r="74" spans="1:9" hidden="1" outlineLevel="3" x14ac:dyDescent="0.2">
      <c r="A74" s="109" t="s">
        <v>158</v>
      </c>
      <c r="B74" s="110" t="s">
        <v>110</v>
      </c>
      <c r="C74" s="111">
        <v>0</v>
      </c>
      <c r="D74" s="112"/>
      <c r="E74" s="113">
        <v>3158.4872023399998</v>
      </c>
      <c r="F74" s="114">
        <v>0</v>
      </c>
      <c r="G74" s="115">
        <v>40</v>
      </c>
      <c r="H74" s="116">
        <v>0</v>
      </c>
      <c r="I74" s="117"/>
    </row>
    <row r="75" spans="1:9" hidden="1" outlineLevel="3" x14ac:dyDescent="0.2">
      <c r="A75" s="109" t="s">
        <v>159</v>
      </c>
      <c r="B75" s="110" t="s">
        <v>112</v>
      </c>
      <c r="C75" s="111">
        <v>0</v>
      </c>
      <c r="D75" s="112"/>
      <c r="E75" s="113">
        <v>967.93582071000003</v>
      </c>
      <c r="F75" s="114">
        <v>0</v>
      </c>
      <c r="G75" s="115">
        <v>40</v>
      </c>
      <c r="H75" s="116">
        <v>0</v>
      </c>
      <c r="I75" s="117"/>
    </row>
    <row r="76" spans="1:9" hidden="1" outlineLevel="3" x14ac:dyDescent="0.2">
      <c r="A76" s="109" t="s">
        <v>160</v>
      </c>
      <c r="B76" s="110" t="s">
        <v>114</v>
      </c>
      <c r="C76" s="111">
        <v>1</v>
      </c>
      <c r="D76" s="112"/>
      <c r="E76" s="113">
        <v>1400.7385712499999</v>
      </c>
      <c r="F76" s="114">
        <v>1400.7385712499999</v>
      </c>
      <c r="G76" s="115">
        <v>40</v>
      </c>
      <c r="H76" s="116">
        <v>840.44314274999999</v>
      </c>
      <c r="I76" s="117"/>
    </row>
    <row r="77" spans="1:9" hidden="1" outlineLevel="3" x14ac:dyDescent="0.2">
      <c r="A77" s="109" t="s">
        <v>161</v>
      </c>
      <c r="B77" s="110" t="s">
        <v>116</v>
      </c>
      <c r="C77" s="111">
        <v>1</v>
      </c>
      <c r="D77" s="112"/>
      <c r="E77" s="113">
        <v>491.93938622000002</v>
      </c>
      <c r="F77" s="114">
        <v>491.93938622000002</v>
      </c>
      <c r="G77" s="115">
        <v>40</v>
      </c>
      <c r="H77" s="116">
        <v>295.163631732</v>
      </c>
      <c r="I77" s="117"/>
    </row>
    <row r="78" spans="1:9" hidden="1" outlineLevel="3" x14ac:dyDescent="0.2">
      <c r="A78" s="109" t="s">
        <v>162</v>
      </c>
      <c r="B78" s="110" t="s">
        <v>118</v>
      </c>
      <c r="C78" s="111">
        <v>0</v>
      </c>
      <c r="D78" s="112"/>
      <c r="E78" s="113">
        <v>508.08608175000001</v>
      </c>
      <c r="F78" s="114">
        <v>0</v>
      </c>
      <c r="G78" s="115">
        <v>40</v>
      </c>
      <c r="H78" s="116">
        <v>0</v>
      </c>
      <c r="I78" s="117"/>
    </row>
    <row r="79" spans="1:9" hidden="1" outlineLevel="3" x14ac:dyDescent="0.2">
      <c r="A79" s="109" t="s">
        <v>163</v>
      </c>
      <c r="B79" s="110" t="s">
        <v>120</v>
      </c>
      <c r="C79" s="111">
        <v>0</v>
      </c>
      <c r="D79" s="112"/>
      <c r="E79" s="113">
        <v>275.43613906000002</v>
      </c>
      <c r="F79" s="114">
        <v>0</v>
      </c>
      <c r="G79" s="115">
        <v>40</v>
      </c>
      <c r="H79" s="116">
        <v>0</v>
      </c>
      <c r="I79" s="117"/>
    </row>
    <row r="80" spans="1:9" hidden="1" outlineLevel="3" x14ac:dyDescent="0.2">
      <c r="A80" s="109" t="s">
        <v>164</v>
      </c>
      <c r="B80" s="110" t="s">
        <v>122</v>
      </c>
      <c r="C80" s="111">
        <v>0</v>
      </c>
      <c r="D80" s="112"/>
      <c r="E80" s="113">
        <v>270.62269196</v>
      </c>
      <c r="F80" s="114">
        <v>0</v>
      </c>
      <c r="G80" s="115">
        <v>40</v>
      </c>
      <c r="H80" s="116">
        <v>0</v>
      </c>
      <c r="I80" s="117"/>
    </row>
    <row r="81" spans="1:9" hidden="1" outlineLevel="3" x14ac:dyDescent="0.2">
      <c r="A81" s="109" t="s">
        <v>165</v>
      </c>
      <c r="B81" s="110" t="s">
        <v>124</v>
      </c>
      <c r="C81" s="111">
        <v>1</v>
      </c>
      <c r="D81" s="112"/>
      <c r="E81" s="113">
        <v>212.88679486000001</v>
      </c>
      <c r="F81" s="114">
        <v>212.88679486000001</v>
      </c>
      <c r="G81" s="115">
        <v>40</v>
      </c>
      <c r="H81" s="116">
        <v>127.732076916</v>
      </c>
      <c r="I81" s="117"/>
    </row>
    <row r="82" spans="1:9" hidden="1" outlineLevel="3" x14ac:dyDescent="0.2">
      <c r="A82" s="109" t="s">
        <v>166</v>
      </c>
      <c r="B82" s="110" t="s">
        <v>126</v>
      </c>
      <c r="C82" s="111">
        <v>0</v>
      </c>
      <c r="D82" s="112"/>
      <c r="E82" s="113">
        <v>206.87635298999999</v>
      </c>
      <c r="F82" s="114">
        <v>0</v>
      </c>
      <c r="G82" s="115">
        <v>40</v>
      </c>
      <c r="H82" s="116">
        <v>0</v>
      </c>
      <c r="I82" s="117"/>
    </row>
    <row r="83" spans="1:9" outlineLevel="2" x14ac:dyDescent="0.2">
      <c r="A83" s="109" t="s">
        <v>167</v>
      </c>
      <c r="B83" s="110" t="s">
        <v>168</v>
      </c>
      <c r="C83" s="111">
        <v>1</v>
      </c>
      <c r="D83" s="112"/>
      <c r="E83" s="113">
        <f>SUM(F84)</f>
        <v>22685.101235210001</v>
      </c>
      <c r="F83" s="114">
        <f>C83*E83</f>
        <v>22685.101235210001</v>
      </c>
      <c r="G83" s="115">
        <f>IF(F83=0, 0, 100*(1-(H83/F83)))</f>
        <v>40</v>
      </c>
      <c r="H83" s="116">
        <f>C83*SUM(H84)</f>
        <v>13611.060741126001</v>
      </c>
      <c r="I83" s="117"/>
    </row>
    <row r="84" spans="1:9" outlineLevel="2" x14ac:dyDescent="0.2">
      <c r="A84" s="109" t="s">
        <v>169</v>
      </c>
      <c r="B84" s="110" t="s">
        <v>170</v>
      </c>
      <c r="C84" s="111">
        <v>1</v>
      </c>
      <c r="D84" s="112"/>
      <c r="E84" s="113">
        <v>22685.101235210001</v>
      </c>
      <c r="F84" s="114">
        <f>C84*E84</f>
        <v>22685.101235210001</v>
      </c>
      <c r="G84" s="115">
        <v>40</v>
      </c>
      <c r="H84" s="116">
        <f>F84*(1-(G84/100)) +(0*SUM(H85,H86,H87,H88,H89,H90,H91,H92,H93,H94,H95,H96,H97,H98,H99,H100))</f>
        <v>13611.060741126001</v>
      </c>
      <c r="I84" s="117"/>
    </row>
    <row r="85" spans="1:9" hidden="1" outlineLevel="3" x14ac:dyDescent="0.2">
      <c r="A85" s="109" t="s">
        <v>171</v>
      </c>
      <c r="B85" s="110" t="s">
        <v>151</v>
      </c>
      <c r="C85" s="111">
        <v>1</v>
      </c>
      <c r="D85" s="112"/>
      <c r="E85" s="113">
        <v>7895.1865529099996</v>
      </c>
      <c r="F85" s="114">
        <v>7895.1865529099996</v>
      </c>
      <c r="G85" s="115">
        <v>40</v>
      </c>
      <c r="H85" s="116">
        <v>4737.1119317459998</v>
      </c>
      <c r="I85" s="117"/>
    </row>
    <row r="86" spans="1:9" hidden="1" outlineLevel="3" x14ac:dyDescent="0.2">
      <c r="A86" s="109" t="s">
        <v>172</v>
      </c>
      <c r="B86" s="110" t="s">
        <v>98</v>
      </c>
      <c r="C86" s="111">
        <v>1</v>
      </c>
      <c r="D86" s="112"/>
      <c r="E86" s="113">
        <v>594.85546925000006</v>
      </c>
      <c r="F86" s="114">
        <v>594.85546925000006</v>
      </c>
      <c r="G86" s="115">
        <v>40</v>
      </c>
      <c r="H86" s="116">
        <v>356.91328155000002</v>
      </c>
      <c r="I86" s="117"/>
    </row>
    <row r="87" spans="1:9" hidden="1" outlineLevel="3" x14ac:dyDescent="0.2">
      <c r="A87" s="109" t="s">
        <v>173</v>
      </c>
      <c r="B87" s="110" t="s">
        <v>100</v>
      </c>
      <c r="C87" s="111">
        <v>0</v>
      </c>
      <c r="D87" s="112"/>
      <c r="E87" s="113">
        <v>967.93582071000003</v>
      </c>
      <c r="F87" s="114">
        <v>0</v>
      </c>
      <c r="G87" s="115">
        <v>40</v>
      </c>
      <c r="H87" s="116">
        <v>0</v>
      </c>
      <c r="I87" s="117"/>
    </row>
    <row r="88" spans="1:9" hidden="1" outlineLevel="3" x14ac:dyDescent="0.2">
      <c r="A88" s="109" t="s">
        <v>174</v>
      </c>
      <c r="B88" s="110" t="s">
        <v>102</v>
      </c>
      <c r="C88" s="111">
        <v>0</v>
      </c>
      <c r="D88" s="112"/>
      <c r="E88" s="113">
        <v>78.186680249999995</v>
      </c>
      <c r="F88" s="114">
        <v>0</v>
      </c>
      <c r="G88" s="115">
        <v>40</v>
      </c>
      <c r="H88" s="116">
        <v>0</v>
      </c>
      <c r="I88" s="117"/>
    </row>
    <row r="89" spans="1:9" hidden="1" outlineLevel="3" x14ac:dyDescent="0.2">
      <c r="A89" s="109" t="s">
        <v>175</v>
      </c>
      <c r="B89" s="110" t="s">
        <v>104</v>
      </c>
      <c r="C89" s="111">
        <v>0</v>
      </c>
      <c r="D89" s="112"/>
      <c r="E89" s="113">
        <v>823.90169361999995</v>
      </c>
      <c r="F89" s="114">
        <v>0</v>
      </c>
      <c r="G89" s="115">
        <v>40</v>
      </c>
      <c r="H89" s="116">
        <v>0</v>
      </c>
      <c r="I89" s="117"/>
    </row>
    <row r="90" spans="1:9" hidden="1" outlineLevel="3" x14ac:dyDescent="0.2">
      <c r="A90" s="109" t="s">
        <v>176</v>
      </c>
      <c r="B90" s="110" t="s">
        <v>106</v>
      </c>
      <c r="C90" s="111">
        <v>3</v>
      </c>
      <c r="D90" s="112"/>
      <c r="E90" s="113">
        <v>313.76543995999998</v>
      </c>
      <c r="F90" s="114">
        <v>941.29631988000006</v>
      </c>
      <c r="G90" s="115">
        <v>40</v>
      </c>
      <c r="H90" s="116">
        <v>564.77779192800006</v>
      </c>
      <c r="I90" s="117"/>
    </row>
    <row r="91" spans="1:9" hidden="1" outlineLevel="3" x14ac:dyDescent="0.2">
      <c r="A91" s="109" t="s">
        <v>177</v>
      </c>
      <c r="B91" s="110" t="s">
        <v>108</v>
      </c>
      <c r="C91" s="111">
        <v>1</v>
      </c>
      <c r="D91" s="112"/>
      <c r="E91" s="113">
        <v>6097.03298103</v>
      </c>
      <c r="F91" s="114">
        <v>6097.03298103</v>
      </c>
      <c r="G91" s="115">
        <v>40</v>
      </c>
      <c r="H91" s="116">
        <v>3658.2197886180002</v>
      </c>
      <c r="I91" s="117"/>
    </row>
    <row r="92" spans="1:9" hidden="1" outlineLevel="3" x14ac:dyDescent="0.2">
      <c r="A92" s="109" t="s">
        <v>178</v>
      </c>
      <c r="B92" s="110" t="s">
        <v>110</v>
      </c>
      <c r="C92" s="111">
        <v>1</v>
      </c>
      <c r="D92" s="112"/>
      <c r="E92" s="113">
        <v>3158.4872023399998</v>
      </c>
      <c r="F92" s="114">
        <v>3158.4872023399998</v>
      </c>
      <c r="G92" s="115">
        <v>40</v>
      </c>
      <c r="H92" s="116">
        <v>1895.0923214039999</v>
      </c>
      <c r="I92" s="117"/>
    </row>
    <row r="93" spans="1:9" hidden="1" outlineLevel="3" x14ac:dyDescent="0.2">
      <c r="A93" s="109" t="s">
        <v>179</v>
      </c>
      <c r="B93" s="110" t="s">
        <v>112</v>
      </c>
      <c r="C93" s="111">
        <v>0</v>
      </c>
      <c r="D93" s="112"/>
      <c r="E93" s="113">
        <v>967.93582071000003</v>
      </c>
      <c r="F93" s="114">
        <v>0</v>
      </c>
      <c r="G93" s="115">
        <v>40</v>
      </c>
      <c r="H93" s="116">
        <v>0</v>
      </c>
      <c r="I93" s="117"/>
    </row>
    <row r="94" spans="1:9" hidden="1" outlineLevel="3" x14ac:dyDescent="0.2">
      <c r="A94" s="109" t="s">
        <v>180</v>
      </c>
      <c r="B94" s="110" t="s">
        <v>114</v>
      </c>
      <c r="C94" s="111">
        <v>2</v>
      </c>
      <c r="D94" s="112"/>
      <c r="E94" s="113">
        <v>1400.7385712499999</v>
      </c>
      <c r="F94" s="114">
        <v>2801.4771424999999</v>
      </c>
      <c r="G94" s="115">
        <v>40</v>
      </c>
      <c r="H94" s="116">
        <v>1680.8862855</v>
      </c>
      <c r="I94" s="117"/>
    </row>
    <row r="95" spans="1:9" hidden="1" outlineLevel="3" x14ac:dyDescent="0.2">
      <c r="A95" s="109" t="s">
        <v>181</v>
      </c>
      <c r="B95" s="110" t="s">
        <v>116</v>
      </c>
      <c r="C95" s="111">
        <v>2</v>
      </c>
      <c r="D95" s="112"/>
      <c r="E95" s="113">
        <v>491.93938622000002</v>
      </c>
      <c r="F95" s="114">
        <v>983.87877244000003</v>
      </c>
      <c r="G95" s="115">
        <v>40</v>
      </c>
      <c r="H95" s="116">
        <v>590.327263464</v>
      </c>
      <c r="I95" s="117"/>
    </row>
    <row r="96" spans="1:9" hidden="1" outlineLevel="3" x14ac:dyDescent="0.2">
      <c r="A96" s="109" t="s">
        <v>182</v>
      </c>
      <c r="B96" s="110" t="s">
        <v>118</v>
      </c>
      <c r="C96" s="111">
        <v>0</v>
      </c>
      <c r="D96" s="112"/>
      <c r="E96" s="113">
        <v>508.08608175000001</v>
      </c>
      <c r="F96" s="114">
        <v>0</v>
      </c>
      <c r="G96" s="115">
        <v>40</v>
      </c>
      <c r="H96" s="116">
        <v>0</v>
      </c>
      <c r="I96" s="117"/>
    </row>
    <row r="97" spans="1:9" hidden="1" outlineLevel="3" x14ac:dyDescent="0.2">
      <c r="A97" s="109" t="s">
        <v>183</v>
      </c>
      <c r="B97" s="110" t="s">
        <v>120</v>
      </c>
      <c r="C97" s="111">
        <v>0</v>
      </c>
      <c r="D97" s="112"/>
      <c r="E97" s="113">
        <v>275.43613906000002</v>
      </c>
      <c r="F97" s="114">
        <v>0</v>
      </c>
      <c r="G97" s="115">
        <v>40</v>
      </c>
      <c r="H97" s="116">
        <v>0</v>
      </c>
      <c r="I97" s="117"/>
    </row>
    <row r="98" spans="1:9" hidden="1" outlineLevel="3" x14ac:dyDescent="0.2">
      <c r="A98" s="109" t="s">
        <v>184</v>
      </c>
      <c r="B98" s="110" t="s">
        <v>122</v>
      </c>
      <c r="C98" s="111">
        <v>0</v>
      </c>
      <c r="D98" s="112"/>
      <c r="E98" s="113">
        <v>270.62269196</v>
      </c>
      <c r="F98" s="114">
        <v>0</v>
      </c>
      <c r="G98" s="115">
        <v>40</v>
      </c>
      <c r="H98" s="116">
        <v>0</v>
      </c>
      <c r="I98" s="117"/>
    </row>
    <row r="99" spans="1:9" hidden="1" outlineLevel="3" x14ac:dyDescent="0.2">
      <c r="A99" s="109" t="s">
        <v>185</v>
      </c>
      <c r="B99" s="110" t="s">
        <v>124</v>
      </c>
      <c r="C99" s="111">
        <v>1</v>
      </c>
      <c r="D99" s="112"/>
      <c r="E99" s="113">
        <v>212.88679486000001</v>
      </c>
      <c r="F99" s="114">
        <v>212.88679486000001</v>
      </c>
      <c r="G99" s="115">
        <v>40</v>
      </c>
      <c r="H99" s="116">
        <v>127.732076916</v>
      </c>
      <c r="I99" s="117"/>
    </row>
    <row r="100" spans="1:9" hidden="1" outlineLevel="3" x14ac:dyDescent="0.2">
      <c r="A100" s="109" t="s">
        <v>186</v>
      </c>
      <c r="B100" s="110" t="s">
        <v>126</v>
      </c>
      <c r="C100" s="111">
        <v>0</v>
      </c>
      <c r="D100" s="112"/>
      <c r="E100" s="113">
        <v>206.87635298999999</v>
      </c>
      <c r="F100" s="114">
        <v>0</v>
      </c>
      <c r="G100" s="115">
        <v>40</v>
      </c>
      <c r="H100" s="116">
        <v>0</v>
      </c>
      <c r="I100" s="117"/>
    </row>
    <row r="101" spans="1:9" outlineLevel="2" x14ac:dyDescent="0.2">
      <c r="A101" s="109" t="s">
        <v>187</v>
      </c>
      <c r="B101" s="110" t="s">
        <v>188</v>
      </c>
      <c r="C101" s="111">
        <v>1</v>
      </c>
      <c r="D101" s="112"/>
      <c r="E101" s="113">
        <f>SUM(F102)</f>
        <v>415254.55240071</v>
      </c>
      <c r="F101" s="114">
        <f>C101*E101</f>
        <v>415254.55240071</v>
      </c>
      <c r="G101" s="115">
        <f>IF(F101=0, 0, 100*(1-(H101/F101)))</f>
        <v>40</v>
      </c>
      <c r="H101" s="116">
        <f>C101*SUM(H102)</f>
        <v>249152.731440426</v>
      </c>
      <c r="I101" s="117"/>
    </row>
    <row r="102" spans="1:9" outlineLevel="2" x14ac:dyDescent="0.2">
      <c r="A102" s="109" t="s">
        <v>189</v>
      </c>
      <c r="B102" s="110" t="s">
        <v>96</v>
      </c>
      <c r="C102" s="111">
        <v>33</v>
      </c>
      <c r="D102" s="112"/>
      <c r="E102" s="113">
        <v>12583.47128487</v>
      </c>
      <c r="F102" s="114">
        <f>C102*E102</f>
        <v>415254.55240071</v>
      </c>
      <c r="G102" s="115">
        <v>40</v>
      </c>
      <c r="H102" s="116">
        <f>F102*(1-(G102/100)) +(0*SUM(H103,H104,H105,H106,H107,H108,H109,H110,H111,H112,H113,H114,H115,H116,H117))</f>
        <v>249152.731440426</v>
      </c>
      <c r="I102" s="117"/>
    </row>
    <row r="103" spans="1:9" hidden="1" outlineLevel="3" x14ac:dyDescent="0.2">
      <c r="A103" s="109" t="s">
        <v>190</v>
      </c>
      <c r="B103" s="110" t="s">
        <v>98</v>
      </c>
      <c r="C103" s="111">
        <v>1</v>
      </c>
      <c r="D103" s="112"/>
      <c r="E103" s="113">
        <v>594.85546925000006</v>
      </c>
      <c r="F103" s="114">
        <v>594.85546925000006</v>
      </c>
      <c r="G103" s="115">
        <v>40</v>
      </c>
      <c r="H103" s="116">
        <v>356.91328155000002</v>
      </c>
      <c r="I103" s="117"/>
    </row>
    <row r="104" spans="1:9" hidden="1" outlineLevel="3" x14ac:dyDescent="0.2">
      <c r="A104" s="109" t="s">
        <v>191</v>
      </c>
      <c r="B104" s="110" t="s">
        <v>100</v>
      </c>
      <c r="C104" s="111">
        <v>0</v>
      </c>
      <c r="D104" s="112"/>
      <c r="E104" s="113">
        <v>967.93582071000003</v>
      </c>
      <c r="F104" s="114">
        <v>0</v>
      </c>
      <c r="G104" s="115">
        <v>40</v>
      </c>
      <c r="H104" s="116">
        <v>0</v>
      </c>
      <c r="I104" s="117"/>
    </row>
    <row r="105" spans="1:9" hidden="1" outlineLevel="3" x14ac:dyDescent="0.2">
      <c r="A105" s="109" t="s">
        <v>192</v>
      </c>
      <c r="B105" s="110" t="s">
        <v>102</v>
      </c>
      <c r="C105" s="111">
        <v>0</v>
      </c>
      <c r="D105" s="112"/>
      <c r="E105" s="113">
        <v>78.186680249999995</v>
      </c>
      <c r="F105" s="114">
        <v>0</v>
      </c>
      <c r="G105" s="115">
        <v>40</v>
      </c>
      <c r="H105" s="116">
        <v>0</v>
      </c>
      <c r="I105" s="117"/>
    </row>
    <row r="106" spans="1:9" hidden="1" outlineLevel="3" x14ac:dyDescent="0.2">
      <c r="A106" s="109" t="s">
        <v>193</v>
      </c>
      <c r="B106" s="110" t="s">
        <v>104</v>
      </c>
      <c r="C106" s="111">
        <v>0</v>
      </c>
      <c r="D106" s="112"/>
      <c r="E106" s="113">
        <v>823.90169361999995</v>
      </c>
      <c r="F106" s="114">
        <v>0</v>
      </c>
      <c r="G106" s="115">
        <v>40</v>
      </c>
      <c r="H106" s="116">
        <v>0</v>
      </c>
      <c r="I106" s="117"/>
    </row>
    <row r="107" spans="1:9" hidden="1" outlineLevel="3" x14ac:dyDescent="0.2">
      <c r="A107" s="109" t="s">
        <v>194</v>
      </c>
      <c r="B107" s="110" t="s">
        <v>106</v>
      </c>
      <c r="C107" s="111">
        <v>2</v>
      </c>
      <c r="D107" s="112"/>
      <c r="E107" s="113">
        <v>313.76543995999998</v>
      </c>
      <c r="F107" s="114">
        <v>627.53087991999996</v>
      </c>
      <c r="G107" s="115">
        <v>40</v>
      </c>
      <c r="H107" s="116">
        <v>376.518527952</v>
      </c>
      <c r="I107" s="117"/>
    </row>
    <row r="108" spans="1:9" hidden="1" outlineLevel="3" x14ac:dyDescent="0.2">
      <c r="A108" s="109" t="s">
        <v>195</v>
      </c>
      <c r="B108" s="110" t="s">
        <v>108</v>
      </c>
      <c r="C108" s="111">
        <v>1</v>
      </c>
      <c r="D108" s="112"/>
      <c r="E108" s="113">
        <v>6097.03298103</v>
      </c>
      <c r="F108" s="114">
        <v>6097.03298103</v>
      </c>
      <c r="G108" s="115">
        <v>40</v>
      </c>
      <c r="H108" s="116">
        <v>3658.2197886180002</v>
      </c>
      <c r="I108" s="117"/>
    </row>
    <row r="109" spans="1:9" hidden="1" outlineLevel="3" x14ac:dyDescent="0.2">
      <c r="A109" s="109" t="s">
        <v>196</v>
      </c>
      <c r="B109" s="110" t="s">
        <v>110</v>
      </c>
      <c r="C109" s="111">
        <v>1</v>
      </c>
      <c r="D109" s="112"/>
      <c r="E109" s="113">
        <v>3158.4872023399998</v>
      </c>
      <c r="F109" s="114">
        <v>3158.4872023399998</v>
      </c>
      <c r="G109" s="115">
        <v>40</v>
      </c>
      <c r="H109" s="116">
        <v>1895.0923214039999</v>
      </c>
      <c r="I109" s="117"/>
    </row>
    <row r="110" spans="1:9" hidden="1" outlineLevel="3" x14ac:dyDescent="0.2">
      <c r="A110" s="109" t="s">
        <v>197</v>
      </c>
      <c r="B110" s="110" t="s">
        <v>112</v>
      </c>
      <c r="C110" s="111">
        <v>0</v>
      </c>
      <c r="D110" s="112"/>
      <c r="E110" s="113">
        <v>967.93582071000003</v>
      </c>
      <c r="F110" s="114">
        <v>0</v>
      </c>
      <c r="G110" s="115">
        <v>40</v>
      </c>
      <c r="H110" s="116">
        <v>0</v>
      </c>
      <c r="I110" s="117"/>
    </row>
    <row r="111" spans="1:9" hidden="1" outlineLevel="3" x14ac:dyDescent="0.2">
      <c r="A111" s="109" t="s">
        <v>198</v>
      </c>
      <c r="B111" s="110" t="s">
        <v>114</v>
      </c>
      <c r="C111" s="111">
        <v>1</v>
      </c>
      <c r="D111" s="112"/>
      <c r="E111" s="113">
        <v>1400.7385712499999</v>
      </c>
      <c r="F111" s="114">
        <v>1400.7385712499999</v>
      </c>
      <c r="G111" s="115">
        <v>40</v>
      </c>
      <c r="H111" s="116">
        <v>840.44314274999999</v>
      </c>
      <c r="I111" s="117"/>
    </row>
    <row r="112" spans="1:9" hidden="1" outlineLevel="3" x14ac:dyDescent="0.2">
      <c r="A112" s="109" t="s">
        <v>199</v>
      </c>
      <c r="B112" s="110" t="s">
        <v>116</v>
      </c>
      <c r="C112" s="111">
        <v>1</v>
      </c>
      <c r="D112" s="112"/>
      <c r="E112" s="113">
        <v>491.93938622000002</v>
      </c>
      <c r="F112" s="114">
        <v>491.93938622000002</v>
      </c>
      <c r="G112" s="115">
        <v>40</v>
      </c>
      <c r="H112" s="116">
        <v>295.163631732</v>
      </c>
      <c r="I112" s="117"/>
    </row>
    <row r="113" spans="1:9" hidden="1" outlineLevel="3" x14ac:dyDescent="0.2">
      <c r="A113" s="109" t="s">
        <v>200</v>
      </c>
      <c r="B113" s="110" t="s">
        <v>118</v>
      </c>
      <c r="C113" s="111">
        <v>0</v>
      </c>
      <c r="D113" s="112"/>
      <c r="E113" s="113">
        <v>508.08608175000001</v>
      </c>
      <c r="F113" s="114">
        <v>0</v>
      </c>
      <c r="G113" s="115">
        <v>40</v>
      </c>
      <c r="H113" s="116">
        <v>0</v>
      </c>
      <c r="I113" s="117"/>
    </row>
    <row r="114" spans="1:9" hidden="1" outlineLevel="3" x14ac:dyDescent="0.2">
      <c r="A114" s="109" t="s">
        <v>201</v>
      </c>
      <c r="B114" s="110" t="s">
        <v>120</v>
      </c>
      <c r="C114" s="111">
        <v>0</v>
      </c>
      <c r="D114" s="112"/>
      <c r="E114" s="113">
        <v>275.43613906000002</v>
      </c>
      <c r="F114" s="114">
        <v>0</v>
      </c>
      <c r="G114" s="115">
        <v>40</v>
      </c>
      <c r="H114" s="116">
        <v>0</v>
      </c>
      <c r="I114" s="117"/>
    </row>
    <row r="115" spans="1:9" hidden="1" outlineLevel="3" x14ac:dyDescent="0.2">
      <c r="A115" s="109" t="s">
        <v>202</v>
      </c>
      <c r="B115" s="110" t="s">
        <v>122</v>
      </c>
      <c r="C115" s="111">
        <v>0</v>
      </c>
      <c r="D115" s="112"/>
      <c r="E115" s="113">
        <v>270.62269196</v>
      </c>
      <c r="F115" s="114">
        <v>0</v>
      </c>
      <c r="G115" s="115">
        <v>40</v>
      </c>
      <c r="H115" s="116">
        <v>0</v>
      </c>
      <c r="I115" s="117"/>
    </row>
    <row r="116" spans="1:9" hidden="1" outlineLevel="3" x14ac:dyDescent="0.2">
      <c r="A116" s="109" t="s">
        <v>203</v>
      </c>
      <c r="B116" s="110" t="s">
        <v>124</v>
      </c>
      <c r="C116" s="111">
        <v>1</v>
      </c>
      <c r="D116" s="112"/>
      <c r="E116" s="113">
        <v>212.88679486000001</v>
      </c>
      <c r="F116" s="114">
        <v>212.88679486000001</v>
      </c>
      <c r="G116" s="115">
        <v>40</v>
      </c>
      <c r="H116" s="116">
        <v>127.732076916</v>
      </c>
      <c r="I116" s="117"/>
    </row>
    <row r="117" spans="1:9" hidden="1" outlineLevel="3" x14ac:dyDescent="0.2">
      <c r="A117" s="109" t="s">
        <v>204</v>
      </c>
      <c r="B117" s="110" t="s">
        <v>126</v>
      </c>
      <c r="C117" s="111">
        <v>0</v>
      </c>
      <c r="D117" s="112"/>
      <c r="E117" s="113">
        <v>206.87635298999999</v>
      </c>
      <c r="F117" s="114">
        <v>0</v>
      </c>
      <c r="G117" s="115">
        <v>40</v>
      </c>
      <c r="H117" s="116">
        <v>0</v>
      </c>
      <c r="I117" s="117"/>
    </row>
    <row r="118" spans="1:9" outlineLevel="2" x14ac:dyDescent="0.2">
      <c r="A118" s="109" t="s">
        <v>205</v>
      </c>
      <c r="B118" s="110" t="s">
        <v>206</v>
      </c>
      <c r="C118" s="111">
        <v>1</v>
      </c>
      <c r="D118" s="112"/>
      <c r="E118" s="113">
        <f>SUM(F119)</f>
        <v>181105.83216604998</v>
      </c>
      <c r="F118" s="114">
        <f>C118*E118</f>
        <v>181105.83216604998</v>
      </c>
      <c r="G118" s="115">
        <f>IF(F118=0, 0, 100*(1-(H118/F118)))</f>
        <v>40</v>
      </c>
      <c r="H118" s="116">
        <f>C118*SUM(H119)</f>
        <v>108663.49929962998</v>
      </c>
      <c r="I118" s="117"/>
    </row>
    <row r="119" spans="1:9" outlineLevel="2" x14ac:dyDescent="0.2">
      <c r="A119" s="109" t="s">
        <v>207</v>
      </c>
      <c r="B119" s="110" t="s">
        <v>208</v>
      </c>
      <c r="C119" s="111">
        <v>11</v>
      </c>
      <c r="D119" s="112"/>
      <c r="E119" s="113">
        <v>16464.166560549998</v>
      </c>
      <c r="F119" s="114">
        <f>C119*E119</f>
        <v>181105.83216604998</v>
      </c>
      <c r="G119" s="115">
        <v>40</v>
      </c>
      <c r="H119" s="116">
        <f>F119*(1-(G119/100)) +(0*SUM(H120,H121,H122,H123,H124,H125,H126,H127,H128,H129,H130,H131,H132,H133,H134,H135,H136,H137,H138,H139,H140))</f>
        <v>108663.49929962998</v>
      </c>
      <c r="I119" s="117"/>
    </row>
    <row r="120" spans="1:9" hidden="1" outlineLevel="3" x14ac:dyDescent="0.2">
      <c r="A120" s="109" t="s">
        <v>209</v>
      </c>
      <c r="B120" s="110" t="s">
        <v>116</v>
      </c>
      <c r="C120" s="111">
        <v>1</v>
      </c>
      <c r="D120" s="112"/>
      <c r="E120" s="113">
        <v>491.93938622000002</v>
      </c>
      <c r="F120" s="114">
        <v>491.93938622000002</v>
      </c>
      <c r="G120" s="115">
        <v>40</v>
      </c>
      <c r="H120" s="116">
        <v>295.163631732</v>
      </c>
      <c r="I120" s="117"/>
    </row>
    <row r="121" spans="1:9" hidden="1" outlineLevel="3" x14ac:dyDescent="0.2">
      <c r="A121" s="109" t="s">
        <v>210</v>
      </c>
      <c r="B121" s="110" t="s">
        <v>211</v>
      </c>
      <c r="C121" s="111">
        <v>1</v>
      </c>
      <c r="D121" s="112"/>
      <c r="E121" s="113">
        <v>926.14287533000004</v>
      </c>
      <c r="F121" s="114">
        <v>926.14287533000004</v>
      </c>
      <c r="G121" s="115">
        <v>40</v>
      </c>
      <c r="H121" s="116">
        <v>555.685725198</v>
      </c>
      <c r="I121" s="117"/>
    </row>
    <row r="122" spans="1:9" hidden="1" outlineLevel="3" x14ac:dyDescent="0.2">
      <c r="A122" s="109" t="s">
        <v>212</v>
      </c>
      <c r="B122" s="110" t="s">
        <v>106</v>
      </c>
      <c r="C122" s="111">
        <v>3</v>
      </c>
      <c r="D122" s="112"/>
      <c r="E122" s="113">
        <v>313.76543995999998</v>
      </c>
      <c r="F122" s="114">
        <v>941.29631988000006</v>
      </c>
      <c r="G122" s="115">
        <v>40</v>
      </c>
      <c r="H122" s="116">
        <v>564.77779192800006</v>
      </c>
      <c r="I122" s="117"/>
    </row>
    <row r="123" spans="1:9" hidden="1" outlineLevel="3" x14ac:dyDescent="0.2">
      <c r="A123" s="109" t="s">
        <v>213</v>
      </c>
      <c r="B123" s="110" t="s">
        <v>214</v>
      </c>
      <c r="C123" s="111">
        <v>1</v>
      </c>
      <c r="D123" s="112"/>
      <c r="E123" s="113">
        <v>5940.1629950300003</v>
      </c>
      <c r="F123" s="114">
        <v>5940.1629950300003</v>
      </c>
      <c r="G123" s="115">
        <v>40</v>
      </c>
      <c r="H123" s="116">
        <v>3564.0977970180002</v>
      </c>
      <c r="I123" s="117"/>
    </row>
    <row r="124" spans="1:9" hidden="1" outlineLevel="3" x14ac:dyDescent="0.2">
      <c r="A124" s="109" t="s">
        <v>215</v>
      </c>
      <c r="B124" s="110" t="s">
        <v>100</v>
      </c>
      <c r="C124" s="111">
        <v>0</v>
      </c>
      <c r="D124" s="112"/>
      <c r="E124" s="113">
        <v>967.93582071000003</v>
      </c>
      <c r="F124" s="114">
        <v>0</v>
      </c>
      <c r="G124" s="115">
        <v>40</v>
      </c>
      <c r="H124" s="116">
        <v>0</v>
      </c>
      <c r="I124" s="117"/>
    </row>
    <row r="125" spans="1:9" hidden="1" outlineLevel="3" x14ac:dyDescent="0.2">
      <c r="A125" s="109" t="s">
        <v>216</v>
      </c>
      <c r="B125" s="110" t="s">
        <v>112</v>
      </c>
      <c r="C125" s="111">
        <v>0</v>
      </c>
      <c r="D125" s="112"/>
      <c r="E125" s="113">
        <v>967.93582071000003</v>
      </c>
      <c r="F125" s="114">
        <v>0</v>
      </c>
      <c r="G125" s="115">
        <v>40</v>
      </c>
      <c r="H125" s="116">
        <v>0</v>
      </c>
      <c r="I125" s="117"/>
    </row>
    <row r="126" spans="1:9" hidden="1" outlineLevel="3" x14ac:dyDescent="0.2">
      <c r="A126" s="109" t="s">
        <v>217</v>
      </c>
      <c r="B126" s="110" t="s">
        <v>218</v>
      </c>
      <c r="C126" s="111">
        <v>0</v>
      </c>
      <c r="D126" s="112"/>
      <c r="E126" s="113">
        <v>1527.53087992</v>
      </c>
      <c r="F126" s="114">
        <v>0</v>
      </c>
      <c r="G126" s="115">
        <v>40</v>
      </c>
      <c r="H126" s="116">
        <v>0</v>
      </c>
      <c r="I126" s="117"/>
    </row>
    <row r="127" spans="1:9" hidden="1" outlineLevel="3" x14ac:dyDescent="0.2">
      <c r="A127" s="109" t="s">
        <v>219</v>
      </c>
      <c r="B127" s="110" t="s">
        <v>98</v>
      </c>
      <c r="C127" s="111">
        <v>1</v>
      </c>
      <c r="D127" s="112"/>
      <c r="E127" s="113">
        <v>594.85546925000006</v>
      </c>
      <c r="F127" s="114">
        <v>594.85546925000006</v>
      </c>
      <c r="G127" s="115">
        <v>40</v>
      </c>
      <c r="H127" s="116">
        <v>356.91328155000002</v>
      </c>
      <c r="I127" s="117"/>
    </row>
    <row r="128" spans="1:9" hidden="1" outlineLevel="3" x14ac:dyDescent="0.2">
      <c r="A128" s="109" t="s">
        <v>220</v>
      </c>
      <c r="B128" s="110" t="s">
        <v>68</v>
      </c>
      <c r="C128" s="111">
        <v>0</v>
      </c>
      <c r="D128" s="112"/>
      <c r="E128" s="113">
        <v>5209</v>
      </c>
      <c r="F128" s="114">
        <v>0</v>
      </c>
      <c r="G128" s="115">
        <v>40</v>
      </c>
      <c r="H128" s="116">
        <v>0</v>
      </c>
      <c r="I128" s="117"/>
    </row>
    <row r="129" spans="1:9" hidden="1" outlineLevel="3" x14ac:dyDescent="0.2">
      <c r="A129" s="109" t="s">
        <v>221</v>
      </c>
      <c r="B129" s="110" t="s">
        <v>120</v>
      </c>
      <c r="C129" s="111">
        <v>1</v>
      </c>
      <c r="D129" s="112"/>
      <c r="E129" s="113">
        <v>275.43613906000002</v>
      </c>
      <c r="F129" s="114">
        <v>275.43613906000002</v>
      </c>
      <c r="G129" s="115">
        <v>40</v>
      </c>
      <c r="H129" s="116">
        <v>165.261683436</v>
      </c>
      <c r="I129" s="117"/>
    </row>
    <row r="130" spans="1:9" hidden="1" outlineLevel="3" x14ac:dyDescent="0.2">
      <c r="A130" s="109" t="s">
        <v>222</v>
      </c>
      <c r="B130" s="110" t="s">
        <v>102</v>
      </c>
      <c r="C130" s="111">
        <v>1</v>
      </c>
      <c r="D130" s="112"/>
      <c r="E130" s="113">
        <v>78.186680249999995</v>
      </c>
      <c r="F130" s="114">
        <v>78.186680249999995</v>
      </c>
      <c r="G130" s="115">
        <v>40</v>
      </c>
      <c r="H130" s="116">
        <v>46.912008149999998</v>
      </c>
      <c r="I130" s="117"/>
    </row>
    <row r="131" spans="1:9" hidden="1" outlineLevel="3" x14ac:dyDescent="0.2">
      <c r="A131" s="109" t="s">
        <v>223</v>
      </c>
      <c r="B131" s="110" t="s">
        <v>104</v>
      </c>
      <c r="C131" s="111">
        <v>1</v>
      </c>
      <c r="D131" s="112"/>
      <c r="E131" s="113">
        <v>823.90169361999995</v>
      </c>
      <c r="F131" s="114">
        <v>823.90169361999995</v>
      </c>
      <c r="G131" s="115">
        <v>40</v>
      </c>
      <c r="H131" s="116">
        <v>494.34101617200002</v>
      </c>
      <c r="I131" s="117"/>
    </row>
    <row r="132" spans="1:9" hidden="1" outlineLevel="3" x14ac:dyDescent="0.2">
      <c r="A132" s="109" t="s">
        <v>224</v>
      </c>
      <c r="B132" s="110" t="s">
        <v>122</v>
      </c>
      <c r="C132" s="111">
        <v>1</v>
      </c>
      <c r="D132" s="112"/>
      <c r="E132" s="113">
        <v>270.62269196</v>
      </c>
      <c r="F132" s="114">
        <v>270.62269196</v>
      </c>
      <c r="G132" s="115">
        <v>40</v>
      </c>
      <c r="H132" s="116">
        <v>162.37361517599999</v>
      </c>
      <c r="I132" s="117"/>
    </row>
    <row r="133" spans="1:9" hidden="1" outlineLevel="3" x14ac:dyDescent="0.2">
      <c r="A133" s="109" t="s">
        <v>225</v>
      </c>
      <c r="B133" s="110" t="s">
        <v>226</v>
      </c>
      <c r="C133" s="111">
        <v>0</v>
      </c>
      <c r="D133" s="112"/>
      <c r="E133" s="113">
        <v>119.07551254000001</v>
      </c>
      <c r="F133" s="114">
        <v>0</v>
      </c>
      <c r="G133" s="115">
        <v>40</v>
      </c>
      <c r="H133" s="116">
        <v>0</v>
      </c>
      <c r="I133" s="117"/>
    </row>
    <row r="134" spans="1:9" hidden="1" outlineLevel="3" x14ac:dyDescent="0.2">
      <c r="A134" s="109" t="s">
        <v>227</v>
      </c>
      <c r="B134" s="110" t="s">
        <v>228</v>
      </c>
      <c r="C134" s="111">
        <v>0</v>
      </c>
      <c r="D134" s="112"/>
      <c r="E134" s="113">
        <v>56.526168339999998</v>
      </c>
      <c r="F134" s="114">
        <v>0</v>
      </c>
      <c r="G134" s="115">
        <v>40</v>
      </c>
      <c r="H134" s="116">
        <v>0</v>
      </c>
      <c r="I134" s="117"/>
    </row>
    <row r="135" spans="1:9" hidden="1" outlineLevel="3" x14ac:dyDescent="0.2">
      <c r="A135" s="109" t="s">
        <v>229</v>
      </c>
      <c r="B135" s="110" t="s">
        <v>124</v>
      </c>
      <c r="C135" s="111">
        <v>1</v>
      </c>
      <c r="D135" s="112"/>
      <c r="E135" s="113">
        <v>212.88679486000001</v>
      </c>
      <c r="F135" s="114">
        <v>212.88679486000001</v>
      </c>
      <c r="G135" s="115">
        <v>40</v>
      </c>
      <c r="H135" s="116">
        <v>127.732076916</v>
      </c>
      <c r="I135" s="117"/>
    </row>
    <row r="136" spans="1:9" hidden="1" outlineLevel="3" x14ac:dyDescent="0.2">
      <c r="A136" s="109" t="s">
        <v>230</v>
      </c>
      <c r="B136" s="110" t="s">
        <v>126</v>
      </c>
      <c r="C136" s="111">
        <v>1</v>
      </c>
      <c r="D136" s="112"/>
      <c r="E136" s="113">
        <v>206.87635298999999</v>
      </c>
      <c r="F136" s="114">
        <v>206.87635298999999</v>
      </c>
      <c r="G136" s="115">
        <v>40</v>
      </c>
      <c r="H136" s="116">
        <v>124.125811794</v>
      </c>
      <c r="I136" s="117"/>
    </row>
    <row r="137" spans="1:9" hidden="1" outlineLevel="3" x14ac:dyDescent="0.2">
      <c r="A137" s="109" t="s">
        <v>231</v>
      </c>
      <c r="B137" s="110" t="s">
        <v>110</v>
      </c>
      <c r="C137" s="111">
        <v>1</v>
      </c>
      <c r="D137" s="112"/>
      <c r="E137" s="113">
        <v>3158.4872023399998</v>
      </c>
      <c r="F137" s="114">
        <v>3158.4872023399998</v>
      </c>
      <c r="G137" s="115">
        <v>40</v>
      </c>
      <c r="H137" s="116">
        <v>1895.0923214039999</v>
      </c>
      <c r="I137" s="117"/>
    </row>
    <row r="138" spans="1:9" hidden="1" outlineLevel="3" x14ac:dyDescent="0.2">
      <c r="A138" s="109" t="s">
        <v>232</v>
      </c>
      <c r="B138" s="110" t="s">
        <v>114</v>
      </c>
      <c r="C138" s="111">
        <v>1</v>
      </c>
      <c r="D138" s="112"/>
      <c r="E138" s="113">
        <v>1400.7385712499999</v>
      </c>
      <c r="F138" s="114">
        <v>1400.7385712499999</v>
      </c>
      <c r="G138" s="115">
        <v>40</v>
      </c>
      <c r="H138" s="116">
        <v>840.44314274999999</v>
      </c>
      <c r="I138" s="117"/>
    </row>
    <row r="139" spans="1:9" hidden="1" outlineLevel="3" x14ac:dyDescent="0.2">
      <c r="A139" s="109" t="s">
        <v>233</v>
      </c>
      <c r="B139" s="110" t="s">
        <v>118</v>
      </c>
      <c r="C139" s="111">
        <v>0</v>
      </c>
      <c r="D139" s="112"/>
      <c r="E139" s="113">
        <v>508.08608175000001</v>
      </c>
      <c r="F139" s="114">
        <v>0</v>
      </c>
      <c r="G139" s="115">
        <v>40</v>
      </c>
      <c r="H139" s="116">
        <v>0</v>
      </c>
      <c r="I139" s="117"/>
    </row>
    <row r="140" spans="1:9" hidden="1" outlineLevel="3" x14ac:dyDescent="0.2">
      <c r="A140" s="109" t="s">
        <v>234</v>
      </c>
      <c r="B140" s="110" t="s">
        <v>235</v>
      </c>
      <c r="C140" s="111">
        <v>1</v>
      </c>
      <c r="D140" s="112"/>
      <c r="E140" s="113">
        <v>1142.63338851</v>
      </c>
      <c r="F140" s="114">
        <v>1142.63338851</v>
      </c>
      <c r="G140" s="115">
        <v>40</v>
      </c>
      <c r="H140" s="116">
        <v>685.58003310599997</v>
      </c>
      <c r="I140" s="117"/>
    </row>
    <row r="141" spans="1:9" outlineLevel="2" x14ac:dyDescent="0.2">
      <c r="A141" s="109" t="s">
        <v>236</v>
      </c>
      <c r="B141" s="110" t="s">
        <v>237</v>
      </c>
      <c r="C141" s="111">
        <v>1</v>
      </c>
      <c r="D141" s="112"/>
      <c r="E141" s="113">
        <f>SUM(F142)</f>
        <v>18264.459442259998</v>
      </c>
      <c r="F141" s="114">
        <f>C141*E141</f>
        <v>18264.459442259998</v>
      </c>
      <c r="G141" s="115">
        <f>IF(F141=0, 0, 100*(1-(H141/F141)))</f>
        <v>40</v>
      </c>
      <c r="H141" s="116">
        <f>C141*SUM(H142)</f>
        <v>10958.675665355999</v>
      </c>
      <c r="I141" s="117"/>
    </row>
    <row r="142" spans="1:9" outlineLevel="2" x14ac:dyDescent="0.2">
      <c r="A142" s="109" t="s">
        <v>238</v>
      </c>
      <c r="B142" s="110" t="s">
        <v>239</v>
      </c>
      <c r="C142" s="111">
        <v>2</v>
      </c>
      <c r="D142" s="112"/>
      <c r="E142" s="113">
        <v>9132.2297211299992</v>
      </c>
      <c r="F142" s="114">
        <f>C142*E142</f>
        <v>18264.459442259998</v>
      </c>
      <c r="G142" s="115">
        <v>40</v>
      </c>
      <c r="H142" s="116">
        <f>F142*(1-(G142/100)) +(0*SUM(H143,H144,H145,H146,H147,H148,H149,H150,H151,H152,H153))</f>
        <v>10958.675665355999</v>
      </c>
      <c r="I142" s="117"/>
    </row>
    <row r="143" spans="1:9" hidden="1" outlineLevel="3" x14ac:dyDescent="0.2">
      <c r="A143" s="109" t="s">
        <v>240</v>
      </c>
      <c r="B143" s="110" t="s">
        <v>98</v>
      </c>
      <c r="C143" s="111">
        <v>1</v>
      </c>
      <c r="D143" s="112"/>
      <c r="E143" s="113">
        <v>594.85546925000006</v>
      </c>
      <c r="F143" s="114">
        <v>594.85546925000006</v>
      </c>
      <c r="G143" s="115">
        <v>40</v>
      </c>
      <c r="H143" s="116">
        <v>356.91328155000002</v>
      </c>
      <c r="I143" s="117"/>
    </row>
    <row r="144" spans="1:9" hidden="1" outlineLevel="3" x14ac:dyDescent="0.2">
      <c r="A144" s="109" t="s">
        <v>241</v>
      </c>
      <c r="B144" s="110" t="s">
        <v>242</v>
      </c>
      <c r="C144" s="111">
        <v>0</v>
      </c>
      <c r="D144" s="112"/>
      <c r="E144" s="113">
        <v>36.08811919</v>
      </c>
      <c r="F144" s="114">
        <v>0</v>
      </c>
      <c r="G144" s="115">
        <v>40</v>
      </c>
      <c r="H144" s="116">
        <v>0</v>
      </c>
      <c r="I144" s="117"/>
    </row>
    <row r="145" spans="1:9" hidden="1" outlineLevel="3" x14ac:dyDescent="0.2">
      <c r="A145" s="109" t="s">
        <v>243</v>
      </c>
      <c r="B145" s="110" t="s">
        <v>244</v>
      </c>
      <c r="C145" s="111">
        <v>1</v>
      </c>
      <c r="D145" s="112"/>
      <c r="E145" s="113">
        <v>227.32713613000001</v>
      </c>
      <c r="F145" s="114">
        <v>227.32713613000001</v>
      </c>
      <c r="G145" s="115">
        <v>40</v>
      </c>
      <c r="H145" s="116">
        <v>136.39628167800001</v>
      </c>
      <c r="I145" s="117"/>
    </row>
    <row r="146" spans="1:9" hidden="1" outlineLevel="3" x14ac:dyDescent="0.2">
      <c r="A146" s="109" t="s">
        <v>245</v>
      </c>
      <c r="B146" s="110" t="s">
        <v>246</v>
      </c>
      <c r="C146" s="111">
        <v>1</v>
      </c>
      <c r="D146" s="112"/>
      <c r="E146" s="113">
        <v>2631.3510760200002</v>
      </c>
      <c r="F146" s="114">
        <v>2631.3510760200002</v>
      </c>
      <c r="G146" s="115">
        <v>40</v>
      </c>
      <c r="H146" s="116">
        <v>1578.8106456119999</v>
      </c>
      <c r="I146" s="117"/>
    </row>
    <row r="147" spans="1:9" hidden="1" outlineLevel="3" x14ac:dyDescent="0.2">
      <c r="A147" s="109" t="s">
        <v>247</v>
      </c>
      <c r="B147" s="110" t="s">
        <v>100</v>
      </c>
      <c r="C147" s="111">
        <v>0</v>
      </c>
      <c r="D147" s="112"/>
      <c r="E147" s="113">
        <v>967.93582071000003</v>
      </c>
      <c r="F147" s="114">
        <v>0</v>
      </c>
      <c r="G147" s="115">
        <v>40</v>
      </c>
      <c r="H147" s="116">
        <v>0</v>
      </c>
      <c r="I147" s="117"/>
    </row>
    <row r="148" spans="1:9" hidden="1" outlineLevel="3" x14ac:dyDescent="0.2">
      <c r="A148" s="109" t="s">
        <v>248</v>
      </c>
      <c r="B148" s="110" t="s">
        <v>106</v>
      </c>
      <c r="C148" s="111">
        <v>2</v>
      </c>
      <c r="D148" s="112"/>
      <c r="E148" s="113">
        <v>313.76543995999998</v>
      </c>
      <c r="F148" s="114">
        <v>627.53087991999996</v>
      </c>
      <c r="G148" s="115">
        <v>40</v>
      </c>
      <c r="H148" s="116">
        <v>376.518527952</v>
      </c>
      <c r="I148" s="117"/>
    </row>
    <row r="149" spans="1:9" hidden="1" outlineLevel="3" x14ac:dyDescent="0.2">
      <c r="A149" s="109" t="s">
        <v>249</v>
      </c>
      <c r="B149" s="110" t="s">
        <v>110</v>
      </c>
      <c r="C149" s="111">
        <v>1</v>
      </c>
      <c r="D149" s="112"/>
      <c r="E149" s="113">
        <v>3158.4872023399998</v>
      </c>
      <c r="F149" s="114">
        <v>3158.4872023399998</v>
      </c>
      <c r="G149" s="115">
        <v>40</v>
      </c>
      <c r="H149" s="116">
        <v>1895.0923214039999</v>
      </c>
      <c r="I149" s="117"/>
    </row>
    <row r="150" spans="1:9" hidden="1" outlineLevel="3" x14ac:dyDescent="0.2">
      <c r="A150" s="109" t="s">
        <v>250</v>
      </c>
      <c r="B150" s="110" t="s">
        <v>112</v>
      </c>
      <c r="C150" s="111">
        <v>0</v>
      </c>
      <c r="D150" s="112"/>
      <c r="E150" s="113">
        <v>967.93582071000003</v>
      </c>
      <c r="F150" s="114">
        <v>0</v>
      </c>
      <c r="G150" s="115">
        <v>40</v>
      </c>
      <c r="H150" s="116">
        <v>0</v>
      </c>
      <c r="I150" s="117"/>
    </row>
    <row r="151" spans="1:9" hidden="1" outlineLevel="3" x14ac:dyDescent="0.2">
      <c r="A151" s="109" t="s">
        <v>251</v>
      </c>
      <c r="B151" s="110" t="s">
        <v>114</v>
      </c>
      <c r="C151" s="111">
        <v>1</v>
      </c>
      <c r="D151" s="112"/>
      <c r="E151" s="113">
        <v>1400.7385712499999</v>
      </c>
      <c r="F151" s="114">
        <v>1400.7385712499999</v>
      </c>
      <c r="G151" s="115">
        <v>40</v>
      </c>
      <c r="H151" s="116">
        <v>840.44314274999999</v>
      </c>
      <c r="I151" s="117"/>
    </row>
    <row r="152" spans="1:9" hidden="1" outlineLevel="3" x14ac:dyDescent="0.2">
      <c r="A152" s="109" t="s">
        <v>252</v>
      </c>
      <c r="B152" s="110" t="s">
        <v>116</v>
      </c>
      <c r="C152" s="111">
        <v>1</v>
      </c>
      <c r="D152" s="112"/>
      <c r="E152" s="113">
        <v>491.93938622000002</v>
      </c>
      <c r="F152" s="114">
        <v>491.93938622000002</v>
      </c>
      <c r="G152" s="115">
        <v>40</v>
      </c>
      <c r="H152" s="116">
        <v>295.163631732</v>
      </c>
      <c r="I152" s="117"/>
    </row>
    <row r="153" spans="1:9" hidden="1" outlineLevel="3" x14ac:dyDescent="0.2">
      <c r="A153" s="109" t="s">
        <v>253</v>
      </c>
      <c r="B153" s="110" t="s">
        <v>118</v>
      </c>
      <c r="C153" s="111">
        <v>0</v>
      </c>
      <c r="D153" s="112"/>
      <c r="E153" s="113">
        <v>508.08608175000001</v>
      </c>
      <c r="F153" s="114">
        <v>0</v>
      </c>
      <c r="G153" s="115">
        <v>40</v>
      </c>
      <c r="H153" s="116">
        <v>0</v>
      </c>
      <c r="I153" s="117"/>
    </row>
    <row r="154" spans="1:9" outlineLevel="2" x14ac:dyDescent="0.2">
      <c r="A154" s="109" t="s">
        <v>254</v>
      </c>
      <c r="B154" s="110" t="s">
        <v>255</v>
      </c>
      <c r="C154" s="111">
        <v>1</v>
      </c>
      <c r="D154" s="112"/>
      <c r="E154" s="113">
        <f>SUM(F155,F163,F168)</f>
        <v>327625.00881696003</v>
      </c>
      <c r="F154" s="114">
        <f>C154*E154</f>
        <v>327625.00881696003</v>
      </c>
      <c r="G154" s="115">
        <f>IF(F154=0, 0, 100*(1-(H154/F154)))</f>
        <v>40</v>
      </c>
      <c r="H154" s="116">
        <f>C154*SUM(H155,H163,H168)</f>
        <v>196575.00529017602</v>
      </c>
      <c r="I154" s="117"/>
    </row>
    <row r="155" spans="1:9" outlineLevel="3" x14ac:dyDescent="0.2">
      <c r="A155" s="109" t="s">
        <v>256</v>
      </c>
      <c r="B155" s="110" t="s">
        <v>257</v>
      </c>
      <c r="C155" s="111">
        <v>16</v>
      </c>
      <c r="D155" s="112"/>
      <c r="E155" s="113">
        <v>10313.89576849</v>
      </c>
      <c r="F155" s="114">
        <f>C155*E155</f>
        <v>165022.33229583999</v>
      </c>
      <c r="G155" s="115">
        <v>40</v>
      </c>
      <c r="H155" s="116">
        <f>F155*(1-(G155/100)) +(0*SUM(H156,H157,H158,H159,H160,H161,H162))</f>
        <v>99013.399377504</v>
      </c>
      <c r="I155" s="117"/>
    </row>
    <row r="156" spans="1:9" hidden="1" outlineLevel="4" x14ac:dyDescent="0.2">
      <c r="A156" s="109" t="s">
        <v>258</v>
      </c>
      <c r="B156" s="110" t="s">
        <v>259</v>
      </c>
      <c r="C156" s="111">
        <v>1</v>
      </c>
      <c r="D156" s="112"/>
      <c r="E156" s="113">
        <v>33.99</v>
      </c>
      <c r="F156" s="114">
        <v>33.99</v>
      </c>
      <c r="G156" s="115">
        <v>40</v>
      </c>
      <c r="H156" s="116">
        <v>20.393999999999998</v>
      </c>
      <c r="I156" s="117"/>
    </row>
    <row r="157" spans="1:9" hidden="1" outlineLevel="4" x14ac:dyDescent="0.2">
      <c r="A157" s="109" t="s">
        <v>260</v>
      </c>
      <c r="B157" s="110" t="s">
        <v>261</v>
      </c>
      <c r="C157" s="111">
        <v>1</v>
      </c>
      <c r="D157" s="112"/>
      <c r="E157" s="113">
        <v>1625.87546161</v>
      </c>
      <c r="F157" s="114">
        <v>1625.87546161</v>
      </c>
      <c r="G157" s="115">
        <v>40</v>
      </c>
      <c r="H157" s="116">
        <v>975.52527696599998</v>
      </c>
      <c r="I157" s="117"/>
    </row>
    <row r="158" spans="1:9" hidden="1" outlineLevel="4" x14ac:dyDescent="0.2">
      <c r="A158" s="109" t="s">
        <v>262</v>
      </c>
      <c r="B158" s="110" t="s">
        <v>100</v>
      </c>
      <c r="C158" s="111">
        <v>0</v>
      </c>
      <c r="D158" s="112"/>
      <c r="E158" s="113">
        <v>967.93582071000003</v>
      </c>
      <c r="F158" s="114">
        <v>0</v>
      </c>
      <c r="G158" s="115">
        <v>40</v>
      </c>
      <c r="H158" s="116">
        <v>0</v>
      </c>
      <c r="I158" s="117"/>
    </row>
    <row r="159" spans="1:9" hidden="1" outlineLevel="4" x14ac:dyDescent="0.2">
      <c r="A159" s="109" t="s">
        <v>263</v>
      </c>
      <c r="B159" s="110" t="s">
        <v>112</v>
      </c>
      <c r="C159" s="111">
        <v>0</v>
      </c>
      <c r="D159" s="112"/>
      <c r="E159" s="113">
        <v>967.93582071000003</v>
      </c>
      <c r="F159" s="114">
        <v>0</v>
      </c>
      <c r="G159" s="115">
        <v>40</v>
      </c>
      <c r="H159" s="116">
        <v>0</v>
      </c>
      <c r="I159" s="117"/>
    </row>
    <row r="160" spans="1:9" hidden="1" outlineLevel="4" x14ac:dyDescent="0.2">
      <c r="A160" s="109" t="s">
        <v>264</v>
      </c>
      <c r="B160" s="110" t="s">
        <v>265</v>
      </c>
      <c r="C160" s="111">
        <v>1</v>
      </c>
      <c r="D160" s="112"/>
      <c r="E160" s="113">
        <v>5220.9474086299997</v>
      </c>
      <c r="F160" s="114">
        <v>5220.9474086299997</v>
      </c>
      <c r="G160" s="115">
        <v>40</v>
      </c>
      <c r="H160" s="116">
        <v>3132.5684451779998</v>
      </c>
      <c r="I160" s="117"/>
    </row>
    <row r="161" spans="1:9" hidden="1" outlineLevel="4" x14ac:dyDescent="0.2">
      <c r="A161" s="109" t="s">
        <v>266</v>
      </c>
      <c r="B161" s="110" t="s">
        <v>114</v>
      </c>
      <c r="C161" s="111">
        <v>1</v>
      </c>
      <c r="D161" s="112"/>
      <c r="E161" s="113">
        <v>1400.7385712499999</v>
      </c>
      <c r="F161" s="114">
        <v>1400.7385712499999</v>
      </c>
      <c r="G161" s="115">
        <v>40</v>
      </c>
      <c r="H161" s="116">
        <v>840.44314274999999</v>
      </c>
      <c r="I161" s="117"/>
    </row>
    <row r="162" spans="1:9" hidden="1" outlineLevel="4" x14ac:dyDescent="0.2">
      <c r="A162" s="109" t="s">
        <v>267</v>
      </c>
      <c r="B162" s="110" t="s">
        <v>118</v>
      </c>
      <c r="C162" s="111">
        <v>4</v>
      </c>
      <c r="D162" s="112"/>
      <c r="E162" s="113">
        <v>508.08608175000001</v>
      </c>
      <c r="F162" s="114">
        <v>2032.344327</v>
      </c>
      <c r="G162" s="115">
        <v>40</v>
      </c>
      <c r="H162" s="116">
        <v>1219.4065962</v>
      </c>
      <c r="I162" s="117"/>
    </row>
    <row r="163" spans="1:9" outlineLevel="3" x14ac:dyDescent="0.2">
      <c r="A163" s="109" t="s">
        <v>268</v>
      </c>
      <c r="B163" s="110" t="s">
        <v>269</v>
      </c>
      <c r="C163" s="111">
        <v>16</v>
      </c>
      <c r="D163" s="112"/>
      <c r="E163" s="113">
        <f>SUM(F164)</f>
        <v>144.31728257</v>
      </c>
      <c r="F163" s="114">
        <f>C163*E163</f>
        <v>2309.0765211200001</v>
      </c>
      <c r="G163" s="115">
        <f>IF(F163=0, 0, 100*(1-(H163/F163)))</f>
        <v>40</v>
      </c>
      <c r="H163" s="116">
        <f>C163*SUM(H164)</f>
        <v>1385.4459126720001</v>
      </c>
      <c r="I163" s="117"/>
    </row>
    <row r="164" spans="1:9" outlineLevel="3" x14ac:dyDescent="0.2">
      <c r="A164" s="109" t="s">
        <v>270</v>
      </c>
      <c r="B164" s="110" t="s">
        <v>271</v>
      </c>
      <c r="C164" s="111">
        <v>1</v>
      </c>
      <c r="D164" s="112"/>
      <c r="E164" s="113">
        <v>144.31728257</v>
      </c>
      <c r="F164" s="114">
        <f>C164*E164</f>
        <v>144.31728257</v>
      </c>
      <c r="G164" s="115">
        <v>40</v>
      </c>
      <c r="H164" s="116">
        <f>F164*(1-(G164/100)) +(0*SUM(H165,H166,H167))</f>
        <v>86.590369542000005</v>
      </c>
      <c r="I164" s="117"/>
    </row>
    <row r="165" spans="1:9" hidden="1" outlineLevel="4" x14ac:dyDescent="0.2">
      <c r="A165" s="109" t="s">
        <v>272</v>
      </c>
      <c r="B165" s="110" t="s">
        <v>273</v>
      </c>
      <c r="C165" s="111">
        <v>2</v>
      </c>
      <c r="D165" s="112"/>
      <c r="E165" s="113">
        <v>27.17</v>
      </c>
      <c r="F165" s="114">
        <v>54.34</v>
      </c>
      <c r="G165" s="115">
        <v>40</v>
      </c>
      <c r="H165" s="116">
        <v>32.603999999999999</v>
      </c>
      <c r="I165" s="117"/>
    </row>
    <row r="166" spans="1:9" hidden="1" outlineLevel="4" x14ac:dyDescent="0.2">
      <c r="A166" s="109" t="s">
        <v>274</v>
      </c>
      <c r="B166" s="110" t="s">
        <v>275</v>
      </c>
      <c r="C166" s="111">
        <v>1</v>
      </c>
      <c r="D166" s="112"/>
      <c r="E166" s="113">
        <v>32.777282569999997</v>
      </c>
      <c r="F166" s="114">
        <v>32.777282569999997</v>
      </c>
      <c r="G166" s="115">
        <v>40</v>
      </c>
      <c r="H166" s="116">
        <v>19.666369542000002</v>
      </c>
      <c r="I166" s="117"/>
    </row>
    <row r="167" spans="1:9" hidden="1" outlineLevel="4" x14ac:dyDescent="0.2">
      <c r="A167" s="109" t="s">
        <v>276</v>
      </c>
      <c r="B167" s="110" t="s">
        <v>277</v>
      </c>
      <c r="C167" s="111">
        <v>2</v>
      </c>
      <c r="D167" s="112"/>
      <c r="E167" s="113">
        <v>28.6</v>
      </c>
      <c r="F167" s="114">
        <v>57.2</v>
      </c>
      <c r="G167" s="115">
        <v>40</v>
      </c>
      <c r="H167" s="116">
        <v>34.32</v>
      </c>
      <c r="I167" s="117"/>
    </row>
    <row r="168" spans="1:9" outlineLevel="3" x14ac:dyDescent="0.2">
      <c r="A168" s="109" t="s">
        <v>278</v>
      </c>
      <c r="B168" s="110" t="s">
        <v>279</v>
      </c>
      <c r="C168" s="111">
        <v>16</v>
      </c>
      <c r="D168" s="112"/>
      <c r="E168" s="113">
        <f>SUM(F169)</f>
        <v>10018.35</v>
      </c>
      <c r="F168" s="114">
        <f>C168*E168</f>
        <v>160293.6</v>
      </c>
      <c r="G168" s="115">
        <f>IF(F168=0, 0, 100*(1-(H168/F168)))</f>
        <v>40</v>
      </c>
      <c r="H168" s="116">
        <f>C168*SUM(H169)</f>
        <v>96176.16</v>
      </c>
      <c r="I168" s="117"/>
    </row>
    <row r="169" spans="1:9" outlineLevel="3" x14ac:dyDescent="0.2">
      <c r="A169" s="109" t="s">
        <v>280</v>
      </c>
      <c r="B169" s="110" t="s">
        <v>281</v>
      </c>
      <c r="C169" s="111">
        <v>1</v>
      </c>
      <c r="D169" s="112"/>
      <c r="E169" s="113">
        <v>10018.35</v>
      </c>
      <c r="F169" s="114">
        <f>C169*E169</f>
        <v>10018.35</v>
      </c>
      <c r="G169" s="115">
        <v>40</v>
      </c>
      <c r="H169" s="116">
        <f>F169*(1-(G169/100)) +(0*SUM(H170,H171,H172,H173,H174,H175,H176,H177,H178,H179))</f>
        <v>6011.01</v>
      </c>
      <c r="I169" s="117"/>
    </row>
    <row r="170" spans="1:9" hidden="1" outlineLevel="4" x14ac:dyDescent="0.2">
      <c r="A170" s="109" t="s">
        <v>282</v>
      </c>
      <c r="B170" s="110" t="s">
        <v>283</v>
      </c>
      <c r="C170" s="111">
        <v>1</v>
      </c>
      <c r="D170" s="112"/>
      <c r="E170" s="113">
        <v>213.07</v>
      </c>
      <c r="F170" s="114">
        <v>213.07</v>
      </c>
      <c r="G170" s="115">
        <v>40</v>
      </c>
      <c r="H170" s="116">
        <v>127.842</v>
      </c>
      <c r="I170" s="117"/>
    </row>
    <row r="171" spans="1:9" hidden="1" outlineLevel="4" x14ac:dyDescent="0.2">
      <c r="A171" s="109" t="s">
        <v>284</v>
      </c>
      <c r="B171" s="110" t="s">
        <v>285</v>
      </c>
      <c r="C171" s="111">
        <v>6</v>
      </c>
      <c r="D171" s="112"/>
      <c r="E171" s="113">
        <v>15.02</v>
      </c>
      <c r="F171" s="114">
        <v>90.12</v>
      </c>
      <c r="G171" s="115">
        <v>40</v>
      </c>
      <c r="H171" s="116">
        <v>54.072000000000003</v>
      </c>
      <c r="I171" s="117"/>
    </row>
    <row r="172" spans="1:9" hidden="1" outlineLevel="4" x14ac:dyDescent="0.2">
      <c r="A172" s="109" t="s">
        <v>286</v>
      </c>
      <c r="B172" s="110" t="s">
        <v>226</v>
      </c>
      <c r="C172" s="111">
        <v>1</v>
      </c>
      <c r="D172" s="112"/>
      <c r="E172" s="113">
        <v>91.39</v>
      </c>
      <c r="F172" s="114">
        <v>91.39</v>
      </c>
      <c r="G172" s="115">
        <v>40</v>
      </c>
      <c r="H172" s="116">
        <v>54.834000000000003</v>
      </c>
      <c r="I172" s="117"/>
    </row>
    <row r="173" spans="1:9" hidden="1" outlineLevel="4" x14ac:dyDescent="0.2">
      <c r="A173" s="109" t="s">
        <v>287</v>
      </c>
      <c r="B173" s="110" t="s">
        <v>288</v>
      </c>
      <c r="C173" s="111">
        <v>1</v>
      </c>
      <c r="D173" s="112"/>
      <c r="E173" s="113">
        <v>11.44</v>
      </c>
      <c r="F173" s="114">
        <v>11.44</v>
      </c>
      <c r="G173" s="115">
        <v>40</v>
      </c>
      <c r="H173" s="116">
        <v>6.8639999999999999</v>
      </c>
      <c r="I173" s="117"/>
    </row>
    <row r="174" spans="1:9" hidden="1" outlineLevel="4" x14ac:dyDescent="0.2">
      <c r="A174" s="109" t="s">
        <v>289</v>
      </c>
      <c r="B174" s="110" t="s">
        <v>290</v>
      </c>
      <c r="C174" s="111">
        <v>1</v>
      </c>
      <c r="D174" s="112"/>
      <c r="E174" s="113">
        <v>27.03</v>
      </c>
      <c r="F174" s="114">
        <v>27.03</v>
      </c>
      <c r="G174" s="115">
        <v>40</v>
      </c>
      <c r="H174" s="116">
        <v>16.218</v>
      </c>
      <c r="I174" s="117"/>
    </row>
    <row r="175" spans="1:9" hidden="1" outlineLevel="4" x14ac:dyDescent="0.2">
      <c r="A175" s="109" t="s">
        <v>291</v>
      </c>
      <c r="B175" s="110" t="s">
        <v>292</v>
      </c>
      <c r="C175" s="111">
        <v>4</v>
      </c>
      <c r="D175" s="112"/>
      <c r="E175" s="113">
        <v>54.81</v>
      </c>
      <c r="F175" s="114">
        <v>219.24</v>
      </c>
      <c r="G175" s="115">
        <v>40</v>
      </c>
      <c r="H175" s="116">
        <v>131.54400000000001</v>
      </c>
      <c r="I175" s="117"/>
    </row>
    <row r="176" spans="1:9" hidden="1" outlineLevel="4" x14ac:dyDescent="0.2">
      <c r="A176" s="109" t="s">
        <v>293</v>
      </c>
      <c r="B176" s="110" t="s">
        <v>294</v>
      </c>
      <c r="C176" s="111">
        <v>1</v>
      </c>
      <c r="D176" s="112"/>
      <c r="E176" s="113">
        <v>9009.01</v>
      </c>
      <c r="F176" s="114">
        <v>9009.01</v>
      </c>
      <c r="G176" s="115">
        <v>40</v>
      </c>
      <c r="H176" s="116">
        <v>5405.4059999999999</v>
      </c>
      <c r="I176" s="117"/>
    </row>
    <row r="177" spans="1:9" hidden="1" outlineLevel="4" x14ac:dyDescent="0.2">
      <c r="A177" s="109" t="s">
        <v>295</v>
      </c>
      <c r="B177" s="110" t="s">
        <v>296</v>
      </c>
      <c r="C177" s="111">
        <v>1</v>
      </c>
      <c r="D177" s="112"/>
      <c r="E177" s="113">
        <v>90.09</v>
      </c>
      <c r="F177" s="114">
        <v>90.09</v>
      </c>
      <c r="G177" s="115">
        <v>40</v>
      </c>
      <c r="H177" s="116">
        <v>54.054000000000002</v>
      </c>
      <c r="I177" s="117"/>
    </row>
    <row r="178" spans="1:9" hidden="1" outlineLevel="4" x14ac:dyDescent="0.2">
      <c r="A178" s="109" t="s">
        <v>297</v>
      </c>
      <c r="B178" s="110" t="s">
        <v>81</v>
      </c>
      <c r="C178" s="111">
        <v>1</v>
      </c>
      <c r="D178" s="112"/>
      <c r="E178" s="113">
        <v>121.31</v>
      </c>
      <c r="F178" s="114">
        <v>121.31</v>
      </c>
      <c r="G178" s="115">
        <v>40</v>
      </c>
      <c r="H178" s="116">
        <v>72.786000000000001</v>
      </c>
      <c r="I178" s="117"/>
    </row>
    <row r="179" spans="1:9" hidden="1" outlineLevel="4" x14ac:dyDescent="0.2">
      <c r="A179" s="109" t="s">
        <v>298</v>
      </c>
      <c r="B179" s="110" t="s">
        <v>299</v>
      </c>
      <c r="C179" s="111">
        <v>1</v>
      </c>
      <c r="D179" s="112"/>
      <c r="E179" s="113">
        <v>145.65</v>
      </c>
      <c r="F179" s="114">
        <v>145.65</v>
      </c>
      <c r="G179" s="115">
        <v>40</v>
      </c>
      <c r="H179" s="116">
        <v>87.39</v>
      </c>
      <c r="I179" s="117"/>
    </row>
    <row r="180" spans="1:9" outlineLevel="2" x14ac:dyDescent="0.2">
      <c r="A180" s="109" t="s">
        <v>300</v>
      </c>
      <c r="B180" s="110" t="s">
        <v>301</v>
      </c>
      <c r="C180" s="111">
        <v>1</v>
      </c>
      <c r="D180" s="112"/>
      <c r="E180" s="113">
        <f>SUM(F181,F183,F185,F187)</f>
        <v>148107.06736284</v>
      </c>
      <c r="F180" s="114">
        <f>C180*E180</f>
        <v>148107.06736284</v>
      </c>
      <c r="G180" s="115">
        <f>IF(F180=0, 0, 100*(1-(H180/F180)))</f>
        <v>40.000000000000014</v>
      </c>
      <c r="H180" s="116">
        <f>C180*SUM(H181,H183,H185,H187)</f>
        <v>88864.240417703986</v>
      </c>
      <c r="I180" s="117"/>
    </row>
    <row r="181" spans="1:9" outlineLevel="3" x14ac:dyDescent="0.2">
      <c r="A181" s="109" t="s">
        <v>302</v>
      </c>
      <c r="B181" s="110" t="s">
        <v>303</v>
      </c>
      <c r="C181" s="111">
        <v>59</v>
      </c>
      <c r="D181" s="112"/>
      <c r="E181" s="113">
        <v>967.93582071000003</v>
      </c>
      <c r="F181" s="114">
        <f>C181*E181</f>
        <v>57108.213421890003</v>
      </c>
      <c r="G181" s="115">
        <v>40</v>
      </c>
      <c r="H181" s="116">
        <f>F181*(1-(G181/100)) +(0*SUM(H182))</f>
        <v>34264.928053133997</v>
      </c>
      <c r="I181" s="117"/>
    </row>
    <row r="182" spans="1:9" hidden="1" outlineLevel="3" x14ac:dyDescent="0.2">
      <c r="A182" s="109" t="s">
        <v>304</v>
      </c>
      <c r="B182" s="110" t="s">
        <v>100</v>
      </c>
      <c r="C182" s="111">
        <v>1</v>
      </c>
      <c r="D182" s="112"/>
      <c r="E182" s="113">
        <v>967.93582071000003</v>
      </c>
      <c r="F182" s="114">
        <v>967.93582071000003</v>
      </c>
      <c r="G182" s="115">
        <v>40</v>
      </c>
      <c r="H182" s="116">
        <v>580.76149242600002</v>
      </c>
      <c r="I182" s="117"/>
    </row>
    <row r="183" spans="1:9" outlineLevel="3" x14ac:dyDescent="0.2">
      <c r="A183" s="109" t="s">
        <v>305</v>
      </c>
      <c r="B183" s="110" t="s">
        <v>306</v>
      </c>
      <c r="C183" s="111">
        <v>11</v>
      </c>
      <c r="D183" s="112"/>
      <c r="E183" s="113">
        <v>967.93582071000003</v>
      </c>
      <c r="F183" s="114">
        <f>C183*E183</f>
        <v>10647.29402781</v>
      </c>
      <c r="G183" s="115">
        <v>40</v>
      </c>
      <c r="H183" s="116">
        <f>F183*(1-(G183/100)) +(0*SUM(H184))</f>
        <v>6388.3764166859992</v>
      </c>
      <c r="I183" s="117"/>
    </row>
    <row r="184" spans="1:9" hidden="1" outlineLevel="3" x14ac:dyDescent="0.2">
      <c r="A184" s="109" t="s">
        <v>307</v>
      </c>
      <c r="B184" s="110" t="s">
        <v>112</v>
      </c>
      <c r="C184" s="111">
        <v>1</v>
      </c>
      <c r="D184" s="112"/>
      <c r="E184" s="113">
        <v>967.93582071000003</v>
      </c>
      <c r="F184" s="114">
        <v>967.93582071000003</v>
      </c>
      <c r="G184" s="115">
        <v>40</v>
      </c>
      <c r="H184" s="116">
        <v>580.76149242600002</v>
      </c>
      <c r="I184" s="117"/>
    </row>
    <row r="185" spans="1:9" outlineLevel="3" x14ac:dyDescent="0.2">
      <c r="A185" s="109" t="s">
        <v>308</v>
      </c>
      <c r="B185" s="110" t="s">
        <v>309</v>
      </c>
      <c r="C185" s="111">
        <v>9</v>
      </c>
      <c r="D185" s="112"/>
      <c r="E185" s="113">
        <v>967.93582071000003</v>
      </c>
      <c r="F185" s="114">
        <f>C185*E185</f>
        <v>8711.4223863900006</v>
      </c>
      <c r="G185" s="115">
        <v>40</v>
      </c>
      <c r="H185" s="116">
        <f>F185*(1-(G185/100)) +(0*SUM(H186))</f>
        <v>5226.8534318339998</v>
      </c>
      <c r="I185" s="117"/>
    </row>
    <row r="186" spans="1:9" hidden="1" outlineLevel="3" x14ac:dyDescent="0.2">
      <c r="A186" s="109" t="s">
        <v>310</v>
      </c>
      <c r="B186" s="110" t="s">
        <v>311</v>
      </c>
      <c r="C186" s="111">
        <v>1</v>
      </c>
      <c r="D186" s="112"/>
      <c r="E186" s="113">
        <v>967.93582071000003</v>
      </c>
      <c r="F186" s="114">
        <v>967.93582071000003</v>
      </c>
      <c r="G186" s="115">
        <v>40</v>
      </c>
      <c r="H186" s="116">
        <v>580.76149242600002</v>
      </c>
      <c r="I186" s="117"/>
    </row>
    <row r="187" spans="1:9" outlineLevel="3" x14ac:dyDescent="0.2">
      <c r="A187" s="109" t="s">
        <v>312</v>
      </c>
      <c r="B187" s="110" t="s">
        <v>313</v>
      </c>
      <c r="C187" s="111">
        <v>141</v>
      </c>
      <c r="D187" s="112"/>
      <c r="E187" s="113">
        <v>508.08608175000001</v>
      </c>
      <c r="F187" s="114">
        <f>C187*E187</f>
        <v>71640.137526749997</v>
      </c>
      <c r="G187" s="115">
        <v>40</v>
      </c>
      <c r="H187" s="116">
        <f>F187*(1-(G187/100)) +(0*SUM(H188))</f>
        <v>42984.082516049995</v>
      </c>
      <c r="I187" s="117"/>
    </row>
    <row r="188" spans="1:9" hidden="1" outlineLevel="3" x14ac:dyDescent="0.2">
      <c r="A188" s="109" t="s">
        <v>314</v>
      </c>
      <c r="B188" s="110" t="s">
        <v>118</v>
      </c>
      <c r="C188" s="111">
        <v>1</v>
      </c>
      <c r="D188" s="112"/>
      <c r="E188" s="113">
        <v>508.08608175000001</v>
      </c>
      <c r="F188" s="114">
        <v>508.08608175000001</v>
      </c>
      <c r="G188" s="115">
        <v>40</v>
      </c>
      <c r="H188" s="116">
        <v>304.85164904999999</v>
      </c>
      <c r="I188" s="117"/>
    </row>
    <row r="189" spans="1:9" outlineLevel="2" x14ac:dyDescent="0.2">
      <c r="A189" s="109" t="s">
        <v>315</v>
      </c>
      <c r="B189" s="110" t="s">
        <v>316</v>
      </c>
      <c r="C189" s="111">
        <v>1</v>
      </c>
      <c r="D189" s="112"/>
      <c r="E189" s="113">
        <f>SUM(F190,F192,F194,F196)</f>
        <v>974714.73322359007</v>
      </c>
      <c r="F189" s="114">
        <f>C189*E189</f>
        <v>974714.73322359007</v>
      </c>
      <c r="G189" s="115">
        <f>IF(F189=0, 0, 100*(1-(H189/F189)))</f>
        <v>40.000000000000014</v>
      </c>
      <c r="H189" s="116">
        <f>C189*SUM(H190,H192,H194,H196)</f>
        <v>584828.83993415395</v>
      </c>
      <c r="I189" s="117"/>
    </row>
    <row r="190" spans="1:9" outlineLevel="3" x14ac:dyDescent="0.2">
      <c r="A190" s="109" t="s">
        <v>317</v>
      </c>
      <c r="B190" s="110" t="s">
        <v>303</v>
      </c>
      <c r="C190" s="111">
        <v>303</v>
      </c>
      <c r="D190" s="112"/>
      <c r="E190" s="113">
        <v>967.93582071000003</v>
      </c>
      <c r="F190" s="114">
        <f>C190*E190</f>
        <v>293284.55367513001</v>
      </c>
      <c r="G190" s="115">
        <v>40</v>
      </c>
      <c r="H190" s="116">
        <f>F190*(1-(G190/100)) +(0*SUM(H191))</f>
        <v>175970.73220507801</v>
      </c>
      <c r="I190" s="117"/>
    </row>
    <row r="191" spans="1:9" hidden="1" outlineLevel="3" x14ac:dyDescent="0.2">
      <c r="A191" s="109" t="s">
        <v>318</v>
      </c>
      <c r="B191" s="110" t="s">
        <v>100</v>
      </c>
      <c r="C191" s="111">
        <v>1</v>
      </c>
      <c r="D191" s="112"/>
      <c r="E191" s="113">
        <v>967.93582071000003</v>
      </c>
      <c r="F191" s="114">
        <v>967.93582071000003</v>
      </c>
      <c r="G191" s="115">
        <v>40</v>
      </c>
      <c r="H191" s="116">
        <v>580.76149242600002</v>
      </c>
      <c r="I191" s="117"/>
    </row>
    <row r="192" spans="1:9" outlineLevel="3" x14ac:dyDescent="0.2">
      <c r="A192" s="109" t="s">
        <v>319</v>
      </c>
      <c r="B192" s="110" t="s">
        <v>306</v>
      </c>
      <c r="C192" s="111">
        <v>146</v>
      </c>
      <c r="D192" s="112"/>
      <c r="E192" s="113">
        <v>967.93582071000003</v>
      </c>
      <c r="F192" s="114">
        <f>C192*E192</f>
        <v>141318.62982366001</v>
      </c>
      <c r="G192" s="115">
        <v>40</v>
      </c>
      <c r="H192" s="116">
        <f>F192*(1-(G192/100)) +(0*SUM(H193))</f>
        <v>84791.177894196007</v>
      </c>
      <c r="I192" s="117"/>
    </row>
    <row r="193" spans="1:9" hidden="1" outlineLevel="3" x14ac:dyDescent="0.2">
      <c r="A193" s="109" t="s">
        <v>320</v>
      </c>
      <c r="B193" s="110" t="s">
        <v>112</v>
      </c>
      <c r="C193" s="111">
        <v>1</v>
      </c>
      <c r="D193" s="112"/>
      <c r="E193" s="113">
        <v>967.93582071000003</v>
      </c>
      <c r="F193" s="114">
        <v>967.93582071000003</v>
      </c>
      <c r="G193" s="115">
        <v>40</v>
      </c>
      <c r="H193" s="116">
        <v>580.76149242600002</v>
      </c>
      <c r="I193" s="117"/>
    </row>
    <row r="194" spans="1:9" outlineLevel="3" x14ac:dyDescent="0.2">
      <c r="A194" s="109" t="s">
        <v>321</v>
      </c>
      <c r="B194" s="110" t="s">
        <v>309</v>
      </c>
      <c r="C194" s="111">
        <v>105</v>
      </c>
      <c r="D194" s="112"/>
      <c r="E194" s="113">
        <v>967.93582071000003</v>
      </c>
      <c r="F194" s="114">
        <f>C194*E194</f>
        <v>101633.26117455</v>
      </c>
      <c r="G194" s="115">
        <v>40</v>
      </c>
      <c r="H194" s="116">
        <f>F194*(1-(G194/100)) +(0*SUM(H195))</f>
        <v>60979.956704730001</v>
      </c>
      <c r="I194" s="117"/>
    </row>
    <row r="195" spans="1:9" hidden="1" outlineLevel="3" x14ac:dyDescent="0.2">
      <c r="A195" s="109" t="s">
        <v>322</v>
      </c>
      <c r="B195" s="110" t="s">
        <v>311</v>
      </c>
      <c r="C195" s="111">
        <v>1</v>
      </c>
      <c r="D195" s="112"/>
      <c r="E195" s="113">
        <v>967.93582071000003</v>
      </c>
      <c r="F195" s="114">
        <v>967.93582071000003</v>
      </c>
      <c r="G195" s="115">
        <v>40</v>
      </c>
      <c r="H195" s="116">
        <v>580.76149242600002</v>
      </c>
      <c r="I195" s="117"/>
    </row>
    <row r="196" spans="1:9" outlineLevel="3" x14ac:dyDescent="0.2">
      <c r="A196" s="109" t="s">
        <v>323</v>
      </c>
      <c r="B196" s="110" t="s">
        <v>313</v>
      </c>
      <c r="C196" s="111">
        <v>863</v>
      </c>
      <c r="D196" s="112"/>
      <c r="E196" s="113">
        <v>508.08608175000001</v>
      </c>
      <c r="F196" s="114">
        <f>C196*E196</f>
        <v>438478.28855025</v>
      </c>
      <c r="G196" s="115">
        <v>40</v>
      </c>
      <c r="H196" s="116">
        <f>F196*(1-(G196/100)) +(0*SUM(H197))</f>
        <v>263086.97313015</v>
      </c>
      <c r="I196" s="117"/>
    </row>
    <row r="197" spans="1:9" hidden="1" outlineLevel="3" x14ac:dyDescent="0.2">
      <c r="A197" s="109" t="s">
        <v>324</v>
      </c>
      <c r="B197" s="110" t="s">
        <v>118</v>
      </c>
      <c r="C197" s="111">
        <v>1</v>
      </c>
      <c r="D197" s="112"/>
      <c r="E197" s="113">
        <v>508.08608175000001</v>
      </c>
      <c r="F197" s="114">
        <v>508.08608175000001</v>
      </c>
      <c r="G197" s="115">
        <v>40</v>
      </c>
      <c r="H197" s="116">
        <v>304.85164904999999</v>
      </c>
      <c r="I197" s="117"/>
    </row>
    <row r="198" spans="1:9" outlineLevel="2" x14ac:dyDescent="0.2">
      <c r="A198" s="109" t="s">
        <v>325</v>
      </c>
      <c r="B198" s="110" t="s">
        <v>326</v>
      </c>
      <c r="C198" s="111">
        <v>1</v>
      </c>
      <c r="D198" s="112"/>
      <c r="E198" s="113">
        <f>SUM(F199,F203)</f>
        <v>2158496.0299999998</v>
      </c>
      <c r="F198" s="114">
        <f>C198*E198</f>
        <v>2158496.0299999998</v>
      </c>
      <c r="G198" s="115">
        <f>IF(F198=0, 0, 100*(1-(H198/F198)))</f>
        <v>40</v>
      </c>
      <c r="H198" s="116">
        <f>C198*SUM(H199,H203)</f>
        <v>1295097.6179999998</v>
      </c>
      <c r="I198" s="117"/>
    </row>
    <row r="199" spans="1:9" outlineLevel="3" x14ac:dyDescent="0.2">
      <c r="A199" s="109" t="s">
        <v>327</v>
      </c>
      <c r="B199" s="110" t="s">
        <v>79</v>
      </c>
      <c r="C199" s="111">
        <v>271</v>
      </c>
      <c r="D199" s="112"/>
      <c r="E199" s="113">
        <v>5811.78</v>
      </c>
      <c r="F199" s="114">
        <f>C199*E199</f>
        <v>1574992.38</v>
      </c>
      <c r="G199" s="115">
        <v>40</v>
      </c>
      <c r="H199" s="116">
        <f>F199*(1-(G199/100)) +(0*SUM(H200,H201,H202))</f>
        <v>944995.42799999984</v>
      </c>
      <c r="I199" s="117"/>
    </row>
    <row r="200" spans="1:9" hidden="1" outlineLevel="4" x14ac:dyDescent="0.2">
      <c r="A200" s="109" t="s">
        <v>328</v>
      </c>
      <c r="B200" s="110" t="s">
        <v>81</v>
      </c>
      <c r="C200" s="111">
        <v>1</v>
      </c>
      <c r="D200" s="112"/>
      <c r="E200" s="113">
        <v>121.31</v>
      </c>
      <c r="F200" s="114">
        <v>121.31</v>
      </c>
      <c r="G200" s="115">
        <v>40</v>
      </c>
      <c r="H200" s="116">
        <v>72.786000000000001</v>
      </c>
      <c r="I200" s="117"/>
    </row>
    <row r="201" spans="1:9" hidden="1" outlineLevel="4" x14ac:dyDescent="0.2">
      <c r="A201" s="109" t="s">
        <v>329</v>
      </c>
      <c r="B201" s="110" t="s">
        <v>83</v>
      </c>
      <c r="C201" s="111">
        <v>1</v>
      </c>
      <c r="D201" s="112"/>
      <c r="E201" s="113">
        <v>5658.47</v>
      </c>
      <c r="F201" s="114">
        <v>5658.47</v>
      </c>
      <c r="G201" s="115">
        <v>40</v>
      </c>
      <c r="H201" s="116">
        <v>3395.0819999999999</v>
      </c>
      <c r="I201" s="117"/>
    </row>
    <row r="202" spans="1:9" hidden="1" outlineLevel="4" x14ac:dyDescent="0.2">
      <c r="A202" s="109" t="s">
        <v>330</v>
      </c>
      <c r="B202" s="110" t="s">
        <v>85</v>
      </c>
      <c r="C202" s="111">
        <v>1</v>
      </c>
      <c r="D202" s="112"/>
      <c r="E202" s="113">
        <v>32</v>
      </c>
      <c r="F202" s="114">
        <v>32</v>
      </c>
      <c r="G202" s="115">
        <v>40</v>
      </c>
      <c r="H202" s="116">
        <v>19.2</v>
      </c>
      <c r="I202" s="117"/>
    </row>
    <row r="203" spans="1:9" outlineLevel="3" x14ac:dyDescent="0.2">
      <c r="A203" s="109" t="s">
        <v>331</v>
      </c>
      <c r="B203" s="110" t="s">
        <v>87</v>
      </c>
      <c r="C203" s="111">
        <v>271</v>
      </c>
      <c r="D203" s="112"/>
      <c r="E203" s="113">
        <v>2153.15</v>
      </c>
      <c r="F203" s="114">
        <f>C203*E203</f>
        <v>583503.65</v>
      </c>
      <c r="G203" s="115">
        <v>40</v>
      </c>
      <c r="H203" s="116">
        <f>F203*(1-(G203/100)) +(0*SUM(H204))</f>
        <v>350102.19</v>
      </c>
      <c r="I203" s="117"/>
    </row>
    <row r="204" spans="1:9" hidden="1" outlineLevel="3" x14ac:dyDescent="0.2">
      <c r="A204" s="109" t="s">
        <v>332</v>
      </c>
      <c r="B204" s="110" t="s">
        <v>89</v>
      </c>
      <c r="C204" s="111">
        <v>1</v>
      </c>
      <c r="D204" s="112"/>
      <c r="E204" s="113">
        <v>2153.15</v>
      </c>
      <c r="F204" s="114">
        <v>2153.15</v>
      </c>
      <c r="G204" s="115">
        <v>40</v>
      </c>
      <c r="H204" s="116">
        <v>1291.8900000000001</v>
      </c>
      <c r="I204" s="117"/>
    </row>
    <row r="205" spans="1:9" outlineLevel="1" x14ac:dyDescent="0.2">
      <c r="A205" s="109" t="s">
        <v>333</v>
      </c>
      <c r="B205" s="110" t="s">
        <v>334</v>
      </c>
      <c r="C205" s="111">
        <v>1</v>
      </c>
      <c r="D205" s="112"/>
      <c r="E205" s="113">
        <f>SUM(F206,F209)</f>
        <v>0</v>
      </c>
      <c r="F205" s="114">
        <f>C205*E205</f>
        <v>0</v>
      </c>
      <c r="G205" s="115">
        <f>IF(F205=0, 0, 100*(1-(H205/F205)))</f>
        <v>0</v>
      </c>
      <c r="H205" s="116">
        <f>C205*SUM(H206,H209)</f>
        <v>0</v>
      </c>
      <c r="I205" s="117"/>
    </row>
    <row r="206" spans="1:9" outlineLevel="2" x14ac:dyDescent="0.2">
      <c r="A206" s="109" t="s">
        <v>335</v>
      </c>
      <c r="B206" s="110" t="s">
        <v>336</v>
      </c>
      <c r="C206" s="111">
        <v>1</v>
      </c>
      <c r="D206" s="112"/>
      <c r="E206" s="113">
        <f>SUM(F207)</f>
        <v>0</v>
      </c>
      <c r="F206" s="114">
        <f>C206*E206</f>
        <v>0</v>
      </c>
      <c r="G206" s="115">
        <f>IF(F206=0, 0, 100*(1-(H206/F206)))</f>
        <v>0</v>
      </c>
      <c r="H206" s="116">
        <f>C206*SUM(H207)</f>
        <v>0</v>
      </c>
      <c r="I206" s="117"/>
    </row>
    <row r="207" spans="1:9" outlineLevel="2" x14ac:dyDescent="0.2">
      <c r="A207" s="109" t="s">
        <v>337</v>
      </c>
      <c r="B207" s="110" t="s">
        <v>338</v>
      </c>
      <c r="C207" s="111">
        <v>1</v>
      </c>
      <c r="D207" s="112"/>
      <c r="E207" s="113">
        <v>0</v>
      </c>
      <c r="F207" s="114">
        <f>C207*E207</f>
        <v>0</v>
      </c>
      <c r="G207" s="115">
        <v>0</v>
      </c>
      <c r="H207" s="116">
        <f>F207*(1-(G207/100)) +(0*SUM(H208))</f>
        <v>0</v>
      </c>
      <c r="I207" s="117"/>
    </row>
    <row r="208" spans="1:9" hidden="1" outlineLevel="2" x14ac:dyDescent="0.2">
      <c r="A208" s="109" t="s">
        <v>339</v>
      </c>
      <c r="B208" s="110" t="s">
        <v>340</v>
      </c>
      <c r="C208" s="111">
        <v>1</v>
      </c>
      <c r="D208" s="112"/>
      <c r="E208" s="113">
        <v>0</v>
      </c>
      <c r="F208" s="114">
        <v>0</v>
      </c>
      <c r="G208" s="115">
        <v>0</v>
      </c>
      <c r="H208" s="116">
        <v>0</v>
      </c>
      <c r="I208" s="117"/>
    </row>
    <row r="209" spans="1:9" outlineLevel="2" x14ac:dyDescent="0.2">
      <c r="A209" s="109" t="s">
        <v>341</v>
      </c>
      <c r="B209" s="110" t="s">
        <v>342</v>
      </c>
      <c r="C209" s="111">
        <v>1</v>
      </c>
      <c r="D209" s="112"/>
      <c r="E209" s="113">
        <f>SUM(F210)</f>
        <v>0</v>
      </c>
      <c r="F209" s="114">
        <f>C209*E209</f>
        <v>0</v>
      </c>
      <c r="G209" s="115">
        <f>IF(F209=0, 0, 100*(1-(H209/F209)))</f>
        <v>0</v>
      </c>
      <c r="H209" s="116">
        <f>C209*SUM(H210)</f>
        <v>0</v>
      </c>
      <c r="I209" s="117"/>
    </row>
    <row r="210" spans="1:9" outlineLevel="2" x14ac:dyDescent="0.2">
      <c r="A210" s="109" t="s">
        <v>343</v>
      </c>
      <c r="B210" s="110" t="s">
        <v>338</v>
      </c>
      <c r="C210" s="111">
        <v>1</v>
      </c>
      <c r="D210" s="112"/>
      <c r="E210" s="113">
        <v>0</v>
      </c>
      <c r="F210" s="114">
        <f>C210*E210</f>
        <v>0</v>
      </c>
      <c r="G210" s="115">
        <v>0</v>
      </c>
      <c r="H210" s="116">
        <f>F210*(1-(G210/100)) +(0*SUM(H211))</f>
        <v>0</v>
      </c>
      <c r="I210" s="117"/>
    </row>
    <row r="211" spans="1:9" hidden="1" outlineLevel="2" x14ac:dyDescent="0.2">
      <c r="A211" s="109" t="s">
        <v>344</v>
      </c>
      <c r="B211" s="110" t="s">
        <v>340</v>
      </c>
      <c r="C211" s="111">
        <v>1</v>
      </c>
      <c r="D211" s="112"/>
      <c r="E211" s="113">
        <v>0</v>
      </c>
      <c r="F211" s="114">
        <v>0</v>
      </c>
      <c r="G211" s="115">
        <v>0</v>
      </c>
      <c r="H211" s="116">
        <v>0</v>
      </c>
      <c r="I211" s="117"/>
    </row>
    <row r="212" spans="1:9" outlineLevel="1" x14ac:dyDescent="0.2">
      <c r="A212" s="109" t="s">
        <v>345</v>
      </c>
      <c r="B212" s="110" t="s">
        <v>346</v>
      </c>
      <c r="C212" s="111">
        <v>1</v>
      </c>
      <c r="D212" s="112"/>
      <c r="E212" s="113">
        <f>SUM(F213,F216)</f>
        <v>0</v>
      </c>
      <c r="F212" s="114">
        <f>C212*E212</f>
        <v>0</v>
      </c>
      <c r="G212" s="115">
        <f>IF(F212=0, 0, 100*(1-(H212/F212)))</f>
        <v>0</v>
      </c>
      <c r="H212" s="116">
        <f>C212*SUM(H213,H216)</f>
        <v>0</v>
      </c>
      <c r="I212" s="117"/>
    </row>
    <row r="213" spans="1:9" outlineLevel="2" x14ac:dyDescent="0.2">
      <c r="A213" s="109" t="s">
        <v>347</v>
      </c>
      <c r="B213" s="110" t="s">
        <v>348</v>
      </c>
      <c r="C213" s="111">
        <v>1</v>
      </c>
      <c r="D213" s="112"/>
      <c r="E213" s="113">
        <f>SUM(F214)</f>
        <v>0</v>
      </c>
      <c r="F213" s="114">
        <f>C213*E213</f>
        <v>0</v>
      </c>
      <c r="G213" s="115">
        <f>IF(F213=0, 0, 100*(1-(H213/F213)))</f>
        <v>0</v>
      </c>
      <c r="H213" s="116">
        <f>C213*SUM(H214)</f>
        <v>0</v>
      </c>
      <c r="I213" s="117"/>
    </row>
    <row r="214" spans="1:9" outlineLevel="2" x14ac:dyDescent="0.2">
      <c r="A214" s="109" t="s">
        <v>349</v>
      </c>
      <c r="B214" s="110" t="s">
        <v>338</v>
      </c>
      <c r="C214" s="111">
        <v>1</v>
      </c>
      <c r="D214" s="112"/>
      <c r="E214" s="113">
        <v>0</v>
      </c>
      <c r="F214" s="114">
        <f>C214*E214</f>
        <v>0</v>
      </c>
      <c r="G214" s="115">
        <v>0</v>
      </c>
      <c r="H214" s="116">
        <f>F214*(1-(G214/100)) +(0*SUM(H215))</f>
        <v>0</v>
      </c>
      <c r="I214" s="117"/>
    </row>
    <row r="215" spans="1:9" hidden="1" outlineLevel="2" x14ac:dyDescent="0.2">
      <c r="A215" s="109" t="s">
        <v>350</v>
      </c>
      <c r="B215" s="110" t="s">
        <v>340</v>
      </c>
      <c r="C215" s="111">
        <v>1</v>
      </c>
      <c r="D215" s="112"/>
      <c r="E215" s="113">
        <v>0</v>
      </c>
      <c r="F215" s="114">
        <v>0</v>
      </c>
      <c r="G215" s="115">
        <v>0</v>
      </c>
      <c r="H215" s="116">
        <v>0</v>
      </c>
      <c r="I215" s="117"/>
    </row>
    <row r="216" spans="1:9" outlineLevel="2" x14ac:dyDescent="0.2">
      <c r="A216" s="109" t="s">
        <v>351</v>
      </c>
      <c r="B216" s="110" t="s">
        <v>352</v>
      </c>
      <c r="C216" s="111">
        <v>1</v>
      </c>
      <c r="D216" s="112"/>
      <c r="E216" s="113">
        <f>SUM(F217)</f>
        <v>0</v>
      </c>
      <c r="F216" s="114">
        <f>C216*E216</f>
        <v>0</v>
      </c>
      <c r="G216" s="115">
        <f>IF(F216=0, 0, 100*(1-(H216/F216)))</f>
        <v>0</v>
      </c>
      <c r="H216" s="116">
        <f>C216*SUM(H217)</f>
        <v>0</v>
      </c>
      <c r="I216" s="117"/>
    </row>
    <row r="217" spans="1:9" outlineLevel="2" x14ac:dyDescent="0.2">
      <c r="A217" s="109" t="s">
        <v>353</v>
      </c>
      <c r="B217" s="110" t="s">
        <v>338</v>
      </c>
      <c r="C217" s="111">
        <v>1</v>
      </c>
      <c r="D217" s="112"/>
      <c r="E217" s="113">
        <v>0</v>
      </c>
      <c r="F217" s="114">
        <f>C217*E217</f>
        <v>0</v>
      </c>
      <c r="G217" s="115">
        <v>0</v>
      </c>
      <c r="H217" s="116">
        <f>F217*(1-(G217/100)) +(0*SUM(H218))</f>
        <v>0</v>
      </c>
      <c r="I217" s="117"/>
    </row>
    <row r="218" spans="1:9" hidden="1" outlineLevel="2" x14ac:dyDescent="0.2">
      <c r="A218" s="109" t="s">
        <v>354</v>
      </c>
      <c r="B218" s="110" t="s">
        <v>340</v>
      </c>
      <c r="C218" s="111">
        <v>1</v>
      </c>
      <c r="D218" s="112"/>
      <c r="E218" s="113">
        <v>0</v>
      </c>
      <c r="F218" s="114">
        <v>0</v>
      </c>
      <c r="G218" s="115">
        <v>0</v>
      </c>
      <c r="H218" s="116">
        <v>0</v>
      </c>
      <c r="I218" s="117"/>
    </row>
    <row r="219" spans="1:9" outlineLevel="1" x14ac:dyDescent="0.2">
      <c r="A219" s="109" t="s">
        <v>355</v>
      </c>
      <c r="B219" s="110" t="s">
        <v>356</v>
      </c>
      <c r="C219" s="111">
        <v>1</v>
      </c>
      <c r="D219" s="112"/>
      <c r="E219" s="113">
        <f>SUM(F220,F223)</f>
        <v>0</v>
      </c>
      <c r="F219" s="114">
        <f>C219*E219</f>
        <v>0</v>
      </c>
      <c r="G219" s="115">
        <f>IF(F219=0, 0, 100*(1-(H219/F219)))</f>
        <v>0</v>
      </c>
      <c r="H219" s="116">
        <f>C219*SUM(H220,H223)</f>
        <v>0</v>
      </c>
      <c r="I219" s="117"/>
    </row>
    <row r="220" spans="1:9" outlineLevel="2" x14ac:dyDescent="0.2">
      <c r="A220" s="109" t="s">
        <v>357</v>
      </c>
      <c r="B220" s="110" t="s">
        <v>358</v>
      </c>
      <c r="C220" s="111">
        <v>1</v>
      </c>
      <c r="D220" s="112"/>
      <c r="E220" s="113">
        <f>SUM(F221)</f>
        <v>0</v>
      </c>
      <c r="F220" s="114">
        <f>C220*E220</f>
        <v>0</v>
      </c>
      <c r="G220" s="115">
        <f>IF(F220=0, 0, 100*(1-(H220/F220)))</f>
        <v>0</v>
      </c>
      <c r="H220" s="116">
        <f>C220*SUM(H221)</f>
        <v>0</v>
      </c>
      <c r="I220" s="117"/>
    </row>
    <row r="221" spans="1:9" outlineLevel="2" x14ac:dyDescent="0.2">
      <c r="A221" s="109" t="s">
        <v>359</v>
      </c>
      <c r="B221" s="110" t="s">
        <v>338</v>
      </c>
      <c r="C221" s="111">
        <v>1</v>
      </c>
      <c r="D221" s="112"/>
      <c r="E221" s="113">
        <v>0</v>
      </c>
      <c r="F221" s="114">
        <f>C221*E221</f>
        <v>0</v>
      </c>
      <c r="G221" s="115">
        <v>0</v>
      </c>
      <c r="H221" s="116">
        <f>F221*(1-(G221/100)) +(0*SUM(H222))</f>
        <v>0</v>
      </c>
      <c r="I221" s="117"/>
    </row>
    <row r="222" spans="1:9" hidden="1" outlineLevel="2" x14ac:dyDescent="0.2">
      <c r="A222" s="109" t="s">
        <v>360</v>
      </c>
      <c r="B222" s="110" t="s">
        <v>340</v>
      </c>
      <c r="C222" s="111">
        <v>1</v>
      </c>
      <c r="D222" s="112"/>
      <c r="E222" s="113">
        <v>0</v>
      </c>
      <c r="F222" s="114">
        <v>0</v>
      </c>
      <c r="G222" s="115">
        <v>0</v>
      </c>
      <c r="H222" s="116">
        <v>0</v>
      </c>
      <c r="I222" s="117"/>
    </row>
    <row r="223" spans="1:9" outlineLevel="2" x14ac:dyDescent="0.2">
      <c r="A223" s="109" t="s">
        <v>361</v>
      </c>
      <c r="B223" s="110" t="s">
        <v>362</v>
      </c>
      <c r="C223" s="111">
        <v>1</v>
      </c>
      <c r="D223" s="112"/>
      <c r="E223" s="113">
        <f>SUM(F224)</f>
        <v>0</v>
      </c>
      <c r="F223" s="114">
        <f>C223*E223</f>
        <v>0</v>
      </c>
      <c r="G223" s="115">
        <f>IF(F223=0, 0, 100*(1-(H223/F223)))</f>
        <v>0</v>
      </c>
      <c r="H223" s="116">
        <f>C223*SUM(H224)</f>
        <v>0</v>
      </c>
      <c r="I223" s="117"/>
    </row>
    <row r="224" spans="1:9" outlineLevel="2" x14ac:dyDescent="0.2">
      <c r="A224" s="109" t="s">
        <v>363</v>
      </c>
      <c r="B224" s="110" t="s">
        <v>338</v>
      </c>
      <c r="C224" s="111">
        <v>1</v>
      </c>
      <c r="D224" s="112"/>
      <c r="E224" s="113">
        <v>0</v>
      </c>
      <c r="F224" s="114">
        <f>C224*E224</f>
        <v>0</v>
      </c>
      <c r="G224" s="115">
        <v>0</v>
      </c>
      <c r="H224" s="116">
        <f>F224*(1-(G224/100)) +(0*SUM(H225))</f>
        <v>0</v>
      </c>
      <c r="I224" s="117"/>
    </row>
    <row r="225" spans="1:9" hidden="1" outlineLevel="2" x14ac:dyDescent="0.2">
      <c r="A225" s="109" t="s">
        <v>364</v>
      </c>
      <c r="B225" s="110" t="s">
        <v>340</v>
      </c>
      <c r="C225" s="111">
        <v>1</v>
      </c>
      <c r="D225" s="112"/>
      <c r="E225" s="113">
        <v>0</v>
      </c>
      <c r="F225" s="114">
        <v>0</v>
      </c>
      <c r="G225" s="115">
        <v>0</v>
      </c>
      <c r="H225" s="116">
        <v>0</v>
      </c>
      <c r="I225" s="117"/>
    </row>
    <row r="226" spans="1:9" outlineLevel="1" x14ac:dyDescent="0.2">
      <c r="A226" s="109" t="s">
        <v>365</v>
      </c>
      <c r="B226" s="110" t="s">
        <v>366</v>
      </c>
      <c r="C226" s="111">
        <v>1</v>
      </c>
      <c r="D226" s="112"/>
      <c r="E226" s="113">
        <f>SUM(F227,F235,F243,F251,F259,F270,F278,F288,F299,F308,F319,F330,F338,F348,F355,F365,F375,F382,F389,F400,F411,F430,F449,F472,F484)</f>
        <v>10803827.284032002</v>
      </c>
      <c r="F226" s="114">
        <f>C226*E226</f>
        <v>10803827.284032002</v>
      </c>
      <c r="G226" s="115">
        <f>IF(F226=0, 0, 100*(1-(H226/F226)))</f>
        <v>40.000000000000014</v>
      </c>
      <c r="H226" s="116">
        <f>C226*SUM(H227,H235,H243,H251,H259,H270,H278,H288,H299,H308,H319,H330,H338,H348,H355,H365,H375,H382,H389,H400,H411,H430,H449,H472,H484)</f>
        <v>6482296.3704191996</v>
      </c>
      <c r="I226" s="117"/>
    </row>
    <row r="227" spans="1:9" outlineLevel="2" x14ac:dyDescent="0.2">
      <c r="A227" s="109" t="s">
        <v>367</v>
      </c>
      <c r="B227" s="110" t="s">
        <v>368</v>
      </c>
      <c r="C227" s="111">
        <v>1</v>
      </c>
      <c r="D227" s="112"/>
      <c r="E227" s="113">
        <f>SUM(F228)</f>
        <v>446932.60000000003</v>
      </c>
      <c r="F227" s="114">
        <f>C227*E227</f>
        <v>446932.60000000003</v>
      </c>
      <c r="G227" s="115">
        <f>IF(F227=0, 0, 100*(1-(H227/F227)))</f>
        <v>40</v>
      </c>
      <c r="H227" s="116">
        <f>C227*SUM(H228)</f>
        <v>268159.56</v>
      </c>
      <c r="I227" s="117"/>
    </row>
    <row r="228" spans="1:9" outlineLevel="2" x14ac:dyDescent="0.2">
      <c r="A228" s="109" t="s">
        <v>369</v>
      </c>
      <c r="B228" s="110" t="s">
        <v>370</v>
      </c>
      <c r="C228" s="111">
        <v>20</v>
      </c>
      <c r="D228" s="112"/>
      <c r="E228" s="113">
        <f>SUM(F229)</f>
        <v>22346.63</v>
      </c>
      <c r="F228" s="114">
        <f>C228*E228</f>
        <v>446932.60000000003</v>
      </c>
      <c r="G228" s="115">
        <f>IF(F228=0, 0, 100*(1-(H228/F228)))</f>
        <v>40</v>
      </c>
      <c r="H228" s="116">
        <f>C228*SUM(H229)</f>
        <v>268159.56</v>
      </c>
      <c r="I228" s="117"/>
    </row>
    <row r="229" spans="1:9" outlineLevel="2" x14ac:dyDescent="0.2">
      <c r="A229" s="109" t="s">
        <v>371</v>
      </c>
      <c r="B229" s="110" t="s">
        <v>372</v>
      </c>
      <c r="C229" s="111">
        <v>1</v>
      </c>
      <c r="D229" s="112"/>
      <c r="E229" s="113">
        <v>22346.63</v>
      </c>
      <c r="F229" s="114">
        <f>C229*E229</f>
        <v>22346.63</v>
      </c>
      <c r="G229" s="115">
        <v>40</v>
      </c>
      <c r="H229" s="116">
        <f>F229*(1-(G229/100)) +(0*SUM(H230,H231,H232,H233,H234))</f>
        <v>13407.978000000001</v>
      </c>
      <c r="I229" s="117"/>
    </row>
    <row r="230" spans="1:9" hidden="1" outlineLevel="3" x14ac:dyDescent="0.2">
      <c r="A230" s="109" t="s">
        <v>373</v>
      </c>
      <c r="B230" s="110" t="s">
        <v>374</v>
      </c>
      <c r="C230" s="111">
        <v>1</v>
      </c>
      <c r="D230" s="112"/>
      <c r="E230" s="113">
        <v>7663.37</v>
      </c>
      <c r="F230" s="114">
        <v>7663.37</v>
      </c>
      <c r="G230" s="115">
        <v>40</v>
      </c>
      <c r="H230" s="116">
        <v>4598.0219999999999</v>
      </c>
      <c r="I230" s="117"/>
    </row>
    <row r="231" spans="1:9" hidden="1" outlineLevel="3" x14ac:dyDescent="0.2">
      <c r="A231" s="109" t="s">
        <v>375</v>
      </c>
      <c r="B231" s="110" t="s">
        <v>376</v>
      </c>
      <c r="C231" s="111">
        <v>1</v>
      </c>
      <c r="D231" s="112"/>
      <c r="E231" s="113">
        <v>1306.31</v>
      </c>
      <c r="F231" s="114">
        <v>1306.31</v>
      </c>
      <c r="G231" s="115">
        <v>40</v>
      </c>
      <c r="H231" s="116">
        <v>783.78599999999994</v>
      </c>
      <c r="I231" s="117"/>
    </row>
    <row r="232" spans="1:9" hidden="1" outlineLevel="3" x14ac:dyDescent="0.2">
      <c r="A232" s="109" t="s">
        <v>377</v>
      </c>
      <c r="B232" s="110" t="s">
        <v>378</v>
      </c>
      <c r="C232" s="111">
        <v>1</v>
      </c>
      <c r="D232" s="112"/>
      <c r="E232" s="113">
        <v>8664.52</v>
      </c>
      <c r="F232" s="114">
        <v>8664.52</v>
      </c>
      <c r="G232" s="115">
        <v>40</v>
      </c>
      <c r="H232" s="116">
        <v>5198.7120000000004</v>
      </c>
      <c r="I232" s="117"/>
    </row>
    <row r="233" spans="1:9" hidden="1" outlineLevel="3" x14ac:dyDescent="0.2">
      <c r="A233" s="109" t="s">
        <v>379</v>
      </c>
      <c r="B233" s="110" t="s">
        <v>380</v>
      </c>
      <c r="C233" s="111">
        <v>1</v>
      </c>
      <c r="D233" s="112"/>
      <c r="E233" s="113">
        <v>600.6</v>
      </c>
      <c r="F233" s="114">
        <v>600.6</v>
      </c>
      <c r="G233" s="115">
        <v>40</v>
      </c>
      <c r="H233" s="116">
        <v>360.36</v>
      </c>
      <c r="I233" s="117"/>
    </row>
    <row r="234" spans="1:9" hidden="1" outlineLevel="3" x14ac:dyDescent="0.2">
      <c r="A234" s="109" t="s">
        <v>381</v>
      </c>
      <c r="B234" s="110" t="s">
        <v>382</v>
      </c>
      <c r="C234" s="111">
        <v>1</v>
      </c>
      <c r="D234" s="112"/>
      <c r="E234" s="113">
        <v>4111.83</v>
      </c>
      <c r="F234" s="114">
        <v>4111.83</v>
      </c>
      <c r="G234" s="115">
        <v>40</v>
      </c>
      <c r="H234" s="116">
        <v>2467.098</v>
      </c>
      <c r="I234" s="117"/>
    </row>
    <row r="235" spans="1:9" outlineLevel="2" x14ac:dyDescent="0.2">
      <c r="A235" s="109" t="s">
        <v>383</v>
      </c>
      <c r="B235" s="110" t="s">
        <v>384</v>
      </c>
      <c r="C235" s="111">
        <v>1</v>
      </c>
      <c r="D235" s="112"/>
      <c r="E235" s="113">
        <f>SUM(F236)</f>
        <v>330110</v>
      </c>
      <c r="F235" s="114">
        <f>C235*E235</f>
        <v>330110</v>
      </c>
      <c r="G235" s="115">
        <f>IF(F235=0, 0, 100*(1-(H235/F235)))</f>
        <v>40</v>
      </c>
      <c r="H235" s="116">
        <f>C235*SUM(H236)</f>
        <v>198066</v>
      </c>
      <c r="I235" s="117"/>
    </row>
    <row r="236" spans="1:9" outlineLevel="2" x14ac:dyDescent="0.2">
      <c r="A236" s="109" t="s">
        <v>385</v>
      </c>
      <c r="B236" s="110" t="s">
        <v>386</v>
      </c>
      <c r="C236" s="111">
        <v>11</v>
      </c>
      <c r="D236" s="112"/>
      <c r="E236" s="113">
        <f>SUM(F237)</f>
        <v>30010</v>
      </c>
      <c r="F236" s="114">
        <f>C236*E236</f>
        <v>330110</v>
      </c>
      <c r="G236" s="115">
        <f>IF(F236=0, 0, 100*(1-(H236/F236)))</f>
        <v>40</v>
      </c>
      <c r="H236" s="116">
        <f>C236*SUM(H237)</f>
        <v>198066</v>
      </c>
      <c r="I236" s="117"/>
    </row>
    <row r="237" spans="1:9" outlineLevel="2" x14ac:dyDescent="0.2">
      <c r="A237" s="109" t="s">
        <v>387</v>
      </c>
      <c r="B237" s="110" t="s">
        <v>372</v>
      </c>
      <c r="C237" s="111">
        <v>1</v>
      </c>
      <c r="D237" s="112"/>
      <c r="E237" s="113">
        <v>30010</v>
      </c>
      <c r="F237" s="114">
        <f>C237*E237</f>
        <v>30010</v>
      </c>
      <c r="G237" s="115">
        <v>40</v>
      </c>
      <c r="H237" s="116">
        <f>F237*(1-(G237/100)) +(0*SUM(H238,H239,H240,H241,H242))</f>
        <v>18006</v>
      </c>
      <c r="I237" s="117"/>
    </row>
    <row r="238" spans="1:9" hidden="1" outlineLevel="3" x14ac:dyDescent="0.2">
      <c r="A238" s="109" t="s">
        <v>388</v>
      </c>
      <c r="B238" s="110" t="s">
        <v>374</v>
      </c>
      <c r="C238" s="111">
        <v>2</v>
      </c>
      <c r="D238" s="112"/>
      <c r="E238" s="113">
        <v>7663.37</v>
      </c>
      <c r="F238" s="114">
        <v>15326.74</v>
      </c>
      <c r="G238" s="115">
        <v>40</v>
      </c>
      <c r="H238" s="116">
        <v>9196.0439999999999</v>
      </c>
      <c r="I238" s="117"/>
    </row>
    <row r="239" spans="1:9" hidden="1" outlineLevel="3" x14ac:dyDescent="0.2">
      <c r="A239" s="109" t="s">
        <v>389</v>
      </c>
      <c r="B239" s="110" t="s">
        <v>376</v>
      </c>
      <c r="C239" s="111">
        <v>1</v>
      </c>
      <c r="D239" s="112"/>
      <c r="E239" s="113">
        <v>1306.31</v>
      </c>
      <c r="F239" s="114">
        <v>1306.31</v>
      </c>
      <c r="G239" s="115">
        <v>40</v>
      </c>
      <c r="H239" s="116">
        <v>783.78599999999994</v>
      </c>
      <c r="I239" s="117"/>
    </row>
    <row r="240" spans="1:9" hidden="1" outlineLevel="3" x14ac:dyDescent="0.2">
      <c r="A240" s="109" t="s">
        <v>390</v>
      </c>
      <c r="B240" s="110" t="s">
        <v>378</v>
      </c>
      <c r="C240" s="111">
        <v>1</v>
      </c>
      <c r="D240" s="112"/>
      <c r="E240" s="113">
        <v>8664.52</v>
      </c>
      <c r="F240" s="114">
        <v>8664.52</v>
      </c>
      <c r="G240" s="115">
        <v>40</v>
      </c>
      <c r="H240" s="116">
        <v>5198.7120000000004</v>
      </c>
      <c r="I240" s="117"/>
    </row>
    <row r="241" spans="1:9" hidden="1" outlineLevel="3" x14ac:dyDescent="0.2">
      <c r="A241" s="109" t="s">
        <v>391</v>
      </c>
      <c r="B241" s="110" t="s">
        <v>380</v>
      </c>
      <c r="C241" s="111">
        <v>1</v>
      </c>
      <c r="D241" s="112"/>
      <c r="E241" s="113">
        <v>600.6</v>
      </c>
      <c r="F241" s="114">
        <v>600.6</v>
      </c>
      <c r="G241" s="115">
        <v>40</v>
      </c>
      <c r="H241" s="116">
        <v>360.36</v>
      </c>
      <c r="I241" s="117"/>
    </row>
    <row r="242" spans="1:9" hidden="1" outlineLevel="3" x14ac:dyDescent="0.2">
      <c r="A242" s="109" t="s">
        <v>392</v>
      </c>
      <c r="B242" s="110" t="s">
        <v>382</v>
      </c>
      <c r="C242" s="111">
        <v>1</v>
      </c>
      <c r="D242" s="112"/>
      <c r="E242" s="113">
        <v>4111.83</v>
      </c>
      <c r="F242" s="114">
        <v>4111.83</v>
      </c>
      <c r="G242" s="115">
        <v>40</v>
      </c>
      <c r="H242" s="116">
        <v>2467.098</v>
      </c>
      <c r="I242" s="117"/>
    </row>
    <row r="243" spans="1:9" outlineLevel="2" x14ac:dyDescent="0.2">
      <c r="A243" s="109" t="s">
        <v>393</v>
      </c>
      <c r="B243" s="110" t="s">
        <v>394</v>
      </c>
      <c r="C243" s="111">
        <v>1</v>
      </c>
      <c r="D243" s="112"/>
      <c r="E243" s="113">
        <f>SUM(F244)</f>
        <v>791140.77</v>
      </c>
      <c r="F243" s="114">
        <f>C243*E243</f>
        <v>791140.77</v>
      </c>
      <c r="G243" s="115">
        <f>IF(F243=0, 0, 100*(1-(H243/F243)))</f>
        <v>40</v>
      </c>
      <c r="H243" s="116">
        <f>C243*SUM(H244)</f>
        <v>474684.462</v>
      </c>
      <c r="I243" s="117"/>
    </row>
    <row r="244" spans="1:9" outlineLevel="2" x14ac:dyDescent="0.2">
      <c r="A244" s="109" t="s">
        <v>395</v>
      </c>
      <c r="B244" s="110" t="s">
        <v>396</v>
      </c>
      <c r="C244" s="111">
        <v>21</v>
      </c>
      <c r="D244" s="112"/>
      <c r="E244" s="113">
        <f>SUM(F245)</f>
        <v>37673.370000000003</v>
      </c>
      <c r="F244" s="114">
        <f>C244*E244</f>
        <v>791140.77</v>
      </c>
      <c r="G244" s="115">
        <f>IF(F244=0, 0, 100*(1-(H244/F244)))</f>
        <v>40</v>
      </c>
      <c r="H244" s="116">
        <f>C244*SUM(H245)</f>
        <v>474684.462</v>
      </c>
      <c r="I244" s="117"/>
    </row>
    <row r="245" spans="1:9" outlineLevel="2" x14ac:dyDescent="0.2">
      <c r="A245" s="109" t="s">
        <v>397</v>
      </c>
      <c r="B245" s="110" t="s">
        <v>372</v>
      </c>
      <c r="C245" s="111">
        <v>1</v>
      </c>
      <c r="D245" s="112"/>
      <c r="E245" s="113">
        <v>37673.370000000003</v>
      </c>
      <c r="F245" s="114">
        <f>C245*E245</f>
        <v>37673.370000000003</v>
      </c>
      <c r="G245" s="115">
        <v>40</v>
      </c>
      <c r="H245" s="116">
        <f>F245*(1-(G245/100)) +(0*SUM(H246,H247,H248,H249,H250))</f>
        <v>22604.022000000001</v>
      </c>
      <c r="I245" s="117"/>
    </row>
    <row r="246" spans="1:9" hidden="1" outlineLevel="3" x14ac:dyDescent="0.2">
      <c r="A246" s="109" t="s">
        <v>398</v>
      </c>
      <c r="B246" s="110" t="s">
        <v>374</v>
      </c>
      <c r="C246" s="111">
        <v>3</v>
      </c>
      <c r="D246" s="112"/>
      <c r="E246" s="113">
        <v>7663.37</v>
      </c>
      <c r="F246" s="114">
        <v>22990.11</v>
      </c>
      <c r="G246" s="115">
        <v>40</v>
      </c>
      <c r="H246" s="116">
        <v>13794.066000000001</v>
      </c>
      <c r="I246" s="117"/>
    </row>
    <row r="247" spans="1:9" hidden="1" outlineLevel="3" x14ac:dyDescent="0.2">
      <c r="A247" s="109" t="s">
        <v>399</v>
      </c>
      <c r="B247" s="110" t="s">
        <v>376</v>
      </c>
      <c r="C247" s="111">
        <v>1</v>
      </c>
      <c r="D247" s="112"/>
      <c r="E247" s="113">
        <v>1306.31</v>
      </c>
      <c r="F247" s="114">
        <v>1306.31</v>
      </c>
      <c r="G247" s="115">
        <v>40</v>
      </c>
      <c r="H247" s="116">
        <v>783.78599999999994</v>
      </c>
      <c r="I247" s="117"/>
    </row>
    <row r="248" spans="1:9" hidden="1" outlineLevel="3" x14ac:dyDescent="0.2">
      <c r="A248" s="109" t="s">
        <v>400</v>
      </c>
      <c r="B248" s="110" t="s">
        <v>378</v>
      </c>
      <c r="C248" s="111">
        <v>1</v>
      </c>
      <c r="D248" s="112"/>
      <c r="E248" s="113">
        <v>8664.52</v>
      </c>
      <c r="F248" s="114">
        <v>8664.52</v>
      </c>
      <c r="G248" s="115">
        <v>40</v>
      </c>
      <c r="H248" s="116">
        <v>5198.7120000000004</v>
      </c>
      <c r="I248" s="117"/>
    </row>
    <row r="249" spans="1:9" hidden="1" outlineLevel="3" x14ac:dyDescent="0.2">
      <c r="A249" s="109" t="s">
        <v>401</v>
      </c>
      <c r="B249" s="110" t="s">
        <v>380</v>
      </c>
      <c r="C249" s="111">
        <v>1</v>
      </c>
      <c r="D249" s="112"/>
      <c r="E249" s="113">
        <v>600.6</v>
      </c>
      <c r="F249" s="114">
        <v>600.6</v>
      </c>
      <c r="G249" s="115">
        <v>40</v>
      </c>
      <c r="H249" s="116">
        <v>360.36</v>
      </c>
      <c r="I249" s="117"/>
    </row>
    <row r="250" spans="1:9" hidden="1" outlineLevel="3" x14ac:dyDescent="0.2">
      <c r="A250" s="109" t="s">
        <v>402</v>
      </c>
      <c r="B250" s="110" t="s">
        <v>382</v>
      </c>
      <c r="C250" s="111">
        <v>1</v>
      </c>
      <c r="D250" s="112"/>
      <c r="E250" s="113">
        <v>4111.83</v>
      </c>
      <c r="F250" s="114">
        <v>4111.83</v>
      </c>
      <c r="G250" s="115">
        <v>40</v>
      </c>
      <c r="H250" s="116">
        <v>2467.098</v>
      </c>
      <c r="I250" s="117"/>
    </row>
    <row r="251" spans="1:9" outlineLevel="2" x14ac:dyDescent="0.2">
      <c r="A251" s="109" t="s">
        <v>403</v>
      </c>
      <c r="B251" s="110" t="s">
        <v>404</v>
      </c>
      <c r="C251" s="111">
        <v>1</v>
      </c>
      <c r="D251" s="112"/>
      <c r="E251" s="113">
        <f>SUM(F252)</f>
        <v>44693.26</v>
      </c>
      <c r="F251" s="114">
        <f>C251*E251</f>
        <v>44693.26</v>
      </c>
      <c r="G251" s="115">
        <f>IF(F251=0, 0, 100*(1-(H251/F251)))</f>
        <v>40</v>
      </c>
      <c r="H251" s="116">
        <f>C251*SUM(H252)</f>
        <v>26815.956000000002</v>
      </c>
      <c r="I251" s="117"/>
    </row>
    <row r="252" spans="1:9" outlineLevel="2" x14ac:dyDescent="0.2">
      <c r="A252" s="109" t="s">
        <v>405</v>
      </c>
      <c r="B252" s="110" t="s">
        <v>406</v>
      </c>
      <c r="C252" s="111">
        <v>2</v>
      </c>
      <c r="D252" s="112"/>
      <c r="E252" s="113">
        <f>SUM(F253)</f>
        <v>22346.63</v>
      </c>
      <c r="F252" s="114">
        <f>C252*E252</f>
        <v>44693.26</v>
      </c>
      <c r="G252" s="115">
        <f>IF(F252=0, 0, 100*(1-(H252/F252)))</f>
        <v>40</v>
      </c>
      <c r="H252" s="116">
        <f>C252*SUM(H253)</f>
        <v>26815.956000000002</v>
      </c>
      <c r="I252" s="117"/>
    </row>
    <row r="253" spans="1:9" outlineLevel="2" x14ac:dyDescent="0.2">
      <c r="A253" s="109" t="s">
        <v>407</v>
      </c>
      <c r="B253" s="110" t="s">
        <v>372</v>
      </c>
      <c r="C253" s="111">
        <v>1</v>
      </c>
      <c r="D253" s="112"/>
      <c r="E253" s="113">
        <v>22346.63</v>
      </c>
      <c r="F253" s="114">
        <f>C253*E253</f>
        <v>22346.63</v>
      </c>
      <c r="G253" s="115">
        <v>40</v>
      </c>
      <c r="H253" s="116">
        <f>F253*(1-(G253/100)) +(0*SUM(H254,H255,H256,H257,H258))</f>
        <v>13407.978000000001</v>
      </c>
      <c r="I253" s="117"/>
    </row>
    <row r="254" spans="1:9" hidden="1" outlineLevel="3" x14ac:dyDescent="0.2">
      <c r="A254" s="109" t="s">
        <v>408</v>
      </c>
      <c r="B254" s="110" t="s">
        <v>374</v>
      </c>
      <c r="C254" s="111">
        <v>1</v>
      </c>
      <c r="D254" s="112"/>
      <c r="E254" s="113">
        <v>7663.37</v>
      </c>
      <c r="F254" s="114">
        <v>7663.37</v>
      </c>
      <c r="G254" s="115">
        <v>40</v>
      </c>
      <c r="H254" s="116">
        <v>4598.0219999999999</v>
      </c>
      <c r="I254" s="117"/>
    </row>
    <row r="255" spans="1:9" hidden="1" outlineLevel="3" x14ac:dyDescent="0.2">
      <c r="A255" s="109" t="s">
        <v>409</v>
      </c>
      <c r="B255" s="110" t="s">
        <v>376</v>
      </c>
      <c r="C255" s="111">
        <v>1</v>
      </c>
      <c r="D255" s="112"/>
      <c r="E255" s="113">
        <v>1306.31</v>
      </c>
      <c r="F255" s="114">
        <v>1306.31</v>
      </c>
      <c r="G255" s="115">
        <v>40</v>
      </c>
      <c r="H255" s="116">
        <v>783.78599999999994</v>
      </c>
      <c r="I255" s="117"/>
    </row>
    <row r="256" spans="1:9" hidden="1" outlineLevel="3" x14ac:dyDescent="0.2">
      <c r="A256" s="109" t="s">
        <v>410</v>
      </c>
      <c r="B256" s="110" t="s">
        <v>378</v>
      </c>
      <c r="C256" s="111">
        <v>1</v>
      </c>
      <c r="D256" s="112"/>
      <c r="E256" s="113">
        <v>8664.52</v>
      </c>
      <c r="F256" s="114">
        <v>8664.52</v>
      </c>
      <c r="G256" s="115">
        <v>40</v>
      </c>
      <c r="H256" s="116">
        <v>5198.7120000000004</v>
      </c>
      <c r="I256" s="117"/>
    </row>
    <row r="257" spans="1:9" hidden="1" outlineLevel="3" x14ac:dyDescent="0.2">
      <c r="A257" s="109" t="s">
        <v>411</v>
      </c>
      <c r="B257" s="110" t="s">
        <v>380</v>
      </c>
      <c r="C257" s="111">
        <v>1</v>
      </c>
      <c r="D257" s="112"/>
      <c r="E257" s="113">
        <v>600.6</v>
      </c>
      <c r="F257" s="114">
        <v>600.6</v>
      </c>
      <c r="G257" s="115">
        <v>40</v>
      </c>
      <c r="H257" s="116">
        <v>360.36</v>
      </c>
      <c r="I257" s="117"/>
    </row>
    <row r="258" spans="1:9" hidden="1" outlineLevel="3" x14ac:dyDescent="0.2">
      <c r="A258" s="109" t="s">
        <v>412</v>
      </c>
      <c r="B258" s="110" t="s">
        <v>382</v>
      </c>
      <c r="C258" s="111">
        <v>1</v>
      </c>
      <c r="D258" s="112"/>
      <c r="E258" s="113">
        <v>4111.83</v>
      </c>
      <c r="F258" s="114">
        <v>4111.83</v>
      </c>
      <c r="G258" s="115">
        <v>40</v>
      </c>
      <c r="H258" s="116">
        <v>2467.098</v>
      </c>
      <c r="I258" s="117"/>
    </row>
    <row r="259" spans="1:9" outlineLevel="2" x14ac:dyDescent="0.2">
      <c r="A259" s="109" t="s">
        <v>413</v>
      </c>
      <c r="B259" s="110" t="s">
        <v>414</v>
      </c>
      <c r="C259" s="111">
        <v>1</v>
      </c>
      <c r="D259" s="112"/>
      <c r="E259" s="113">
        <f>SUM(F260,F263)</f>
        <v>44068.86</v>
      </c>
      <c r="F259" s="114">
        <f>C259*E259</f>
        <v>44068.86</v>
      </c>
      <c r="G259" s="115">
        <f>IF(F259=0, 0, 100*(1-(H259/F259)))</f>
        <v>40</v>
      </c>
      <c r="H259" s="116">
        <f>C259*SUM(H260,H263)</f>
        <v>26441.315999999999</v>
      </c>
      <c r="I259" s="117"/>
    </row>
    <row r="260" spans="1:9" outlineLevel="3" x14ac:dyDescent="0.2">
      <c r="A260" s="109" t="s">
        <v>415</v>
      </c>
      <c r="B260" s="110" t="s">
        <v>416</v>
      </c>
      <c r="C260" s="111">
        <v>1</v>
      </c>
      <c r="D260" s="112"/>
      <c r="E260" s="113">
        <f>SUM(F261)</f>
        <v>14058.86</v>
      </c>
      <c r="F260" s="114">
        <f>C260*E260</f>
        <v>14058.86</v>
      </c>
      <c r="G260" s="115">
        <f>IF(F260=0, 0, 100*(1-(H260/F260)))</f>
        <v>40</v>
      </c>
      <c r="H260" s="116">
        <f>C260*SUM(H261)</f>
        <v>8435.3160000000007</v>
      </c>
      <c r="I260" s="117"/>
    </row>
    <row r="261" spans="1:9" outlineLevel="3" x14ac:dyDescent="0.2">
      <c r="A261" s="109" t="s">
        <v>417</v>
      </c>
      <c r="B261" s="110" t="s">
        <v>372</v>
      </c>
      <c r="C261" s="111">
        <v>1</v>
      </c>
      <c r="D261" s="112"/>
      <c r="E261" s="113">
        <v>14058.86</v>
      </c>
      <c r="F261" s="114">
        <f>C261*E261</f>
        <v>14058.86</v>
      </c>
      <c r="G261" s="115">
        <v>40</v>
      </c>
      <c r="H261" s="116">
        <f>F261*(1-(G261/100)) +(0*SUM(H262))</f>
        <v>8435.3160000000007</v>
      </c>
      <c r="I261" s="117"/>
    </row>
    <row r="262" spans="1:9" hidden="1" outlineLevel="3" x14ac:dyDescent="0.2">
      <c r="A262" s="109" t="s">
        <v>418</v>
      </c>
      <c r="B262" s="110" t="s">
        <v>419</v>
      </c>
      <c r="C262" s="111">
        <v>2</v>
      </c>
      <c r="D262" s="112"/>
      <c r="E262" s="113">
        <v>7029.43</v>
      </c>
      <c r="F262" s="114">
        <v>14058.86</v>
      </c>
      <c r="G262" s="115">
        <v>40</v>
      </c>
      <c r="H262" s="116">
        <v>8435.3160000000007</v>
      </c>
      <c r="I262" s="117"/>
    </row>
    <row r="263" spans="1:9" outlineLevel="3" x14ac:dyDescent="0.2">
      <c r="A263" s="109" t="s">
        <v>420</v>
      </c>
      <c r="B263" s="110" t="s">
        <v>421</v>
      </c>
      <c r="C263" s="111">
        <v>1</v>
      </c>
      <c r="D263" s="112"/>
      <c r="E263" s="113">
        <f>SUM(F264)</f>
        <v>30010</v>
      </c>
      <c r="F263" s="114">
        <f>C263*E263</f>
        <v>30010</v>
      </c>
      <c r="G263" s="115">
        <f>IF(F263=0, 0, 100*(1-(H263/F263)))</f>
        <v>40</v>
      </c>
      <c r="H263" s="116">
        <f>C263*SUM(H264)</f>
        <v>18006</v>
      </c>
      <c r="I263" s="117"/>
    </row>
    <row r="264" spans="1:9" outlineLevel="3" x14ac:dyDescent="0.2">
      <c r="A264" s="109" t="s">
        <v>422</v>
      </c>
      <c r="B264" s="110" t="s">
        <v>372</v>
      </c>
      <c r="C264" s="111">
        <v>1</v>
      </c>
      <c r="D264" s="112"/>
      <c r="E264" s="113">
        <v>30010</v>
      </c>
      <c r="F264" s="114">
        <f>C264*E264</f>
        <v>30010</v>
      </c>
      <c r="G264" s="115">
        <v>40</v>
      </c>
      <c r="H264" s="116">
        <f>F264*(1-(G264/100)) +(0*SUM(H265,H266,H267,H268,H269))</f>
        <v>18006</v>
      </c>
      <c r="I264" s="117"/>
    </row>
    <row r="265" spans="1:9" hidden="1" outlineLevel="4" x14ac:dyDescent="0.2">
      <c r="A265" s="109" t="s">
        <v>423</v>
      </c>
      <c r="B265" s="110" t="s">
        <v>374</v>
      </c>
      <c r="C265" s="111">
        <v>2</v>
      </c>
      <c r="D265" s="112"/>
      <c r="E265" s="113">
        <v>7663.37</v>
      </c>
      <c r="F265" s="114">
        <v>15326.74</v>
      </c>
      <c r="G265" s="115">
        <v>40</v>
      </c>
      <c r="H265" s="116">
        <v>9196.0439999999999</v>
      </c>
      <c r="I265" s="117"/>
    </row>
    <row r="266" spans="1:9" hidden="1" outlineLevel="4" x14ac:dyDescent="0.2">
      <c r="A266" s="109" t="s">
        <v>424</v>
      </c>
      <c r="B266" s="110" t="s">
        <v>376</v>
      </c>
      <c r="C266" s="111">
        <v>1</v>
      </c>
      <c r="D266" s="112"/>
      <c r="E266" s="113">
        <v>1306.31</v>
      </c>
      <c r="F266" s="114">
        <v>1306.31</v>
      </c>
      <c r="G266" s="115">
        <v>40</v>
      </c>
      <c r="H266" s="116">
        <v>783.78599999999994</v>
      </c>
      <c r="I266" s="117"/>
    </row>
    <row r="267" spans="1:9" hidden="1" outlineLevel="4" x14ac:dyDescent="0.2">
      <c r="A267" s="109" t="s">
        <v>425</v>
      </c>
      <c r="B267" s="110" t="s">
        <v>378</v>
      </c>
      <c r="C267" s="111">
        <v>1</v>
      </c>
      <c r="D267" s="112"/>
      <c r="E267" s="113">
        <v>8664.52</v>
      </c>
      <c r="F267" s="114">
        <v>8664.52</v>
      </c>
      <c r="G267" s="115">
        <v>40</v>
      </c>
      <c r="H267" s="116">
        <v>5198.7120000000004</v>
      </c>
      <c r="I267" s="117"/>
    </row>
    <row r="268" spans="1:9" hidden="1" outlineLevel="4" x14ac:dyDescent="0.2">
      <c r="A268" s="109" t="s">
        <v>426</v>
      </c>
      <c r="B268" s="110" t="s">
        <v>380</v>
      </c>
      <c r="C268" s="111">
        <v>1</v>
      </c>
      <c r="D268" s="112"/>
      <c r="E268" s="113">
        <v>600.6</v>
      </c>
      <c r="F268" s="114">
        <v>600.6</v>
      </c>
      <c r="G268" s="115">
        <v>40</v>
      </c>
      <c r="H268" s="116">
        <v>360.36</v>
      </c>
      <c r="I268" s="117"/>
    </row>
    <row r="269" spans="1:9" hidden="1" outlineLevel="4" x14ac:dyDescent="0.2">
      <c r="A269" s="109" t="s">
        <v>427</v>
      </c>
      <c r="B269" s="110" t="s">
        <v>382</v>
      </c>
      <c r="C269" s="111">
        <v>1</v>
      </c>
      <c r="D269" s="112"/>
      <c r="E269" s="113">
        <v>4111.83</v>
      </c>
      <c r="F269" s="114">
        <v>4111.83</v>
      </c>
      <c r="G269" s="115">
        <v>40</v>
      </c>
      <c r="H269" s="116">
        <v>2467.098</v>
      </c>
      <c r="I269" s="117"/>
    </row>
    <row r="270" spans="1:9" outlineLevel="2" x14ac:dyDescent="0.2">
      <c r="A270" s="109" t="s">
        <v>428</v>
      </c>
      <c r="B270" s="110" t="s">
        <v>429</v>
      </c>
      <c r="C270" s="111">
        <v>1</v>
      </c>
      <c r="D270" s="112"/>
      <c r="E270" s="113">
        <f>SUM(F271)</f>
        <v>30010</v>
      </c>
      <c r="F270" s="114">
        <f>C270*E270</f>
        <v>30010</v>
      </c>
      <c r="G270" s="115">
        <f>IF(F270=0, 0, 100*(1-(H270/F270)))</f>
        <v>40</v>
      </c>
      <c r="H270" s="116">
        <f>C270*SUM(H271)</f>
        <v>18006</v>
      </c>
      <c r="I270" s="117"/>
    </row>
    <row r="271" spans="1:9" outlineLevel="2" x14ac:dyDescent="0.2">
      <c r="A271" s="109" t="s">
        <v>430</v>
      </c>
      <c r="B271" s="110" t="s">
        <v>421</v>
      </c>
      <c r="C271" s="111">
        <v>1</v>
      </c>
      <c r="D271" s="112"/>
      <c r="E271" s="113">
        <f>SUM(F272)</f>
        <v>30010</v>
      </c>
      <c r="F271" s="114">
        <f>C271*E271</f>
        <v>30010</v>
      </c>
      <c r="G271" s="115">
        <f>IF(F271=0, 0, 100*(1-(H271/F271)))</f>
        <v>40</v>
      </c>
      <c r="H271" s="116">
        <f>C271*SUM(H272)</f>
        <v>18006</v>
      </c>
      <c r="I271" s="117"/>
    </row>
    <row r="272" spans="1:9" outlineLevel="2" x14ac:dyDescent="0.2">
      <c r="A272" s="109" t="s">
        <v>431</v>
      </c>
      <c r="B272" s="110" t="s">
        <v>372</v>
      </c>
      <c r="C272" s="111">
        <v>1</v>
      </c>
      <c r="D272" s="112"/>
      <c r="E272" s="113">
        <v>30010</v>
      </c>
      <c r="F272" s="114">
        <f>C272*E272</f>
        <v>30010</v>
      </c>
      <c r="G272" s="115">
        <v>40</v>
      </c>
      <c r="H272" s="116">
        <f>F272*(1-(G272/100)) +(0*SUM(H273,H274,H275,H276,H277))</f>
        <v>18006</v>
      </c>
      <c r="I272" s="117"/>
    </row>
    <row r="273" spans="1:9" hidden="1" outlineLevel="3" x14ac:dyDescent="0.2">
      <c r="A273" s="109" t="s">
        <v>432</v>
      </c>
      <c r="B273" s="110" t="s">
        <v>374</v>
      </c>
      <c r="C273" s="111">
        <v>2</v>
      </c>
      <c r="D273" s="112"/>
      <c r="E273" s="113">
        <v>7663.37</v>
      </c>
      <c r="F273" s="114">
        <v>15326.74</v>
      </c>
      <c r="G273" s="115">
        <v>40</v>
      </c>
      <c r="H273" s="116">
        <v>9196.0439999999999</v>
      </c>
      <c r="I273" s="117"/>
    </row>
    <row r="274" spans="1:9" hidden="1" outlineLevel="3" x14ac:dyDescent="0.2">
      <c r="A274" s="109" t="s">
        <v>433</v>
      </c>
      <c r="B274" s="110" t="s">
        <v>376</v>
      </c>
      <c r="C274" s="111">
        <v>1</v>
      </c>
      <c r="D274" s="112"/>
      <c r="E274" s="113">
        <v>1306.31</v>
      </c>
      <c r="F274" s="114">
        <v>1306.31</v>
      </c>
      <c r="G274" s="115">
        <v>40</v>
      </c>
      <c r="H274" s="116">
        <v>783.78599999999994</v>
      </c>
      <c r="I274" s="117"/>
    </row>
    <row r="275" spans="1:9" hidden="1" outlineLevel="3" x14ac:dyDescent="0.2">
      <c r="A275" s="109" t="s">
        <v>434</v>
      </c>
      <c r="B275" s="110" t="s">
        <v>378</v>
      </c>
      <c r="C275" s="111">
        <v>1</v>
      </c>
      <c r="D275" s="112"/>
      <c r="E275" s="113">
        <v>8664.52</v>
      </c>
      <c r="F275" s="114">
        <v>8664.52</v>
      </c>
      <c r="G275" s="115">
        <v>40</v>
      </c>
      <c r="H275" s="116">
        <v>5198.7120000000004</v>
      </c>
      <c r="I275" s="117"/>
    </row>
    <row r="276" spans="1:9" hidden="1" outlineLevel="3" x14ac:dyDescent="0.2">
      <c r="A276" s="109" t="s">
        <v>435</v>
      </c>
      <c r="B276" s="110" t="s">
        <v>380</v>
      </c>
      <c r="C276" s="111">
        <v>1</v>
      </c>
      <c r="D276" s="112"/>
      <c r="E276" s="113">
        <v>600.6</v>
      </c>
      <c r="F276" s="114">
        <v>600.6</v>
      </c>
      <c r="G276" s="115">
        <v>40</v>
      </c>
      <c r="H276" s="116">
        <v>360.36</v>
      </c>
      <c r="I276" s="117"/>
    </row>
    <row r="277" spans="1:9" hidden="1" outlineLevel="3" x14ac:dyDescent="0.2">
      <c r="A277" s="109" t="s">
        <v>436</v>
      </c>
      <c r="B277" s="110" t="s">
        <v>382</v>
      </c>
      <c r="C277" s="111">
        <v>1</v>
      </c>
      <c r="D277" s="112"/>
      <c r="E277" s="113">
        <v>4111.83</v>
      </c>
      <c r="F277" s="114">
        <v>4111.83</v>
      </c>
      <c r="G277" s="115">
        <v>40</v>
      </c>
      <c r="H277" s="116">
        <v>2467.098</v>
      </c>
      <c r="I277" s="117"/>
    </row>
    <row r="278" spans="1:9" outlineLevel="2" x14ac:dyDescent="0.2">
      <c r="A278" s="109" t="s">
        <v>437</v>
      </c>
      <c r="B278" s="110" t="s">
        <v>438</v>
      </c>
      <c r="C278" s="111">
        <v>1</v>
      </c>
      <c r="D278" s="112"/>
      <c r="E278" s="113">
        <f>SUM(F279,F281)</f>
        <v>1819868.7125963098</v>
      </c>
      <c r="F278" s="114">
        <f>C278*E278</f>
        <v>1819868.7125963098</v>
      </c>
      <c r="G278" s="115">
        <f>IF(F278=0, 0, 100*(1-(H278/F278)))</f>
        <v>40</v>
      </c>
      <c r="H278" s="116">
        <f>C278*SUM(H279,H281)</f>
        <v>1091921.2275577858</v>
      </c>
      <c r="I278" s="117"/>
    </row>
    <row r="279" spans="1:9" outlineLevel="3" x14ac:dyDescent="0.2">
      <c r="A279" s="109" t="s">
        <v>439</v>
      </c>
      <c r="B279" s="110" t="s">
        <v>440</v>
      </c>
      <c r="C279" s="111">
        <v>411</v>
      </c>
      <c r="D279" s="112"/>
      <c r="E279" s="113">
        <v>256.72991214000001</v>
      </c>
      <c r="F279" s="114">
        <f>C279*E279</f>
        <v>105515.99388954</v>
      </c>
      <c r="G279" s="115">
        <v>40</v>
      </c>
      <c r="H279" s="116">
        <f>F279*(1-(G279/100)) +(0*SUM(H280))</f>
        <v>63309.596333723995</v>
      </c>
      <c r="I279" s="117"/>
    </row>
    <row r="280" spans="1:9" hidden="1" outlineLevel="3" x14ac:dyDescent="0.2">
      <c r="A280" s="109" t="s">
        <v>441</v>
      </c>
      <c r="B280" s="110" t="s">
        <v>442</v>
      </c>
      <c r="C280" s="111">
        <v>1</v>
      </c>
      <c r="D280" s="112"/>
      <c r="E280" s="113">
        <v>256.72991214000001</v>
      </c>
      <c r="F280" s="114">
        <v>256.72991214000001</v>
      </c>
      <c r="G280" s="115">
        <v>40</v>
      </c>
      <c r="H280" s="116">
        <v>154.03794728400001</v>
      </c>
      <c r="I280" s="117"/>
    </row>
    <row r="281" spans="1:9" outlineLevel="3" x14ac:dyDescent="0.2">
      <c r="A281" s="109" t="s">
        <v>443</v>
      </c>
      <c r="B281" s="110" t="s">
        <v>444</v>
      </c>
      <c r="C281" s="111">
        <v>137</v>
      </c>
      <c r="D281" s="112"/>
      <c r="E281" s="113">
        <v>12513.52349421</v>
      </c>
      <c r="F281" s="114">
        <f>C281*E281</f>
        <v>1714352.7187067699</v>
      </c>
      <c r="G281" s="115">
        <v>40</v>
      </c>
      <c r="H281" s="116">
        <f>F281*(1-(G281/100)) +(0*SUM(H282,H283,H284,H285,H286,H287))</f>
        <v>1028611.6312240618</v>
      </c>
      <c r="I281" s="117"/>
    </row>
    <row r="282" spans="1:9" hidden="1" outlineLevel="4" x14ac:dyDescent="0.2">
      <c r="A282" s="109" t="s">
        <v>445</v>
      </c>
      <c r="B282" s="110" t="s">
        <v>446</v>
      </c>
      <c r="C282" s="111">
        <v>1</v>
      </c>
      <c r="D282" s="112"/>
      <c r="E282" s="113">
        <v>10880.466063919999</v>
      </c>
      <c r="F282" s="114">
        <v>10880.466063919999</v>
      </c>
      <c r="G282" s="115">
        <v>40</v>
      </c>
      <c r="H282" s="116">
        <v>6528.2796383519999</v>
      </c>
      <c r="I282" s="117"/>
    </row>
    <row r="283" spans="1:9" hidden="1" outlineLevel="4" x14ac:dyDescent="0.2">
      <c r="A283" s="109" t="s">
        <v>447</v>
      </c>
      <c r="B283" s="110" t="s">
        <v>448</v>
      </c>
      <c r="C283" s="111">
        <v>1</v>
      </c>
      <c r="D283" s="112"/>
      <c r="E283" s="113">
        <v>862.86769387000004</v>
      </c>
      <c r="F283" s="114">
        <v>862.86769387000004</v>
      </c>
      <c r="G283" s="115">
        <v>40</v>
      </c>
      <c r="H283" s="116">
        <v>517.72061632199996</v>
      </c>
      <c r="I283" s="117"/>
    </row>
    <row r="284" spans="1:9" hidden="1" outlineLevel="4" x14ac:dyDescent="0.2">
      <c r="A284" s="109" t="s">
        <v>449</v>
      </c>
      <c r="B284" s="110" t="s">
        <v>450</v>
      </c>
      <c r="C284" s="111">
        <v>0</v>
      </c>
      <c r="D284" s="112"/>
      <c r="E284" s="113">
        <v>7211.7152680500003</v>
      </c>
      <c r="F284" s="114">
        <v>0</v>
      </c>
      <c r="G284" s="115">
        <v>40</v>
      </c>
      <c r="H284" s="116">
        <v>0</v>
      </c>
      <c r="I284" s="117"/>
    </row>
    <row r="285" spans="1:9" hidden="1" outlineLevel="4" x14ac:dyDescent="0.2">
      <c r="A285" s="109" t="s">
        <v>451</v>
      </c>
      <c r="B285" s="110" t="s">
        <v>452</v>
      </c>
      <c r="C285" s="111">
        <v>0</v>
      </c>
      <c r="D285" s="112"/>
      <c r="E285" s="113">
        <v>214.52947918000001</v>
      </c>
      <c r="F285" s="114">
        <v>0</v>
      </c>
      <c r="G285" s="115">
        <v>40</v>
      </c>
      <c r="H285" s="116">
        <v>0</v>
      </c>
      <c r="I285" s="117"/>
    </row>
    <row r="286" spans="1:9" hidden="1" outlineLevel="4" x14ac:dyDescent="0.2">
      <c r="A286" s="109" t="s">
        <v>453</v>
      </c>
      <c r="B286" s="110" t="s">
        <v>454</v>
      </c>
      <c r="C286" s="111">
        <v>0</v>
      </c>
      <c r="D286" s="112"/>
      <c r="E286" s="113">
        <v>214.52947918000001</v>
      </c>
      <c r="F286" s="114">
        <v>0</v>
      </c>
      <c r="G286" s="115">
        <v>40</v>
      </c>
      <c r="H286" s="116">
        <v>0</v>
      </c>
      <c r="I286" s="117"/>
    </row>
    <row r="287" spans="1:9" hidden="1" outlineLevel="4" x14ac:dyDescent="0.2">
      <c r="A287" s="109" t="s">
        <v>455</v>
      </c>
      <c r="B287" s="110" t="s">
        <v>442</v>
      </c>
      <c r="C287" s="111">
        <v>3</v>
      </c>
      <c r="D287" s="112"/>
      <c r="E287" s="113">
        <v>256.72991214000001</v>
      </c>
      <c r="F287" s="114">
        <v>770.18973642000003</v>
      </c>
      <c r="G287" s="115">
        <v>40</v>
      </c>
      <c r="H287" s="116">
        <v>462.11384185200001</v>
      </c>
      <c r="I287" s="117"/>
    </row>
    <row r="288" spans="1:9" outlineLevel="2" x14ac:dyDescent="0.2">
      <c r="A288" s="109" t="s">
        <v>456</v>
      </c>
      <c r="B288" s="110" t="s">
        <v>457</v>
      </c>
      <c r="C288" s="111">
        <v>1</v>
      </c>
      <c r="D288" s="112"/>
      <c r="E288" s="113">
        <f>SUM(F289,F291)</f>
        <v>32631.300140119998</v>
      </c>
      <c r="F288" s="114">
        <f>C288*E288</f>
        <v>32631.300140119998</v>
      </c>
      <c r="G288" s="115">
        <f>IF(F288=0, 0, 100*(1-(H288/F288)))</f>
        <v>39.999999999999993</v>
      </c>
      <c r="H288" s="116">
        <f>C288*SUM(H289,H291)</f>
        <v>19578.780084072001</v>
      </c>
      <c r="I288" s="117"/>
    </row>
    <row r="289" spans="1:9" outlineLevel="3" x14ac:dyDescent="0.2">
      <c r="A289" s="109" t="s">
        <v>458</v>
      </c>
      <c r="B289" s="110" t="s">
        <v>440</v>
      </c>
      <c r="C289" s="111">
        <v>6</v>
      </c>
      <c r="D289" s="112"/>
      <c r="E289" s="113">
        <v>256.72991214000001</v>
      </c>
      <c r="F289" s="114">
        <f>C289*E289</f>
        <v>1540.3794728400001</v>
      </c>
      <c r="G289" s="115">
        <v>40</v>
      </c>
      <c r="H289" s="116">
        <f>F289*(1-(G289/100)) +(0*SUM(H290))</f>
        <v>924.22768370400001</v>
      </c>
      <c r="I289" s="117"/>
    </row>
    <row r="290" spans="1:9" hidden="1" outlineLevel="3" x14ac:dyDescent="0.2">
      <c r="A290" s="109" t="s">
        <v>459</v>
      </c>
      <c r="B290" s="110" t="s">
        <v>442</v>
      </c>
      <c r="C290" s="111">
        <v>1</v>
      </c>
      <c r="D290" s="112"/>
      <c r="E290" s="113">
        <v>256.72991214000001</v>
      </c>
      <c r="F290" s="114">
        <v>256.72991214000001</v>
      </c>
      <c r="G290" s="115">
        <v>40</v>
      </c>
      <c r="H290" s="116">
        <v>154.03794728400001</v>
      </c>
      <c r="I290" s="117"/>
    </row>
    <row r="291" spans="1:9" outlineLevel="3" x14ac:dyDescent="0.2">
      <c r="A291" s="109" t="s">
        <v>460</v>
      </c>
      <c r="B291" s="110" t="s">
        <v>461</v>
      </c>
      <c r="C291" s="111">
        <v>2</v>
      </c>
      <c r="D291" s="112"/>
      <c r="E291" s="113">
        <v>15545.46033364</v>
      </c>
      <c r="F291" s="114">
        <f>C291*E291</f>
        <v>31090.920667279999</v>
      </c>
      <c r="G291" s="115">
        <v>40</v>
      </c>
      <c r="H291" s="116">
        <f>F291*(1-(G291/100)) +(0*SUM(H292,H293,H294,H295,H296,H297,H298))</f>
        <v>18654.552400368</v>
      </c>
      <c r="I291" s="117"/>
    </row>
    <row r="292" spans="1:9" hidden="1" outlineLevel="4" x14ac:dyDescent="0.2">
      <c r="A292" s="109" t="s">
        <v>462</v>
      </c>
      <c r="B292" s="110" t="s">
        <v>446</v>
      </c>
      <c r="C292" s="111">
        <v>1</v>
      </c>
      <c r="D292" s="112"/>
      <c r="E292" s="113">
        <v>10880.466063919999</v>
      </c>
      <c r="F292" s="114">
        <v>10880.466063919999</v>
      </c>
      <c r="G292" s="115">
        <v>40</v>
      </c>
      <c r="H292" s="116">
        <v>6528.2796383519999</v>
      </c>
      <c r="I292" s="117"/>
    </row>
    <row r="293" spans="1:9" hidden="1" outlineLevel="4" x14ac:dyDescent="0.2">
      <c r="A293" s="109" t="s">
        <v>463</v>
      </c>
      <c r="B293" s="110" t="s">
        <v>100</v>
      </c>
      <c r="C293" s="111">
        <v>1</v>
      </c>
      <c r="D293" s="112"/>
      <c r="E293" s="113">
        <v>967.93582071000003</v>
      </c>
      <c r="F293" s="114">
        <v>967.93582071000003</v>
      </c>
      <c r="G293" s="115">
        <v>40</v>
      </c>
      <c r="H293" s="116">
        <v>580.76149242600002</v>
      </c>
      <c r="I293" s="117"/>
    </row>
    <row r="294" spans="1:9" hidden="1" outlineLevel="4" x14ac:dyDescent="0.2">
      <c r="A294" s="109" t="s">
        <v>464</v>
      </c>
      <c r="B294" s="110" t="s">
        <v>448</v>
      </c>
      <c r="C294" s="111">
        <v>1</v>
      </c>
      <c r="D294" s="112"/>
      <c r="E294" s="113">
        <v>862.86769387000004</v>
      </c>
      <c r="F294" s="114">
        <v>862.86769387000004</v>
      </c>
      <c r="G294" s="115">
        <v>40</v>
      </c>
      <c r="H294" s="116">
        <v>517.72061632199996</v>
      </c>
      <c r="I294" s="117"/>
    </row>
    <row r="295" spans="1:9" hidden="1" outlineLevel="4" x14ac:dyDescent="0.2">
      <c r="A295" s="109" t="s">
        <v>465</v>
      </c>
      <c r="B295" s="110" t="s">
        <v>466</v>
      </c>
      <c r="C295" s="111">
        <v>1</v>
      </c>
      <c r="D295" s="112"/>
      <c r="E295" s="113">
        <v>2064.00101872</v>
      </c>
      <c r="F295" s="114">
        <v>2064.00101872</v>
      </c>
      <c r="G295" s="115">
        <v>40</v>
      </c>
      <c r="H295" s="116">
        <v>1238.4006112320001</v>
      </c>
      <c r="I295" s="117"/>
    </row>
    <row r="296" spans="1:9" hidden="1" outlineLevel="4" x14ac:dyDescent="0.2">
      <c r="A296" s="109" t="s">
        <v>467</v>
      </c>
      <c r="B296" s="110" t="s">
        <v>450</v>
      </c>
      <c r="C296" s="111">
        <v>0</v>
      </c>
      <c r="D296" s="112"/>
      <c r="E296" s="113">
        <v>7211.7152680500003</v>
      </c>
      <c r="F296" s="114">
        <v>0</v>
      </c>
      <c r="G296" s="115">
        <v>40</v>
      </c>
      <c r="H296" s="116">
        <v>0</v>
      </c>
      <c r="I296" s="117"/>
    </row>
    <row r="297" spans="1:9" hidden="1" outlineLevel="4" x14ac:dyDescent="0.2">
      <c r="A297" s="109" t="s">
        <v>468</v>
      </c>
      <c r="B297" s="110" t="s">
        <v>454</v>
      </c>
      <c r="C297" s="111">
        <v>0</v>
      </c>
      <c r="D297" s="112"/>
      <c r="E297" s="113">
        <v>214.52947918000001</v>
      </c>
      <c r="F297" s="114">
        <v>0</v>
      </c>
      <c r="G297" s="115">
        <v>40</v>
      </c>
      <c r="H297" s="116">
        <v>0</v>
      </c>
      <c r="I297" s="117"/>
    </row>
    <row r="298" spans="1:9" hidden="1" outlineLevel="4" x14ac:dyDescent="0.2">
      <c r="A298" s="109" t="s">
        <v>469</v>
      </c>
      <c r="B298" s="110" t="s">
        <v>442</v>
      </c>
      <c r="C298" s="111">
        <v>3</v>
      </c>
      <c r="D298" s="112"/>
      <c r="E298" s="113">
        <v>256.72991214000001</v>
      </c>
      <c r="F298" s="114">
        <v>770.18973642000003</v>
      </c>
      <c r="G298" s="115">
        <v>40</v>
      </c>
      <c r="H298" s="116">
        <v>462.11384185200001</v>
      </c>
      <c r="I298" s="117"/>
    </row>
    <row r="299" spans="1:9" outlineLevel="2" x14ac:dyDescent="0.2">
      <c r="A299" s="109" t="s">
        <v>470</v>
      </c>
      <c r="B299" s="110" t="s">
        <v>471</v>
      </c>
      <c r="C299" s="111">
        <v>1</v>
      </c>
      <c r="D299" s="112"/>
      <c r="E299" s="113">
        <f>SUM(F300,F302)</f>
        <v>31373.920794680002</v>
      </c>
      <c r="F299" s="114">
        <f>C299*E299</f>
        <v>31373.920794680002</v>
      </c>
      <c r="G299" s="115">
        <f>IF(F299=0, 0, 100*(1-(H299/F299)))</f>
        <v>39.999999999999993</v>
      </c>
      <c r="H299" s="116">
        <f>C299*SUM(H300,H302)</f>
        <v>18824.352476808002</v>
      </c>
      <c r="I299" s="117"/>
    </row>
    <row r="300" spans="1:9" outlineLevel="3" x14ac:dyDescent="0.2">
      <c r="A300" s="109" t="s">
        <v>472</v>
      </c>
      <c r="B300" s="110" t="s">
        <v>440</v>
      </c>
      <c r="C300" s="111">
        <v>12</v>
      </c>
      <c r="D300" s="112"/>
      <c r="E300" s="113">
        <v>256.72991214000001</v>
      </c>
      <c r="F300" s="114">
        <f>C300*E300</f>
        <v>3080.7589456800001</v>
      </c>
      <c r="G300" s="115">
        <v>40</v>
      </c>
      <c r="H300" s="116">
        <f>F300*(1-(G300/100)) +(0*SUM(H301))</f>
        <v>1848.455367408</v>
      </c>
      <c r="I300" s="117"/>
    </row>
    <row r="301" spans="1:9" hidden="1" outlineLevel="3" x14ac:dyDescent="0.2">
      <c r="A301" s="109" t="s">
        <v>473</v>
      </c>
      <c r="B301" s="110" t="s">
        <v>442</v>
      </c>
      <c r="C301" s="111">
        <v>1</v>
      </c>
      <c r="D301" s="112"/>
      <c r="E301" s="113">
        <v>256.72991214000001</v>
      </c>
      <c r="F301" s="114">
        <v>256.72991214000001</v>
      </c>
      <c r="G301" s="115">
        <v>40</v>
      </c>
      <c r="H301" s="116">
        <v>154.03794728400001</v>
      </c>
      <c r="I301" s="117"/>
    </row>
    <row r="302" spans="1:9" outlineLevel="3" x14ac:dyDescent="0.2">
      <c r="A302" s="109" t="s">
        <v>474</v>
      </c>
      <c r="B302" s="110" t="s">
        <v>475</v>
      </c>
      <c r="C302" s="111">
        <v>2</v>
      </c>
      <c r="D302" s="112"/>
      <c r="E302" s="113">
        <v>14146.5809245</v>
      </c>
      <c r="F302" s="114">
        <f>C302*E302</f>
        <v>28293.161849</v>
      </c>
      <c r="G302" s="115">
        <v>40</v>
      </c>
      <c r="H302" s="116">
        <f>F302*(1-(G302/100)) +(0*SUM(H303,H304,H305,H306,H307))</f>
        <v>16975.897109400001</v>
      </c>
      <c r="I302" s="117"/>
    </row>
    <row r="303" spans="1:9" hidden="1" outlineLevel="4" x14ac:dyDescent="0.2">
      <c r="A303" s="109" t="s">
        <v>476</v>
      </c>
      <c r="B303" s="110" t="s">
        <v>446</v>
      </c>
      <c r="C303" s="111">
        <v>1</v>
      </c>
      <c r="D303" s="112"/>
      <c r="E303" s="113">
        <v>10880.466063919999</v>
      </c>
      <c r="F303" s="114">
        <v>10880.466063919999</v>
      </c>
      <c r="G303" s="115">
        <v>40</v>
      </c>
      <c r="H303" s="116">
        <v>6528.2796383519999</v>
      </c>
      <c r="I303" s="117"/>
    </row>
    <row r="304" spans="1:9" hidden="1" outlineLevel="4" x14ac:dyDescent="0.2">
      <c r="A304" s="109" t="s">
        <v>477</v>
      </c>
      <c r="B304" s="110" t="s">
        <v>448</v>
      </c>
      <c r="C304" s="111">
        <v>2</v>
      </c>
      <c r="D304" s="112"/>
      <c r="E304" s="113">
        <v>862.86769387000004</v>
      </c>
      <c r="F304" s="114">
        <v>1725.7353877400001</v>
      </c>
      <c r="G304" s="115">
        <v>40</v>
      </c>
      <c r="H304" s="116">
        <v>1035.4412326439999</v>
      </c>
      <c r="I304" s="117"/>
    </row>
    <row r="305" spans="1:9" hidden="1" outlineLevel="4" x14ac:dyDescent="0.2">
      <c r="A305" s="109" t="s">
        <v>478</v>
      </c>
      <c r="B305" s="110" t="s">
        <v>452</v>
      </c>
      <c r="C305" s="111">
        <v>0</v>
      </c>
      <c r="D305" s="112"/>
      <c r="E305" s="113">
        <v>214.52947918000001</v>
      </c>
      <c r="F305" s="114">
        <v>0</v>
      </c>
      <c r="G305" s="115">
        <v>40</v>
      </c>
      <c r="H305" s="116">
        <v>0</v>
      </c>
      <c r="I305" s="117"/>
    </row>
    <row r="306" spans="1:9" hidden="1" outlineLevel="4" x14ac:dyDescent="0.2">
      <c r="A306" s="109" t="s">
        <v>479</v>
      </c>
      <c r="B306" s="110" t="s">
        <v>454</v>
      </c>
      <c r="C306" s="111">
        <v>0</v>
      </c>
      <c r="D306" s="112"/>
      <c r="E306" s="113">
        <v>214.52947918000001</v>
      </c>
      <c r="F306" s="114">
        <v>0</v>
      </c>
      <c r="G306" s="115">
        <v>40</v>
      </c>
      <c r="H306" s="116">
        <v>0</v>
      </c>
      <c r="I306" s="117"/>
    </row>
    <row r="307" spans="1:9" hidden="1" outlineLevel="4" x14ac:dyDescent="0.2">
      <c r="A307" s="109" t="s">
        <v>480</v>
      </c>
      <c r="B307" s="110" t="s">
        <v>442</v>
      </c>
      <c r="C307" s="111">
        <v>6</v>
      </c>
      <c r="D307" s="112"/>
      <c r="E307" s="113">
        <v>256.72991214000001</v>
      </c>
      <c r="F307" s="114">
        <v>1540.3794728400001</v>
      </c>
      <c r="G307" s="115">
        <v>40</v>
      </c>
      <c r="H307" s="116">
        <v>924.22768370400001</v>
      </c>
      <c r="I307" s="117"/>
    </row>
    <row r="308" spans="1:9" outlineLevel="2" x14ac:dyDescent="0.2">
      <c r="A308" s="109" t="s">
        <v>481</v>
      </c>
      <c r="B308" s="110" t="s">
        <v>482</v>
      </c>
      <c r="C308" s="111">
        <v>1</v>
      </c>
      <c r="D308" s="112"/>
      <c r="E308" s="113">
        <f>SUM(F309,F311)</f>
        <v>44129.199032320001</v>
      </c>
      <c r="F308" s="114">
        <f>C308*E308</f>
        <v>44129.199032320001</v>
      </c>
      <c r="G308" s="115">
        <f>IF(F308=0, 0, 100*(1-(H308/F308)))</f>
        <v>39.999999999999993</v>
      </c>
      <c r="H308" s="116">
        <f>C308*SUM(H309,H311)</f>
        <v>26477.519419392003</v>
      </c>
      <c r="I308" s="117"/>
    </row>
    <row r="309" spans="1:9" outlineLevel="3" x14ac:dyDescent="0.2">
      <c r="A309" s="109" t="s">
        <v>483</v>
      </c>
      <c r="B309" s="110" t="s">
        <v>440</v>
      </c>
      <c r="C309" s="111">
        <v>12</v>
      </c>
      <c r="D309" s="112"/>
      <c r="E309" s="113">
        <v>256.72991214000001</v>
      </c>
      <c r="F309" s="114">
        <f>C309*E309</f>
        <v>3080.7589456800001</v>
      </c>
      <c r="G309" s="115">
        <v>40</v>
      </c>
      <c r="H309" s="116">
        <f>F309*(1-(G309/100)) +(0*SUM(H310))</f>
        <v>1848.455367408</v>
      </c>
      <c r="I309" s="117"/>
    </row>
    <row r="310" spans="1:9" hidden="1" outlineLevel="3" x14ac:dyDescent="0.2">
      <c r="A310" s="109" t="s">
        <v>484</v>
      </c>
      <c r="B310" s="110" t="s">
        <v>442</v>
      </c>
      <c r="C310" s="111">
        <v>1</v>
      </c>
      <c r="D310" s="112"/>
      <c r="E310" s="113">
        <v>256.72991214000001</v>
      </c>
      <c r="F310" s="114">
        <v>256.72991214000001</v>
      </c>
      <c r="G310" s="115">
        <v>40</v>
      </c>
      <c r="H310" s="116">
        <v>154.03794728400001</v>
      </c>
      <c r="I310" s="117"/>
    </row>
    <row r="311" spans="1:9" outlineLevel="3" x14ac:dyDescent="0.2">
      <c r="A311" s="109" t="s">
        <v>485</v>
      </c>
      <c r="B311" s="110" t="s">
        <v>486</v>
      </c>
      <c r="C311" s="111">
        <v>2</v>
      </c>
      <c r="D311" s="112"/>
      <c r="E311" s="113">
        <v>20524.220043320001</v>
      </c>
      <c r="F311" s="114">
        <f>C311*E311</f>
        <v>41048.440086640003</v>
      </c>
      <c r="G311" s="115">
        <v>40</v>
      </c>
      <c r="H311" s="116">
        <f>F311*(1-(G311/100)) +(0*SUM(H312,H313,H314,H315,H316,H317,H318))</f>
        <v>24629.064051984002</v>
      </c>
      <c r="I311" s="117"/>
    </row>
    <row r="312" spans="1:9" hidden="1" outlineLevel="4" x14ac:dyDescent="0.2">
      <c r="A312" s="109" t="s">
        <v>487</v>
      </c>
      <c r="B312" s="110" t="s">
        <v>446</v>
      </c>
      <c r="C312" s="111">
        <v>1</v>
      </c>
      <c r="D312" s="112"/>
      <c r="E312" s="113">
        <v>10880.466063919999</v>
      </c>
      <c r="F312" s="114">
        <v>10880.466063919999</v>
      </c>
      <c r="G312" s="115">
        <v>40</v>
      </c>
      <c r="H312" s="116">
        <v>6528.2796383519999</v>
      </c>
      <c r="I312" s="117"/>
    </row>
    <row r="313" spans="1:9" hidden="1" outlineLevel="4" x14ac:dyDescent="0.2">
      <c r="A313" s="109" t="s">
        <v>488</v>
      </c>
      <c r="B313" s="110" t="s">
        <v>106</v>
      </c>
      <c r="C313" s="111">
        <v>1</v>
      </c>
      <c r="D313" s="112"/>
      <c r="E313" s="113">
        <v>313.76543995999998</v>
      </c>
      <c r="F313" s="114">
        <v>313.76543995999998</v>
      </c>
      <c r="G313" s="115">
        <v>40</v>
      </c>
      <c r="H313" s="116">
        <v>188.259263976</v>
      </c>
      <c r="I313" s="117"/>
    </row>
    <row r="314" spans="1:9" hidden="1" outlineLevel="4" x14ac:dyDescent="0.2">
      <c r="A314" s="109" t="s">
        <v>489</v>
      </c>
      <c r="B314" s="110" t="s">
        <v>100</v>
      </c>
      <c r="C314" s="111">
        <v>2</v>
      </c>
      <c r="D314" s="112"/>
      <c r="E314" s="113">
        <v>967.93582071000003</v>
      </c>
      <c r="F314" s="114">
        <v>1935.8716414200001</v>
      </c>
      <c r="G314" s="115">
        <v>40</v>
      </c>
      <c r="H314" s="116">
        <v>1161.522984852</v>
      </c>
      <c r="I314" s="117"/>
    </row>
    <row r="315" spans="1:9" hidden="1" outlineLevel="4" x14ac:dyDescent="0.2">
      <c r="A315" s="109" t="s">
        <v>490</v>
      </c>
      <c r="B315" s="110" t="s">
        <v>448</v>
      </c>
      <c r="C315" s="111">
        <v>2</v>
      </c>
      <c r="D315" s="112"/>
      <c r="E315" s="113">
        <v>862.86769387000004</v>
      </c>
      <c r="F315" s="114">
        <v>1725.7353877400001</v>
      </c>
      <c r="G315" s="115">
        <v>40</v>
      </c>
      <c r="H315" s="116">
        <v>1035.4412326439999</v>
      </c>
      <c r="I315" s="117"/>
    </row>
    <row r="316" spans="1:9" hidden="1" outlineLevel="4" x14ac:dyDescent="0.2">
      <c r="A316" s="109" t="s">
        <v>491</v>
      </c>
      <c r="B316" s="110" t="s">
        <v>466</v>
      </c>
      <c r="C316" s="111">
        <v>2</v>
      </c>
      <c r="D316" s="112"/>
      <c r="E316" s="113">
        <v>2064.00101872</v>
      </c>
      <c r="F316" s="114">
        <v>4128.0020374400001</v>
      </c>
      <c r="G316" s="115">
        <v>40</v>
      </c>
      <c r="H316" s="116">
        <v>2476.8012224640001</v>
      </c>
      <c r="I316" s="117"/>
    </row>
    <row r="317" spans="1:9" hidden="1" outlineLevel="4" x14ac:dyDescent="0.2">
      <c r="A317" s="109" t="s">
        <v>492</v>
      </c>
      <c r="B317" s="110" t="s">
        <v>454</v>
      </c>
      <c r="C317" s="111">
        <v>0</v>
      </c>
      <c r="D317" s="112"/>
      <c r="E317" s="113">
        <v>214.52947918000001</v>
      </c>
      <c r="F317" s="114">
        <v>0</v>
      </c>
      <c r="G317" s="115">
        <v>40</v>
      </c>
      <c r="H317" s="116">
        <v>0</v>
      </c>
      <c r="I317" s="117"/>
    </row>
    <row r="318" spans="1:9" hidden="1" outlineLevel="4" x14ac:dyDescent="0.2">
      <c r="A318" s="109" t="s">
        <v>493</v>
      </c>
      <c r="B318" s="110" t="s">
        <v>442</v>
      </c>
      <c r="C318" s="111">
        <v>6</v>
      </c>
      <c r="D318" s="112"/>
      <c r="E318" s="113">
        <v>256.72991214000001</v>
      </c>
      <c r="F318" s="114">
        <v>1540.3794728400001</v>
      </c>
      <c r="G318" s="115">
        <v>40</v>
      </c>
      <c r="H318" s="116">
        <v>924.22768370400001</v>
      </c>
      <c r="I318" s="117"/>
    </row>
    <row r="319" spans="1:9" outlineLevel="2" x14ac:dyDescent="0.2">
      <c r="A319" s="109" t="s">
        <v>494</v>
      </c>
      <c r="B319" s="110" t="s">
        <v>495</v>
      </c>
      <c r="C319" s="111">
        <v>1</v>
      </c>
      <c r="D319" s="112"/>
      <c r="E319" s="113">
        <f>SUM(F320,F322)</f>
        <v>26154.030306960001</v>
      </c>
      <c r="F319" s="114">
        <f>C319*E319</f>
        <v>26154.030306960001</v>
      </c>
      <c r="G319" s="115">
        <f>IF(F319=0, 0, 100*(1-(H319/F319)))</f>
        <v>40</v>
      </c>
      <c r="H319" s="116">
        <f>C319*SUM(H320,H322)</f>
        <v>15692.418184176</v>
      </c>
      <c r="I319" s="117"/>
    </row>
    <row r="320" spans="1:9" outlineLevel="3" x14ac:dyDescent="0.2">
      <c r="A320" s="109" t="s">
        <v>496</v>
      </c>
      <c r="B320" s="110" t="s">
        <v>440</v>
      </c>
      <c r="C320" s="111">
        <v>9</v>
      </c>
      <c r="D320" s="112"/>
      <c r="E320" s="113">
        <v>256.72991214000001</v>
      </c>
      <c r="F320" s="114">
        <f>C320*E320</f>
        <v>2310.5692092600002</v>
      </c>
      <c r="G320" s="115">
        <v>40</v>
      </c>
      <c r="H320" s="116">
        <f>F320*(1-(G320/100)) +(0*SUM(H321))</f>
        <v>1386.3415255560001</v>
      </c>
      <c r="I320" s="117"/>
    </row>
    <row r="321" spans="1:9" hidden="1" outlineLevel="3" x14ac:dyDescent="0.2">
      <c r="A321" s="109" t="s">
        <v>497</v>
      </c>
      <c r="B321" s="110" t="s">
        <v>442</v>
      </c>
      <c r="C321" s="111">
        <v>1</v>
      </c>
      <c r="D321" s="112"/>
      <c r="E321" s="113">
        <v>256.72991214000001</v>
      </c>
      <c r="F321" s="114">
        <v>256.72991214000001</v>
      </c>
      <c r="G321" s="115">
        <v>40</v>
      </c>
      <c r="H321" s="116">
        <v>154.03794728400001</v>
      </c>
      <c r="I321" s="117"/>
    </row>
    <row r="322" spans="1:9" outlineLevel="3" x14ac:dyDescent="0.2">
      <c r="A322" s="109" t="s">
        <v>498</v>
      </c>
      <c r="B322" s="110" t="s">
        <v>499</v>
      </c>
      <c r="C322" s="111">
        <v>1</v>
      </c>
      <c r="D322" s="112"/>
      <c r="E322" s="113">
        <v>23843.461097700001</v>
      </c>
      <c r="F322" s="114">
        <f>C322*E322</f>
        <v>23843.461097700001</v>
      </c>
      <c r="G322" s="115">
        <v>40</v>
      </c>
      <c r="H322" s="116">
        <f>F322*(1-(G322/100)) +(0*SUM(H323,H324,H325,H326,H327,H328,H329))</f>
        <v>14306.076658620001</v>
      </c>
      <c r="I322" s="117"/>
    </row>
    <row r="323" spans="1:9" hidden="1" outlineLevel="4" x14ac:dyDescent="0.2">
      <c r="A323" s="109" t="s">
        <v>500</v>
      </c>
      <c r="B323" s="110" t="s">
        <v>446</v>
      </c>
      <c r="C323" s="111">
        <v>1</v>
      </c>
      <c r="D323" s="112"/>
      <c r="E323" s="113">
        <v>10880.466063919999</v>
      </c>
      <c r="F323" s="114">
        <v>10880.466063919999</v>
      </c>
      <c r="G323" s="115">
        <v>40</v>
      </c>
      <c r="H323" s="116">
        <v>6528.2796383519999</v>
      </c>
      <c r="I323" s="117"/>
    </row>
    <row r="324" spans="1:9" hidden="1" outlineLevel="4" x14ac:dyDescent="0.2">
      <c r="A324" s="109" t="s">
        <v>501</v>
      </c>
      <c r="B324" s="110" t="s">
        <v>106</v>
      </c>
      <c r="C324" s="111">
        <v>0</v>
      </c>
      <c r="D324" s="112"/>
      <c r="E324" s="113">
        <v>313.76543995999998</v>
      </c>
      <c r="F324" s="114">
        <v>0</v>
      </c>
      <c r="G324" s="115">
        <v>40</v>
      </c>
      <c r="H324" s="116">
        <v>0</v>
      </c>
      <c r="I324" s="117"/>
    </row>
    <row r="325" spans="1:9" hidden="1" outlineLevel="4" x14ac:dyDescent="0.2">
      <c r="A325" s="109" t="s">
        <v>502</v>
      </c>
      <c r="B325" s="110" t="s">
        <v>100</v>
      </c>
      <c r="C325" s="111">
        <v>3</v>
      </c>
      <c r="D325" s="112"/>
      <c r="E325" s="113">
        <v>967.93582071000003</v>
      </c>
      <c r="F325" s="114">
        <v>2903.8074621300002</v>
      </c>
      <c r="G325" s="115">
        <v>40</v>
      </c>
      <c r="H325" s="116">
        <v>1742.2844772779999</v>
      </c>
      <c r="I325" s="117"/>
    </row>
    <row r="326" spans="1:9" hidden="1" outlineLevel="4" x14ac:dyDescent="0.2">
      <c r="A326" s="109" t="s">
        <v>503</v>
      </c>
      <c r="B326" s="110" t="s">
        <v>448</v>
      </c>
      <c r="C326" s="111">
        <v>3</v>
      </c>
      <c r="D326" s="112"/>
      <c r="E326" s="113">
        <v>862.86769387000004</v>
      </c>
      <c r="F326" s="114">
        <v>2588.6030816100001</v>
      </c>
      <c r="G326" s="115">
        <v>40</v>
      </c>
      <c r="H326" s="116">
        <v>1553.161848966</v>
      </c>
      <c r="I326" s="117"/>
    </row>
    <row r="327" spans="1:9" hidden="1" outlineLevel="4" x14ac:dyDescent="0.2">
      <c r="A327" s="109" t="s">
        <v>504</v>
      </c>
      <c r="B327" s="110" t="s">
        <v>454</v>
      </c>
      <c r="C327" s="111">
        <v>0</v>
      </c>
      <c r="D327" s="112"/>
      <c r="E327" s="113">
        <v>214.52947918000001</v>
      </c>
      <c r="F327" s="114">
        <v>0</v>
      </c>
      <c r="G327" s="115">
        <v>40</v>
      </c>
      <c r="H327" s="116">
        <v>0</v>
      </c>
      <c r="I327" s="117"/>
    </row>
    <row r="328" spans="1:9" hidden="1" outlineLevel="4" x14ac:dyDescent="0.2">
      <c r="A328" s="109" t="s">
        <v>505</v>
      </c>
      <c r="B328" s="110" t="s">
        <v>442</v>
      </c>
      <c r="C328" s="111">
        <v>9</v>
      </c>
      <c r="D328" s="112"/>
      <c r="E328" s="113">
        <v>256.72991214000001</v>
      </c>
      <c r="F328" s="114">
        <v>2310.5692092600002</v>
      </c>
      <c r="G328" s="115">
        <v>40</v>
      </c>
      <c r="H328" s="116">
        <v>1386.3415255560001</v>
      </c>
      <c r="I328" s="117"/>
    </row>
    <row r="329" spans="1:9" hidden="1" outlineLevel="4" x14ac:dyDescent="0.2">
      <c r="A329" s="109" t="s">
        <v>506</v>
      </c>
      <c r="B329" s="110" t="s">
        <v>507</v>
      </c>
      <c r="C329" s="111">
        <v>1</v>
      </c>
      <c r="D329" s="112"/>
      <c r="E329" s="113">
        <v>5160.0152807799996</v>
      </c>
      <c r="F329" s="114">
        <v>5160.0152807799996</v>
      </c>
      <c r="G329" s="115">
        <v>40</v>
      </c>
      <c r="H329" s="116">
        <v>3096.0091684680001</v>
      </c>
      <c r="I329" s="117"/>
    </row>
    <row r="330" spans="1:9" outlineLevel="2" x14ac:dyDescent="0.2">
      <c r="A330" s="109" t="s">
        <v>508</v>
      </c>
      <c r="B330" s="110" t="s">
        <v>509</v>
      </c>
      <c r="C330" s="111">
        <v>1</v>
      </c>
      <c r="D330" s="112"/>
      <c r="E330" s="113">
        <f>SUM(F331,F333)</f>
        <v>411795.11014953</v>
      </c>
      <c r="F330" s="114">
        <f>C330*E330</f>
        <v>411795.11014953</v>
      </c>
      <c r="G330" s="115">
        <f>IF(F330=0, 0, 100*(1-(H330/F330)))</f>
        <v>39.999999999999993</v>
      </c>
      <c r="H330" s="116">
        <f>C330*SUM(H331,H333)</f>
        <v>247077.06608971802</v>
      </c>
      <c r="I330" s="117"/>
    </row>
    <row r="331" spans="1:9" outlineLevel="3" x14ac:dyDescent="0.2">
      <c r="A331" s="109" t="s">
        <v>510</v>
      </c>
      <c r="B331" s="110" t="s">
        <v>440</v>
      </c>
      <c r="C331" s="111">
        <v>93</v>
      </c>
      <c r="D331" s="112"/>
      <c r="E331" s="113">
        <v>256.72991214000001</v>
      </c>
      <c r="F331" s="114">
        <f>C331*E331</f>
        <v>23875.88182902</v>
      </c>
      <c r="G331" s="115">
        <v>40</v>
      </c>
      <c r="H331" s="116">
        <f>F331*(1-(G331/100)) +(0*SUM(H332))</f>
        <v>14325.529097412</v>
      </c>
      <c r="I331" s="117"/>
    </row>
    <row r="332" spans="1:9" hidden="1" outlineLevel="3" x14ac:dyDescent="0.2">
      <c r="A332" s="109" t="s">
        <v>511</v>
      </c>
      <c r="B332" s="110" t="s">
        <v>442</v>
      </c>
      <c r="C332" s="111">
        <v>1</v>
      </c>
      <c r="D332" s="112"/>
      <c r="E332" s="113">
        <v>256.72991214000001</v>
      </c>
      <c r="F332" s="114">
        <v>256.72991214000001</v>
      </c>
      <c r="G332" s="115">
        <v>40</v>
      </c>
      <c r="H332" s="116">
        <v>154.03794728400001</v>
      </c>
      <c r="I332" s="117"/>
    </row>
    <row r="333" spans="1:9" outlineLevel="3" x14ac:dyDescent="0.2">
      <c r="A333" s="109" t="s">
        <v>512</v>
      </c>
      <c r="B333" s="110" t="s">
        <v>513</v>
      </c>
      <c r="C333" s="111">
        <v>31</v>
      </c>
      <c r="D333" s="112"/>
      <c r="E333" s="113">
        <v>12513.52349421</v>
      </c>
      <c r="F333" s="114">
        <f>C333*E333</f>
        <v>387919.22832051001</v>
      </c>
      <c r="G333" s="115">
        <v>40</v>
      </c>
      <c r="H333" s="116">
        <f>F333*(1-(G333/100)) +(0*SUM(H334,H335,H336,H337))</f>
        <v>232751.53699230601</v>
      </c>
      <c r="I333" s="117"/>
    </row>
    <row r="334" spans="1:9" hidden="1" outlineLevel="4" x14ac:dyDescent="0.2">
      <c r="A334" s="109" t="s">
        <v>514</v>
      </c>
      <c r="B334" s="110" t="s">
        <v>446</v>
      </c>
      <c r="C334" s="111">
        <v>1</v>
      </c>
      <c r="D334" s="112"/>
      <c r="E334" s="113">
        <v>10880.466063919999</v>
      </c>
      <c r="F334" s="114">
        <v>10880.466063919999</v>
      </c>
      <c r="G334" s="115">
        <v>40</v>
      </c>
      <c r="H334" s="116">
        <v>6528.2796383519999</v>
      </c>
      <c r="I334" s="117"/>
    </row>
    <row r="335" spans="1:9" hidden="1" outlineLevel="4" x14ac:dyDescent="0.2">
      <c r="A335" s="109" t="s">
        <v>515</v>
      </c>
      <c r="B335" s="110" t="s">
        <v>448</v>
      </c>
      <c r="C335" s="111">
        <v>1</v>
      </c>
      <c r="D335" s="112"/>
      <c r="E335" s="113">
        <v>862.86769387000004</v>
      </c>
      <c r="F335" s="114">
        <v>862.86769387000004</v>
      </c>
      <c r="G335" s="115">
        <v>40</v>
      </c>
      <c r="H335" s="116">
        <v>517.72061632199996</v>
      </c>
      <c r="I335" s="117"/>
    </row>
    <row r="336" spans="1:9" hidden="1" outlineLevel="4" x14ac:dyDescent="0.2">
      <c r="A336" s="109" t="s">
        <v>516</v>
      </c>
      <c r="B336" s="110" t="s">
        <v>450</v>
      </c>
      <c r="C336" s="111">
        <v>0</v>
      </c>
      <c r="D336" s="112"/>
      <c r="E336" s="113">
        <v>7211.7152680500003</v>
      </c>
      <c r="F336" s="114">
        <v>0</v>
      </c>
      <c r="G336" s="115">
        <v>40</v>
      </c>
      <c r="H336" s="116">
        <v>0</v>
      </c>
      <c r="I336" s="117"/>
    </row>
    <row r="337" spans="1:9" hidden="1" outlineLevel="4" x14ac:dyDescent="0.2">
      <c r="A337" s="109" t="s">
        <v>517</v>
      </c>
      <c r="B337" s="110" t="s">
        <v>442</v>
      </c>
      <c r="C337" s="111">
        <v>3</v>
      </c>
      <c r="D337" s="112"/>
      <c r="E337" s="113">
        <v>256.72991214000001</v>
      </c>
      <c r="F337" s="114">
        <v>770.18973642000003</v>
      </c>
      <c r="G337" s="115">
        <v>40</v>
      </c>
      <c r="H337" s="116">
        <v>462.11384185200001</v>
      </c>
      <c r="I337" s="117"/>
    </row>
    <row r="338" spans="1:9" outlineLevel="2" x14ac:dyDescent="0.2">
      <c r="A338" s="109" t="s">
        <v>518</v>
      </c>
      <c r="B338" s="110" t="s">
        <v>519</v>
      </c>
      <c r="C338" s="111">
        <v>1</v>
      </c>
      <c r="D338" s="112"/>
      <c r="E338" s="113">
        <f>SUM(F339,F341)</f>
        <v>244734.7510509</v>
      </c>
      <c r="F338" s="114">
        <f>C338*E338</f>
        <v>244734.7510509</v>
      </c>
      <c r="G338" s="115">
        <f>IF(F338=0, 0, 100*(1-(H338/F338)))</f>
        <v>40</v>
      </c>
      <c r="H338" s="116">
        <f>C338*SUM(H339,H341)</f>
        <v>146840.85063053999</v>
      </c>
      <c r="I338" s="117"/>
    </row>
    <row r="339" spans="1:9" outlineLevel="3" x14ac:dyDescent="0.2">
      <c r="A339" s="109" t="s">
        <v>520</v>
      </c>
      <c r="B339" s="110" t="s">
        <v>440</v>
      </c>
      <c r="C339" s="111">
        <v>45</v>
      </c>
      <c r="D339" s="112"/>
      <c r="E339" s="113">
        <v>256.72991214000001</v>
      </c>
      <c r="F339" s="114">
        <f>C339*E339</f>
        <v>11552.846046300001</v>
      </c>
      <c r="G339" s="115">
        <v>40</v>
      </c>
      <c r="H339" s="116">
        <f>F339*(1-(G339/100)) +(0*SUM(H340))</f>
        <v>6931.7076277800006</v>
      </c>
      <c r="I339" s="117"/>
    </row>
    <row r="340" spans="1:9" hidden="1" outlineLevel="3" x14ac:dyDescent="0.2">
      <c r="A340" s="109" t="s">
        <v>521</v>
      </c>
      <c r="B340" s="110" t="s">
        <v>442</v>
      </c>
      <c r="C340" s="111">
        <v>1</v>
      </c>
      <c r="D340" s="112"/>
      <c r="E340" s="113">
        <v>256.72991214000001</v>
      </c>
      <c r="F340" s="114">
        <v>256.72991214000001</v>
      </c>
      <c r="G340" s="115">
        <v>40</v>
      </c>
      <c r="H340" s="116">
        <v>154.03794728400001</v>
      </c>
      <c r="I340" s="117"/>
    </row>
    <row r="341" spans="1:9" outlineLevel="3" x14ac:dyDescent="0.2">
      <c r="A341" s="109" t="s">
        <v>522</v>
      </c>
      <c r="B341" s="110" t="s">
        <v>523</v>
      </c>
      <c r="C341" s="111">
        <v>15</v>
      </c>
      <c r="D341" s="112"/>
      <c r="E341" s="113">
        <v>15545.46033364</v>
      </c>
      <c r="F341" s="114">
        <f>C341*E341</f>
        <v>233181.9050046</v>
      </c>
      <c r="G341" s="115">
        <v>40</v>
      </c>
      <c r="H341" s="116">
        <f>F341*(1-(G341/100)) +(0*SUM(H342,H343,H344,H345,H346,H347))</f>
        <v>139909.14300275999</v>
      </c>
      <c r="I341" s="117"/>
    </row>
    <row r="342" spans="1:9" hidden="1" outlineLevel="4" x14ac:dyDescent="0.2">
      <c r="A342" s="109" t="s">
        <v>524</v>
      </c>
      <c r="B342" s="110" t="s">
        <v>446</v>
      </c>
      <c r="C342" s="111">
        <v>1</v>
      </c>
      <c r="D342" s="112"/>
      <c r="E342" s="113">
        <v>10880.466063919999</v>
      </c>
      <c r="F342" s="114">
        <v>10880.466063919999</v>
      </c>
      <c r="G342" s="115">
        <v>40</v>
      </c>
      <c r="H342" s="116">
        <v>6528.2796383519999</v>
      </c>
      <c r="I342" s="117"/>
    </row>
    <row r="343" spans="1:9" hidden="1" outlineLevel="4" x14ac:dyDescent="0.2">
      <c r="A343" s="109" t="s">
        <v>525</v>
      </c>
      <c r="B343" s="110" t="s">
        <v>100</v>
      </c>
      <c r="C343" s="111">
        <v>1</v>
      </c>
      <c r="D343" s="112"/>
      <c r="E343" s="113">
        <v>967.93582071000003</v>
      </c>
      <c r="F343" s="114">
        <v>967.93582071000003</v>
      </c>
      <c r="G343" s="115">
        <v>40</v>
      </c>
      <c r="H343" s="116">
        <v>580.76149242600002</v>
      </c>
      <c r="I343" s="117"/>
    </row>
    <row r="344" spans="1:9" hidden="1" outlineLevel="4" x14ac:dyDescent="0.2">
      <c r="A344" s="109" t="s">
        <v>526</v>
      </c>
      <c r="B344" s="110" t="s">
        <v>448</v>
      </c>
      <c r="C344" s="111">
        <v>1</v>
      </c>
      <c r="D344" s="112"/>
      <c r="E344" s="113">
        <v>862.86769387000004</v>
      </c>
      <c r="F344" s="114">
        <v>862.86769387000004</v>
      </c>
      <c r="G344" s="115">
        <v>40</v>
      </c>
      <c r="H344" s="116">
        <v>517.72061632199996</v>
      </c>
      <c r="I344" s="117"/>
    </row>
    <row r="345" spans="1:9" hidden="1" outlineLevel="4" x14ac:dyDescent="0.2">
      <c r="A345" s="109" t="s">
        <v>527</v>
      </c>
      <c r="B345" s="110" t="s">
        <v>466</v>
      </c>
      <c r="C345" s="111">
        <v>1</v>
      </c>
      <c r="D345" s="112"/>
      <c r="E345" s="113">
        <v>2064.00101872</v>
      </c>
      <c r="F345" s="114">
        <v>2064.00101872</v>
      </c>
      <c r="G345" s="115">
        <v>40</v>
      </c>
      <c r="H345" s="116">
        <v>1238.4006112320001</v>
      </c>
      <c r="I345" s="117"/>
    </row>
    <row r="346" spans="1:9" hidden="1" outlineLevel="4" x14ac:dyDescent="0.2">
      <c r="A346" s="109" t="s">
        <v>528</v>
      </c>
      <c r="B346" s="110" t="s">
        <v>450</v>
      </c>
      <c r="C346" s="111">
        <v>0</v>
      </c>
      <c r="D346" s="112"/>
      <c r="E346" s="113">
        <v>7211.7152680500003</v>
      </c>
      <c r="F346" s="114">
        <v>0</v>
      </c>
      <c r="G346" s="115">
        <v>40</v>
      </c>
      <c r="H346" s="116">
        <v>0</v>
      </c>
      <c r="I346" s="117"/>
    </row>
    <row r="347" spans="1:9" hidden="1" outlineLevel="4" x14ac:dyDescent="0.2">
      <c r="A347" s="109" t="s">
        <v>529</v>
      </c>
      <c r="B347" s="110" t="s">
        <v>442</v>
      </c>
      <c r="C347" s="111">
        <v>3</v>
      </c>
      <c r="D347" s="112"/>
      <c r="E347" s="113">
        <v>256.72991214000001</v>
      </c>
      <c r="F347" s="114">
        <v>770.18973642000003</v>
      </c>
      <c r="G347" s="115">
        <v>40</v>
      </c>
      <c r="H347" s="116">
        <v>462.11384185200001</v>
      </c>
      <c r="I347" s="117"/>
    </row>
    <row r="348" spans="1:9" outlineLevel="2" x14ac:dyDescent="0.2">
      <c r="A348" s="109" t="s">
        <v>530</v>
      </c>
      <c r="B348" s="110" t="s">
        <v>531</v>
      </c>
      <c r="C348" s="111">
        <v>1</v>
      </c>
      <c r="D348" s="112"/>
      <c r="E348" s="113">
        <f>SUM(F349,F351)</f>
        <v>47060.881192020002</v>
      </c>
      <c r="F348" s="114">
        <f>C348*E348</f>
        <v>47060.881192020002</v>
      </c>
      <c r="G348" s="115">
        <f>IF(F348=0, 0, 100*(1-(H348/F348)))</f>
        <v>40</v>
      </c>
      <c r="H348" s="116">
        <f>C348*SUM(H349,H351)</f>
        <v>28236.528715212</v>
      </c>
      <c r="I348" s="117"/>
    </row>
    <row r="349" spans="1:9" outlineLevel="3" x14ac:dyDescent="0.2">
      <c r="A349" s="109" t="s">
        <v>532</v>
      </c>
      <c r="B349" s="110" t="s">
        <v>440</v>
      </c>
      <c r="C349" s="111">
        <v>18</v>
      </c>
      <c r="D349" s="112"/>
      <c r="E349" s="113">
        <v>256.72991214000001</v>
      </c>
      <c r="F349" s="114">
        <f>C349*E349</f>
        <v>4621.1384185200004</v>
      </c>
      <c r="G349" s="115">
        <v>40</v>
      </c>
      <c r="H349" s="116">
        <f>F349*(1-(G349/100)) +(0*SUM(H350))</f>
        <v>2772.6830511120002</v>
      </c>
      <c r="I349" s="117"/>
    </row>
    <row r="350" spans="1:9" hidden="1" outlineLevel="3" x14ac:dyDescent="0.2">
      <c r="A350" s="109" t="s">
        <v>533</v>
      </c>
      <c r="B350" s="110" t="s">
        <v>442</v>
      </c>
      <c r="C350" s="111">
        <v>1</v>
      </c>
      <c r="D350" s="112"/>
      <c r="E350" s="113">
        <v>256.72991214000001</v>
      </c>
      <c r="F350" s="114">
        <v>256.72991214000001</v>
      </c>
      <c r="G350" s="115">
        <v>40</v>
      </c>
      <c r="H350" s="116">
        <v>154.03794728400001</v>
      </c>
      <c r="I350" s="117"/>
    </row>
    <row r="351" spans="1:9" outlineLevel="3" x14ac:dyDescent="0.2">
      <c r="A351" s="109" t="s">
        <v>534</v>
      </c>
      <c r="B351" s="110" t="s">
        <v>535</v>
      </c>
      <c r="C351" s="111">
        <v>3</v>
      </c>
      <c r="D351" s="112"/>
      <c r="E351" s="113">
        <v>14146.5809245</v>
      </c>
      <c r="F351" s="114">
        <f>C351*E351</f>
        <v>42439.742773500002</v>
      </c>
      <c r="G351" s="115">
        <v>40</v>
      </c>
      <c r="H351" s="116">
        <f>F351*(1-(G351/100)) +(0*SUM(H352,H353,H354))</f>
        <v>25463.845664100001</v>
      </c>
      <c r="I351" s="117"/>
    </row>
    <row r="352" spans="1:9" hidden="1" outlineLevel="4" x14ac:dyDescent="0.2">
      <c r="A352" s="109" t="s">
        <v>536</v>
      </c>
      <c r="B352" s="110" t="s">
        <v>446</v>
      </c>
      <c r="C352" s="111">
        <v>1</v>
      </c>
      <c r="D352" s="112"/>
      <c r="E352" s="113">
        <v>10880.466063919999</v>
      </c>
      <c r="F352" s="114">
        <v>10880.466063919999</v>
      </c>
      <c r="G352" s="115">
        <v>40</v>
      </c>
      <c r="H352" s="116">
        <v>6528.2796383519999</v>
      </c>
      <c r="I352" s="117"/>
    </row>
    <row r="353" spans="1:9" hidden="1" outlineLevel="4" x14ac:dyDescent="0.2">
      <c r="A353" s="109" t="s">
        <v>537</v>
      </c>
      <c r="B353" s="110" t="s">
        <v>448</v>
      </c>
      <c r="C353" s="111">
        <v>2</v>
      </c>
      <c r="D353" s="112"/>
      <c r="E353" s="113">
        <v>862.86769387000004</v>
      </c>
      <c r="F353" s="114">
        <v>1725.7353877400001</v>
      </c>
      <c r="G353" s="115">
        <v>40</v>
      </c>
      <c r="H353" s="116">
        <v>1035.4412326439999</v>
      </c>
      <c r="I353" s="117"/>
    </row>
    <row r="354" spans="1:9" hidden="1" outlineLevel="4" x14ac:dyDescent="0.2">
      <c r="A354" s="109" t="s">
        <v>538</v>
      </c>
      <c r="B354" s="110" t="s">
        <v>442</v>
      </c>
      <c r="C354" s="111">
        <v>6</v>
      </c>
      <c r="D354" s="112"/>
      <c r="E354" s="113">
        <v>256.72991214000001</v>
      </c>
      <c r="F354" s="114">
        <v>1540.3794728400001</v>
      </c>
      <c r="G354" s="115">
        <v>40</v>
      </c>
      <c r="H354" s="116">
        <v>924.22768370400001</v>
      </c>
      <c r="I354" s="117"/>
    </row>
    <row r="355" spans="1:9" outlineLevel="2" x14ac:dyDescent="0.2">
      <c r="A355" s="109" t="s">
        <v>539</v>
      </c>
      <c r="B355" s="110" t="s">
        <v>540</v>
      </c>
      <c r="C355" s="111">
        <v>1</v>
      </c>
      <c r="D355" s="112"/>
      <c r="E355" s="113">
        <f>SUM(F356,F358)</f>
        <v>826531.69489560009</v>
      </c>
      <c r="F355" s="114">
        <f>C355*E355</f>
        <v>826531.69489560009</v>
      </c>
      <c r="G355" s="115">
        <f>IF(F355=0, 0, 100*(1-(H355/F355)))</f>
        <v>40</v>
      </c>
      <c r="H355" s="116">
        <f>C355*SUM(H356,H358)</f>
        <v>495919.01693735999</v>
      </c>
      <c r="I355" s="117"/>
    </row>
    <row r="356" spans="1:9" outlineLevel="3" x14ac:dyDescent="0.2">
      <c r="A356" s="109" t="s">
        <v>541</v>
      </c>
      <c r="B356" s="110" t="s">
        <v>440</v>
      </c>
      <c r="C356" s="111">
        <v>228</v>
      </c>
      <c r="D356" s="112"/>
      <c r="E356" s="113">
        <v>256.72991214000001</v>
      </c>
      <c r="F356" s="114">
        <f>C356*E356</f>
        <v>58534.419967920003</v>
      </c>
      <c r="G356" s="115">
        <v>40</v>
      </c>
      <c r="H356" s="116">
        <f>F356*(1-(G356/100)) +(0*SUM(H357))</f>
        <v>35120.651980752002</v>
      </c>
      <c r="I356" s="117"/>
    </row>
    <row r="357" spans="1:9" hidden="1" outlineLevel="3" x14ac:dyDescent="0.2">
      <c r="A357" s="109" t="s">
        <v>542</v>
      </c>
      <c r="B357" s="110" t="s">
        <v>442</v>
      </c>
      <c r="C357" s="111">
        <v>1</v>
      </c>
      <c r="D357" s="112"/>
      <c r="E357" s="113">
        <v>256.72991214000001</v>
      </c>
      <c r="F357" s="114">
        <v>256.72991214000001</v>
      </c>
      <c r="G357" s="115">
        <v>40</v>
      </c>
      <c r="H357" s="116">
        <v>154.03794728400001</v>
      </c>
      <c r="I357" s="117"/>
    </row>
    <row r="358" spans="1:9" outlineLevel="3" x14ac:dyDescent="0.2">
      <c r="A358" s="109" t="s">
        <v>543</v>
      </c>
      <c r="B358" s="110" t="s">
        <v>544</v>
      </c>
      <c r="C358" s="111">
        <v>38</v>
      </c>
      <c r="D358" s="112"/>
      <c r="E358" s="113">
        <v>20210.454603360002</v>
      </c>
      <c r="F358" s="114">
        <f>C358*E358</f>
        <v>767997.27492768003</v>
      </c>
      <c r="G358" s="115">
        <v>40</v>
      </c>
      <c r="H358" s="116">
        <f>F358*(1-(G358/100)) +(0*SUM(H359,H360,H361,H362,H363,H364))</f>
        <v>460798.36495660798</v>
      </c>
      <c r="I358" s="117"/>
    </row>
    <row r="359" spans="1:9" hidden="1" outlineLevel="4" x14ac:dyDescent="0.2">
      <c r="A359" s="109" t="s">
        <v>545</v>
      </c>
      <c r="B359" s="110" t="s">
        <v>446</v>
      </c>
      <c r="C359" s="111">
        <v>1</v>
      </c>
      <c r="D359" s="112"/>
      <c r="E359" s="113">
        <v>10880.466063919999</v>
      </c>
      <c r="F359" s="114">
        <v>10880.466063919999</v>
      </c>
      <c r="G359" s="115">
        <v>40</v>
      </c>
      <c r="H359" s="116">
        <v>6528.2796383519999</v>
      </c>
      <c r="I359" s="117"/>
    </row>
    <row r="360" spans="1:9" hidden="1" outlineLevel="4" x14ac:dyDescent="0.2">
      <c r="A360" s="109" t="s">
        <v>546</v>
      </c>
      <c r="B360" s="110" t="s">
        <v>100</v>
      </c>
      <c r="C360" s="111">
        <v>2</v>
      </c>
      <c r="D360" s="112"/>
      <c r="E360" s="113">
        <v>967.93582071000003</v>
      </c>
      <c r="F360" s="114">
        <v>1935.8716414200001</v>
      </c>
      <c r="G360" s="115">
        <v>40</v>
      </c>
      <c r="H360" s="116">
        <v>1161.522984852</v>
      </c>
      <c r="I360" s="117"/>
    </row>
    <row r="361" spans="1:9" hidden="1" outlineLevel="4" x14ac:dyDescent="0.2">
      <c r="A361" s="109" t="s">
        <v>547</v>
      </c>
      <c r="B361" s="110" t="s">
        <v>448</v>
      </c>
      <c r="C361" s="111">
        <v>2</v>
      </c>
      <c r="D361" s="112"/>
      <c r="E361" s="113">
        <v>862.86769387000004</v>
      </c>
      <c r="F361" s="114">
        <v>1725.7353877400001</v>
      </c>
      <c r="G361" s="115">
        <v>40</v>
      </c>
      <c r="H361" s="116">
        <v>1035.4412326439999</v>
      </c>
      <c r="I361" s="117"/>
    </row>
    <row r="362" spans="1:9" hidden="1" outlineLevel="4" x14ac:dyDescent="0.2">
      <c r="A362" s="109" t="s">
        <v>548</v>
      </c>
      <c r="B362" s="110" t="s">
        <v>466</v>
      </c>
      <c r="C362" s="111">
        <v>2</v>
      </c>
      <c r="D362" s="112"/>
      <c r="E362" s="113">
        <v>2064.00101872</v>
      </c>
      <c r="F362" s="114">
        <v>4128.0020374400001</v>
      </c>
      <c r="G362" s="115">
        <v>40</v>
      </c>
      <c r="H362" s="116">
        <v>2476.8012224640001</v>
      </c>
      <c r="I362" s="117"/>
    </row>
    <row r="363" spans="1:9" hidden="1" outlineLevel="4" x14ac:dyDescent="0.2">
      <c r="A363" s="109" t="s">
        <v>549</v>
      </c>
      <c r="B363" s="110" t="s">
        <v>454</v>
      </c>
      <c r="C363" s="111">
        <v>0</v>
      </c>
      <c r="D363" s="112"/>
      <c r="E363" s="113">
        <v>214.52947918000001</v>
      </c>
      <c r="F363" s="114">
        <v>0</v>
      </c>
      <c r="G363" s="115">
        <v>40</v>
      </c>
      <c r="H363" s="116">
        <v>0</v>
      </c>
      <c r="I363" s="117"/>
    </row>
    <row r="364" spans="1:9" hidden="1" outlineLevel="4" x14ac:dyDescent="0.2">
      <c r="A364" s="109" t="s">
        <v>550</v>
      </c>
      <c r="B364" s="110" t="s">
        <v>442</v>
      </c>
      <c r="C364" s="111">
        <v>6</v>
      </c>
      <c r="D364" s="112"/>
      <c r="E364" s="113">
        <v>256.72991214000001</v>
      </c>
      <c r="F364" s="114">
        <v>1540.3794728400001</v>
      </c>
      <c r="G364" s="115">
        <v>40</v>
      </c>
      <c r="H364" s="116">
        <v>924.22768370400001</v>
      </c>
      <c r="I364" s="117"/>
    </row>
    <row r="365" spans="1:9" outlineLevel="2" x14ac:dyDescent="0.2">
      <c r="A365" s="109" t="s">
        <v>551</v>
      </c>
      <c r="B365" s="110" t="s">
        <v>552</v>
      </c>
      <c r="C365" s="111">
        <v>1</v>
      </c>
      <c r="D365" s="112"/>
      <c r="E365" s="113">
        <f>SUM(F366,F368)</f>
        <v>3896950.5157370404</v>
      </c>
      <c r="F365" s="114">
        <f>C365*E365</f>
        <v>3896950.5157370404</v>
      </c>
      <c r="G365" s="115">
        <f>IF(F365=0, 0, 100*(1-(H365/F365)))</f>
        <v>39.999999999999993</v>
      </c>
      <c r="H365" s="116">
        <f>C365*SUM(H366,H368)</f>
        <v>2338170.3094422244</v>
      </c>
      <c r="I365" s="117"/>
    </row>
    <row r="366" spans="1:9" outlineLevel="3" x14ac:dyDescent="0.2">
      <c r="A366" s="109" t="s">
        <v>553</v>
      </c>
      <c r="B366" s="110" t="s">
        <v>440</v>
      </c>
      <c r="C366" s="111">
        <v>1341</v>
      </c>
      <c r="D366" s="112"/>
      <c r="E366" s="113">
        <v>256.72991214000001</v>
      </c>
      <c r="F366" s="114">
        <f>C366*E366</f>
        <v>344274.81217973999</v>
      </c>
      <c r="G366" s="115">
        <v>40</v>
      </c>
      <c r="H366" s="116">
        <f>F366*(1-(G366/100)) +(0*SUM(H367))</f>
        <v>206564.88730784398</v>
      </c>
      <c r="I366" s="117"/>
    </row>
    <row r="367" spans="1:9" hidden="1" outlineLevel="3" x14ac:dyDescent="0.2">
      <c r="A367" s="109" t="s">
        <v>554</v>
      </c>
      <c r="B367" s="110" t="s">
        <v>442</v>
      </c>
      <c r="C367" s="111">
        <v>1</v>
      </c>
      <c r="D367" s="112"/>
      <c r="E367" s="113">
        <v>256.72991214000001</v>
      </c>
      <c r="F367" s="114">
        <v>256.72991214000001</v>
      </c>
      <c r="G367" s="115">
        <v>40</v>
      </c>
      <c r="H367" s="116">
        <v>154.03794728400001</v>
      </c>
      <c r="I367" s="117"/>
    </row>
    <row r="368" spans="1:9" outlineLevel="3" x14ac:dyDescent="0.2">
      <c r="A368" s="109" t="s">
        <v>555</v>
      </c>
      <c r="B368" s="110" t="s">
        <v>556</v>
      </c>
      <c r="C368" s="111">
        <v>149</v>
      </c>
      <c r="D368" s="112"/>
      <c r="E368" s="113">
        <v>23843.461097700001</v>
      </c>
      <c r="F368" s="114">
        <f>C368*E368</f>
        <v>3552675.7035573004</v>
      </c>
      <c r="G368" s="115">
        <v>40</v>
      </c>
      <c r="H368" s="116">
        <f>F368*(1-(G368/100)) +(0*SUM(H369,H370,H371,H372,H373,H374))</f>
        <v>2131605.4221343803</v>
      </c>
      <c r="I368" s="117"/>
    </row>
    <row r="369" spans="1:9" hidden="1" outlineLevel="4" x14ac:dyDescent="0.2">
      <c r="A369" s="109" t="s">
        <v>557</v>
      </c>
      <c r="B369" s="110" t="s">
        <v>446</v>
      </c>
      <c r="C369" s="111">
        <v>1</v>
      </c>
      <c r="D369" s="112"/>
      <c r="E369" s="113">
        <v>10880.466063919999</v>
      </c>
      <c r="F369" s="114">
        <v>10880.466063919999</v>
      </c>
      <c r="G369" s="115">
        <v>40</v>
      </c>
      <c r="H369" s="116">
        <v>6528.2796383519999</v>
      </c>
      <c r="I369" s="117"/>
    </row>
    <row r="370" spans="1:9" hidden="1" outlineLevel="4" x14ac:dyDescent="0.2">
      <c r="A370" s="109" t="s">
        <v>558</v>
      </c>
      <c r="B370" s="110" t="s">
        <v>100</v>
      </c>
      <c r="C370" s="111">
        <v>3</v>
      </c>
      <c r="D370" s="112"/>
      <c r="E370" s="113">
        <v>967.93582071000003</v>
      </c>
      <c r="F370" s="114">
        <v>2903.8074621300002</v>
      </c>
      <c r="G370" s="115">
        <v>40</v>
      </c>
      <c r="H370" s="116">
        <v>1742.2844772779999</v>
      </c>
      <c r="I370" s="117"/>
    </row>
    <row r="371" spans="1:9" hidden="1" outlineLevel="4" x14ac:dyDescent="0.2">
      <c r="A371" s="109" t="s">
        <v>559</v>
      </c>
      <c r="B371" s="110" t="s">
        <v>448</v>
      </c>
      <c r="C371" s="111">
        <v>3</v>
      </c>
      <c r="D371" s="112"/>
      <c r="E371" s="113">
        <v>862.86769387000004</v>
      </c>
      <c r="F371" s="114">
        <v>2588.6030816100001</v>
      </c>
      <c r="G371" s="115">
        <v>40</v>
      </c>
      <c r="H371" s="116">
        <v>1553.161848966</v>
      </c>
      <c r="I371" s="117"/>
    </row>
    <row r="372" spans="1:9" hidden="1" outlineLevel="4" x14ac:dyDescent="0.2">
      <c r="A372" s="109" t="s">
        <v>560</v>
      </c>
      <c r="B372" s="110" t="s">
        <v>454</v>
      </c>
      <c r="C372" s="111">
        <v>0</v>
      </c>
      <c r="D372" s="112"/>
      <c r="E372" s="113">
        <v>214.52947918000001</v>
      </c>
      <c r="F372" s="114">
        <v>0</v>
      </c>
      <c r="G372" s="115">
        <v>40</v>
      </c>
      <c r="H372" s="116">
        <v>0</v>
      </c>
      <c r="I372" s="117"/>
    </row>
    <row r="373" spans="1:9" hidden="1" outlineLevel="4" x14ac:dyDescent="0.2">
      <c r="A373" s="109" t="s">
        <v>561</v>
      </c>
      <c r="B373" s="110" t="s">
        <v>442</v>
      </c>
      <c r="C373" s="111">
        <v>9</v>
      </c>
      <c r="D373" s="112"/>
      <c r="E373" s="113">
        <v>256.72991214000001</v>
      </c>
      <c r="F373" s="114">
        <v>2310.5692092600002</v>
      </c>
      <c r="G373" s="115">
        <v>40</v>
      </c>
      <c r="H373" s="116">
        <v>1386.3415255560001</v>
      </c>
      <c r="I373" s="117"/>
    </row>
    <row r="374" spans="1:9" hidden="1" outlineLevel="4" x14ac:dyDescent="0.2">
      <c r="A374" s="109" t="s">
        <v>562</v>
      </c>
      <c r="B374" s="110" t="s">
        <v>507</v>
      </c>
      <c r="C374" s="111">
        <v>1</v>
      </c>
      <c r="D374" s="112"/>
      <c r="E374" s="113">
        <v>5160.0152807799996</v>
      </c>
      <c r="F374" s="114">
        <v>5160.0152807799996</v>
      </c>
      <c r="G374" s="115">
        <v>40</v>
      </c>
      <c r="H374" s="116">
        <v>3096.0091684680001</v>
      </c>
      <c r="I374" s="117"/>
    </row>
    <row r="375" spans="1:9" outlineLevel="2" x14ac:dyDescent="0.2">
      <c r="A375" s="109" t="s">
        <v>563</v>
      </c>
      <c r="B375" s="110" t="s">
        <v>564</v>
      </c>
      <c r="C375" s="111">
        <v>1</v>
      </c>
      <c r="D375" s="112"/>
      <c r="E375" s="113">
        <f>SUM(F376,F378)</f>
        <v>92985.992614409988</v>
      </c>
      <c r="F375" s="114">
        <f>C375*E375</f>
        <v>92985.992614409988</v>
      </c>
      <c r="G375" s="115">
        <f>IF(F375=0, 0, 100*(1-(H375/F375)))</f>
        <v>40</v>
      </c>
      <c r="H375" s="116">
        <f>C375*SUM(H376,H378)</f>
        <v>55791.595568645993</v>
      </c>
      <c r="I375" s="117"/>
    </row>
    <row r="376" spans="1:9" outlineLevel="3" x14ac:dyDescent="0.2">
      <c r="A376" s="109" t="s">
        <v>565</v>
      </c>
      <c r="B376" s="110" t="s">
        <v>440</v>
      </c>
      <c r="C376" s="111">
        <v>21</v>
      </c>
      <c r="D376" s="112"/>
      <c r="E376" s="113">
        <v>256.72991214000001</v>
      </c>
      <c r="F376" s="114">
        <f>C376*E376</f>
        <v>5391.3281549399999</v>
      </c>
      <c r="G376" s="115">
        <v>40</v>
      </c>
      <c r="H376" s="116">
        <f>F376*(1-(G376/100)) +(0*SUM(H377))</f>
        <v>3234.7968929639997</v>
      </c>
      <c r="I376" s="117"/>
    </row>
    <row r="377" spans="1:9" hidden="1" outlineLevel="3" x14ac:dyDescent="0.2">
      <c r="A377" s="109" t="s">
        <v>566</v>
      </c>
      <c r="B377" s="110" t="s">
        <v>442</v>
      </c>
      <c r="C377" s="111">
        <v>1</v>
      </c>
      <c r="D377" s="112"/>
      <c r="E377" s="113">
        <v>256.72991214000001</v>
      </c>
      <c r="F377" s="114">
        <v>256.72991214000001</v>
      </c>
      <c r="G377" s="115">
        <v>40</v>
      </c>
      <c r="H377" s="116">
        <v>154.03794728400001</v>
      </c>
      <c r="I377" s="117"/>
    </row>
    <row r="378" spans="1:9" outlineLevel="3" x14ac:dyDescent="0.2">
      <c r="A378" s="109" t="s">
        <v>567</v>
      </c>
      <c r="B378" s="110" t="s">
        <v>568</v>
      </c>
      <c r="C378" s="111">
        <v>7</v>
      </c>
      <c r="D378" s="112"/>
      <c r="E378" s="113">
        <v>12513.52349421</v>
      </c>
      <c r="F378" s="114">
        <f>C378*E378</f>
        <v>87594.66445946999</v>
      </c>
      <c r="G378" s="115">
        <v>40</v>
      </c>
      <c r="H378" s="116">
        <f>F378*(1-(G378/100)) +(0*SUM(H379,H380,H381))</f>
        <v>52556.798675681996</v>
      </c>
      <c r="I378" s="117"/>
    </row>
    <row r="379" spans="1:9" hidden="1" outlineLevel="4" x14ac:dyDescent="0.2">
      <c r="A379" s="109" t="s">
        <v>569</v>
      </c>
      <c r="B379" s="110" t="s">
        <v>446</v>
      </c>
      <c r="C379" s="111">
        <v>1</v>
      </c>
      <c r="D379" s="112"/>
      <c r="E379" s="113">
        <v>10880.466063919999</v>
      </c>
      <c r="F379" s="114">
        <v>10880.466063919999</v>
      </c>
      <c r="G379" s="115">
        <v>40</v>
      </c>
      <c r="H379" s="116">
        <v>6528.2796383519999</v>
      </c>
      <c r="I379" s="117"/>
    </row>
    <row r="380" spans="1:9" hidden="1" outlineLevel="4" x14ac:dyDescent="0.2">
      <c r="A380" s="109" t="s">
        <v>570</v>
      </c>
      <c r="B380" s="110" t="s">
        <v>448</v>
      </c>
      <c r="C380" s="111">
        <v>1</v>
      </c>
      <c r="D380" s="112"/>
      <c r="E380" s="113">
        <v>862.86769387000004</v>
      </c>
      <c r="F380" s="114">
        <v>862.86769387000004</v>
      </c>
      <c r="G380" s="115">
        <v>40</v>
      </c>
      <c r="H380" s="116">
        <v>517.72061632199996</v>
      </c>
      <c r="I380" s="117"/>
    </row>
    <row r="381" spans="1:9" hidden="1" outlineLevel="4" x14ac:dyDescent="0.2">
      <c r="A381" s="109" t="s">
        <v>571</v>
      </c>
      <c r="B381" s="110" t="s">
        <v>442</v>
      </c>
      <c r="C381" s="111">
        <v>3</v>
      </c>
      <c r="D381" s="112"/>
      <c r="E381" s="113">
        <v>256.72991214000001</v>
      </c>
      <c r="F381" s="114">
        <v>770.18973642000003</v>
      </c>
      <c r="G381" s="115">
        <v>40</v>
      </c>
      <c r="H381" s="116">
        <v>462.11384185200001</v>
      </c>
      <c r="I381" s="117"/>
    </row>
    <row r="382" spans="1:9" outlineLevel="2" x14ac:dyDescent="0.2">
      <c r="A382" s="109" t="s">
        <v>572</v>
      </c>
      <c r="B382" s="110" t="s">
        <v>573</v>
      </c>
      <c r="C382" s="111">
        <v>1</v>
      </c>
      <c r="D382" s="112"/>
      <c r="E382" s="113">
        <f>SUM(F383,F385)</f>
        <v>31373.920794680002</v>
      </c>
      <c r="F382" s="114">
        <f>C382*E382</f>
        <v>31373.920794680002</v>
      </c>
      <c r="G382" s="115">
        <f>IF(F382=0, 0, 100*(1-(H382/F382)))</f>
        <v>39.999999999999993</v>
      </c>
      <c r="H382" s="116">
        <f>C382*SUM(H383,H385)</f>
        <v>18824.352476808002</v>
      </c>
      <c r="I382" s="117"/>
    </row>
    <row r="383" spans="1:9" outlineLevel="3" x14ac:dyDescent="0.2">
      <c r="A383" s="109" t="s">
        <v>574</v>
      </c>
      <c r="B383" s="110" t="s">
        <v>440</v>
      </c>
      <c r="C383" s="111">
        <v>12</v>
      </c>
      <c r="D383" s="112"/>
      <c r="E383" s="113">
        <v>256.72991214000001</v>
      </c>
      <c r="F383" s="114">
        <f>C383*E383</f>
        <v>3080.7589456800001</v>
      </c>
      <c r="G383" s="115">
        <v>40</v>
      </c>
      <c r="H383" s="116">
        <f>F383*(1-(G383/100)) +(0*SUM(H384))</f>
        <v>1848.455367408</v>
      </c>
      <c r="I383" s="117"/>
    </row>
    <row r="384" spans="1:9" hidden="1" outlineLevel="3" x14ac:dyDescent="0.2">
      <c r="A384" s="109" t="s">
        <v>575</v>
      </c>
      <c r="B384" s="110" t="s">
        <v>442</v>
      </c>
      <c r="C384" s="111">
        <v>1</v>
      </c>
      <c r="D384" s="112"/>
      <c r="E384" s="113">
        <v>256.72991214000001</v>
      </c>
      <c r="F384" s="114">
        <v>256.72991214000001</v>
      </c>
      <c r="G384" s="115">
        <v>40</v>
      </c>
      <c r="H384" s="116">
        <v>154.03794728400001</v>
      </c>
      <c r="I384" s="117"/>
    </row>
    <row r="385" spans="1:9" outlineLevel="3" x14ac:dyDescent="0.2">
      <c r="A385" s="109" t="s">
        <v>576</v>
      </c>
      <c r="B385" s="110" t="s">
        <v>577</v>
      </c>
      <c r="C385" s="111">
        <v>2</v>
      </c>
      <c r="D385" s="112"/>
      <c r="E385" s="113">
        <v>14146.5809245</v>
      </c>
      <c r="F385" s="114">
        <f>C385*E385</f>
        <v>28293.161849</v>
      </c>
      <c r="G385" s="115">
        <v>40</v>
      </c>
      <c r="H385" s="116">
        <f>F385*(1-(G385/100)) +(0*SUM(H386,H387,H388))</f>
        <v>16975.897109400001</v>
      </c>
      <c r="I385" s="117"/>
    </row>
    <row r="386" spans="1:9" hidden="1" outlineLevel="4" x14ac:dyDescent="0.2">
      <c r="A386" s="109" t="s">
        <v>578</v>
      </c>
      <c r="B386" s="110" t="s">
        <v>446</v>
      </c>
      <c r="C386" s="111">
        <v>1</v>
      </c>
      <c r="D386" s="112"/>
      <c r="E386" s="113">
        <v>10880.466063919999</v>
      </c>
      <c r="F386" s="114">
        <v>10880.466063919999</v>
      </c>
      <c r="G386" s="115">
        <v>40</v>
      </c>
      <c r="H386" s="116">
        <v>6528.2796383519999</v>
      </c>
      <c r="I386" s="117"/>
    </row>
    <row r="387" spans="1:9" hidden="1" outlineLevel="4" x14ac:dyDescent="0.2">
      <c r="A387" s="109" t="s">
        <v>579</v>
      </c>
      <c r="B387" s="110" t="s">
        <v>448</v>
      </c>
      <c r="C387" s="111">
        <v>2</v>
      </c>
      <c r="D387" s="112"/>
      <c r="E387" s="113">
        <v>862.86769387000004</v>
      </c>
      <c r="F387" s="114">
        <v>1725.7353877400001</v>
      </c>
      <c r="G387" s="115">
        <v>40</v>
      </c>
      <c r="H387" s="116">
        <v>1035.4412326439999</v>
      </c>
      <c r="I387" s="117"/>
    </row>
    <row r="388" spans="1:9" hidden="1" outlineLevel="4" x14ac:dyDescent="0.2">
      <c r="A388" s="109" t="s">
        <v>580</v>
      </c>
      <c r="B388" s="110" t="s">
        <v>442</v>
      </c>
      <c r="C388" s="111">
        <v>6</v>
      </c>
      <c r="D388" s="112"/>
      <c r="E388" s="113">
        <v>256.72991214000001</v>
      </c>
      <c r="F388" s="114">
        <v>1540.3794728400001</v>
      </c>
      <c r="G388" s="115">
        <v>40</v>
      </c>
      <c r="H388" s="116">
        <v>924.22768370400001</v>
      </c>
      <c r="I388" s="117"/>
    </row>
    <row r="389" spans="1:9" outlineLevel="2" x14ac:dyDescent="0.2">
      <c r="A389" s="109" t="s">
        <v>581</v>
      </c>
      <c r="B389" s="110" t="s">
        <v>582</v>
      </c>
      <c r="C389" s="111">
        <v>1</v>
      </c>
      <c r="D389" s="112"/>
      <c r="E389" s="113">
        <f>SUM(F390,F392)</f>
        <v>44129.199032320001</v>
      </c>
      <c r="F389" s="114">
        <f>C389*E389</f>
        <v>44129.199032320001</v>
      </c>
      <c r="G389" s="115">
        <f>IF(F389=0, 0, 100*(1-(H389/F389)))</f>
        <v>39.999999999999993</v>
      </c>
      <c r="H389" s="116">
        <f>C389*SUM(H390,H392)</f>
        <v>26477.519419392003</v>
      </c>
      <c r="I389" s="117"/>
    </row>
    <row r="390" spans="1:9" outlineLevel="3" x14ac:dyDescent="0.2">
      <c r="A390" s="109" t="s">
        <v>583</v>
      </c>
      <c r="B390" s="110" t="s">
        <v>440</v>
      </c>
      <c r="C390" s="111">
        <v>12</v>
      </c>
      <c r="D390" s="112"/>
      <c r="E390" s="113">
        <v>256.72991214000001</v>
      </c>
      <c r="F390" s="114">
        <f>C390*E390</f>
        <v>3080.7589456800001</v>
      </c>
      <c r="G390" s="115">
        <v>40</v>
      </c>
      <c r="H390" s="116">
        <f>F390*(1-(G390/100)) +(0*SUM(H391))</f>
        <v>1848.455367408</v>
      </c>
      <c r="I390" s="117"/>
    </row>
    <row r="391" spans="1:9" hidden="1" outlineLevel="3" x14ac:dyDescent="0.2">
      <c r="A391" s="109" t="s">
        <v>584</v>
      </c>
      <c r="B391" s="110" t="s">
        <v>442</v>
      </c>
      <c r="C391" s="111">
        <v>1</v>
      </c>
      <c r="D391" s="112"/>
      <c r="E391" s="113">
        <v>256.72991214000001</v>
      </c>
      <c r="F391" s="114">
        <v>256.72991214000001</v>
      </c>
      <c r="G391" s="115">
        <v>40</v>
      </c>
      <c r="H391" s="116">
        <v>154.03794728400001</v>
      </c>
      <c r="I391" s="117"/>
    </row>
    <row r="392" spans="1:9" outlineLevel="3" x14ac:dyDescent="0.2">
      <c r="A392" s="109" t="s">
        <v>585</v>
      </c>
      <c r="B392" s="110" t="s">
        <v>586</v>
      </c>
      <c r="C392" s="111">
        <v>2</v>
      </c>
      <c r="D392" s="112"/>
      <c r="E392" s="113">
        <v>20524.220043320001</v>
      </c>
      <c r="F392" s="114">
        <f>C392*E392</f>
        <v>41048.440086640003</v>
      </c>
      <c r="G392" s="115">
        <v>40</v>
      </c>
      <c r="H392" s="116">
        <f>F392*(1-(G392/100)) +(0*SUM(H393,H394,H395,H396,H397,H398,H399))</f>
        <v>24629.064051984002</v>
      </c>
      <c r="I392" s="117"/>
    </row>
    <row r="393" spans="1:9" hidden="1" outlineLevel="4" x14ac:dyDescent="0.2">
      <c r="A393" s="109" t="s">
        <v>587</v>
      </c>
      <c r="B393" s="110" t="s">
        <v>446</v>
      </c>
      <c r="C393" s="111">
        <v>1</v>
      </c>
      <c r="D393" s="112"/>
      <c r="E393" s="113">
        <v>10880.466063919999</v>
      </c>
      <c r="F393" s="114">
        <v>10880.466063919999</v>
      </c>
      <c r="G393" s="115">
        <v>40</v>
      </c>
      <c r="H393" s="116">
        <v>6528.2796383519999</v>
      </c>
      <c r="I393" s="117"/>
    </row>
    <row r="394" spans="1:9" hidden="1" outlineLevel="4" x14ac:dyDescent="0.2">
      <c r="A394" s="109" t="s">
        <v>588</v>
      </c>
      <c r="B394" s="110" t="s">
        <v>106</v>
      </c>
      <c r="C394" s="111">
        <v>1</v>
      </c>
      <c r="D394" s="112"/>
      <c r="E394" s="113">
        <v>313.76543995999998</v>
      </c>
      <c r="F394" s="114">
        <v>313.76543995999998</v>
      </c>
      <c r="G394" s="115">
        <v>40</v>
      </c>
      <c r="H394" s="116">
        <v>188.259263976</v>
      </c>
      <c r="I394" s="117"/>
    </row>
    <row r="395" spans="1:9" hidden="1" outlineLevel="4" x14ac:dyDescent="0.2">
      <c r="A395" s="109" t="s">
        <v>589</v>
      </c>
      <c r="B395" s="110" t="s">
        <v>100</v>
      </c>
      <c r="C395" s="111">
        <v>2</v>
      </c>
      <c r="D395" s="112"/>
      <c r="E395" s="113">
        <v>967.93582071000003</v>
      </c>
      <c r="F395" s="114">
        <v>1935.8716414200001</v>
      </c>
      <c r="G395" s="115">
        <v>40</v>
      </c>
      <c r="H395" s="116">
        <v>1161.522984852</v>
      </c>
      <c r="I395" s="117"/>
    </row>
    <row r="396" spans="1:9" hidden="1" outlineLevel="4" x14ac:dyDescent="0.2">
      <c r="A396" s="109" t="s">
        <v>590</v>
      </c>
      <c r="B396" s="110" t="s">
        <v>448</v>
      </c>
      <c r="C396" s="111">
        <v>2</v>
      </c>
      <c r="D396" s="112"/>
      <c r="E396" s="113">
        <v>862.86769387000004</v>
      </c>
      <c r="F396" s="114">
        <v>1725.7353877400001</v>
      </c>
      <c r="G396" s="115">
        <v>40</v>
      </c>
      <c r="H396" s="116">
        <v>1035.4412326439999</v>
      </c>
      <c r="I396" s="117"/>
    </row>
    <row r="397" spans="1:9" hidden="1" outlineLevel="4" x14ac:dyDescent="0.2">
      <c r="A397" s="109" t="s">
        <v>591</v>
      </c>
      <c r="B397" s="110" t="s">
        <v>466</v>
      </c>
      <c r="C397" s="111">
        <v>2</v>
      </c>
      <c r="D397" s="112"/>
      <c r="E397" s="113">
        <v>2064.00101872</v>
      </c>
      <c r="F397" s="114">
        <v>4128.0020374400001</v>
      </c>
      <c r="G397" s="115">
        <v>40</v>
      </c>
      <c r="H397" s="116">
        <v>2476.8012224640001</v>
      </c>
      <c r="I397" s="117"/>
    </row>
    <row r="398" spans="1:9" hidden="1" outlineLevel="4" x14ac:dyDescent="0.2">
      <c r="A398" s="109" t="s">
        <v>592</v>
      </c>
      <c r="B398" s="110" t="s">
        <v>454</v>
      </c>
      <c r="C398" s="111">
        <v>0</v>
      </c>
      <c r="D398" s="112"/>
      <c r="E398" s="113">
        <v>214.52947918000001</v>
      </c>
      <c r="F398" s="114">
        <v>0</v>
      </c>
      <c r="G398" s="115">
        <v>40</v>
      </c>
      <c r="H398" s="116">
        <v>0</v>
      </c>
      <c r="I398" s="117"/>
    </row>
    <row r="399" spans="1:9" hidden="1" outlineLevel="4" x14ac:dyDescent="0.2">
      <c r="A399" s="109" t="s">
        <v>593</v>
      </c>
      <c r="B399" s="110" t="s">
        <v>442</v>
      </c>
      <c r="C399" s="111">
        <v>6</v>
      </c>
      <c r="D399" s="112"/>
      <c r="E399" s="113">
        <v>256.72991214000001</v>
      </c>
      <c r="F399" s="114">
        <v>1540.3794728400001</v>
      </c>
      <c r="G399" s="115">
        <v>40</v>
      </c>
      <c r="H399" s="116">
        <v>924.22768370400001</v>
      </c>
      <c r="I399" s="117"/>
    </row>
    <row r="400" spans="1:9" outlineLevel="2" x14ac:dyDescent="0.2">
      <c r="A400" s="109" t="s">
        <v>594</v>
      </c>
      <c r="B400" s="110" t="s">
        <v>595</v>
      </c>
      <c r="C400" s="111">
        <v>1</v>
      </c>
      <c r="D400" s="112"/>
      <c r="E400" s="113">
        <f>SUM(F401,F403)</f>
        <v>476420.32344456</v>
      </c>
      <c r="F400" s="114">
        <f>C400*E400</f>
        <v>476420.32344456</v>
      </c>
      <c r="G400" s="115">
        <f>IF(F400=0, 0, 100*(1-(H400/F400)))</f>
        <v>40</v>
      </c>
      <c r="H400" s="116">
        <f>C400*SUM(H401,H403)</f>
        <v>285852.19406673597</v>
      </c>
      <c r="I400" s="117"/>
    </row>
    <row r="401" spans="1:9" outlineLevel="3" x14ac:dyDescent="0.2">
      <c r="A401" s="109" t="s">
        <v>596</v>
      </c>
      <c r="B401" s="110" t="s">
        <v>440</v>
      </c>
      <c r="C401" s="111">
        <v>162</v>
      </c>
      <c r="D401" s="112"/>
      <c r="E401" s="113">
        <v>256.72991214000001</v>
      </c>
      <c r="F401" s="114">
        <f>C401*E401</f>
        <v>41590.245766680004</v>
      </c>
      <c r="G401" s="115">
        <v>40</v>
      </c>
      <c r="H401" s="116">
        <f>F401*(1-(G401/100)) +(0*SUM(H402))</f>
        <v>24954.147460008</v>
      </c>
      <c r="I401" s="117"/>
    </row>
    <row r="402" spans="1:9" hidden="1" outlineLevel="3" x14ac:dyDescent="0.2">
      <c r="A402" s="109" t="s">
        <v>597</v>
      </c>
      <c r="B402" s="110" t="s">
        <v>442</v>
      </c>
      <c r="C402" s="111">
        <v>1</v>
      </c>
      <c r="D402" s="112"/>
      <c r="E402" s="113">
        <v>256.72991214000001</v>
      </c>
      <c r="F402" s="114">
        <v>256.72991214000001</v>
      </c>
      <c r="G402" s="115">
        <v>40</v>
      </c>
      <c r="H402" s="116">
        <v>154.03794728400001</v>
      </c>
      <c r="I402" s="117"/>
    </row>
    <row r="403" spans="1:9" outlineLevel="3" x14ac:dyDescent="0.2">
      <c r="A403" s="109" t="s">
        <v>598</v>
      </c>
      <c r="B403" s="110" t="s">
        <v>599</v>
      </c>
      <c r="C403" s="111">
        <v>18</v>
      </c>
      <c r="D403" s="112"/>
      <c r="E403" s="113">
        <v>24157.226537660001</v>
      </c>
      <c r="F403" s="114">
        <f>C403*E403</f>
        <v>434830.07767788001</v>
      </c>
      <c r="G403" s="115">
        <v>40</v>
      </c>
      <c r="H403" s="116">
        <f>F403*(1-(G403/100)) +(0*SUM(H404,H405,H406,H407,H408,H409,H410))</f>
        <v>260898.04660672799</v>
      </c>
      <c r="I403" s="117"/>
    </row>
    <row r="404" spans="1:9" hidden="1" outlineLevel="4" x14ac:dyDescent="0.2">
      <c r="A404" s="109" t="s">
        <v>600</v>
      </c>
      <c r="B404" s="110" t="s">
        <v>446</v>
      </c>
      <c r="C404" s="111">
        <v>1</v>
      </c>
      <c r="D404" s="112"/>
      <c r="E404" s="113">
        <v>10880.466063919999</v>
      </c>
      <c r="F404" s="114">
        <v>10880.466063919999</v>
      </c>
      <c r="G404" s="115">
        <v>40</v>
      </c>
      <c r="H404" s="116">
        <v>6528.2796383519999</v>
      </c>
      <c r="I404" s="117"/>
    </row>
    <row r="405" spans="1:9" hidden="1" outlineLevel="4" x14ac:dyDescent="0.2">
      <c r="A405" s="109" t="s">
        <v>601</v>
      </c>
      <c r="B405" s="110" t="s">
        <v>106</v>
      </c>
      <c r="C405" s="111">
        <v>1</v>
      </c>
      <c r="D405" s="112"/>
      <c r="E405" s="113">
        <v>313.76543995999998</v>
      </c>
      <c r="F405" s="114">
        <v>313.76543995999998</v>
      </c>
      <c r="G405" s="115">
        <v>40</v>
      </c>
      <c r="H405" s="116">
        <v>188.259263976</v>
      </c>
      <c r="I405" s="117"/>
    </row>
    <row r="406" spans="1:9" hidden="1" outlineLevel="4" x14ac:dyDescent="0.2">
      <c r="A406" s="109" t="s">
        <v>602</v>
      </c>
      <c r="B406" s="110" t="s">
        <v>100</v>
      </c>
      <c r="C406" s="111">
        <v>3</v>
      </c>
      <c r="D406" s="112"/>
      <c r="E406" s="113">
        <v>967.93582071000003</v>
      </c>
      <c r="F406" s="114">
        <v>2903.8074621300002</v>
      </c>
      <c r="G406" s="115">
        <v>40</v>
      </c>
      <c r="H406" s="116">
        <v>1742.2844772779999</v>
      </c>
      <c r="I406" s="117"/>
    </row>
    <row r="407" spans="1:9" hidden="1" outlineLevel="4" x14ac:dyDescent="0.2">
      <c r="A407" s="109" t="s">
        <v>603</v>
      </c>
      <c r="B407" s="110" t="s">
        <v>448</v>
      </c>
      <c r="C407" s="111">
        <v>3</v>
      </c>
      <c r="D407" s="112"/>
      <c r="E407" s="113">
        <v>862.86769387000004</v>
      </c>
      <c r="F407" s="114">
        <v>2588.6030816100001</v>
      </c>
      <c r="G407" s="115">
        <v>40</v>
      </c>
      <c r="H407" s="116">
        <v>1553.161848966</v>
      </c>
      <c r="I407" s="117"/>
    </row>
    <row r="408" spans="1:9" hidden="1" outlineLevel="4" x14ac:dyDescent="0.2">
      <c r="A408" s="109" t="s">
        <v>604</v>
      </c>
      <c r="B408" s="110" t="s">
        <v>454</v>
      </c>
      <c r="C408" s="111">
        <v>0</v>
      </c>
      <c r="D408" s="112"/>
      <c r="E408" s="113">
        <v>214.52947918000001</v>
      </c>
      <c r="F408" s="114">
        <v>0</v>
      </c>
      <c r="G408" s="115">
        <v>40</v>
      </c>
      <c r="H408" s="116">
        <v>0</v>
      </c>
      <c r="I408" s="117"/>
    </row>
    <row r="409" spans="1:9" hidden="1" outlineLevel="4" x14ac:dyDescent="0.2">
      <c r="A409" s="109" t="s">
        <v>605</v>
      </c>
      <c r="B409" s="110" t="s">
        <v>442</v>
      </c>
      <c r="C409" s="111">
        <v>9</v>
      </c>
      <c r="D409" s="112"/>
      <c r="E409" s="113">
        <v>256.72991214000001</v>
      </c>
      <c r="F409" s="114">
        <v>2310.5692092600002</v>
      </c>
      <c r="G409" s="115">
        <v>40</v>
      </c>
      <c r="H409" s="116">
        <v>1386.3415255560001</v>
      </c>
      <c r="I409" s="117"/>
    </row>
    <row r="410" spans="1:9" hidden="1" outlineLevel="4" x14ac:dyDescent="0.2">
      <c r="A410" s="109" t="s">
        <v>606</v>
      </c>
      <c r="B410" s="110" t="s">
        <v>507</v>
      </c>
      <c r="C410" s="111">
        <v>1</v>
      </c>
      <c r="D410" s="112"/>
      <c r="E410" s="113">
        <v>5160.0152807799996</v>
      </c>
      <c r="F410" s="114">
        <v>5160.0152807799996</v>
      </c>
      <c r="G410" s="115">
        <v>40</v>
      </c>
      <c r="H410" s="116">
        <v>3096.0091684680001</v>
      </c>
      <c r="I410" s="117"/>
    </row>
    <row r="411" spans="1:9" outlineLevel="2" x14ac:dyDescent="0.2">
      <c r="A411" s="109" t="s">
        <v>607</v>
      </c>
      <c r="B411" s="110" t="s">
        <v>608</v>
      </c>
      <c r="C411" s="111">
        <v>1</v>
      </c>
      <c r="D411" s="112"/>
      <c r="E411" s="113">
        <f>SUM(F412,F414,F419)</f>
        <v>51094.427706690003</v>
      </c>
      <c r="F411" s="114">
        <f>C411*E411</f>
        <v>51094.427706690003</v>
      </c>
      <c r="G411" s="115">
        <f>IF(F411=0, 0, 100*(1-(H411/F411)))</f>
        <v>40</v>
      </c>
      <c r="H411" s="116">
        <f>C411*SUM(H412,H414,H419)</f>
        <v>30656.656624014002</v>
      </c>
      <c r="I411" s="117"/>
    </row>
    <row r="412" spans="1:9" outlineLevel="3" x14ac:dyDescent="0.2">
      <c r="A412" s="109" t="s">
        <v>609</v>
      </c>
      <c r="B412" s="110" t="s">
        <v>440</v>
      </c>
      <c r="C412" s="111">
        <v>9</v>
      </c>
      <c r="D412" s="112"/>
      <c r="E412" s="113">
        <v>256.72991214000001</v>
      </c>
      <c r="F412" s="114">
        <f>C412*E412</f>
        <v>2310.5692092600002</v>
      </c>
      <c r="G412" s="115">
        <v>40</v>
      </c>
      <c r="H412" s="116">
        <f>F412*(1-(G412/100)) +(0*SUM(H413))</f>
        <v>1386.3415255560001</v>
      </c>
      <c r="I412" s="117"/>
    </row>
    <row r="413" spans="1:9" hidden="1" outlineLevel="3" x14ac:dyDescent="0.2">
      <c r="A413" s="109" t="s">
        <v>610</v>
      </c>
      <c r="B413" s="110" t="s">
        <v>442</v>
      </c>
      <c r="C413" s="111">
        <v>1</v>
      </c>
      <c r="D413" s="112"/>
      <c r="E413" s="113">
        <v>256.72991214000001</v>
      </c>
      <c r="F413" s="114">
        <v>256.72991214000001</v>
      </c>
      <c r="G413" s="115">
        <v>40</v>
      </c>
      <c r="H413" s="116">
        <v>154.03794728400001</v>
      </c>
      <c r="I413" s="117"/>
    </row>
    <row r="414" spans="1:9" outlineLevel="3" x14ac:dyDescent="0.2">
      <c r="A414" s="109" t="s">
        <v>611</v>
      </c>
      <c r="B414" s="110" t="s">
        <v>269</v>
      </c>
      <c r="C414" s="111">
        <v>3</v>
      </c>
      <c r="D414" s="112"/>
      <c r="E414" s="113">
        <f>SUM(F415)</f>
        <v>144.31728257</v>
      </c>
      <c r="F414" s="114">
        <f>C414*E414</f>
        <v>432.95184771000004</v>
      </c>
      <c r="G414" s="115">
        <f>IF(F414=0, 0, 100*(1-(H414/F414)))</f>
        <v>40</v>
      </c>
      <c r="H414" s="116">
        <f>C414*SUM(H415)</f>
        <v>259.771108626</v>
      </c>
      <c r="I414" s="117"/>
    </row>
    <row r="415" spans="1:9" outlineLevel="3" x14ac:dyDescent="0.2">
      <c r="A415" s="109" t="s">
        <v>612</v>
      </c>
      <c r="B415" s="110" t="s">
        <v>271</v>
      </c>
      <c r="C415" s="111">
        <v>1</v>
      </c>
      <c r="D415" s="112"/>
      <c r="E415" s="113">
        <v>144.31728257</v>
      </c>
      <c r="F415" s="114">
        <f>C415*E415</f>
        <v>144.31728257</v>
      </c>
      <c r="G415" s="115">
        <v>40</v>
      </c>
      <c r="H415" s="116">
        <f>F415*(1-(G415/100)) +(0*SUM(H416,H417,H418))</f>
        <v>86.590369542000005</v>
      </c>
      <c r="I415" s="117"/>
    </row>
    <row r="416" spans="1:9" hidden="1" outlineLevel="4" x14ac:dyDescent="0.2">
      <c r="A416" s="109" t="s">
        <v>613</v>
      </c>
      <c r="B416" s="110" t="s">
        <v>273</v>
      </c>
      <c r="C416" s="111">
        <v>2</v>
      </c>
      <c r="D416" s="112"/>
      <c r="E416" s="113">
        <v>27.17</v>
      </c>
      <c r="F416" s="114">
        <v>54.34</v>
      </c>
      <c r="G416" s="115">
        <v>40</v>
      </c>
      <c r="H416" s="116">
        <v>32.603999999999999</v>
      </c>
      <c r="I416" s="117"/>
    </row>
    <row r="417" spans="1:9" hidden="1" outlineLevel="4" x14ac:dyDescent="0.2">
      <c r="A417" s="109" t="s">
        <v>614</v>
      </c>
      <c r="B417" s="110" t="s">
        <v>275</v>
      </c>
      <c r="C417" s="111">
        <v>1</v>
      </c>
      <c r="D417" s="112"/>
      <c r="E417" s="113">
        <v>32.777282569999997</v>
      </c>
      <c r="F417" s="114">
        <v>32.777282569999997</v>
      </c>
      <c r="G417" s="115">
        <v>40</v>
      </c>
      <c r="H417" s="116">
        <v>19.666369542000002</v>
      </c>
      <c r="I417" s="117"/>
    </row>
    <row r="418" spans="1:9" hidden="1" outlineLevel="4" x14ac:dyDescent="0.2">
      <c r="A418" s="109" t="s">
        <v>615</v>
      </c>
      <c r="B418" s="110" t="s">
        <v>277</v>
      </c>
      <c r="C418" s="111">
        <v>2</v>
      </c>
      <c r="D418" s="112"/>
      <c r="E418" s="113">
        <v>28.6</v>
      </c>
      <c r="F418" s="114">
        <v>57.2</v>
      </c>
      <c r="G418" s="115">
        <v>40</v>
      </c>
      <c r="H418" s="116">
        <v>34.32</v>
      </c>
      <c r="I418" s="117"/>
    </row>
    <row r="419" spans="1:9" outlineLevel="3" x14ac:dyDescent="0.2">
      <c r="A419" s="109" t="s">
        <v>616</v>
      </c>
      <c r="B419" s="110" t="s">
        <v>617</v>
      </c>
      <c r="C419" s="111">
        <v>3</v>
      </c>
      <c r="D419" s="112"/>
      <c r="E419" s="113">
        <v>16116.968883240001</v>
      </c>
      <c r="F419" s="114">
        <f>C419*E419</f>
        <v>48350.906649720004</v>
      </c>
      <c r="G419" s="115">
        <v>40</v>
      </c>
      <c r="H419" s="116">
        <f>F419*(1-(G419/100)) +(0*SUM(H420,H421,H422,H423,H424,H425,H426,H427,H428,H429))</f>
        <v>29010.543989832</v>
      </c>
      <c r="I419" s="117"/>
    </row>
    <row r="420" spans="1:9" hidden="1" outlineLevel="4" x14ac:dyDescent="0.2">
      <c r="A420" s="109" t="s">
        <v>618</v>
      </c>
      <c r="B420" s="110" t="s">
        <v>450</v>
      </c>
      <c r="C420" s="111">
        <v>1</v>
      </c>
      <c r="D420" s="112"/>
      <c r="E420" s="113">
        <v>7211.7152680500003</v>
      </c>
      <c r="F420" s="114">
        <v>7211.7152680500003</v>
      </c>
      <c r="G420" s="115">
        <v>40</v>
      </c>
      <c r="H420" s="116">
        <v>4327.0291608300004</v>
      </c>
      <c r="I420" s="117"/>
    </row>
    <row r="421" spans="1:9" hidden="1" outlineLevel="4" x14ac:dyDescent="0.2">
      <c r="A421" s="109" t="s">
        <v>619</v>
      </c>
      <c r="B421" s="110" t="s">
        <v>259</v>
      </c>
      <c r="C421" s="111">
        <v>1</v>
      </c>
      <c r="D421" s="112"/>
      <c r="E421" s="113">
        <v>33.99</v>
      </c>
      <c r="F421" s="114">
        <v>33.99</v>
      </c>
      <c r="G421" s="115">
        <v>40</v>
      </c>
      <c r="H421" s="116">
        <v>20.393999999999998</v>
      </c>
      <c r="I421" s="117"/>
    </row>
    <row r="422" spans="1:9" hidden="1" outlineLevel="4" x14ac:dyDescent="0.2">
      <c r="A422" s="109" t="s">
        <v>620</v>
      </c>
      <c r="B422" s="110" t="s">
        <v>261</v>
      </c>
      <c r="C422" s="111">
        <v>1</v>
      </c>
      <c r="D422" s="112"/>
      <c r="E422" s="113">
        <v>1625.87546161</v>
      </c>
      <c r="F422" s="114">
        <v>1625.87546161</v>
      </c>
      <c r="G422" s="115">
        <v>40</v>
      </c>
      <c r="H422" s="116">
        <v>975.52527696599998</v>
      </c>
      <c r="I422" s="117"/>
    </row>
    <row r="423" spans="1:9" hidden="1" outlineLevel="4" x14ac:dyDescent="0.2">
      <c r="A423" s="109" t="s">
        <v>621</v>
      </c>
      <c r="B423" s="110" t="s">
        <v>100</v>
      </c>
      <c r="C423" s="111">
        <v>1</v>
      </c>
      <c r="D423" s="112"/>
      <c r="E423" s="113">
        <v>967.93582071000003</v>
      </c>
      <c r="F423" s="114">
        <v>967.93582071000003</v>
      </c>
      <c r="G423" s="115">
        <v>40</v>
      </c>
      <c r="H423" s="116">
        <v>580.76149242600002</v>
      </c>
      <c r="I423" s="117"/>
    </row>
    <row r="424" spans="1:9" hidden="1" outlineLevel="4" x14ac:dyDescent="0.2">
      <c r="A424" s="109" t="s">
        <v>622</v>
      </c>
      <c r="B424" s="110" t="s">
        <v>448</v>
      </c>
      <c r="C424" s="111">
        <v>1</v>
      </c>
      <c r="D424" s="112"/>
      <c r="E424" s="113">
        <v>862.86769387000004</v>
      </c>
      <c r="F424" s="114">
        <v>862.86769387000004</v>
      </c>
      <c r="G424" s="115">
        <v>40</v>
      </c>
      <c r="H424" s="116">
        <v>517.72061632199996</v>
      </c>
      <c r="I424" s="117"/>
    </row>
    <row r="425" spans="1:9" hidden="1" outlineLevel="4" x14ac:dyDescent="0.2">
      <c r="A425" s="109" t="s">
        <v>623</v>
      </c>
      <c r="B425" s="110" t="s">
        <v>624</v>
      </c>
      <c r="C425" s="111">
        <v>1</v>
      </c>
      <c r="D425" s="112"/>
      <c r="E425" s="113">
        <v>4195.5049025799999</v>
      </c>
      <c r="F425" s="114">
        <v>4195.5049025799999</v>
      </c>
      <c r="G425" s="115">
        <v>40</v>
      </c>
      <c r="H425" s="116">
        <v>2517.302941548</v>
      </c>
      <c r="I425" s="117"/>
    </row>
    <row r="426" spans="1:9" hidden="1" outlineLevel="4" x14ac:dyDescent="0.2">
      <c r="A426" s="109" t="s">
        <v>625</v>
      </c>
      <c r="B426" s="110" t="s">
        <v>626</v>
      </c>
      <c r="C426" s="111">
        <v>1</v>
      </c>
      <c r="D426" s="112"/>
      <c r="E426" s="113">
        <v>448.89</v>
      </c>
      <c r="F426" s="114">
        <v>448.89</v>
      </c>
      <c r="G426" s="115">
        <v>40</v>
      </c>
      <c r="H426" s="116">
        <v>269.334</v>
      </c>
      <c r="I426" s="117"/>
    </row>
    <row r="427" spans="1:9" hidden="1" outlineLevel="4" x14ac:dyDescent="0.2">
      <c r="A427" s="109" t="s">
        <v>627</v>
      </c>
      <c r="B427" s="110" t="s">
        <v>452</v>
      </c>
      <c r="C427" s="111">
        <v>0</v>
      </c>
      <c r="D427" s="112"/>
      <c r="E427" s="113">
        <v>214.52947918000001</v>
      </c>
      <c r="F427" s="114">
        <v>0</v>
      </c>
      <c r="G427" s="115">
        <v>40</v>
      </c>
      <c r="H427" s="116">
        <v>0</v>
      </c>
      <c r="I427" s="117"/>
    </row>
    <row r="428" spans="1:9" hidden="1" outlineLevel="4" x14ac:dyDescent="0.2">
      <c r="A428" s="109" t="s">
        <v>628</v>
      </c>
      <c r="B428" s="110" t="s">
        <v>454</v>
      </c>
      <c r="C428" s="111">
        <v>0</v>
      </c>
      <c r="D428" s="112"/>
      <c r="E428" s="113">
        <v>214.52947918000001</v>
      </c>
      <c r="F428" s="114">
        <v>0</v>
      </c>
      <c r="G428" s="115">
        <v>40</v>
      </c>
      <c r="H428" s="116">
        <v>0</v>
      </c>
      <c r="I428" s="117"/>
    </row>
    <row r="429" spans="1:9" hidden="1" outlineLevel="4" x14ac:dyDescent="0.2">
      <c r="A429" s="109" t="s">
        <v>629</v>
      </c>
      <c r="B429" s="110" t="s">
        <v>442</v>
      </c>
      <c r="C429" s="111">
        <v>3</v>
      </c>
      <c r="D429" s="112"/>
      <c r="E429" s="113">
        <v>256.72991214000001</v>
      </c>
      <c r="F429" s="114">
        <v>770.18973642000003</v>
      </c>
      <c r="G429" s="115">
        <v>40</v>
      </c>
      <c r="H429" s="116">
        <v>462.11384185200001</v>
      </c>
      <c r="I429" s="117"/>
    </row>
    <row r="430" spans="1:9" outlineLevel="2" x14ac:dyDescent="0.2">
      <c r="A430" s="109" t="s">
        <v>630</v>
      </c>
      <c r="B430" s="110" t="s">
        <v>631</v>
      </c>
      <c r="C430" s="111">
        <v>1</v>
      </c>
      <c r="D430" s="112"/>
      <c r="E430" s="113">
        <f>SUM(F431,F433,F438)</f>
        <v>113644.92748268</v>
      </c>
      <c r="F430" s="114">
        <f>C430*E430</f>
        <v>113644.92748268</v>
      </c>
      <c r="G430" s="115">
        <f>IF(F430=0, 0, 100*(1-(H430/F430)))</f>
        <v>40</v>
      </c>
      <c r="H430" s="116">
        <f>C430*SUM(H431,H433,H438)</f>
        <v>68186.956489607997</v>
      </c>
      <c r="I430" s="117"/>
    </row>
    <row r="431" spans="1:9" outlineLevel="3" x14ac:dyDescent="0.2">
      <c r="A431" s="109" t="s">
        <v>632</v>
      </c>
      <c r="B431" s="110" t="s">
        <v>440</v>
      </c>
      <c r="C431" s="111">
        <v>24</v>
      </c>
      <c r="D431" s="112"/>
      <c r="E431" s="113">
        <v>256.72991214000001</v>
      </c>
      <c r="F431" s="114">
        <f>C431*E431</f>
        <v>6161.5178913600002</v>
      </c>
      <c r="G431" s="115">
        <v>40</v>
      </c>
      <c r="H431" s="116">
        <f>F431*(1-(G431/100)) +(0*SUM(H432))</f>
        <v>3696.9107348160001</v>
      </c>
      <c r="I431" s="117"/>
    </row>
    <row r="432" spans="1:9" hidden="1" outlineLevel="3" x14ac:dyDescent="0.2">
      <c r="A432" s="109" t="s">
        <v>633</v>
      </c>
      <c r="B432" s="110" t="s">
        <v>442</v>
      </c>
      <c r="C432" s="111">
        <v>1</v>
      </c>
      <c r="D432" s="112"/>
      <c r="E432" s="113">
        <v>256.72991214000001</v>
      </c>
      <c r="F432" s="114">
        <v>256.72991214000001</v>
      </c>
      <c r="G432" s="115">
        <v>40</v>
      </c>
      <c r="H432" s="116">
        <v>154.03794728400001</v>
      </c>
      <c r="I432" s="117"/>
    </row>
    <row r="433" spans="1:9" outlineLevel="3" x14ac:dyDescent="0.2">
      <c r="A433" s="109" t="s">
        <v>634</v>
      </c>
      <c r="B433" s="110" t="s">
        <v>635</v>
      </c>
      <c r="C433" s="111">
        <v>4</v>
      </c>
      <c r="D433" s="112"/>
      <c r="E433" s="113">
        <f>SUM(F434)</f>
        <v>288.63456514000001</v>
      </c>
      <c r="F433" s="114">
        <f>C433*E433</f>
        <v>1154.53826056</v>
      </c>
      <c r="G433" s="115">
        <f>IF(F433=0, 0, 100*(1-(H433/F433)))</f>
        <v>40</v>
      </c>
      <c r="H433" s="116">
        <f>C433*SUM(H434)</f>
        <v>692.72295633600004</v>
      </c>
      <c r="I433" s="117"/>
    </row>
    <row r="434" spans="1:9" outlineLevel="3" x14ac:dyDescent="0.2">
      <c r="A434" s="109" t="s">
        <v>636</v>
      </c>
      <c r="B434" s="110" t="s">
        <v>271</v>
      </c>
      <c r="C434" s="111">
        <v>1</v>
      </c>
      <c r="D434" s="112"/>
      <c r="E434" s="113">
        <v>288.63456514000001</v>
      </c>
      <c r="F434" s="114">
        <f>C434*E434</f>
        <v>288.63456514000001</v>
      </c>
      <c r="G434" s="115">
        <v>40</v>
      </c>
      <c r="H434" s="116">
        <f>F434*(1-(G434/100)) +(0*SUM(H435,H436,H437))</f>
        <v>173.18073908400001</v>
      </c>
      <c r="I434" s="117"/>
    </row>
    <row r="435" spans="1:9" hidden="1" outlineLevel="4" x14ac:dyDescent="0.2">
      <c r="A435" s="109" t="s">
        <v>637</v>
      </c>
      <c r="B435" s="110" t="s">
        <v>273</v>
      </c>
      <c r="C435" s="111">
        <v>4</v>
      </c>
      <c r="D435" s="112"/>
      <c r="E435" s="113">
        <v>27.17</v>
      </c>
      <c r="F435" s="114">
        <v>108.68</v>
      </c>
      <c r="G435" s="115">
        <v>40</v>
      </c>
      <c r="H435" s="116">
        <v>65.207999999999998</v>
      </c>
      <c r="I435" s="117"/>
    </row>
    <row r="436" spans="1:9" hidden="1" outlineLevel="4" x14ac:dyDescent="0.2">
      <c r="A436" s="109" t="s">
        <v>638</v>
      </c>
      <c r="B436" s="110" t="s">
        <v>275</v>
      </c>
      <c r="C436" s="111">
        <v>2</v>
      </c>
      <c r="D436" s="112"/>
      <c r="E436" s="113">
        <v>32.777282569999997</v>
      </c>
      <c r="F436" s="114">
        <v>65.554565139999994</v>
      </c>
      <c r="G436" s="115">
        <v>40</v>
      </c>
      <c r="H436" s="116">
        <v>39.332739084000004</v>
      </c>
      <c r="I436" s="117"/>
    </row>
    <row r="437" spans="1:9" hidden="1" outlineLevel="4" x14ac:dyDescent="0.2">
      <c r="A437" s="109" t="s">
        <v>639</v>
      </c>
      <c r="B437" s="110" t="s">
        <v>277</v>
      </c>
      <c r="C437" s="111">
        <v>4</v>
      </c>
      <c r="D437" s="112"/>
      <c r="E437" s="113">
        <v>28.6</v>
      </c>
      <c r="F437" s="114">
        <v>114.4</v>
      </c>
      <c r="G437" s="115">
        <v>40</v>
      </c>
      <c r="H437" s="116">
        <v>68.64</v>
      </c>
      <c r="I437" s="117"/>
    </row>
    <row r="438" spans="1:9" outlineLevel="3" x14ac:dyDescent="0.2">
      <c r="A438" s="109" t="s">
        <v>640</v>
      </c>
      <c r="B438" s="110" t="s">
        <v>641</v>
      </c>
      <c r="C438" s="111">
        <v>4</v>
      </c>
      <c r="D438" s="112"/>
      <c r="E438" s="113">
        <v>26582.217832689999</v>
      </c>
      <c r="F438" s="114">
        <f>C438*E438</f>
        <v>106328.87133076</v>
      </c>
      <c r="G438" s="115">
        <v>40</v>
      </c>
      <c r="H438" s="116">
        <f>F438*(1-(G438/100)) +(0*SUM(H439,H440,H441,H442,H443,H444,H445,H446,H447,H448))</f>
        <v>63797.322798455993</v>
      </c>
      <c r="I438" s="117"/>
    </row>
    <row r="439" spans="1:9" hidden="1" outlineLevel="4" x14ac:dyDescent="0.2">
      <c r="A439" s="109" t="s">
        <v>642</v>
      </c>
      <c r="B439" s="110" t="s">
        <v>446</v>
      </c>
      <c r="C439" s="111">
        <v>1</v>
      </c>
      <c r="D439" s="112"/>
      <c r="E439" s="113">
        <v>10880.466063919999</v>
      </c>
      <c r="F439" s="114">
        <v>10880.466063919999</v>
      </c>
      <c r="G439" s="115">
        <v>40</v>
      </c>
      <c r="H439" s="116">
        <v>6528.2796383519999</v>
      </c>
      <c r="I439" s="117"/>
    </row>
    <row r="440" spans="1:9" hidden="1" outlineLevel="4" x14ac:dyDescent="0.2">
      <c r="A440" s="109" t="s">
        <v>643</v>
      </c>
      <c r="B440" s="110" t="s">
        <v>259</v>
      </c>
      <c r="C440" s="111">
        <v>1</v>
      </c>
      <c r="D440" s="112"/>
      <c r="E440" s="113">
        <v>33.99</v>
      </c>
      <c r="F440" s="114">
        <v>33.99</v>
      </c>
      <c r="G440" s="115">
        <v>40</v>
      </c>
      <c r="H440" s="116">
        <v>20.393999999999998</v>
      </c>
      <c r="I440" s="117"/>
    </row>
    <row r="441" spans="1:9" hidden="1" outlineLevel="4" x14ac:dyDescent="0.2">
      <c r="A441" s="109" t="s">
        <v>644</v>
      </c>
      <c r="B441" s="110" t="s">
        <v>261</v>
      </c>
      <c r="C441" s="111">
        <v>1</v>
      </c>
      <c r="D441" s="112"/>
      <c r="E441" s="113">
        <v>1625.87546161</v>
      </c>
      <c r="F441" s="114">
        <v>1625.87546161</v>
      </c>
      <c r="G441" s="115">
        <v>40</v>
      </c>
      <c r="H441" s="116">
        <v>975.52527696599998</v>
      </c>
      <c r="I441" s="117"/>
    </row>
    <row r="442" spans="1:9" hidden="1" outlineLevel="4" x14ac:dyDescent="0.2">
      <c r="A442" s="109" t="s">
        <v>645</v>
      </c>
      <c r="B442" s="110" t="s">
        <v>100</v>
      </c>
      <c r="C442" s="111">
        <v>2</v>
      </c>
      <c r="D442" s="112"/>
      <c r="E442" s="113">
        <v>967.93582071000003</v>
      </c>
      <c r="F442" s="114">
        <v>1935.8716414200001</v>
      </c>
      <c r="G442" s="115">
        <v>40</v>
      </c>
      <c r="H442" s="116">
        <v>1161.522984852</v>
      </c>
      <c r="I442" s="117"/>
    </row>
    <row r="443" spans="1:9" hidden="1" outlineLevel="4" x14ac:dyDescent="0.2">
      <c r="A443" s="109" t="s">
        <v>646</v>
      </c>
      <c r="B443" s="110" t="s">
        <v>448</v>
      </c>
      <c r="C443" s="111">
        <v>2</v>
      </c>
      <c r="D443" s="112"/>
      <c r="E443" s="113">
        <v>862.86769387000004</v>
      </c>
      <c r="F443" s="114">
        <v>1725.7353877400001</v>
      </c>
      <c r="G443" s="115">
        <v>40</v>
      </c>
      <c r="H443" s="116">
        <v>1035.4412326439999</v>
      </c>
      <c r="I443" s="117"/>
    </row>
    <row r="444" spans="1:9" hidden="1" outlineLevel="4" x14ac:dyDescent="0.2">
      <c r="A444" s="109" t="s">
        <v>647</v>
      </c>
      <c r="B444" s="110" t="s">
        <v>624</v>
      </c>
      <c r="C444" s="111">
        <v>2</v>
      </c>
      <c r="D444" s="112"/>
      <c r="E444" s="113">
        <v>4195.5049025799999</v>
      </c>
      <c r="F444" s="114">
        <v>8391.0098051599998</v>
      </c>
      <c r="G444" s="115">
        <v>40</v>
      </c>
      <c r="H444" s="116">
        <v>5034.6058830960001</v>
      </c>
      <c r="I444" s="117"/>
    </row>
    <row r="445" spans="1:9" hidden="1" outlineLevel="4" x14ac:dyDescent="0.2">
      <c r="A445" s="109" t="s">
        <v>648</v>
      </c>
      <c r="B445" s="110" t="s">
        <v>626</v>
      </c>
      <c r="C445" s="111">
        <v>1</v>
      </c>
      <c r="D445" s="112"/>
      <c r="E445" s="113">
        <v>448.89</v>
      </c>
      <c r="F445" s="114">
        <v>448.89</v>
      </c>
      <c r="G445" s="115">
        <v>40</v>
      </c>
      <c r="H445" s="116">
        <v>269.334</v>
      </c>
      <c r="I445" s="117"/>
    </row>
    <row r="446" spans="1:9" hidden="1" outlineLevel="4" x14ac:dyDescent="0.2">
      <c r="A446" s="109" t="s">
        <v>649</v>
      </c>
      <c r="B446" s="110" t="s">
        <v>452</v>
      </c>
      <c r="C446" s="111">
        <v>0</v>
      </c>
      <c r="D446" s="112"/>
      <c r="E446" s="113">
        <v>214.52947918000001</v>
      </c>
      <c r="F446" s="114">
        <v>0</v>
      </c>
      <c r="G446" s="115">
        <v>40</v>
      </c>
      <c r="H446" s="116">
        <v>0</v>
      </c>
      <c r="I446" s="117"/>
    </row>
    <row r="447" spans="1:9" hidden="1" outlineLevel="4" x14ac:dyDescent="0.2">
      <c r="A447" s="109" t="s">
        <v>650</v>
      </c>
      <c r="B447" s="110" t="s">
        <v>454</v>
      </c>
      <c r="C447" s="111">
        <v>0</v>
      </c>
      <c r="D447" s="112"/>
      <c r="E447" s="113">
        <v>214.52947918000001</v>
      </c>
      <c r="F447" s="114">
        <v>0</v>
      </c>
      <c r="G447" s="115">
        <v>40</v>
      </c>
      <c r="H447" s="116">
        <v>0</v>
      </c>
      <c r="I447" s="117"/>
    </row>
    <row r="448" spans="1:9" hidden="1" outlineLevel="4" x14ac:dyDescent="0.2">
      <c r="A448" s="109" t="s">
        <v>651</v>
      </c>
      <c r="B448" s="110" t="s">
        <v>442</v>
      </c>
      <c r="C448" s="111">
        <v>6</v>
      </c>
      <c r="D448" s="112"/>
      <c r="E448" s="113">
        <v>256.72991214000001</v>
      </c>
      <c r="F448" s="114">
        <v>1540.3794728400001</v>
      </c>
      <c r="G448" s="115">
        <v>40</v>
      </c>
      <c r="H448" s="116">
        <v>924.22768370400001</v>
      </c>
      <c r="I448" s="117"/>
    </row>
    <row r="449" spans="1:9" outlineLevel="2" x14ac:dyDescent="0.2">
      <c r="A449" s="109" t="s">
        <v>652</v>
      </c>
      <c r="B449" s="110" t="s">
        <v>653</v>
      </c>
      <c r="C449" s="111">
        <v>1</v>
      </c>
      <c r="D449" s="112"/>
      <c r="E449" s="113">
        <f>SUM(F450,F452,F457,F468)</f>
        <v>290095.17634592002</v>
      </c>
      <c r="F449" s="114">
        <f>C449*E449</f>
        <v>290095.17634592002</v>
      </c>
      <c r="G449" s="115">
        <f>IF(F449=0, 0, 100*(1-(H449/F449)))</f>
        <v>40.000000000000014</v>
      </c>
      <c r="H449" s="116">
        <f>C449*SUM(H450,H452,H457,H468)</f>
        <v>174057.10580755197</v>
      </c>
      <c r="I449" s="117"/>
    </row>
    <row r="450" spans="1:9" outlineLevel="3" x14ac:dyDescent="0.2">
      <c r="A450" s="109" t="s">
        <v>654</v>
      </c>
      <c r="B450" s="110" t="s">
        <v>440</v>
      </c>
      <c r="C450" s="111">
        <v>72</v>
      </c>
      <c r="D450" s="112"/>
      <c r="E450" s="113">
        <v>256.72991214000001</v>
      </c>
      <c r="F450" s="114">
        <f>C450*E450</f>
        <v>18484.553674080002</v>
      </c>
      <c r="G450" s="115">
        <v>40</v>
      </c>
      <c r="H450" s="116">
        <f>F450*(1-(G450/100)) +(0*SUM(H451))</f>
        <v>11090.732204448001</v>
      </c>
      <c r="I450" s="117"/>
    </row>
    <row r="451" spans="1:9" hidden="1" outlineLevel="3" x14ac:dyDescent="0.2">
      <c r="A451" s="109" t="s">
        <v>655</v>
      </c>
      <c r="B451" s="110" t="s">
        <v>442</v>
      </c>
      <c r="C451" s="111">
        <v>1</v>
      </c>
      <c r="D451" s="112"/>
      <c r="E451" s="113">
        <v>256.72991214000001</v>
      </c>
      <c r="F451" s="114">
        <v>256.72991214000001</v>
      </c>
      <c r="G451" s="115">
        <v>40</v>
      </c>
      <c r="H451" s="116">
        <v>154.03794728400001</v>
      </c>
      <c r="I451" s="117"/>
    </row>
    <row r="452" spans="1:9" outlineLevel="3" x14ac:dyDescent="0.2">
      <c r="A452" s="109" t="s">
        <v>656</v>
      </c>
      <c r="B452" s="110" t="s">
        <v>657</v>
      </c>
      <c r="C452" s="111">
        <v>8</v>
      </c>
      <c r="D452" s="112"/>
      <c r="E452" s="113">
        <f>SUM(F453)</f>
        <v>432.95184770999998</v>
      </c>
      <c r="F452" s="114">
        <f>C452*E452</f>
        <v>3463.6147816799999</v>
      </c>
      <c r="G452" s="115">
        <f>IF(F452=0, 0, 100*(1-(H452/F452)))</f>
        <v>40</v>
      </c>
      <c r="H452" s="116">
        <f>C452*SUM(H453)</f>
        <v>2078.168869008</v>
      </c>
      <c r="I452" s="117"/>
    </row>
    <row r="453" spans="1:9" outlineLevel="3" x14ac:dyDescent="0.2">
      <c r="A453" s="109" t="s">
        <v>658</v>
      </c>
      <c r="B453" s="110" t="s">
        <v>271</v>
      </c>
      <c r="C453" s="111">
        <v>1</v>
      </c>
      <c r="D453" s="112"/>
      <c r="E453" s="113">
        <v>432.95184770999998</v>
      </c>
      <c r="F453" s="114">
        <f>C453*E453</f>
        <v>432.95184770999998</v>
      </c>
      <c r="G453" s="115">
        <v>40</v>
      </c>
      <c r="H453" s="116">
        <f>F453*(1-(G453/100)) +(0*SUM(H454,H455,H456))</f>
        <v>259.771108626</v>
      </c>
      <c r="I453" s="117"/>
    </row>
    <row r="454" spans="1:9" hidden="1" outlineLevel="4" x14ac:dyDescent="0.2">
      <c r="A454" s="109" t="s">
        <v>659</v>
      </c>
      <c r="B454" s="110" t="s">
        <v>273</v>
      </c>
      <c r="C454" s="111">
        <v>6</v>
      </c>
      <c r="D454" s="112"/>
      <c r="E454" s="113">
        <v>27.17</v>
      </c>
      <c r="F454" s="114">
        <v>163.02000000000001</v>
      </c>
      <c r="G454" s="115">
        <v>40</v>
      </c>
      <c r="H454" s="116">
        <v>97.811999999999998</v>
      </c>
      <c r="I454" s="117"/>
    </row>
    <row r="455" spans="1:9" hidden="1" outlineLevel="4" x14ac:dyDescent="0.2">
      <c r="A455" s="109" t="s">
        <v>660</v>
      </c>
      <c r="B455" s="110" t="s">
        <v>275</v>
      </c>
      <c r="C455" s="111">
        <v>3</v>
      </c>
      <c r="D455" s="112"/>
      <c r="E455" s="113">
        <v>32.777282569999997</v>
      </c>
      <c r="F455" s="114">
        <v>98.331847710000005</v>
      </c>
      <c r="G455" s="115">
        <v>40</v>
      </c>
      <c r="H455" s="116">
        <v>58.999108626000002</v>
      </c>
      <c r="I455" s="117"/>
    </row>
    <row r="456" spans="1:9" hidden="1" outlineLevel="4" x14ac:dyDescent="0.2">
      <c r="A456" s="109" t="s">
        <v>661</v>
      </c>
      <c r="B456" s="110" t="s">
        <v>277</v>
      </c>
      <c r="C456" s="111">
        <v>6</v>
      </c>
      <c r="D456" s="112"/>
      <c r="E456" s="113">
        <v>28.6</v>
      </c>
      <c r="F456" s="114">
        <v>171.6</v>
      </c>
      <c r="G456" s="115">
        <v>40</v>
      </c>
      <c r="H456" s="116">
        <v>102.96</v>
      </c>
      <c r="I456" s="117"/>
    </row>
    <row r="457" spans="1:9" outlineLevel="3" x14ac:dyDescent="0.2">
      <c r="A457" s="109" t="s">
        <v>662</v>
      </c>
      <c r="B457" s="110" t="s">
        <v>663</v>
      </c>
      <c r="C457" s="111">
        <v>8</v>
      </c>
      <c r="D457" s="112"/>
      <c r="E457" s="113">
        <v>33378.715986269999</v>
      </c>
      <c r="F457" s="114">
        <f>C457*E457</f>
        <v>267029.72789015999</v>
      </c>
      <c r="G457" s="115">
        <v>40</v>
      </c>
      <c r="H457" s="116">
        <f>F457*(1-(G457/100)) +(0*SUM(H458,H459,H460,H461,H462,H463,H464,H465,H466,H467))</f>
        <v>160217.836734096</v>
      </c>
      <c r="I457" s="117"/>
    </row>
    <row r="458" spans="1:9" hidden="1" outlineLevel="4" x14ac:dyDescent="0.2">
      <c r="A458" s="109" t="s">
        <v>664</v>
      </c>
      <c r="B458" s="110" t="s">
        <v>446</v>
      </c>
      <c r="C458" s="111">
        <v>1</v>
      </c>
      <c r="D458" s="112"/>
      <c r="E458" s="113">
        <v>10880.466063919999</v>
      </c>
      <c r="F458" s="114">
        <v>10880.466063919999</v>
      </c>
      <c r="G458" s="115">
        <v>40</v>
      </c>
      <c r="H458" s="116">
        <v>6528.2796383519999</v>
      </c>
      <c r="I458" s="117"/>
    </row>
    <row r="459" spans="1:9" hidden="1" outlineLevel="4" x14ac:dyDescent="0.2">
      <c r="A459" s="109" t="s">
        <v>665</v>
      </c>
      <c r="B459" s="110" t="s">
        <v>259</v>
      </c>
      <c r="C459" s="111">
        <v>1</v>
      </c>
      <c r="D459" s="112"/>
      <c r="E459" s="113">
        <v>33.99</v>
      </c>
      <c r="F459" s="114">
        <v>33.99</v>
      </c>
      <c r="G459" s="115">
        <v>40</v>
      </c>
      <c r="H459" s="116">
        <v>20.393999999999998</v>
      </c>
      <c r="I459" s="117"/>
    </row>
    <row r="460" spans="1:9" hidden="1" outlineLevel="4" x14ac:dyDescent="0.2">
      <c r="A460" s="109" t="s">
        <v>666</v>
      </c>
      <c r="B460" s="110" t="s">
        <v>261</v>
      </c>
      <c r="C460" s="111">
        <v>1</v>
      </c>
      <c r="D460" s="112"/>
      <c r="E460" s="113">
        <v>1625.87546161</v>
      </c>
      <c r="F460" s="114">
        <v>1625.87546161</v>
      </c>
      <c r="G460" s="115">
        <v>40</v>
      </c>
      <c r="H460" s="116">
        <v>975.52527696599998</v>
      </c>
      <c r="I460" s="117"/>
    </row>
    <row r="461" spans="1:9" hidden="1" outlineLevel="4" x14ac:dyDescent="0.2">
      <c r="A461" s="109" t="s">
        <v>667</v>
      </c>
      <c r="B461" s="110" t="s">
        <v>100</v>
      </c>
      <c r="C461" s="111">
        <v>3</v>
      </c>
      <c r="D461" s="112"/>
      <c r="E461" s="113">
        <v>967.93582071000003</v>
      </c>
      <c r="F461" s="114">
        <v>2903.8074621300002</v>
      </c>
      <c r="G461" s="115">
        <v>40</v>
      </c>
      <c r="H461" s="116">
        <v>1742.2844772779999</v>
      </c>
      <c r="I461" s="117"/>
    </row>
    <row r="462" spans="1:9" hidden="1" outlineLevel="4" x14ac:dyDescent="0.2">
      <c r="A462" s="109" t="s">
        <v>668</v>
      </c>
      <c r="B462" s="110" t="s">
        <v>448</v>
      </c>
      <c r="C462" s="111">
        <v>3</v>
      </c>
      <c r="D462" s="112"/>
      <c r="E462" s="113">
        <v>862.86769387000004</v>
      </c>
      <c r="F462" s="114">
        <v>2588.6030816100001</v>
      </c>
      <c r="G462" s="115">
        <v>40</v>
      </c>
      <c r="H462" s="116">
        <v>1553.161848966</v>
      </c>
      <c r="I462" s="117"/>
    </row>
    <row r="463" spans="1:9" hidden="1" outlineLevel="4" x14ac:dyDescent="0.2">
      <c r="A463" s="109" t="s">
        <v>669</v>
      </c>
      <c r="B463" s="110" t="s">
        <v>624</v>
      </c>
      <c r="C463" s="111">
        <v>3</v>
      </c>
      <c r="D463" s="112"/>
      <c r="E463" s="113">
        <v>4195.5049025799999</v>
      </c>
      <c r="F463" s="114">
        <v>12586.51470774</v>
      </c>
      <c r="G463" s="115">
        <v>40</v>
      </c>
      <c r="H463" s="116">
        <v>7551.9088246439997</v>
      </c>
      <c r="I463" s="117"/>
    </row>
    <row r="464" spans="1:9" hidden="1" outlineLevel="4" x14ac:dyDescent="0.2">
      <c r="A464" s="109" t="s">
        <v>670</v>
      </c>
      <c r="B464" s="110" t="s">
        <v>626</v>
      </c>
      <c r="C464" s="111">
        <v>1</v>
      </c>
      <c r="D464" s="112"/>
      <c r="E464" s="113">
        <v>448.89</v>
      </c>
      <c r="F464" s="114">
        <v>448.89</v>
      </c>
      <c r="G464" s="115">
        <v>40</v>
      </c>
      <c r="H464" s="116">
        <v>269.334</v>
      </c>
      <c r="I464" s="117"/>
    </row>
    <row r="465" spans="1:9" hidden="1" outlineLevel="4" x14ac:dyDescent="0.2">
      <c r="A465" s="109" t="s">
        <v>671</v>
      </c>
      <c r="B465" s="110" t="s">
        <v>452</v>
      </c>
      <c r="C465" s="111">
        <v>0</v>
      </c>
      <c r="D465" s="112"/>
      <c r="E465" s="113">
        <v>214.52947918000001</v>
      </c>
      <c r="F465" s="114">
        <v>0</v>
      </c>
      <c r="G465" s="115">
        <v>40</v>
      </c>
      <c r="H465" s="116">
        <v>0</v>
      </c>
      <c r="I465" s="117"/>
    </row>
    <row r="466" spans="1:9" hidden="1" outlineLevel="4" x14ac:dyDescent="0.2">
      <c r="A466" s="109" t="s">
        <v>672</v>
      </c>
      <c r="B466" s="110" t="s">
        <v>454</v>
      </c>
      <c r="C466" s="111">
        <v>0</v>
      </c>
      <c r="D466" s="112"/>
      <c r="E466" s="113">
        <v>214.52947918000001</v>
      </c>
      <c r="F466" s="114">
        <v>0</v>
      </c>
      <c r="G466" s="115">
        <v>40</v>
      </c>
      <c r="H466" s="116">
        <v>0</v>
      </c>
      <c r="I466" s="117"/>
    </row>
    <row r="467" spans="1:9" hidden="1" outlineLevel="4" x14ac:dyDescent="0.2">
      <c r="A467" s="109" t="s">
        <v>673</v>
      </c>
      <c r="B467" s="110" t="s">
        <v>442</v>
      </c>
      <c r="C467" s="111">
        <v>9</v>
      </c>
      <c r="D467" s="112"/>
      <c r="E467" s="113">
        <v>256.72991214000001</v>
      </c>
      <c r="F467" s="114">
        <v>2310.5692092600002</v>
      </c>
      <c r="G467" s="115">
        <v>40</v>
      </c>
      <c r="H467" s="116">
        <v>1386.3415255560001</v>
      </c>
      <c r="I467" s="117"/>
    </row>
    <row r="468" spans="1:9" outlineLevel="3" x14ac:dyDescent="0.2">
      <c r="A468" s="109" t="s">
        <v>674</v>
      </c>
      <c r="B468" s="110" t="s">
        <v>675</v>
      </c>
      <c r="C468" s="111">
        <v>8</v>
      </c>
      <c r="D468" s="112"/>
      <c r="E468" s="113">
        <f>SUM(F469)</f>
        <v>139.66</v>
      </c>
      <c r="F468" s="114">
        <f>C468*E468</f>
        <v>1117.28</v>
      </c>
      <c r="G468" s="115">
        <f>IF(F468=0, 0, 100*(1-(H468/F468)))</f>
        <v>40</v>
      </c>
      <c r="H468" s="116">
        <f>C468*SUM(H469)</f>
        <v>670.36799999999994</v>
      </c>
      <c r="I468" s="117"/>
    </row>
    <row r="469" spans="1:9" outlineLevel="3" x14ac:dyDescent="0.2">
      <c r="A469" s="109" t="s">
        <v>676</v>
      </c>
      <c r="B469" s="110" t="s">
        <v>281</v>
      </c>
      <c r="C469" s="111">
        <v>1</v>
      </c>
      <c r="D469" s="112"/>
      <c r="E469" s="113">
        <v>139.66</v>
      </c>
      <c r="F469" s="114">
        <f>C469*E469</f>
        <v>139.66</v>
      </c>
      <c r="G469" s="115">
        <v>40</v>
      </c>
      <c r="H469" s="116">
        <f>F469*(1-(G469/100)) +(0*SUM(H470,H471))</f>
        <v>83.795999999999992</v>
      </c>
      <c r="I469" s="117"/>
    </row>
    <row r="470" spans="1:9" hidden="1" outlineLevel="4" x14ac:dyDescent="0.2">
      <c r="A470" s="109" t="s">
        <v>677</v>
      </c>
      <c r="B470" s="110" t="s">
        <v>285</v>
      </c>
      <c r="C470" s="111">
        <v>2</v>
      </c>
      <c r="D470" s="112"/>
      <c r="E470" s="113">
        <v>15.02</v>
      </c>
      <c r="F470" s="114">
        <v>30.04</v>
      </c>
      <c r="G470" s="115">
        <v>40</v>
      </c>
      <c r="H470" s="116">
        <v>18.024000000000001</v>
      </c>
      <c r="I470" s="117"/>
    </row>
    <row r="471" spans="1:9" hidden="1" outlineLevel="4" x14ac:dyDescent="0.2">
      <c r="A471" s="109" t="s">
        <v>678</v>
      </c>
      <c r="B471" s="110" t="s">
        <v>292</v>
      </c>
      <c r="C471" s="111">
        <v>2</v>
      </c>
      <c r="D471" s="112"/>
      <c r="E471" s="113">
        <v>54.81</v>
      </c>
      <c r="F471" s="114">
        <v>109.62</v>
      </c>
      <c r="G471" s="115">
        <v>40</v>
      </c>
      <c r="H471" s="116">
        <v>65.772000000000006</v>
      </c>
      <c r="I471" s="117"/>
    </row>
    <row r="472" spans="1:9" outlineLevel="2" x14ac:dyDescent="0.2">
      <c r="A472" s="109" t="s">
        <v>679</v>
      </c>
      <c r="B472" s="110" t="s">
        <v>680</v>
      </c>
      <c r="C472" s="111">
        <v>1</v>
      </c>
      <c r="D472" s="112"/>
      <c r="E472" s="113">
        <f>SUM(F473,F475)</f>
        <v>600306.27899736003</v>
      </c>
      <c r="F472" s="114">
        <f>C472*E472</f>
        <v>600306.27899736003</v>
      </c>
      <c r="G472" s="115">
        <f>IF(F472=0, 0, 100*(1-(H472/F472)))</f>
        <v>40</v>
      </c>
      <c r="H472" s="116">
        <f>C472*SUM(H473,H475)</f>
        <v>360183.76739841601</v>
      </c>
      <c r="I472" s="117"/>
    </row>
    <row r="473" spans="1:9" outlineLevel="3" x14ac:dyDescent="0.2">
      <c r="A473" s="109" t="s">
        <v>681</v>
      </c>
      <c r="B473" s="110" t="s">
        <v>440</v>
      </c>
      <c r="C473" s="111">
        <v>117</v>
      </c>
      <c r="D473" s="112"/>
      <c r="E473" s="113">
        <v>256.72991214000001</v>
      </c>
      <c r="F473" s="114">
        <f>C473*E473</f>
        <v>30037.399720380003</v>
      </c>
      <c r="G473" s="115">
        <v>40</v>
      </c>
      <c r="H473" s="116">
        <f>F473*(1-(G473/100)) +(0*SUM(H474))</f>
        <v>18022.439832227999</v>
      </c>
      <c r="I473" s="117"/>
    </row>
    <row r="474" spans="1:9" hidden="1" outlineLevel="3" x14ac:dyDescent="0.2">
      <c r="A474" s="109" t="s">
        <v>682</v>
      </c>
      <c r="B474" s="110" t="s">
        <v>442</v>
      </c>
      <c r="C474" s="111">
        <v>1</v>
      </c>
      <c r="D474" s="112"/>
      <c r="E474" s="113">
        <v>256.72991214000001</v>
      </c>
      <c r="F474" s="114">
        <v>256.72991214000001</v>
      </c>
      <c r="G474" s="115">
        <v>40</v>
      </c>
      <c r="H474" s="116">
        <v>154.03794728400001</v>
      </c>
      <c r="I474" s="117"/>
    </row>
    <row r="475" spans="1:9" outlineLevel="3" x14ac:dyDescent="0.2">
      <c r="A475" s="109" t="s">
        <v>683</v>
      </c>
      <c r="B475" s="110" t="s">
        <v>684</v>
      </c>
      <c r="C475" s="111">
        <v>39</v>
      </c>
      <c r="D475" s="112"/>
      <c r="E475" s="113">
        <v>14622.27895582</v>
      </c>
      <c r="F475" s="114">
        <f>C475*E475</f>
        <v>570268.87927698006</v>
      </c>
      <c r="G475" s="115">
        <v>40</v>
      </c>
      <c r="H475" s="116">
        <f>F475*(1-(G475/100)) +(0*SUM(H476,H477,H478,H479,H480,H481,H482,H483))</f>
        <v>342161.327566188</v>
      </c>
      <c r="I475" s="117"/>
    </row>
    <row r="476" spans="1:9" hidden="1" outlineLevel="4" x14ac:dyDescent="0.2">
      <c r="A476" s="109" t="s">
        <v>685</v>
      </c>
      <c r="B476" s="110" t="s">
        <v>446</v>
      </c>
      <c r="C476" s="111">
        <v>1</v>
      </c>
      <c r="D476" s="112"/>
      <c r="E476" s="113">
        <v>10880.466063919999</v>
      </c>
      <c r="F476" s="114">
        <v>10880.466063919999</v>
      </c>
      <c r="G476" s="115">
        <v>40</v>
      </c>
      <c r="H476" s="116">
        <v>6528.2796383519999</v>
      </c>
      <c r="I476" s="117"/>
    </row>
    <row r="477" spans="1:9" hidden="1" outlineLevel="4" x14ac:dyDescent="0.2">
      <c r="A477" s="109" t="s">
        <v>686</v>
      </c>
      <c r="B477" s="110" t="s">
        <v>259</v>
      </c>
      <c r="C477" s="111">
        <v>1</v>
      </c>
      <c r="D477" s="112"/>
      <c r="E477" s="113">
        <v>33.99</v>
      </c>
      <c r="F477" s="114">
        <v>33.99</v>
      </c>
      <c r="G477" s="115">
        <v>40</v>
      </c>
      <c r="H477" s="116">
        <v>20.393999999999998</v>
      </c>
      <c r="I477" s="117"/>
    </row>
    <row r="478" spans="1:9" hidden="1" outlineLevel="4" x14ac:dyDescent="0.2">
      <c r="A478" s="109" t="s">
        <v>687</v>
      </c>
      <c r="B478" s="110" t="s">
        <v>261</v>
      </c>
      <c r="C478" s="111">
        <v>1</v>
      </c>
      <c r="D478" s="112"/>
      <c r="E478" s="113">
        <v>1625.87546161</v>
      </c>
      <c r="F478" s="114">
        <v>1625.87546161</v>
      </c>
      <c r="G478" s="115">
        <v>40</v>
      </c>
      <c r="H478" s="116">
        <v>975.52527696599998</v>
      </c>
      <c r="I478" s="117"/>
    </row>
    <row r="479" spans="1:9" hidden="1" outlineLevel="4" x14ac:dyDescent="0.2">
      <c r="A479" s="109" t="s">
        <v>688</v>
      </c>
      <c r="B479" s="110" t="s">
        <v>448</v>
      </c>
      <c r="C479" s="111">
        <v>1</v>
      </c>
      <c r="D479" s="112"/>
      <c r="E479" s="113">
        <v>862.86769387000004</v>
      </c>
      <c r="F479" s="114">
        <v>862.86769387000004</v>
      </c>
      <c r="G479" s="115">
        <v>40</v>
      </c>
      <c r="H479" s="116">
        <v>517.72061632199996</v>
      </c>
      <c r="I479" s="117"/>
    </row>
    <row r="480" spans="1:9" hidden="1" outlineLevel="4" x14ac:dyDescent="0.2">
      <c r="A480" s="109" t="s">
        <v>689</v>
      </c>
      <c r="B480" s="110" t="s">
        <v>626</v>
      </c>
      <c r="C480" s="111">
        <v>1</v>
      </c>
      <c r="D480" s="112"/>
      <c r="E480" s="113">
        <v>448.89</v>
      </c>
      <c r="F480" s="114">
        <v>448.89</v>
      </c>
      <c r="G480" s="115">
        <v>40</v>
      </c>
      <c r="H480" s="116">
        <v>269.334</v>
      </c>
      <c r="I480" s="117"/>
    </row>
    <row r="481" spans="1:9" hidden="1" outlineLevel="4" x14ac:dyDescent="0.2">
      <c r="A481" s="109" t="s">
        <v>690</v>
      </c>
      <c r="B481" s="110" t="s">
        <v>452</v>
      </c>
      <c r="C481" s="111">
        <v>0</v>
      </c>
      <c r="D481" s="112"/>
      <c r="E481" s="113">
        <v>214.52947918000001</v>
      </c>
      <c r="F481" s="114">
        <v>0</v>
      </c>
      <c r="G481" s="115">
        <v>40</v>
      </c>
      <c r="H481" s="116">
        <v>0</v>
      </c>
      <c r="I481" s="117"/>
    </row>
    <row r="482" spans="1:9" hidden="1" outlineLevel="4" x14ac:dyDescent="0.2">
      <c r="A482" s="109" t="s">
        <v>691</v>
      </c>
      <c r="B482" s="110" t="s">
        <v>454</v>
      </c>
      <c r="C482" s="111">
        <v>0</v>
      </c>
      <c r="D482" s="112"/>
      <c r="E482" s="113">
        <v>214.52947918000001</v>
      </c>
      <c r="F482" s="114">
        <v>0</v>
      </c>
      <c r="G482" s="115">
        <v>40</v>
      </c>
      <c r="H482" s="116">
        <v>0</v>
      </c>
      <c r="I482" s="117"/>
    </row>
    <row r="483" spans="1:9" hidden="1" outlineLevel="4" x14ac:dyDescent="0.2">
      <c r="A483" s="109" t="s">
        <v>692</v>
      </c>
      <c r="B483" s="110" t="s">
        <v>442</v>
      </c>
      <c r="C483" s="111">
        <v>3</v>
      </c>
      <c r="D483" s="112"/>
      <c r="E483" s="113">
        <v>256.72991214000001</v>
      </c>
      <c r="F483" s="114">
        <v>770.18973642000003</v>
      </c>
      <c r="G483" s="115">
        <v>40</v>
      </c>
      <c r="H483" s="116">
        <v>462.11384185200001</v>
      </c>
      <c r="I483" s="117"/>
    </row>
    <row r="484" spans="1:9" outlineLevel="2" x14ac:dyDescent="0.2">
      <c r="A484" s="109" t="s">
        <v>693</v>
      </c>
      <c r="B484" s="110" t="s">
        <v>694</v>
      </c>
      <c r="C484" s="111">
        <v>1</v>
      </c>
      <c r="D484" s="112"/>
      <c r="E484" s="113">
        <f>SUM(F485,F487)</f>
        <v>35591.431717899999</v>
      </c>
      <c r="F484" s="114">
        <f>C484*E484</f>
        <v>35591.431717899999</v>
      </c>
      <c r="G484" s="115">
        <f>IF(F484=0, 0, 100*(1-(H484/F484)))</f>
        <v>39.999999999999993</v>
      </c>
      <c r="H484" s="116">
        <f>C484*SUM(H485,H487)</f>
        <v>21354.859030740001</v>
      </c>
      <c r="I484" s="117"/>
    </row>
    <row r="485" spans="1:9" outlineLevel="3" x14ac:dyDescent="0.2">
      <c r="A485" s="109" t="s">
        <v>695</v>
      </c>
      <c r="B485" s="110" t="s">
        <v>440</v>
      </c>
      <c r="C485" s="111">
        <v>12</v>
      </c>
      <c r="D485" s="112"/>
      <c r="E485" s="113">
        <v>256.72991214000001</v>
      </c>
      <c r="F485" s="114">
        <f>C485*E485</f>
        <v>3080.7589456800001</v>
      </c>
      <c r="G485" s="115">
        <v>40</v>
      </c>
      <c r="H485" s="116">
        <f>F485*(1-(G485/100)) +(0*SUM(H486))</f>
        <v>1848.455367408</v>
      </c>
      <c r="I485" s="117"/>
    </row>
    <row r="486" spans="1:9" hidden="1" outlineLevel="3" x14ac:dyDescent="0.2">
      <c r="A486" s="109" t="s">
        <v>696</v>
      </c>
      <c r="B486" s="110" t="s">
        <v>442</v>
      </c>
      <c r="C486" s="111">
        <v>1</v>
      </c>
      <c r="D486" s="112"/>
      <c r="E486" s="113">
        <v>256.72991214000001</v>
      </c>
      <c r="F486" s="114">
        <v>256.72991214000001</v>
      </c>
      <c r="G486" s="115">
        <v>40</v>
      </c>
      <c r="H486" s="116">
        <v>154.03794728400001</v>
      </c>
      <c r="I486" s="117"/>
    </row>
    <row r="487" spans="1:9" outlineLevel="3" x14ac:dyDescent="0.2">
      <c r="A487" s="109" t="s">
        <v>697</v>
      </c>
      <c r="B487" s="110" t="s">
        <v>698</v>
      </c>
      <c r="C487" s="111">
        <v>2</v>
      </c>
      <c r="D487" s="112"/>
      <c r="E487" s="113">
        <v>16255.336386110001</v>
      </c>
      <c r="F487" s="114">
        <f>C487*E487</f>
        <v>32510.672772220001</v>
      </c>
      <c r="G487" s="115">
        <v>40</v>
      </c>
      <c r="H487" s="116">
        <f>F487*(1-(G487/100)) +(0*SUM(H488,H489,H490,H491,H492,H493,H494,H495))</f>
        <v>19506.403663331999</v>
      </c>
      <c r="I487" s="117"/>
    </row>
    <row r="488" spans="1:9" hidden="1" outlineLevel="4" x14ac:dyDescent="0.2">
      <c r="A488" s="109" t="s">
        <v>699</v>
      </c>
      <c r="B488" s="110" t="s">
        <v>446</v>
      </c>
      <c r="C488" s="111">
        <v>1</v>
      </c>
      <c r="D488" s="112"/>
      <c r="E488" s="113">
        <v>10880.466063919999</v>
      </c>
      <c r="F488" s="114">
        <v>10880.466063919999</v>
      </c>
      <c r="G488" s="115">
        <v>40</v>
      </c>
      <c r="H488" s="116">
        <v>6528.2796383519999</v>
      </c>
      <c r="I488" s="117"/>
    </row>
    <row r="489" spans="1:9" hidden="1" outlineLevel="4" x14ac:dyDescent="0.2">
      <c r="A489" s="109" t="s">
        <v>700</v>
      </c>
      <c r="B489" s="110" t="s">
        <v>259</v>
      </c>
      <c r="C489" s="111">
        <v>1</v>
      </c>
      <c r="D489" s="112"/>
      <c r="E489" s="113">
        <v>33.99</v>
      </c>
      <c r="F489" s="114">
        <v>33.99</v>
      </c>
      <c r="G489" s="115">
        <v>40</v>
      </c>
      <c r="H489" s="116">
        <v>20.393999999999998</v>
      </c>
      <c r="I489" s="117"/>
    </row>
    <row r="490" spans="1:9" hidden="1" outlineLevel="4" x14ac:dyDescent="0.2">
      <c r="A490" s="109" t="s">
        <v>701</v>
      </c>
      <c r="B490" s="110" t="s">
        <v>261</v>
      </c>
      <c r="C490" s="111">
        <v>1</v>
      </c>
      <c r="D490" s="112"/>
      <c r="E490" s="113">
        <v>1625.87546161</v>
      </c>
      <c r="F490" s="114">
        <v>1625.87546161</v>
      </c>
      <c r="G490" s="115">
        <v>40</v>
      </c>
      <c r="H490" s="116">
        <v>975.52527696599998</v>
      </c>
      <c r="I490" s="117"/>
    </row>
    <row r="491" spans="1:9" hidden="1" outlineLevel="4" x14ac:dyDescent="0.2">
      <c r="A491" s="109" t="s">
        <v>702</v>
      </c>
      <c r="B491" s="110" t="s">
        <v>448</v>
      </c>
      <c r="C491" s="111">
        <v>2</v>
      </c>
      <c r="D491" s="112"/>
      <c r="E491" s="113">
        <v>862.86769387000004</v>
      </c>
      <c r="F491" s="114">
        <v>1725.7353877400001</v>
      </c>
      <c r="G491" s="115">
        <v>40</v>
      </c>
      <c r="H491" s="116">
        <v>1035.4412326439999</v>
      </c>
      <c r="I491" s="117"/>
    </row>
    <row r="492" spans="1:9" hidden="1" outlineLevel="4" x14ac:dyDescent="0.2">
      <c r="A492" s="109" t="s">
        <v>703</v>
      </c>
      <c r="B492" s="110" t="s">
        <v>626</v>
      </c>
      <c r="C492" s="111">
        <v>1</v>
      </c>
      <c r="D492" s="112"/>
      <c r="E492" s="113">
        <v>448.89</v>
      </c>
      <c r="F492" s="114">
        <v>448.89</v>
      </c>
      <c r="G492" s="115">
        <v>40</v>
      </c>
      <c r="H492" s="116">
        <v>269.334</v>
      </c>
      <c r="I492" s="117"/>
    </row>
    <row r="493" spans="1:9" hidden="1" outlineLevel="4" x14ac:dyDescent="0.2">
      <c r="A493" s="109" t="s">
        <v>704</v>
      </c>
      <c r="B493" s="110" t="s">
        <v>452</v>
      </c>
      <c r="C493" s="111">
        <v>0</v>
      </c>
      <c r="D493" s="112"/>
      <c r="E493" s="113">
        <v>214.52947918000001</v>
      </c>
      <c r="F493" s="114">
        <v>0</v>
      </c>
      <c r="G493" s="115">
        <v>40</v>
      </c>
      <c r="H493" s="116">
        <v>0</v>
      </c>
      <c r="I493" s="117"/>
    </row>
    <row r="494" spans="1:9" hidden="1" outlineLevel="4" x14ac:dyDescent="0.2">
      <c r="A494" s="109" t="s">
        <v>705</v>
      </c>
      <c r="B494" s="110" t="s">
        <v>454</v>
      </c>
      <c r="C494" s="111">
        <v>0</v>
      </c>
      <c r="D494" s="112"/>
      <c r="E494" s="113">
        <v>214.52947918000001</v>
      </c>
      <c r="F494" s="114">
        <v>0</v>
      </c>
      <c r="G494" s="115">
        <v>40</v>
      </c>
      <c r="H494" s="116">
        <v>0</v>
      </c>
      <c r="I494" s="117"/>
    </row>
    <row r="495" spans="1:9" hidden="1" outlineLevel="4" x14ac:dyDescent="0.2">
      <c r="A495" s="109" t="s">
        <v>706</v>
      </c>
      <c r="B495" s="110" t="s">
        <v>442</v>
      </c>
      <c r="C495" s="111">
        <v>6</v>
      </c>
      <c r="D495" s="112"/>
      <c r="E495" s="113">
        <v>256.72991214000001</v>
      </c>
      <c r="F495" s="114">
        <v>1540.3794728400001</v>
      </c>
      <c r="G495" s="115">
        <v>40</v>
      </c>
      <c r="H495" s="116">
        <v>924.22768370400001</v>
      </c>
      <c r="I495" s="117"/>
    </row>
    <row r="496" spans="1:9" outlineLevel="1" x14ac:dyDescent="0.2">
      <c r="A496" s="109" t="s">
        <v>707</v>
      </c>
      <c r="B496" s="110" t="s">
        <v>708</v>
      </c>
      <c r="C496" s="111">
        <v>1</v>
      </c>
      <c r="D496" s="112"/>
      <c r="E496" s="113">
        <f>SUM(F497,F502,F507)</f>
        <v>5190955.0490445402</v>
      </c>
      <c r="F496" s="114">
        <f>C496*E496</f>
        <v>5190955.0490445402</v>
      </c>
      <c r="G496" s="115">
        <f>IF(F496=0, 0, 100*(1-(H496/F496)))</f>
        <v>79.674732249107507</v>
      </c>
      <c r="H496" s="116">
        <f>C496*SUM(H497,H502,H507)</f>
        <v>1055075.5125467759</v>
      </c>
      <c r="I496" s="117"/>
    </row>
    <row r="497" spans="1:9" outlineLevel="2" x14ac:dyDescent="0.2">
      <c r="A497" s="109" t="s">
        <v>709</v>
      </c>
      <c r="B497" s="110" t="s">
        <v>710</v>
      </c>
      <c r="C497" s="111">
        <v>1</v>
      </c>
      <c r="D497" s="112"/>
      <c r="E497" s="113">
        <f>SUM(F498,F500)</f>
        <v>3203937.34879544</v>
      </c>
      <c r="F497" s="114">
        <f>C497*E497</f>
        <v>3203937.34879544</v>
      </c>
      <c r="G497" s="115">
        <f>IF(F497=0, 0, 100*(1-(H497/F497)))</f>
        <v>76</v>
      </c>
      <c r="H497" s="116">
        <f>C497*SUM(H498,H500)</f>
        <v>768944.96371090552</v>
      </c>
      <c r="I497" s="117"/>
    </row>
    <row r="498" spans="1:9" outlineLevel="3" x14ac:dyDescent="0.2">
      <c r="A498" s="109" t="s">
        <v>711</v>
      </c>
      <c r="B498" s="110" t="s">
        <v>712</v>
      </c>
      <c r="C498" s="111">
        <v>1556</v>
      </c>
      <c r="D498" s="112"/>
      <c r="E498" s="113">
        <v>1782.75818159</v>
      </c>
      <c r="F498" s="114">
        <f>C498*E498</f>
        <v>2773971.7305540401</v>
      </c>
      <c r="G498" s="115">
        <v>76</v>
      </c>
      <c r="H498" s="116">
        <f>F498*(1-(G498/100)) +(0*SUM(H499))</f>
        <v>665753.21533296956</v>
      </c>
      <c r="I498" s="117"/>
    </row>
    <row r="499" spans="1:9" hidden="1" outlineLevel="3" x14ac:dyDescent="0.2">
      <c r="A499" s="109" t="s">
        <v>713</v>
      </c>
      <c r="B499" s="110" t="s">
        <v>714</v>
      </c>
      <c r="C499" s="111">
        <v>1</v>
      </c>
      <c r="D499" s="112"/>
      <c r="E499" s="113">
        <v>1782.75818159</v>
      </c>
      <c r="F499" s="114">
        <v>1782.75818159</v>
      </c>
      <c r="G499" s="115">
        <v>76</v>
      </c>
      <c r="H499" s="116">
        <v>427.86196358159998</v>
      </c>
      <c r="I499" s="117"/>
    </row>
    <row r="500" spans="1:9" outlineLevel="3" x14ac:dyDescent="0.2">
      <c r="A500" s="109" t="s">
        <v>715</v>
      </c>
      <c r="B500" s="110" t="s">
        <v>716</v>
      </c>
      <c r="C500" s="111">
        <v>1556</v>
      </c>
      <c r="D500" s="112"/>
      <c r="E500" s="113">
        <v>276.32751815</v>
      </c>
      <c r="F500" s="114">
        <f>C500*E500</f>
        <v>429965.61824139999</v>
      </c>
      <c r="G500" s="115">
        <v>76</v>
      </c>
      <c r="H500" s="116">
        <f>F500*(1-(G500/100)) +(0*SUM(H501))</f>
        <v>103191.74837793599</v>
      </c>
      <c r="I500" s="117"/>
    </row>
    <row r="501" spans="1:9" hidden="1" outlineLevel="3" x14ac:dyDescent="0.2">
      <c r="A501" s="109" t="s">
        <v>717</v>
      </c>
      <c r="B501" s="110" t="s">
        <v>718</v>
      </c>
      <c r="C501" s="111">
        <v>1</v>
      </c>
      <c r="D501" s="112"/>
      <c r="E501" s="113">
        <v>276.32751815</v>
      </c>
      <c r="F501" s="114">
        <v>276.32751815</v>
      </c>
      <c r="G501" s="115">
        <v>76</v>
      </c>
      <c r="H501" s="116">
        <v>66.318604355999994</v>
      </c>
      <c r="I501" s="117"/>
    </row>
    <row r="502" spans="1:9" outlineLevel="2" x14ac:dyDescent="0.2">
      <c r="A502" s="109" t="s">
        <v>719</v>
      </c>
      <c r="B502" s="110" t="s">
        <v>720</v>
      </c>
      <c r="C502" s="111">
        <v>1</v>
      </c>
      <c r="D502" s="112"/>
      <c r="E502" s="113">
        <f>SUM(F503,F505)</f>
        <v>1987017.7002491001</v>
      </c>
      <c r="F502" s="114">
        <f>C502*E502</f>
        <v>1987017.7002491001</v>
      </c>
      <c r="G502" s="115">
        <f>IF(F502=0, 0, 100*(1-(H502/F502)))</f>
        <v>85.6</v>
      </c>
      <c r="H502" s="116">
        <f>C502*SUM(H503,H505)</f>
        <v>286130.54883587046</v>
      </c>
      <c r="I502" s="117"/>
    </row>
    <row r="503" spans="1:9" outlineLevel="3" x14ac:dyDescent="0.2">
      <c r="A503" s="109" t="s">
        <v>721</v>
      </c>
      <c r="B503" s="110" t="s">
        <v>712</v>
      </c>
      <c r="C503" s="111">
        <v>965</v>
      </c>
      <c r="D503" s="112"/>
      <c r="E503" s="113">
        <v>1782.75818159</v>
      </c>
      <c r="F503" s="114">
        <f>C503*E503</f>
        <v>1720361.6452343501</v>
      </c>
      <c r="G503" s="115">
        <v>85.6</v>
      </c>
      <c r="H503" s="116">
        <f>F503*(1-(G503/100)) +(0*SUM(H504))</f>
        <v>247732.07691374645</v>
      </c>
      <c r="I503" s="117"/>
    </row>
    <row r="504" spans="1:9" hidden="1" outlineLevel="3" x14ac:dyDescent="0.2">
      <c r="A504" s="109" t="s">
        <v>722</v>
      </c>
      <c r="B504" s="110" t="s">
        <v>714</v>
      </c>
      <c r="C504" s="111">
        <v>1</v>
      </c>
      <c r="D504" s="112"/>
      <c r="E504" s="113">
        <v>1782.75818159</v>
      </c>
      <c r="F504" s="114">
        <v>1782.75818159</v>
      </c>
      <c r="G504" s="115">
        <v>85.6</v>
      </c>
      <c r="H504" s="116">
        <v>256.71717814895999</v>
      </c>
      <c r="I504" s="117"/>
    </row>
    <row r="505" spans="1:9" outlineLevel="3" x14ac:dyDescent="0.2">
      <c r="A505" s="109" t="s">
        <v>723</v>
      </c>
      <c r="B505" s="110" t="s">
        <v>716</v>
      </c>
      <c r="C505" s="111">
        <v>965</v>
      </c>
      <c r="D505" s="112"/>
      <c r="E505" s="113">
        <v>276.32751815</v>
      </c>
      <c r="F505" s="114">
        <f>C505*E505</f>
        <v>266656.05501474999</v>
      </c>
      <c r="G505" s="115">
        <v>85.6</v>
      </c>
      <c r="H505" s="116">
        <f>F505*(1-(G505/100)) +(0*SUM(H506))</f>
        <v>38398.471922124001</v>
      </c>
      <c r="I505" s="117"/>
    </row>
    <row r="506" spans="1:9" hidden="1" outlineLevel="3" x14ac:dyDescent="0.2">
      <c r="A506" s="109" t="s">
        <v>724</v>
      </c>
      <c r="B506" s="110" t="s">
        <v>718</v>
      </c>
      <c r="C506" s="111">
        <v>1</v>
      </c>
      <c r="D506" s="112"/>
      <c r="E506" s="113">
        <v>276.32751815</v>
      </c>
      <c r="F506" s="114">
        <v>276.32751815</v>
      </c>
      <c r="G506" s="115">
        <v>85.6</v>
      </c>
      <c r="H506" s="116">
        <v>39.791162613600001</v>
      </c>
      <c r="I506" s="117"/>
    </row>
    <row r="507" spans="1:9" outlineLevel="2" x14ac:dyDescent="0.2">
      <c r="A507" s="109" t="s">
        <v>725</v>
      </c>
      <c r="B507" s="110" t="s">
        <v>726</v>
      </c>
      <c r="C507" s="111">
        <v>1</v>
      </c>
      <c r="D507" s="112"/>
      <c r="E507" s="113">
        <f>SUM(F508)</f>
        <v>0</v>
      </c>
      <c r="F507" s="114">
        <f>C507*E507</f>
        <v>0</v>
      </c>
      <c r="G507" s="115">
        <f>IF(F507=0, 0, 100*(1-(H507/F507)))</f>
        <v>0</v>
      </c>
      <c r="H507" s="116">
        <f>C507*SUM(H508)</f>
        <v>0</v>
      </c>
      <c r="I507" s="117"/>
    </row>
    <row r="508" spans="1:9" outlineLevel="2" x14ac:dyDescent="0.2">
      <c r="A508" s="109" t="s">
        <v>727</v>
      </c>
      <c r="B508" s="110" t="s">
        <v>728</v>
      </c>
      <c r="C508" s="111">
        <v>0</v>
      </c>
      <c r="D508" s="112"/>
      <c r="E508" s="113">
        <v>2292.1176620400001</v>
      </c>
      <c r="F508" s="114">
        <f>C508*E508</f>
        <v>0</v>
      </c>
      <c r="G508" s="115">
        <v>0</v>
      </c>
      <c r="H508" s="116">
        <f>F508*(1-(G508/100)) +(0*SUM(H509,H510))</f>
        <v>0</v>
      </c>
      <c r="I508" s="117"/>
    </row>
    <row r="509" spans="1:9" hidden="1" outlineLevel="3" x14ac:dyDescent="0.2">
      <c r="A509" s="109" t="s">
        <v>729</v>
      </c>
      <c r="B509" s="110" t="s">
        <v>730</v>
      </c>
      <c r="C509" s="111">
        <v>1</v>
      </c>
      <c r="D509" s="112"/>
      <c r="E509" s="113">
        <v>509.35948044999998</v>
      </c>
      <c r="F509" s="114">
        <v>509.35948044999998</v>
      </c>
      <c r="G509" s="115">
        <v>76</v>
      </c>
      <c r="H509" s="116">
        <v>122.24627530799999</v>
      </c>
      <c r="I509" s="117"/>
    </row>
    <row r="510" spans="1:9" hidden="1" outlineLevel="3" x14ac:dyDescent="0.2">
      <c r="A510" s="109" t="s">
        <v>731</v>
      </c>
      <c r="B510" s="110" t="s">
        <v>732</v>
      </c>
      <c r="C510" s="111">
        <v>1</v>
      </c>
      <c r="D510" s="112"/>
      <c r="E510" s="113">
        <v>1782.75818159</v>
      </c>
      <c r="F510" s="114">
        <v>1782.75818159</v>
      </c>
      <c r="G510" s="115">
        <v>76</v>
      </c>
      <c r="H510" s="116">
        <v>427.86196358159998</v>
      </c>
      <c r="I510" s="117"/>
    </row>
    <row r="511" spans="1:9" outlineLevel="1" x14ac:dyDescent="0.2">
      <c r="A511" s="109" t="s">
        <v>733</v>
      </c>
      <c r="B511" s="110" t="s">
        <v>734</v>
      </c>
      <c r="C511" s="111">
        <v>1</v>
      </c>
      <c r="D511" s="112"/>
      <c r="E511" s="113">
        <f>SUM(F512,F522,F534,F537,F540,F543,F546,F549)</f>
        <v>6996803.2191427397</v>
      </c>
      <c r="F511" s="114">
        <f>C511*E511</f>
        <v>6996803.2191427397</v>
      </c>
      <c r="G511" s="115">
        <f>IF(F511=0, 0, 100*(1-(H511/F511)))</f>
        <v>86.579802791875196</v>
      </c>
      <c r="H511" s="116">
        <f>C511*SUM(H512,H522,H534,H537,H540,H543,H546,H549)</f>
        <v>938984.79027338035</v>
      </c>
      <c r="I511" s="117"/>
    </row>
    <row r="512" spans="1:9" outlineLevel="2" x14ac:dyDescent="0.2">
      <c r="A512" s="109" t="s">
        <v>735</v>
      </c>
      <c r="B512" s="110" t="s">
        <v>736</v>
      </c>
      <c r="C512" s="111">
        <v>1</v>
      </c>
      <c r="D512" s="112"/>
      <c r="E512" s="113">
        <f>SUM(F513,F516,F518,F520)</f>
        <v>2915880.5362278</v>
      </c>
      <c r="F512" s="114">
        <f>C512*E512</f>
        <v>2915880.5362278</v>
      </c>
      <c r="G512" s="115">
        <f>IF(F512=0, 0, 100*(1-(H512/F512)))</f>
        <v>85.6</v>
      </c>
      <c r="H512" s="116">
        <f>C512*SUM(H513,H516,H518,H520)</f>
        <v>419886.79721680324</v>
      </c>
      <c r="I512" s="117"/>
    </row>
    <row r="513" spans="1:9" outlineLevel="3" x14ac:dyDescent="0.2">
      <c r="A513" s="109" t="s">
        <v>737</v>
      </c>
      <c r="B513" s="110" t="s">
        <v>728</v>
      </c>
      <c r="C513" s="111">
        <v>230</v>
      </c>
      <c r="D513" s="112"/>
      <c r="E513" s="113">
        <v>2292.1176620400001</v>
      </c>
      <c r="F513" s="114">
        <f>C513*E513</f>
        <v>527187.06226919999</v>
      </c>
      <c r="G513" s="115">
        <v>85.6</v>
      </c>
      <c r="H513" s="116">
        <f>F513*(1-(G513/100)) +(0*SUM(H514,H515))</f>
        <v>75914.936966764813</v>
      </c>
      <c r="I513" s="117"/>
    </row>
    <row r="514" spans="1:9" hidden="1" outlineLevel="4" x14ac:dyDescent="0.2">
      <c r="A514" s="109" t="s">
        <v>738</v>
      </c>
      <c r="B514" s="110" t="s">
        <v>730</v>
      </c>
      <c r="C514" s="111">
        <v>1</v>
      </c>
      <c r="D514" s="112"/>
      <c r="E514" s="113">
        <v>509.35948044999998</v>
      </c>
      <c r="F514" s="114">
        <v>509.35948044999998</v>
      </c>
      <c r="G514" s="115">
        <v>85.6</v>
      </c>
      <c r="H514" s="116">
        <v>73.347765184799997</v>
      </c>
      <c r="I514" s="117"/>
    </row>
    <row r="515" spans="1:9" hidden="1" outlineLevel="4" x14ac:dyDescent="0.2">
      <c r="A515" s="109" t="s">
        <v>739</v>
      </c>
      <c r="B515" s="110" t="s">
        <v>732</v>
      </c>
      <c r="C515" s="111">
        <v>1</v>
      </c>
      <c r="D515" s="112"/>
      <c r="E515" s="113">
        <v>1782.75818159</v>
      </c>
      <c r="F515" s="114">
        <v>1782.75818159</v>
      </c>
      <c r="G515" s="115">
        <v>85.6</v>
      </c>
      <c r="H515" s="116">
        <v>256.71717814895999</v>
      </c>
      <c r="I515" s="117"/>
    </row>
    <row r="516" spans="1:9" outlineLevel="3" x14ac:dyDescent="0.2">
      <c r="A516" s="109" t="s">
        <v>740</v>
      </c>
      <c r="B516" s="110" t="s">
        <v>741</v>
      </c>
      <c r="C516" s="111">
        <v>230</v>
      </c>
      <c r="D516" s="112"/>
      <c r="E516" s="113">
        <v>303.06889087000002</v>
      </c>
      <c r="F516" s="114">
        <f>C516*E516</f>
        <v>69705.844900099997</v>
      </c>
      <c r="G516" s="115">
        <v>85.6</v>
      </c>
      <c r="H516" s="116">
        <f>F516*(1-(G516/100)) +(0*SUM(H517))</f>
        <v>10037.641665614401</v>
      </c>
      <c r="I516" s="117"/>
    </row>
    <row r="517" spans="1:9" hidden="1" outlineLevel="3" x14ac:dyDescent="0.2">
      <c r="A517" s="109" t="s">
        <v>742</v>
      </c>
      <c r="B517" s="110" t="s">
        <v>743</v>
      </c>
      <c r="C517" s="111">
        <v>1</v>
      </c>
      <c r="D517" s="112"/>
      <c r="E517" s="113">
        <v>303.06889087000002</v>
      </c>
      <c r="F517" s="114">
        <v>303.06889087000002</v>
      </c>
      <c r="G517" s="115">
        <v>85.6</v>
      </c>
      <c r="H517" s="116">
        <v>43.641920285280001</v>
      </c>
      <c r="I517" s="117"/>
    </row>
    <row r="518" spans="1:9" outlineLevel="3" x14ac:dyDescent="0.2">
      <c r="A518" s="109" t="s">
        <v>744</v>
      </c>
      <c r="B518" s="110" t="s">
        <v>745</v>
      </c>
      <c r="C518" s="111">
        <v>230</v>
      </c>
      <c r="D518" s="112"/>
      <c r="E518" s="113">
        <v>1069.6549089499999</v>
      </c>
      <c r="F518" s="114">
        <f>C518*E518</f>
        <v>246020.6290585</v>
      </c>
      <c r="G518" s="115">
        <v>85.6</v>
      </c>
      <c r="H518" s="116">
        <f>F518*(1-(G518/100)) +(0*SUM(H519))</f>
        <v>35426.970584424002</v>
      </c>
      <c r="I518" s="117"/>
    </row>
    <row r="519" spans="1:9" hidden="1" outlineLevel="3" x14ac:dyDescent="0.2">
      <c r="A519" s="109" t="s">
        <v>746</v>
      </c>
      <c r="B519" s="110" t="s">
        <v>747</v>
      </c>
      <c r="C519" s="111">
        <v>1</v>
      </c>
      <c r="D519" s="112"/>
      <c r="E519" s="113">
        <v>1069.6549089499999</v>
      </c>
      <c r="F519" s="114">
        <v>1069.6549089499999</v>
      </c>
      <c r="G519" s="115">
        <v>85.6</v>
      </c>
      <c r="H519" s="116">
        <v>154.0303068888</v>
      </c>
      <c r="I519" s="117"/>
    </row>
    <row r="520" spans="1:9" outlineLevel="3" x14ac:dyDescent="0.2">
      <c r="A520" s="109" t="s">
        <v>748</v>
      </c>
      <c r="B520" s="110" t="s">
        <v>749</v>
      </c>
      <c r="C520" s="111">
        <v>230</v>
      </c>
      <c r="D520" s="112"/>
      <c r="E520" s="113">
        <v>9012.9</v>
      </c>
      <c r="F520" s="114">
        <f>C520*E520</f>
        <v>2072967</v>
      </c>
      <c r="G520" s="115">
        <v>85.6</v>
      </c>
      <c r="H520" s="116">
        <f>F520*(1-(G520/100)) +(0*SUM(H521))</f>
        <v>298507.24800000002</v>
      </c>
      <c r="I520" s="117"/>
    </row>
    <row r="521" spans="1:9" hidden="1" outlineLevel="3" x14ac:dyDescent="0.2">
      <c r="A521" s="109" t="s">
        <v>750</v>
      </c>
      <c r="B521" s="110" t="s">
        <v>751</v>
      </c>
      <c r="C521" s="111">
        <v>1</v>
      </c>
      <c r="D521" s="112"/>
      <c r="E521" s="113">
        <v>9012.9</v>
      </c>
      <c r="F521" s="114">
        <v>9012.9</v>
      </c>
      <c r="G521" s="115">
        <v>85.6</v>
      </c>
      <c r="H521" s="116">
        <v>1297.8576</v>
      </c>
      <c r="I521" s="117"/>
    </row>
    <row r="522" spans="1:9" outlineLevel="2" x14ac:dyDescent="0.2">
      <c r="A522" s="109" t="s">
        <v>752</v>
      </c>
      <c r="B522" s="110" t="s">
        <v>753</v>
      </c>
      <c r="C522" s="111">
        <v>1</v>
      </c>
      <c r="D522" s="112"/>
      <c r="E522" s="113">
        <f>SUM(F523,F526,F528,F530,F532)</f>
        <v>2563240.2685473198</v>
      </c>
      <c r="F522" s="114">
        <f>C522*E522</f>
        <v>2563240.2685473198</v>
      </c>
      <c r="G522" s="115">
        <f>IF(F522=0, 0, 100*(1-(H522/F522)))</f>
        <v>88</v>
      </c>
      <c r="H522" s="116">
        <f>C522*SUM(H523,H526,H528,H530,H532)</f>
        <v>307588.83222567837</v>
      </c>
      <c r="I522" s="117"/>
    </row>
    <row r="523" spans="1:9" outlineLevel="3" x14ac:dyDescent="0.2">
      <c r="A523" s="109" t="s">
        <v>754</v>
      </c>
      <c r="B523" s="110" t="s">
        <v>728</v>
      </c>
      <c r="C523" s="111">
        <v>197</v>
      </c>
      <c r="D523" s="112"/>
      <c r="E523" s="113">
        <v>2292.1176620400001</v>
      </c>
      <c r="F523" s="114">
        <f>C523*E523</f>
        <v>451547.17942188005</v>
      </c>
      <c r="G523" s="115">
        <v>88</v>
      </c>
      <c r="H523" s="116">
        <f>F523*(1-(G523/100)) +(0*SUM(H524,H525))</f>
        <v>54185.661530625606</v>
      </c>
      <c r="I523" s="117"/>
    </row>
    <row r="524" spans="1:9" hidden="1" outlineLevel="4" x14ac:dyDescent="0.2">
      <c r="A524" s="109" t="s">
        <v>755</v>
      </c>
      <c r="B524" s="110" t="s">
        <v>730</v>
      </c>
      <c r="C524" s="111">
        <v>1</v>
      </c>
      <c r="D524" s="112"/>
      <c r="E524" s="113">
        <v>509.35948044999998</v>
      </c>
      <c r="F524" s="114">
        <v>509.35948044999998</v>
      </c>
      <c r="G524" s="115">
        <v>88</v>
      </c>
      <c r="H524" s="116">
        <v>61.123137653999997</v>
      </c>
      <c r="I524" s="117"/>
    </row>
    <row r="525" spans="1:9" hidden="1" outlineLevel="4" x14ac:dyDescent="0.2">
      <c r="A525" s="109" t="s">
        <v>756</v>
      </c>
      <c r="B525" s="110" t="s">
        <v>732</v>
      </c>
      <c r="C525" s="111">
        <v>1</v>
      </c>
      <c r="D525" s="112"/>
      <c r="E525" s="113">
        <v>1782.75818159</v>
      </c>
      <c r="F525" s="114">
        <v>1782.75818159</v>
      </c>
      <c r="G525" s="115">
        <v>88</v>
      </c>
      <c r="H525" s="116">
        <v>213.93098179079999</v>
      </c>
      <c r="I525" s="117"/>
    </row>
    <row r="526" spans="1:9" outlineLevel="3" x14ac:dyDescent="0.2">
      <c r="A526" s="109" t="s">
        <v>757</v>
      </c>
      <c r="B526" s="110" t="s">
        <v>741</v>
      </c>
      <c r="C526" s="111">
        <v>197</v>
      </c>
      <c r="D526" s="112"/>
      <c r="E526" s="113">
        <v>303.06889087000002</v>
      </c>
      <c r="F526" s="114">
        <f>C526*E526</f>
        <v>59704.571501390004</v>
      </c>
      <c r="G526" s="115">
        <v>88</v>
      </c>
      <c r="H526" s="116">
        <f>F526*(1-(G526/100)) +(0*SUM(H527))</f>
        <v>7164.5485801668001</v>
      </c>
      <c r="I526" s="117"/>
    </row>
    <row r="527" spans="1:9" hidden="1" outlineLevel="3" x14ac:dyDescent="0.2">
      <c r="A527" s="109" t="s">
        <v>758</v>
      </c>
      <c r="B527" s="110" t="s">
        <v>743</v>
      </c>
      <c r="C527" s="111">
        <v>1</v>
      </c>
      <c r="D527" s="112"/>
      <c r="E527" s="113">
        <v>303.06889087000002</v>
      </c>
      <c r="F527" s="114">
        <v>303.06889087000002</v>
      </c>
      <c r="G527" s="115">
        <v>88</v>
      </c>
      <c r="H527" s="116">
        <v>36.368266904400002</v>
      </c>
      <c r="I527" s="117"/>
    </row>
    <row r="528" spans="1:9" outlineLevel="3" x14ac:dyDescent="0.2">
      <c r="A528" s="109" t="s">
        <v>759</v>
      </c>
      <c r="B528" s="110" t="s">
        <v>760</v>
      </c>
      <c r="C528" s="111">
        <v>197</v>
      </c>
      <c r="D528" s="112"/>
      <c r="E528" s="113">
        <v>333.63045970000002</v>
      </c>
      <c r="F528" s="114">
        <f>C528*E528</f>
        <v>65725.200560900004</v>
      </c>
      <c r="G528" s="115">
        <v>88</v>
      </c>
      <c r="H528" s="116">
        <f>F528*(1-(G528/100)) +(0*SUM(H529))</f>
        <v>7887.0240673080007</v>
      </c>
      <c r="I528" s="117"/>
    </row>
    <row r="529" spans="1:9" hidden="1" outlineLevel="3" x14ac:dyDescent="0.2">
      <c r="A529" s="109" t="s">
        <v>761</v>
      </c>
      <c r="B529" s="110" t="s">
        <v>762</v>
      </c>
      <c r="C529" s="111">
        <v>1</v>
      </c>
      <c r="D529" s="112"/>
      <c r="E529" s="113">
        <v>333.63045970000002</v>
      </c>
      <c r="F529" s="114">
        <v>333.63045970000002</v>
      </c>
      <c r="G529" s="115">
        <v>88</v>
      </c>
      <c r="H529" s="116">
        <v>40.035655163999998</v>
      </c>
      <c r="I529" s="117"/>
    </row>
    <row r="530" spans="1:9" outlineLevel="3" x14ac:dyDescent="0.2">
      <c r="A530" s="109" t="s">
        <v>763</v>
      </c>
      <c r="B530" s="110" t="s">
        <v>745</v>
      </c>
      <c r="C530" s="111">
        <v>197</v>
      </c>
      <c r="D530" s="112"/>
      <c r="E530" s="113">
        <v>1069.6549089499999</v>
      </c>
      <c r="F530" s="114">
        <f>C530*E530</f>
        <v>210722.01706314998</v>
      </c>
      <c r="G530" s="115">
        <v>88</v>
      </c>
      <c r="H530" s="116">
        <f>F530*(1-(G530/100)) +(0*SUM(H531))</f>
        <v>25286.642047577996</v>
      </c>
      <c r="I530" s="117"/>
    </row>
    <row r="531" spans="1:9" hidden="1" outlineLevel="3" x14ac:dyDescent="0.2">
      <c r="A531" s="109" t="s">
        <v>764</v>
      </c>
      <c r="B531" s="110" t="s">
        <v>747</v>
      </c>
      <c r="C531" s="111">
        <v>1</v>
      </c>
      <c r="D531" s="112"/>
      <c r="E531" s="113">
        <v>1069.6549089499999</v>
      </c>
      <c r="F531" s="114">
        <v>1069.6549089499999</v>
      </c>
      <c r="G531" s="115">
        <v>88</v>
      </c>
      <c r="H531" s="116">
        <v>128.35858907400001</v>
      </c>
      <c r="I531" s="117"/>
    </row>
    <row r="532" spans="1:9" outlineLevel="3" x14ac:dyDescent="0.2">
      <c r="A532" s="109" t="s">
        <v>765</v>
      </c>
      <c r="B532" s="110" t="s">
        <v>749</v>
      </c>
      <c r="C532" s="111">
        <v>197</v>
      </c>
      <c r="D532" s="112"/>
      <c r="E532" s="113">
        <v>9012.9</v>
      </c>
      <c r="F532" s="114">
        <f>C532*E532</f>
        <v>1775541.2999999998</v>
      </c>
      <c r="G532" s="115">
        <v>88</v>
      </c>
      <c r="H532" s="116">
        <f>F532*(1-(G532/100)) +(0*SUM(H533))</f>
        <v>213064.95599999998</v>
      </c>
      <c r="I532" s="117"/>
    </row>
    <row r="533" spans="1:9" hidden="1" outlineLevel="3" x14ac:dyDescent="0.2">
      <c r="A533" s="109" t="s">
        <v>766</v>
      </c>
      <c r="B533" s="110" t="s">
        <v>751</v>
      </c>
      <c r="C533" s="111">
        <v>1</v>
      </c>
      <c r="D533" s="112"/>
      <c r="E533" s="113">
        <v>9012.9</v>
      </c>
      <c r="F533" s="114">
        <v>9012.9</v>
      </c>
      <c r="G533" s="115">
        <v>88</v>
      </c>
      <c r="H533" s="116">
        <v>1081.548</v>
      </c>
      <c r="I533" s="117"/>
    </row>
    <row r="534" spans="1:9" outlineLevel="2" x14ac:dyDescent="0.2">
      <c r="A534" s="109" t="s">
        <v>767</v>
      </c>
      <c r="B534" s="110" t="s">
        <v>768</v>
      </c>
      <c r="C534" s="111">
        <v>1</v>
      </c>
      <c r="D534" s="112"/>
      <c r="E534" s="113">
        <f>SUM(F535)</f>
        <v>162811.6643336</v>
      </c>
      <c r="F534" s="114">
        <f>C534*E534</f>
        <v>162811.6643336</v>
      </c>
      <c r="G534" s="115">
        <f>IF(F534=0, 0, 100*(1-(H534/F534)))</f>
        <v>76</v>
      </c>
      <c r="H534" s="116">
        <f>C534*SUM(H535)</f>
        <v>39074.799440063995</v>
      </c>
      <c r="I534" s="117"/>
    </row>
    <row r="535" spans="1:9" outlineLevel="2" x14ac:dyDescent="0.2">
      <c r="A535" s="109" t="s">
        <v>769</v>
      </c>
      <c r="B535" s="110" t="s">
        <v>760</v>
      </c>
      <c r="C535" s="111">
        <v>488</v>
      </c>
      <c r="D535" s="112"/>
      <c r="E535" s="113">
        <v>333.63045970000002</v>
      </c>
      <c r="F535" s="114">
        <f>C535*E535</f>
        <v>162811.6643336</v>
      </c>
      <c r="G535" s="115">
        <v>76</v>
      </c>
      <c r="H535" s="116">
        <f>F535*(1-(G535/100)) +(0*SUM(H536))</f>
        <v>39074.799440063995</v>
      </c>
      <c r="I535" s="117"/>
    </row>
    <row r="536" spans="1:9" hidden="1" outlineLevel="2" x14ac:dyDescent="0.2">
      <c r="A536" s="109" t="s">
        <v>770</v>
      </c>
      <c r="B536" s="110" t="s">
        <v>762</v>
      </c>
      <c r="C536" s="111">
        <v>1</v>
      </c>
      <c r="D536" s="112"/>
      <c r="E536" s="113">
        <v>333.63045970000002</v>
      </c>
      <c r="F536" s="114">
        <v>333.63045970000002</v>
      </c>
      <c r="G536" s="115">
        <v>76</v>
      </c>
      <c r="H536" s="116">
        <v>80.071310327999996</v>
      </c>
      <c r="I536" s="117"/>
    </row>
    <row r="537" spans="1:9" outlineLevel="2" x14ac:dyDescent="0.2">
      <c r="A537" s="109" t="s">
        <v>771</v>
      </c>
      <c r="B537" s="110" t="s">
        <v>772</v>
      </c>
      <c r="C537" s="111">
        <v>1</v>
      </c>
      <c r="D537" s="112"/>
      <c r="E537" s="113">
        <f>SUM(F538)</f>
        <v>77735.897110100006</v>
      </c>
      <c r="F537" s="114">
        <f>C537*E537</f>
        <v>77735.897110100006</v>
      </c>
      <c r="G537" s="115">
        <f>IF(F537=0, 0, 100*(1-(H537/F537)))</f>
        <v>85.6</v>
      </c>
      <c r="H537" s="116">
        <f>C537*SUM(H538)</f>
        <v>11193.969183854402</v>
      </c>
      <c r="I537" s="117"/>
    </row>
    <row r="538" spans="1:9" outlineLevel="2" x14ac:dyDescent="0.2">
      <c r="A538" s="109" t="s">
        <v>773</v>
      </c>
      <c r="B538" s="110" t="s">
        <v>760</v>
      </c>
      <c r="C538" s="111">
        <v>233</v>
      </c>
      <c r="D538" s="112"/>
      <c r="E538" s="113">
        <v>333.63045970000002</v>
      </c>
      <c r="F538" s="114">
        <f>C538*E538</f>
        <v>77735.897110100006</v>
      </c>
      <c r="G538" s="115">
        <v>85.6</v>
      </c>
      <c r="H538" s="116">
        <f>F538*(1-(G538/100)) +(0*SUM(H539))</f>
        <v>11193.969183854402</v>
      </c>
      <c r="I538" s="117"/>
    </row>
    <row r="539" spans="1:9" hidden="1" outlineLevel="2" x14ac:dyDescent="0.2">
      <c r="A539" s="109" t="s">
        <v>774</v>
      </c>
      <c r="B539" s="110" t="s">
        <v>762</v>
      </c>
      <c r="C539" s="111">
        <v>1</v>
      </c>
      <c r="D539" s="112"/>
      <c r="E539" s="113">
        <v>333.63045970000002</v>
      </c>
      <c r="F539" s="114">
        <v>333.63045970000002</v>
      </c>
      <c r="G539" s="115">
        <v>85.6</v>
      </c>
      <c r="H539" s="116">
        <v>48.042786196800002</v>
      </c>
      <c r="I539" s="117"/>
    </row>
    <row r="540" spans="1:9" outlineLevel="2" x14ac:dyDescent="0.2">
      <c r="A540" s="109" t="s">
        <v>775</v>
      </c>
      <c r="B540" s="110" t="s">
        <v>776</v>
      </c>
      <c r="C540" s="111">
        <v>1</v>
      </c>
      <c r="D540" s="112"/>
      <c r="E540" s="113">
        <f>SUM(F541)</f>
        <v>304596.96931140003</v>
      </c>
      <c r="F540" s="114">
        <f>C540*E540</f>
        <v>304596.96931140003</v>
      </c>
      <c r="G540" s="115">
        <f>IF(F540=0, 0, 100*(1-(H540/F540)))</f>
        <v>85.6</v>
      </c>
      <c r="H540" s="116">
        <f>C540*SUM(H541)</f>
        <v>43861.963580841606</v>
      </c>
      <c r="I540" s="117"/>
    </row>
    <row r="541" spans="1:9" outlineLevel="2" x14ac:dyDescent="0.2">
      <c r="A541" s="109" t="s">
        <v>777</v>
      </c>
      <c r="B541" s="110" t="s">
        <v>778</v>
      </c>
      <c r="C541" s="111">
        <v>230</v>
      </c>
      <c r="D541" s="112"/>
      <c r="E541" s="113">
        <v>1324.33464918</v>
      </c>
      <c r="F541" s="114">
        <f>C541*E541</f>
        <v>304596.96931140003</v>
      </c>
      <c r="G541" s="115">
        <v>85.6</v>
      </c>
      <c r="H541" s="116">
        <f>F541*(1-(G541/100)) +(0*SUM(H542))</f>
        <v>43861.963580841606</v>
      </c>
      <c r="I541" s="117"/>
    </row>
    <row r="542" spans="1:9" hidden="1" outlineLevel="2" x14ac:dyDescent="0.2">
      <c r="A542" s="109" t="s">
        <v>779</v>
      </c>
      <c r="B542" s="110" t="s">
        <v>780</v>
      </c>
      <c r="C542" s="111">
        <v>1</v>
      </c>
      <c r="D542" s="112"/>
      <c r="E542" s="113">
        <v>1324.33464918</v>
      </c>
      <c r="F542" s="114">
        <v>1324.33464918</v>
      </c>
      <c r="G542" s="115">
        <v>85.6</v>
      </c>
      <c r="H542" s="116">
        <v>190.70418948192</v>
      </c>
      <c r="I542" s="117"/>
    </row>
    <row r="543" spans="1:9" outlineLevel="2" x14ac:dyDescent="0.2">
      <c r="A543" s="109" t="s">
        <v>781</v>
      </c>
      <c r="B543" s="110" t="s">
        <v>782</v>
      </c>
      <c r="C543" s="111">
        <v>1</v>
      </c>
      <c r="D543" s="112"/>
      <c r="E543" s="113">
        <f>SUM(F544)</f>
        <v>911567.55380255997</v>
      </c>
      <c r="F543" s="114">
        <f>C543*E543</f>
        <v>911567.55380255997</v>
      </c>
      <c r="G543" s="115">
        <f>IF(F543=0, 0, 100*(1-(H543/F543)))</f>
        <v>88</v>
      </c>
      <c r="H543" s="116">
        <f>C543*SUM(H544)</f>
        <v>109388.10645630718</v>
      </c>
      <c r="I543" s="117"/>
    </row>
    <row r="544" spans="1:9" outlineLevel="2" x14ac:dyDescent="0.2">
      <c r="A544" s="109" t="s">
        <v>783</v>
      </c>
      <c r="B544" s="110" t="s">
        <v>784</v>
      </c>
      <c r="C544" s="111">
        <v>521</v>
      </c>
      <c r="D544" s="112"/>
      <c r="E544" s="113">
        <v>1749.64981536</v>
      </c>
      <c r="F544" s="114">
        <f>C544*E544</f>
        <v>911567.55380255997</v>
      </c>
      <c r="G544" s="115">
        <v>88</v>
      </c>
      <c r="H544" s="116">
        <f>F544*(1-(G544/100)) +(0*SUM(H545))</f>
        <v>109388.10645630718</v>
      </c>
      <c r="I544" s="117"/>
    </row>
    <row r="545" spans="1:9" hidden="1" outlineLevel="2" x14ac:dyDescent="0.2">
      <c r="A545" s="109" t="s">
        <v>785</v>
      </c>
      <c r="B545" s="110" t="s">
        <v>786</v>
      </c>
      <c r="C545" s="111">
        <v>1</v>
      </c>
      <c r="D545" s="112"/>
      <c r="E545" s="113">
        <v>1749.64981536</v>
      </c>
      <c r="F545" s="114">
        <v>1749.64981536</v>
      </c>
      <c r="G545" s="115">
        <v>88</v>
      </c>
      <c r="H545" s="116">
        <v>209.95797784320001</v>
      </c>
      <c r="I545" s="117"/>
    </row>
    <row r="546" spans="1:9" outlineLevel="2" x14ac:dyDescent="0.2">
      <c r="A546" s="109" t="s">
        <v>787</v>
      </c>
      <c r="B546" s="110" t="s">
        <v>788</v>
      </c>
      <c r="C546" s="111">
        <v>1</v>
      </c>
      <c r="D546" s="112"/>
      <c r="E546" s="113">
        <f>SUM(F547)</f>
        <v>28078.44135985</v>
      </c>
      <c r="F546" s="114">
        <f>C546*E546</f>
        <v>28078.44135985</v>
      </c>
      <c r="G546" s="115">
        <f>IF(F546=0, 0, 100*(1-(H546/F546)))</f>
        <v>85.6</v>
      </c>
      <c r="H546" s="116">
        <f>C546*SUM(H547)</f>
        <v>4043.2955558184003</v>
      </c>
      <c r="I546" s="117"/>
    </row>
    <row r="547" spans="1:9" outlineLevel="2" x14ac:dyDescent="0.2">
      <c r="A547" s="109" t="s">
        <v>789</v>
      </c>
      <c r="B547" s="110" t="s">
        <v>790</v>
      </c>
      <c r="C547" s="111">
        <v>35</v>
      </c>
      <c r="D547" s="112"/>
      <c r="E547" s="113">
        <v>802.24118170999998</v>
      </c>
      <c r="F547" s="114">
        <f>C547*E547</f>
        <v>28078.44135985</v>
      </c>
      <c r="G547" s="115">
        <v>85.6</v>
      </c>
      <c r="H547" s="116">
        <f>F547*(1-(G547/100)) +(0*SUM(H548))</f>
        <v>4043.2955558184003</v>
      </c>
      <c r="I547" s="117"/>
    </row>
    <row r="548" spans="1:9" hidden="1" outlineLevel="2" x14ac:dyDescent="0.2">
      <c r="A548" s="109" t="s">
        <v>791</v>
      </c>
      <c r="B548" s="110" t="s">
        <v>792</v>
      </c>
      <c r="C548" s="111">
        <v>1</v>
      </c>
      <c r="D548" s="112"/>
      <c r="E548" s="113">
        <v>802.24118170999998</v>
      </c>
      <c r="F548" s="114">
        <v>802.24118170999998</v>
      </c>
      <c r="G548" s="115">
        <v>85.6</v>
      </c>
      <c r="H548" s="116">
        <v>115.52273016624</v>
      </c>
      <c r="I548" s="117"/>
    </row>
    <row r="549" spans="1:9" outlineLevel="2" x14ac:dyDescent="0.2">
      <c r="A549" s="109" t="s">
        <v>793</v>
      </c>
      <c r="B549" s="110" t="s">
        <v>794</v>
      </c>
      <c r="C549" s="111">
        <v>1</v>
      </c>
      <c r="D549" s="112"/>
      <c r="E549" s="113">
        <f>SUM(F550)</f>
        <v>32891.888450109996</v>
      </c>
      <c r="F549" s="114">
        <f>C549*E549</f>
        <v>32891.888450109996</v>
      </c>
      <c r="G549" s="115">
        <f>IF(F549=0, 0, 100*(1-(H549/F549)))</f>
        <v>88</v>
      </c>
      <c r="H549" s="116">
        <f>C549*SUM(H550)</f>
        <v>3947.0266140131994</v>
      </c>
      <c r="I549" s="117"/>
    </row>
    <row r="550" spans="1:9" outlineLevel="2" x14ac:dyDescent="0.2">
      <c r="A550" s="109" t="s">
        <v>795</v>
      </c>
      <c r="B550" s="110" t="s">
        <v>790</v>
      </c>
      <c r="C550" s="111">
        <v>41</v>
      </c>
      <c r="D550" s="112"/>
      <c r="E550" s="113">
        <v>802.24118170999998</v>
      </c>
      <c r="F550" s="114">
        <f>C550*E550</f>
        <v>32891.888450109996</v>
      </c>
      <c r="G550" s="115">
        <v>88</v>
      </c>
      <c r="H550" s="116">
        <f>F550*(1-(G550/100)) +(0*SUM(H551))</f>
        <v>3947.0266140131994</v>
      </c>
      <c r="I550" s="117"/>
    </row>
    <row r="551" spans="1:9" hidden="1" outlineLevel="2" x14ac:dyDescent="0.2">
      <c r="A551" s="109" t="s">
        <v>796</v>
      </c>
      <c r="B551" s="110" t="s">
        <v>792</v>
      </c>
      <c r="C551" s="111">
        <v>1</v>
      </c>
      <c r="D551" s="112"/>
      <c r="E551" s="113">
        <v>802.24118170999998</v>
      </c>
      <c r="F551" s="114">
        <v>802.24118170999998</v>
      </c>
      <c r="G551" s="115">
        <v>88</v>
      </c>
      <c r="H551" s="116">
        <v>96.268941805200001</v>
      </c>
      <c r="I551" s="117"/>
    </row>
    <row r="552" spans="1:9" outlineLevel="1" x14ac:dyDescent="0.2">
      <c r="A552" s="109" t="s">
        <v>797</v>
      </c>
      <c r="B552" s="110" t="s">
        <v>798</v>
      </c>
      <c r="C552" s="111">
        <v>1</v>
      </c>
      <c r="D552" s="112"/>
      <c r="E552" s="113">
        <f>SUM(F553,F571,F599,F631,F663,F695,F718,F740,F762,F789,F815,F841,F869,F903,F926,F941,F976)</f>
        <v>11632340.625884073</v>
      </c>
      <c r="F552" s="114">
        <f>C552*E552</f>
        <v>11632340.625884073</v>
      </c>
      <c r="G552" s="115">
        <f>IF(F552=0, 0, 100*(1-(H552/F552)))</f>
        <v>55.000000000000028</v>
      </c>
      <c r="H552" s="116">
        <f>C552*SUM(H553,H571,H599,H631,H663,H695,H718,H740,H762,H789,H815,H841,H869,H903,H926,H941,H976)</f>
        <v>5234553.2816478293</v>
      </c>
      <c r="I552" s="117"/>
    </row>
    <row r="553" spans="1:9" outlineLevel="2" x14ac:dyDescent="0.2">
      <c r="A553" s="109" t="s">
        <v>799</v>
      </c>
      <c r="B553" s="110" t="s">
        <v>800</v>
      </c>
      <c r="C553" s="111">
        <v>1</v>
      </c>
      <c r="D553" s="112"/>
      <c r="E553" s="113">
        <f>SUM(F554,F556,F558,F563,F567,F569)</f>
        <v>1101062.73</v>
      </c>
      <c r="F553" s="114">
        <f>C553*E553</f>
        <v>1101062.73</v>
      </c>
      <c r="G553" s="115">
        <f>IF(F553=0, 0, 100*(1-(H553/F553)))</f>
        <v>55.000000000000007</v>
      </c>
      <c r="H553" s="116">
        <f>C553*SUM(H554,H556,H558,H563,H567,H569)</f>
        <v>495478.22849999997</v>
      </c>
      <c r="I553" s="117"/>
    </row>
    <row r="554" spans="1:9" outlineLevel="3" x14ac:dyDescent="0.2">
      <c r="A554" s="109" t="s">
        <v>801</v>
      </c>
      <c r="B554" s="110" t="s">
        <v>62</v>
      </c>
      <c r="C554" s="111">
        <v>21</v>
      </c>
      <c r="D554" s="112"/>
      <c r="E554" s="113">
        <v>1419</v>
      </c>
      <c r="F554" s="114">
        <f>C554*E554</f>
        <v>29799</v>
      </c>
      <c r="G554" s="115">
        <v>55</v>
      </c>
      <c r="H554" s="116">
        <f>F554*(1-(G554/100)) +(0*SUM(H555))</f>
        <v>13409.55</v>
      </c>
      <c r="I554" s="117"/>
    </row>
    <row r="555" spans="1:9" hidden="1" outlineLevel="3" x14ac:dyDescent="0.2">
      <c r="A555" s="109" t="s">
        <v>802</v>
      </c>
      <c r="B555" s="110" t="s">
        <v>64</v>
      </c>
      <c r="C555" s="111">
        <v>1</v>
      </c>
      <c r="D555" s="112"/>
      <c r="E555" s="113">
        <v>1419</v>
      </c>
      <c r="F555" s="114">
        <v>1419</v>
      </c>
      <c r="G555" s="115">
        <v>55</v>
      </c>
      <c r="H555" s="116">
        <v>638.54999999999995</v>
      </c>
      <c r="I555" s="117"/>
    </row>
    <row r="556" spans="1:9" outlineLevel="3" x14ac:dyDescent="0.2">
      <c r="A556" s="109" t="s">
        <v>803</v>
      </c>
      <c r="B556" s="110" t="s">
        <v>66</v>
      </c>
      <c r="C556" s="111">
        <v>164</v>
      </c>
      <c r="D556" s="112"/>
      <c r="E556" s="113">
        <v>5209</v>
      </c>
      <c r="F556" s="114">
        <f>C556*E556</f>
        <v>854276</v>
      </c>
      <c r="G556" s="115">
        <v>55</v>
      </c>
      <c r="H556" s="116">
        <f>F556*(1-(G556/100)) +(0*SUM(H557))</f>
        <v>384424.19999999995</v>
      </c>
      <c r="I556" s="117"/>
    </row>
    <row r="557" spans="1:9" hidden="1" outlineLevel="3" x14ac:dyDescent="0.2">
      <c r="A557" s="109" t="s">
        <v>804</v>
      </c>
      <c r="B557" s="110" t="s">
        <v>68</v>
      </c>
      <c r="C557" s="111">
        <v>1</v>
      </c>
      <c r="D557" s="112"/>
      <c r="E557" s="113">
        <v>5209</v>
      </c>
      <c r="F557" s="114">
        <v>5209</v>
      </c>
      <c r="G557" s="115">
        <v>55</v>
      </c>
      <c r="H557" s="116">
        <v>2344.0500000000002</v>
      </c>
      <c r="I557" s="117"/>
    </row>
    <row r="558" spans="1:9" outlineLevel="3" x14ac:dyDescent="0.2">
      <c r="A558" s="109" t="s">
        <v>805</v>
      </c>
      <c r="B558" s="110" t="s">
        <v>70</v>
      </c>
      <c r="C558" s="111">
        <v>21</v>
      </c>
      <c r="D558" s="112"/>
      <c r="E558" s="113">
        <v>1300.8399999999999</v>
      </c>
      <c r="F558" s="114">
        <f>C558*E558</f>
        <v>27317.64</v>
      </c>
      <c r="G558" s="115">
        <v>55</v>
      </c>
      <c r="H558" s="116">
        <f>F558*(1-(G558/100)) +(0*SUM(H559,H560,H561,H562))</f>
        <v>12292.937999999998</v>
      </c>
      <c r="I558" s="117"/>
    </row>
    <row r="559" spans="1:9" hidden="1" outlineLevel="4" x14ac:dyDescent="0.2">
      <c r="A559" s="109" t="s">
        <v>806</v>
      </c>
      <c r="B559" s="110" t="s">
        <v>72</v>
      </c>
      <c r="C559" s="111">
        <v>1</v>
      </c>
      <c r="D559" s="112"/>
      <c r="E559" s="113">
        <v>290.63</v>
      </c>
      <c r="F559" s="114">
        <v>290.63</v>
      </c>
      <c r="G559" s="115">
        <v>55</v>
      </c>
      <c r="H559" s="116">
        <v>130.7835</v>
      </c>
      <c r="I559" s="117"/>
    </row>
    <row r="560" spans="1:9" hidden="1" outlineLevel="4" x14ac:dyDescent="0.2">
      <c r="A560" s="109" t="s">
        <v>807</v>
      </c>
      <c r="B560" s="110" t="s">
        <v>74</v>
      </c>
      <c r="C560" s="111">
        <v>1</v>
      </c>
      <c r="D560" s="112"/>
      <c r="E560" s="113">
        <v>297</v>
      </c>
      <c r="F560" s="114">
        <v>297</v>
      </c>
      <c r="G560" s="115">
        <v>55</v>
      </c>
      <c r="H560" s="116">
        <v>133.65</v>
      </c>
      <c r="I560" s="117"/>
    </row>
    <row r="561" spans="1:9" hidden="1" outlineLevel="4" x14ac:dyDescent="0.2">
      <c r="A561" s="109" t="s">
        <v>808</v>
      </c>
      <c r="B561" s="110" t="s">
        <v>64</v>
      </c>
      <c r="C561" s="111">
        <v>0</v>
      </c>
      <c r="D561" s="112"/>
      <c r="E561" s="113">
        <v>1419</v>
      </c>
      <c r="F561" s="114">
        <v>0</v>
      </c>
      <c r="G561" s="115">
        <v>55</v>
      </c>
      <c r="H561" s="116">
        <v>0</v>
      </c>
      <c r="I561" s="117"/>
    </row>
    <row r="562" spans="1:9" hidden="1" outlineLevel="4" x14ac:dyDescent="0.2">
      <c r="A562" s="109" t="s">
        <v>809</v>
      </c>
      <c r="B562" s="110" t="s">
        <v>77</v>
      </c>
      <c r="C562" s="111">
        <v>1</v>
      </c>
      <c r="D562" s="112"/>
      <c r="E562" s="113">
        <v>713.21</v>
      </c>
      <c r="F562" s="114">
        <v>713.21</v>
      </c>
      <c r="G562" s="115">
        <v>55</v>
      </c>
      <c r="H562" s="116">
        <v>320.94450000000001</v>
      </c>
      <c r="I562" s="117"/>
    </row>
    <row r="563" spans="1:9" outlineLevel="3" x14ac:dyDescent="0.2">
      <c r="A563" s="109" t="s">
        <v>810</v>
      </c>
      <c r="B563" s="110" t="s">
        <v>79</v>
      </c>
      <c r="C563" s="111">
        <v>13</v>
      </c>
      <c r="D563" s="112"/>
      <c r="E563" s="113">
        <v>5811.78</v>
      </c>
      <c r="F563" s="114">
        <f>C563*E563</f>
        <v>75553.14</v>
      </c>
      <c r="G563" s="115">
        <v>55</v>
      </c>
      <c r="H563" s="116">
        <f>F563*(1-(G563/100)) +(0*SUM(H564,H565,H566))</f>
        <v>33998.912999999993</v>
      </c>
      <c r="I563" s="117"/>
    </row>
    <row r="564" spans="1:9" hidden="1" outlineLevel="4" x14ac:dyDescent="0.2">
      <c r="A564" s="109" t="s">
        <v>811</v>
      </c>
      <c r="B564" s="110" t="s">
        <v>81</v>
      </c>
      <c r="C564" s="111">
        <v>1</v>
      </c>
      <c r="D564" s="112"/>
      <c r="E564" s="113">
        <v>121.31</v>
      </c>
      <c r="F564" s="114">
        <v>121.31</v>
      </c>
      <c r="G564" s="115">
        <v>55</v>
      </c>
      <c r="H564" s="116">
        <v>54.589500000000001</v>
      </c>
      <c r="I564" s="117"/>
    </row>
    <row r="565" spans="1:9" hidden="1" outlineLevel="4" x14ac:dyDescent="0.2">
      <c r="A565" s="109" t="s">
        <v>812</v>
      </c>
      <c r="B565" s="110" t="s">
        <v>83</v>
      </c>
      <c r="C565" s="111">
        <v>1</v>
      </c>
      <c r="D565" s="112"/>
      <c r="E565" s="113">
        <v>5658.47</v>
      </c>
      <c r="F565" s="114">
        <v>5658.47</v>
      </c>
      <c r="G565" s="115">
        <v>55</v>
      </c>
      <c r="H565" s="116">
        <v>2546.3114999999998</v>
      </c>
      <c r="I565" s="117"/>
    </row>
    <row r="566" spans="1:9" hidden="1" outlineLevel="4" x14ac:dyDescent="0.2">
      <c r="A566" s="109" t="s">
        <v>813</v>
      </c>
      <c r="B566" s="110" t="s">
        <v>85</v>
      </c>
      <c r="C566" s="111">
        <v>1</v>
      </c>
      <c r="D566" s="112"/>
      <c r="E566" s="113">
        <v>32</v>
      </c>
      <c r="F566" s="114">
        <v>32</v>
      </c>
      <c r="G566" s="115">
        <v>55</v>
      </c>
      <c r="H566" s="116">
        <v>14.4</v>
      </c>
      <c r="I566" s="117"/>
    </row>
    <row r="567" spans="1:9" outlineLevel="3" x14ac:dyDescent="0.2">
      <c r="A567" s="109" t="s">
        <v>814</v>
      </c>
      <c r="B567" s="110" t="s">
        <v>87</v>
      </c>
      <c r="C567" s="111">
        <v>13</v>
      </c>
      <c r="D567" s="112"/>
      <c r="E567" s="113">
        <v>2153.15</v>
      </c>
      <c r="F567" s="114">
        <f>C567*E567</f>
        <v>27990.95</v>
      </c>
      <c r="G567" s="115">
        <v>55</v>
      </c>
      <c r="H567" s="116">
        <f>F567*(1-(G567/100)) +(0*SUM(H568))</f>
        <v>12595.9275</v>
      </c>
      <c r="I567" s="117"/>
    </row>
    <row r="568" spans="1:9" hidden="1" outlineLevel="3" x14ac:dyDescent="0.2">
      <c r="A568" s="109" t="s">
        <v>815</v>
      </c>
      <c r="B568" s="110" t="s">
        <v>89</v>
      </c>
      <c r="C568" s="111">
        <v>1</v>
      </c>
      <c r="D568" s="112"/>
      <c r="E568" s="113">
        <v>2153.15</v>
      </c>
      <c r="F568" s="114">
        <v>2153.15</v>
      </c>
      <c r="G568" s="115">
        <v>55</v>
      </c>
      <c r="H568" s="116">
        <v>968.91750000000002</v>
      </c>
      <c r="I568" s="117"/>
    </row>
    <row r="569" spans="1:9" outlineLevel="3" x14ac:dyDescent="0.2">
      <c r="A569" s="109" t="s">
        <v>816</v>
      </c>
      <c r="B569" s="110" t="s">
        <v>91</v>
      </c>
      <c r="C569" s="111">
        <v>40</v>
      </c>
      <c r="D569" s="112"/>
      <c r="E569" s="113">
        <v>2153.15</v>
      </c>
      <c r="F569" s="114">
        <f>C569*E569</f>
        <v>86126</v>
      </c>
      <c r="G569" s="115">
        <v>55</v>
      </c>
      <c r="H569" s="116">
        <f>F569*(1-(G569/100)) +(0*SUM(H570))</f>
        <v>38756.699999999997</v>
      </c>
      <c r="I569" s="117"/>
    </row>
    <row r="570" spans="1:9" hidden="1" outlineLevel="3" x14ac:dyDescent="0.2">
      <c r="A570" s="109" t="s">
        <v>817</v>
      </c>
      <c r="B570" s="110" t="s">
        <v>89</v>
      </c>
      <c r="C570" s="111">
        <v>1</v>
      </c>
      <c r="D570" s="112"/>
      <c r="E570" s="113">
        <v>2153.15</v>
      </c>
      <c r="F570" s="114">
        <v>2153.15</v>
      </c>
      <c r="G570" s="115">
        <v>55</v>
      </c>
      <c r="H570" s="116">
        <v>968.91750000000002</v>
      </c>
      <c r="I570" s="117"/>
    </row>
    <row r="571" spans="1:9" outlineLevel="2" x14ac:dyDescent="0.2">
      <c r="A571" s="109" t="s">
        <v>818</v>
      </c>
      <c r="B571" s="110" t="s">
        <v>819</v>
      </c>
      <c r="C571" s="111">
        <v>1</v>
      </c>
      <c r="D571" s="112"/>
      <c r="E571" s="113">
        <f>SUM(F572,F574,F576)</f>
        <v>362315.54819845001</v>
      </c>
      <c r="F571" s="114">
        <f>C571*E571</f>
        <v>362315.54819845001</v>
      </c>
      <c r="G571" s="115">
        <f>IF(F571=0, 0, 100*(1-(H571/F571)))</f>
        <v>55.000000000000007</v>
      </c>
      <c r="H571" s="116">
        <f>C571*SUM(H572,H574,H576)</f>
        <v>163041.9966893025</v>
      </c>
      <c r="I571" s="117"/>
    </row>
    <row r="572" spans="1:9" outlineLevel="3" x14ac:dyDescent="0.2">
      <c r="A572" s="109" t="s">
        <v>820</v>
      </c>
      <c r="B572" s="110" t="s">
        <v>821</v>
      </c>
      <c r="C572" s="111">
        <v>42</v>
      </c>
      <c r="D572" s="112"/>
      <c r="E572" s="113">
        <v>214.52947918000001</v>
      </c>
      <c r="F572" s="114">
        <f>C572*E572</f>
        <v>9010.2381255600012</v>
      </c>
      <c r="G572" s="115">
        <v>55</v>
      </c>
      <c r="H572" s="116">
        <f>F572*(1-(G572/100)) +(0*SUM(H573))</f>
        <v>4054.6071565020002</v>
      </c>
      <c r="I572" s="117"/>
    </row>
    <row r="573" spans="1:9" hidden="1" outlineLevel="3" x14ac:dyDescent="0.2">
      <c r="A573" s="109" t="s">
        <v>822</v>
      </c>
      <c r="B573" s="110" t="s">
        <v>452</v>
      </c>
      <c r="C573" s="111">
        <v>1</v>
      </c>
      <c r="D573" s="112"/>
      <c r="E573" s="113">
        <v>214.52947918000001</v>
      </c>
      <c r="F573" s="114">
        <v>214.52947918000001</v>
      </c>
      <c r="G573" s="115">
        <v>55</v>
      </c>
      <c r="H573" s="116">
        <v>96.538265631000002</v>
      </c>
      <c r="I573" s="117"/>
    </row>
    <row r="574" spans="1:9" outlineLevel="3" x14ac:dyDescent="0.2">
      <c r="A574" s="109" t="s">
        <v>823</v>
      </c>
      <c r="B574" s="110" t="s">
        <v>824</v>
      </c>
      <c r="C574" s="111">
        <v>106</v>
      </c>
      <c r="D574" s="112"/>
      <c r="E574" s="113">
        <v>214.52947918000001</v>
      </c>
      <c r="F574" s="114">
        <f>C574*E574</f>
        <v>22740.124793080002</v>
      </c>
      <c r="G574" s="115">
        <v>55</v>
      </c>
      <c r="H574" s="116">
        <f>F574*(1-(G574/100)) +(0*SUM(H575))</f>
        <v>10233.056156885999</v>
      </c>
      <c r="I574" s="117"/>
    </row>
    <row r="575" spans="1:9" hidden="1" outlineLevel="3" x14ac:dyDescent="0.2">
      <c r="A575" s="109" t="s">
        <v>825</v>
      </c>
      <c r="B575" s="110" t="s">
        <v>454</v>
      </c>
      <c r="C575" s="111">
        <v>1</v>
      </c>
      <c r="D575" s="112"/>
      <c r="E575" s="113">
        <v>214.52947918000001</v>
      </c>
      <c r="F575" s="114">
        <v>214.52947918000001</v>
      </c>
      <c r="G575" s="115">
        <v>55</v>
      </c>
      <c r="H575" s="116">
        <v>96.538265631000002</v>
      </c>
      <c r="I575" s="117"/>
    </row>
    <row r="576" spans="1:9" outlineLevel="3" x14ac:dyDescent="0.2">
      <c r="A576" s="109" t="s">
        <v>826</v>
      </c>
      <c r="B576" s="110" t="s">
        <v>827</v>
      </c>
      <c r="C576" s="111">
        <v>13</v>
      </c>
      <c r="D576" s="112"/>
      <c r="E576" s="113">
        <v>25428.091175369998</v>
      </c>
      <c r="F576" s="114">
        <f>C576*E576</f>
        <v>330565.18527980999</v>
      </c>
      <c r="G576" s="115">
        <v>55</v>
      </c>
      <c r="H576" s="116">
        <f>F576*(1-(G576/100)) +(0*SUM(H577,H578,H579,H580,H581,H582,H583,H584,H585,H586,H587,H588,H589,H590,H591,H592,H593,H594,H595,H596,H597,H598))</f>
        <v>148754.33337591449</v>
      </c>
      <c r="I576" s="117"/>
    </row>
    <row r="577" spans="1:9" hidden="1" outlineLevel="4" x14ac:dyDescent="0.2">
      <c r="A577" s="109" t="s">
        <v>828</v>
      </c>
      <c r="B577" s="110" t="s">
        <v>108</v>
      </c>
      <c r="C577" s="111">
        <v>1</v>
      </c>
      <c r="D577" s="112"/>
      <c r="E577" s="113">
        <v>6097.03298103</v>
      </c>
      <c r="F577" s="114">
        <v>6097.03298103</v>
      </c>
      <c r="G577" s="115">
        <v>55</v>
      </c>
      <c r="H577" s="116">
        <v>2743.6648414635001</v>
      </c>
      <c r="I577" s="117"/>
    </row>
    <row r="578" spans="1:9" hidden="1" outlineLevel="4" x14ac:dyDescent="0.2">
      <c r="A578" s="109" t="s">
        <v>829</v>
      </c>
      <c r="B578" s="110" t="s">
        <v>830</v>
      </c>
      <c r="C578" s="111">
        <v>1</v>
      </c>
      <c r="D578" s="112"/>
      <c r="E578" s="113">
        <v>537.64166561000002</v>
      </c>
      <c r="F578" s="114">
        <v>537.64166561000002</v>
      </c>
      <c r="G578" s="115">
        <v>55</v>
      </c>
      <c r="H578" s="116">
        <v>241.9387495245</v>
      </c>
      <c r="I578" s="117"/>
    </row>
    <row r="579" spans="1:9" hidden="1" outlineLevel="4" x14ac:dyDescent="0.2">
      <c r="A579" s="109" t="s">
        <v>831</v>
      </c>
      <c r="B579" s="110" t="s">
        <v>106</v>
      </c>
      <c r="C579" s="111">
        <v>2</v>
      </c>
      <c r="D579" s="112"/>
      <c r="E579" s="113">
        <v>313.76543995999998</v>
      </c>
      <c r="F579" s="114">
        <v>627.53087991999996</v>
      </c>
      <c r="G579" s="115">
        <v>55</v>
      </c>
      <c r="H579" s="116">
        <v>282.38889596400003</v>
      </c>
      <c r="I579" s="117"/>
    </row>
    <row r="580" spans="1:9" hidden="1" outlineLevel="4" x14ac:dyDescent="0.2">
      <c r="A580" s="109" t="s">
        <v>832</v>
      </c>
      <c r="B580" s="110" t="s">
        <v>100</v>
      </c>
      <c r="C580" s="111">
        <v>1</v>
      </c>
      <c r="D580" s="112"/>
      <c r="E580" s="113">
        <v>967.93582071000003</v>
      </c>
      <c r="F580" s="114">
        <v>967.93582071000003</v>
      </c>
      <c r="G580" s="115">
        <v>55</v>
      </c>
      <c r="H580" s="116">
        <v>435.57111931949999</v>
      </c>
      <c r="I580" s="117"/>
    </row>
    <row r="581" spans="1:9" hidden="1" outlineLevel="4" x14ac:dyDescent="0.2">
      <c r="A581" s="109" t="s">
        <v>833</v>
      </c>
      <c r="B581" s="110" t="s">
        <v>112</v>
      </c>
      <c r="C581" s="111">
        <v>1</v>
      </c>
      <c r="D581" s="112"/>
      <c r="E581" s="113">
        <v>967.93582071000003</v>
      </c>
      <c r="F581" s="114">
        <v>967.93582071000003</v>
      </c>
      <c r="G581" s="115">
        <v>55</v>
      </c>
      <c r="H581" s="116">
        <v>435.57111931949999</v>
      </c>
      <c r="I581" s="117"/>
    </row>
    <row r="582" spans="1:9" hidden="1" outlineLevel="4" x14ac:dyDescent="0.2">
      <c r="A582" s="109" t="s">
        <v>834</v>
      </c>
      <c r="B582" s="110" t="s">
        <v>448</v>
      </c>
      <c r="C582" s="111">
        <v>2</v>
      </c>
      <c r="D582" s="112"/>
      <c r="E582" s="113">
        <v>862.86769387000004</v>
      </c>
      <c r="F582" s="114">
        <v>1725.7353877400001</v>
      </c>
      <c r="G582" s="115">
        <v>55</v>
      </c>
      <c r="H582" s="116">
        <v>776.58092448299999</v>
      </c>
      <c r="I582" s="117"/>
    </row>
    <row r="583" spans="1:9" hidden="1" outlineLevel="4" x14ac:dyDescent="0.2">
      <c r="A583" s="109" t="s">
        <v>835</v>
      </c>
      <c r="B583" s="110" t="s">
        <v>466</v>
      </c>
      <c r="C583" s="111">
        <v>1</v>
      </c>
      <c r="D583" s="112"/>
      <c r="E583" s="113">
        <v>2064.00101872</v>
      </c>
      <c r="F583" s="114">
        <v>2064.00101872</v>
      </c>
      <c r="G583" s="115">
        <v>55</v>
      </c>
      <c r="H583" s="116">
        <v>928.800458424</v>
      </c>
      <c r="I583" s="117"/>
    </row>
    <row r="584" spans="1:9" hidden="1" outlineLevel="4" x14ac:dyDescent="0.2">
      <c r="A584" s="109" t="s">
        <v>836</v>
      </c>
      <c r="B584" s="110" t="s">
        <v>450</v>
      </c>
      <c r="C584" s="111">
        <v>1</v>
      </c>
      <c r="D584" s="112"/>
      <c r="E584" s="113">
        <v>7211.7152680500003</v>
      </c>
      <c r="F584" s="114">
        <v>7211.7152680500003</v>
      </c>
      <c r="G584" s="115">
        <v>55</v>
      </c>
      <c r="H584" s="116">
        <v>3245.2718706225</v>
      </c>
      <c r="I584" s="117"/>
    </row>
    <row r="585" spans="1:9" hidden="1" outlineLevel="4" x14ac:dyDescent="0.2">
      <c r="A585" s="109" t="s">
        <v>837</v>
      </c>
      <c r="B585" s="110" t="s">
        <v>452</v>
      </c>
      <c r="C585" s="111">
        <v>0</v>
      </c>
      <c r="D585" s="112"/>
      <c r="E585" s="113">
        <v>214.52947918000001</v>
      </c>
      <c r="F585" s="114">
        <v>0</v>
      </c>
      <c r="G585" s="115">
        <v>55</v>
      </c>
      <c r="H585" s="116">
        <v>0</v>
      </c>
      <c r="I585" s="117"/>
    </row>
    <row r="586" spans="1:9" hidden="1" outlineLevel="4" x14ac:dyDescent="0.2">
      <c r="A586" s="109" t="s">
        <v>838</v>
      </c>
      <c r="B586" s="110" t="s">
        <v>454</v>
      </c>
      <c r="C586" s="111">
        <v>0</v>
      </c>
      <c r="D586" s="112"/>
      <c r="E586" s="113">
        <v>214.52947918000001</v>
      </c>
      <c r="F586" s="114">
        <v>0</v>
      </c>
      <c r="G586" s="115">
        <v>55</v>
      </c>
      <c r="H586" s="116">
        <v>0</v>
      </c>
      <c r="I586" s="117"/>
    </row>
    <row r="587" spans="1:9" hidden="1" outlineLevel="4" x14ac:dyDescent="0.2">
      <c r="A587" s="109" t="s">
        <v>839</v>
      </c>
      <c r="B587" s="110" t="s">
        <v>442</v>
      </c>
      <c r="C587" s="111">
        <v>3</v>
      </c>
      <c r="D587" s="112"/>
      <c r="E587" s="113">
        <v>256.72991214000001</v>
      </c>
      <c r="F587" s="114">
        <v>770.18973642000003</v>
      </c>
      <c r="G587" s="115">
        <v>55</v>
      </c>
      <c r="H587" s="116">
        <v>346.58538138900002</v>
      </c>
      <c r="I587" s="117"/>
    </row>
    <row r="588" spans="1:9" hidden="1" outlineLevel="4" x14ac:dyDescent="0.2">
      <c r="A588" s="109" t="s">
        <v>840</v>
      </c>
      <c r="B588" s="110" t="s">
        <v>841</v>
      </c>
      <c r="C588" s="111">
        <v>1</v>
      </c>
      <c r="D588" s="112"/>
      <c r="E588" s="113">
        <v>997.30039475000001</v>
      </c>
      <c r="F588" s="114">
        <v>997.30039475000001</v>
      </c>
      <c r="G588" s="115">
        <v>55</v>
      </c>
      <c r="H588" s="116">
        <v>448.7851776375</v>
      </c>
      <c r="I588" s="117"/>
    </row>
    <row r="589" spans="1:9" hidden="1" outlineLevel="4" x14ac:dyDescent="0.2">
      <c r="A589" s="109" t="s">
        <v>842</v>
      </c>
      <c r="B589" s="110" t="s">
        <v>843</v>
      </c>
      <c r="C589" s="111">
        <v>1</v>
      </c>
      <c r="D589" s="112"/>
      <c r="E589" s="113">
        <v>938.16375906999997</v>
      </c>
      <c r="F589" s="114">
        <v>938.16375906999997</v>
      </c>
      <c r="G589" s="115">
        <v>55</v>
      </c>
      <c r="H589" s="116">
        <v>422.17369158150001</v>
      </c>
      <c r="I589" s="117"/>
    </row>
    <row r="590" spans="1:9" hidden="1" outlineLevel="4" x14ac:dyDescent="0.2">
      <c r="A590" s="109" t="s">
        <v>844</v>
      </c>
      <c r="B590" s="110" t="s">
        <v>98</v>
      </c>
      <c r="C590" s="111">
        <v>1</v>
      </c>
      <c r="D590" s="112"/>
      <c r="E590" s="113">
        <v>594.85546925000006</v>
      </c>
      <c r="F590" s="114">
        <v>594.85546925000006</v>
      </c>
      <c r="G590" s="115">
        <v>55</v>
      </c>
      <c r="H590" s="116">
        <v>267.68496116249997</v>
      </c>
      <c r="I590" s="117"/>
    </row>
    <row r="591" spans="1:9" hidden="1" outlineLevel="4" x14ac:dyDescent="0.2">
      <c r="A591" s="109" t="s">
        <v>845</v>
      </c>
      <c r="B591" s="110" t="s">
        <v>120</v>
      </c>
      <c r="C591" s="111">
        <v>1</v>
      </c>
      <c r="D591" s="112"/>
      <c r="E591" s="113">
        <v>275.43613906000002</v>
      </c>
      <c r="F591" s="114">
        <v>275.43613906000002</v>
      </c>
      <c r="G591" s="115">
        <v>55</v>
      </c>
      <c r="H591" s="116">
        <v>123.946262577</v>
      </c>
      <c r="I591" s="117"/>
    </row>
    <row r="592" spans="1:9" hidden="1" outlineLevel="4" x14ac:dyDescent="0.2">
      <c r="A592" s="109" t="s">
        <v>846</v>
      </c>
      <c r="B592" s="110" t="s">
        <v>102</v>
      </c>
      <c r="C592" s="111">
        <v>1</v>
      </c>
      <c r="D592" s="112"/>
      <c r="E592" s="113">
        <v>78.186680249999995</v>
      </c>
      <c r="F592" s="114">
        <v>78.186680249999995</v>
      </c>
      <c r="G592" s="115">
        <v>55</v>
      </c>
      <c r="H592" s="116">
        <v>35.184006112500001</v>
      </c>
      <c r="I592" s="117"/>
    </row>
    <row r="593" spans="1:9" hidden="1" outlineLevel="4" x14ac:dyDescent="0.2">
      <c r="A593" s="109" t="s">
        <v>847</v>
      </c>
      <c r="B593" s="110" t="s">
        <v>104</v>
      </c>
      <c r="C593" s="111">
        <v>1</v>
      </c>
      <c r="D593" s="112"/>
      <c r="E593" s="113">
        <v>823.90169361999995</v>
      </c>
      <c r="F593" s="114">
        <v>823.90169361999995</v>
      </c>
      <c r="G593" s="115">
        <v>55</v>
      </c>
      <c r="H593" s="116">
        <v>370.755762129</v>
      </c>
      <c r="I593" s="117"/>
    </row>
    <row r="594" spans="1:9" hidden="1" outlineLevel="4" x14ac:dyDescent="0.2">
      <c r="A594" s="109" t="s">
        <v>848</v>
      </c>
      <c r="B594" s="110" t="s">
        <v>122</v>
      </c>
      <c r="C594" s="111">
        <v>1</v>
      </c>
      <c r="D594" s="112"/>
      <c r="E594" s="113">
        <v>270.62269196</v>
      </c>
      <c r="F594" s="114">
        <v>270.62269196</v>
      </c>
      <c r="G594" s="115">
        <v>55</v>
      </c>
      <c r="H594" s="116">
        <v>121.780211382</v>
      </c>
      <c r="I594" s="117"/>
    </row>
    <row r="595" spans="1:9" hidden="1" outlineLevel="4" x14ac:dyDescent="0.2">
      <c r="A595" s="109" t="s">
        <v>849</v>
      </c>
      <c r="B595" s="110" t="s">
        <v>850</v>
      </c>
      <c r="C595" s="111">
        <v>1</v>
      </c>
      <c r="D595" s="112"/>
      <c r="E595" s="113">
        <v>60.142620649999998</v>
      </c>
      <c r="F595" s="114">
        <v>60.142620649999998</v>
      </c>
      <c r="G595" s="115">
        <v>55</v>
      </c>
      <c r="H595" s="116">
        <v>27.0641792925</v>
      </c>
      <c r="I595" s="117"/>
    </row>
    <row r="596" spans="1:9" hidden="1" outlineLevel="4" x14ac:dyDescent="0.2">
      <c r="A596" s="109" t="s">
        <v>851</v>
      </c>
      <c r="B596" s="110" t="s">
        <v>226</v>
      </c>
      <c r="C596" s="111">
        <v>0</v>
      </c>
      <c r="D596" s="112"/>
      <c r="E596" s="113">
        <v>119.07551254000001</v>
      </c>
      <c r="F596" s="114">
        <v>0</v>
      </c>
      <c r="G596" s="115">
        <v>55</v>
      </c>
      <c r="H596" s="116">
        <v>0</v>
      </c>
      <c r="I596" s="117"/>
    </row>
    <row r="597" spans="1:9" hidden="1" outlineLevel="4" x14ac:dyDescent="0.2">
      <c r="A597" s="109" t="s">
        <v>852</v>
      </c>
      <c r="B597" s="110" t="s">
        <v>124</v>
      </c>
      <c r="C597" s="111">
        <v>1</v>
      </c>
      <c r="D597" s="112"/>
      <c r="E597" s="113">
        <v>212.88679486000001</v>
      </c>
      <c r="F597" s="114">
        <v>212.88679486000001</v>
      </c>
      <c r="G597" s="115">
        <v>55</v>
      </c>
      <c r="H597" s="116">
        <v>95.799057687000001</v>
      </c>
      <c r="I597" s="117"/>
    </row>
    <row r="598" spans="1:9" hidden="1" outlineLevel="4" x14ac:dyDescent="0.2">
      <c r="A598" s="109" t="s">
        <v>853</v>
      </c>
      <c r="B598" s="110" t="s">
        <v>126</v>
      </c>
      <c r="C598" s="111">
        <v>1</v>
      </c>
      <c r="D598" s="112"/>
      <c r="E598" s="113">
        <v>206.87635298999999</v>
      </c>
      <c r="F598" s="114">
        <v>206.87635298999999</v>
      </c>
      <c r="G598" s="115">
        <v>55</v>
      </c>
      <c r="H598" s="116">
        <v>93.094358845499997</v>
      </c>
      <c r="I598" s="117"/>
    </row>
    <row r="599" spans="1:9" outlineLevel="2" x14ac:dyDescent="0.2">
      <c r="A599" s="109" t="s">
        <v>854</v>
      </c>
      <c r="B599" s="110" t="s">
        <v>855</v>
      </c>
      <c r="C599" s="111">
        <v>1</v>
      </c>
      <c r="D599" s="112"/>
      <c r="E599" s="113">
        <f>SUM(F600,F602,F604)</f>
        <v>539067.55380135996</v>
      </c>
      <c r="F599" s="114">
        <f>C599*E599</f>
        <v>539067.55380135996</v>
      </c>
      <c r="G599" s="115">
        <f>IF(F599=0, 0, 100*(1-(H599/F599)))</f>
        <v>55.000000000000007</v>
      </c>
      <c r="H599" s="116">
        <f>C599*SUM(H600,H602,H604)</f>
        <v>242580.39921061197</v>
      </c>
      <c r="I599" s="117"/>
    </row>
    <row r="600" spans="1:9" outlineLevel="3" x14ac:dyDescent="0.2">
      <c r="A600" s="109" t="s">
        <v>856</v>
      </c>
      <c r="B600" s="110" t="s">
        <v>821</v>
      </c>
      <c r="C600" s="111">
        <v>64</v>
      </c>
      <c r="D600" s="112"/>
      <c r="E600" s="113">
        <v>214.52947918000001</v>
      </c>
      <c r="F600" s="114">
        <f>C600*E600</f>
        <v>13729.886667520001</v>
      </c>
      <c r="G600" s="115">
        <v>55</v>
      </c>
      <c r="H600" s="116">
        <f>F600*(1-(G600/100)) +(0*SUM(H601))</f>
        <v>6178.4490003840001</v>
      </c>
      <c r="I600" s="117"/>
    </row>
    <row r="601" spans="1:9" hidden="1" outlineLevel="3" x14ac:dyDescent="0.2">
      <c r="A601" s="109" t="s">
        <v>857</v>
      </c>
      <c r="B601" s="110" t="s">
        <v>452</v>
      </c>
      <c r="C601" s="111">
        <v>1</v>
      </c>
      <c r="D601" s="112"/>
      <c r="E601" s="113">
        <v>214.52947918000001</v>
      </c>
      <c r="F601" s="114">
        <v>214.52947918000001</v>
      </c>
      <c r="G601" s="115">
        <v>55</v>
      </c>
      <c r="H601" s="116">
        <v>96.538265631000002</v>
      </c>
      <c r="I601" s="117"/>
    </row>
    <row r="602" spans="1:9" outlineLevel="3" x14ac:dyDescent="0.2">
      <c r="A602" s="109" t="s">
        <v>858</v>
      </c>
      <c r="B602" s="110" t="s">
        <v>824</v>
      </c>
      <c r="C602" s="111">
        <v>171</v>
      </c>
      <c r="D602" s="112"/>
      <c r="E602" s="113">
        <v>214.52947918000001</v>
      </c>
      <c r="F602" s="114">
        <f>C602*E602</f>
        <v>36684.540939780003</v>
      </c>
      <c r="G602" s="115">
        <v>55</v>
      </c>
      <c r="H602" s="116">
        <f>F602*(1-(G602/100)) +(0*SUM(H603))</f>
        <v>16508.043422900999</v>
      </c>
      <c r="I602" s="117"/>
    </row>
    <row r="603" spans="1:9" hidden="1" outlineLevel="3" x14ac:dyDescent="0.2">
      <c r="A603" s="109" t="s">
        <v>859</v>
      </c>
      <c r="B603" s="110" t="s">
        <v>454</v>
      </c>
      <c r="C603" s="111">
        <v>1</v>
      </c>
      <c r="D603" s="112"/>
      <c r="E603" s="113">
        <v>214.52947918000001</v>
      </c>
      <c r="F603" s="114">
        <v>214.52947918000001</v>
      </c>
      <c r="G603" s="115">
        <v>55</v>
      </c>
      <c r="H603" s="116">
        <v>96.538265631000002</v>
      </c>
      <c r="I603" s="117"/>
    </row>
    <row r="604" spans="1:9" outlineLevel="3" x14ac:dyDescent="0.2">
      <c r="A604" s="109" t="s">
        <v>860</v>
      </c>
      <c r="B604" s="110" t="s">
        <v>861</v>
      </c>
      <c r="C604" s="111">
        <v>18</v>
      </c>
      <c r="D604" s="112"/>
      <c r="E604" s="113">
        <v>27147.395899669998</v>
      </c>
      <c r="F604" s="114">
        <f>C604*E604</f>
        <v>488653.12619405997</v>
      </c>
      <c r="G604" s="115">
        <v>55</v>
      </c>
      <c r="H604" s="116">
        <f>F604*(1-(G604/100)) +(0*SUM(H605,H606,H607,H608,H609,H610,H611,H612,H613,H614,H615,H616,H617,H618,H619,H620,H621,H622,H623,H624,H625,H626,H627,H628,H629,H630))</f>
        <v>219893.90678732697</v>
      </c>
      <c r="I604" s="117"/>
    </row>
    <row r="605" spans="1:9" hidden="1" outlineLevel="4" x14ac:dyDescent="0.2">
      <c r="A605" s="109" t="s">
        <v>862</v>
      </c>
      <c r="B605" s="110" t="s">
        <v>116</v>
      </c>
      <c r="C605" s="111">
        <v>1</v>
      </c>
      <c r="D605" s="112"/>
      <c r="E605" s="113">
        <v>491.93938622000002</v>
      </c>
      <c r="F605" s="114">
        <v>491.93938622000002</v>
      </c>
      <c r="G605" s="115">
        <v>55</v>
      </c>
      <c r="H605" s="116">
        <v>221.372723799</v>
      </c>
      <c r="I605" s="117"/>
    </row>
    <row r="606" spans="1:9" hidden="1" outlineLevel="4" x14ac:dyDescent="0.2">
      <c r="A606" s="109" t="s">
        <v>863</v>
      </c>
      <c r="B606" s="110" t="s">
        <v>211</v>
      </c>
      <c r="C606" s="111">
        <v>1</v>
      </c>
      <c r="D606" s="112"/>
      <c r="E606" s="113">
        <v>926.14287533000004</v>
      </c>
      <c r="F606" s="114">
        <v>926.14287533000004</v>
      </c>
      <c r="G606" s="115">
        <v>55</v>
      </c>
      <c r="H606" s="116">
        <v>416.7642938985</v>
      </c>
      <c r="I606" s="117"/>
    </row>
    <row r="607" spans="1:9" hidden="1" outlineLevel="4" x14ac:dyDescent="0.2">
      <c r="A607" s="109" t="s">
        <v>864</v>
      </c>
      <c r="B607" s="110" t="s">
        <v>830</v>
      </c>
      <c r="C607" s="111">
        <v>1</v>
      </c>
      <c r="D607" s="112"/>
      <c r="E607" s="113">
        <v>537.64166561000002</v>
      </c>
      <c r="F607" s="114">
        <v>537.64166561000002</v>
      </c>
      <c r="G607" s="115">
        <v>55</v>
      </c>
      <c r="H607" s="116">
        <v>241.9387495245</v>
      </c>
      <c r="I607" s="117"/>
    </row>
    <row r="608" spans="1:9" hidden="1" outlineLevel="4" x14ac:dyDescent="0.2">
      <c r="A608" s="109" t="s">
        <v>865</v>
      </c>
      <c r="B608" s="110" t="s">
        <v>106</v>
      </c>
      <c r="C608" s="111">
        <v>3</v>
      </c>
      <c r="D608" s="112"/>
      <c r="E608" s="113">
        <v>313.76543995999998</v>
      </c>
      <c r="F608" s="114">
        <v>941.29631988000006</v>
      </c>
      <c r="G608" s="115">
        <v>55</v>
      </c>
      <c r="H608" s="116">
        <v>423.58334394600001</v>
      </c>
      <c r="I608" s="117"/>
    </row>
    <row r="609" spans="1:9" hidden="1" outlineLevel="4" x14ac:dyDescent="0.2">
      <c r="A609" s="109" t="s">
        <v>866</v>
      </c>
      <c r="B609" s="110" t="s">
        <v>214</v>
      </c>
      <c r="C609" s="111">
        <v>1</v>
      </c>
      <c r="D609" s="112"/>
      <c r="E609" s="113">
        <v>5940.1629950300003</v>
      </c>
      <c r="F609" s="114">
        <v>5940.1629950300003</v>
      </c>
      <c r="G609" s="115">
        <v>55</v>
      </c>
      <c r="H609" s="116">
        <v>2673.0733477634999</v>
      </c>
      <c r="I609" s="117"/>
    </row>
    <row r="610" spans="1:9" hidden="1" outlineLevel="4" x14ac:dyDescent="0.2">
      <c r="A610" s="109" t="s">
        <v>867</v>
      </c>
      <c r="B610" s="110" t="s">
        <v>100</v>
      </c>
      <c r="C610" s="111">
        <v>1</v>
      </c>
      <c r="D610" s="112"/>
      <c r="E610" s="113">
        <v>967.93582071000003</v>
      </c>
      <c r="F610" s="114">
        <v>967.93582071000003</v>
      </c>
      <c r="G610" s="115">
        <v>55</v>
      </c>
      <c r="H610" s="116">
        <v>435.57111931949999</v>
      </c>
      <c r="I610" s="117"/>
    </row>
    <row r="611" spans="1:9" hidden="1" outlineLevel="4" x14ac:dyDescent="0.2">
      <c r="A611" s="109" t="s">
        <v>868</v>
      </c>
      <c r="B611" s="110" t="s">
        <v>112</v>
      </c>
      <c r="C611" s="111">
        <v>1</v>
      </c>
      <c r="D611" s="112"/>
      <c r="E611" s="113">
        <v>967.93582071000003</v>
      </c>
      <c r="F611" s="114">
        <v>967.93582071000003</v>
      </c>
      <c r="G611" s="115">
        <v>55</v>
      </c>
      <c r="H611" s="116">
        <v>435.57111931949999</v>
      </c>
      <c r="I611" s="117"/>
    </row>
    <row r="612" spans="1:9" hidden="1" outlineLevel="4" x14ac:dyDescent="0.2">
      <c r="A612" s="109" t="s">
        <v>869</v>
      </c>
      <c r="B612" s="110" t="s">
        <v>448</v>
      </c>
      <c r="C612" s="111">
        <v>2</v>
      </c>
      <c r="D612" s="112"/>
      <c r="E612" s="113">
        <v>862.86769387000004</v>
      </c>
      <c r="F612" s="114">
        <v>1725.7353877400001</v>
      </c>
      <c r="G612" s="115">
        <v>55</v>
      </c>
      <c r="H612" s="116">
        <v>776.58092448299999</v>
      </c>
      <c r="I612" s="117"/>
    </row>
    <row r="613" spans="1:9" hidden="1" outlineLevel="4" x14ac:dyDescent="0.2">
      <c r="A613" s="109" t="s">
        <v>870</v>
      </c>
      <c r="B613" s="110" t="s">
        <v>466</v>
      </c>
      <c r="C613" s="111">
        <v>1</v>
      </c>
      <c r="D613" s="112"/>
      <c r="E613" s="113">
        <v>2064.00101872</v>
      </c>
      <c r="F613" s="114">
        <v>2064.00101872</v>
      </c>
      <c r="G613" s="115">
        <v>55</v>
      </c>
      <c r="H613" s="116">
        <v>928.800458424</v>
      </c>
      <c r="I613" s="117"/>
    </row>
    <row r="614" spans="1:9" hidden="1" outlineLevel="4" x14ac:dyDescent="0.2">
      <c r="A614" s="109" t="s">
        <v>871</v>
      </c>
      <c r="B614" s="110" t="s">
        <v>450</v>
      </c>
      <c r="C614" s="111">
        <v>1</v>
      </c>
      <c r="D614" s="112"/>
      <c r="E614" s="113">
        <v>7211.7152680500003</v>
      </c>
      <c r="F614" s="114">
        <v>7211.7152680500003</v>
      </c>
      <c r="G614" s="115">
        <v>55</v>
      </c>
      <c r="H614" s="116">
        <v>3245.2718706225</v>
      </c>
      <c r="I614" s="117"/>
    </row>
    <row r="615" spans="1:9" hidden="1" outlineLevel="4" x14ac:dyDescent="0.2">
      <c r="A615" s="109" t="s">
        <v>872</v>
      </c>
      <c r="B615" s="110" t="s">
        <v>452</v>
      </c>
      <c r="C615" s="111">
        <v>0</v>
      </c>
      <c r="D615" s="112"/>
      <c r="E615" s="113">
        <v>214.52947918000001</v>
      </c>
      <c r="F615" s="114">
        <v>0</v>
      </c>
      <c r="G615" s="115">
        <v>55</v>
      </c>
      <c r="H615" s="116">
        <v>0</v>
      </c>
      <c r="I615" s="117"/>
    </row>
    <row r="616" spans="1:9" hidden="1" outlineLevel="4" x14ac:dyDescent="0.2">
      <c r="A616" s="109" t="s">
        <v>873</v>
      </c>
      <c r="B616" s="110" t="s">
        <v>454</v>
      </c>
      <c r="C616" s="111">
        <v>0</v>
      </c>
      <c r="D616" s="112"/>
      <c r="E616" s="113">
        <v>214.52947918000001</v>
      </c>
      <c r="F616" s="114">
        <v>0</v>
      </c>
      <c r="G616" s="115">
        <v>55</v>
      </c>
      <c r="H616" s="116">
        <v>0</v>
      </c>
      <c r="I616" s="117"/>
    </row>
    <row r="617" spans="1:9" hidden="1" outlineLevel="4" x14ac:dyDescent="0.2">
      <c r="A617" s="109" t="s">
        <v>874</v>
      </c>
      <c r="B617" s="110" t="s">
        <v>442</v>
      </c>
      <c r="C617" s="111">
        <v>3</v>
      </c>
      <c r="D617" s="112"/>
      <c r="E617" s="113">
        <v>256.72991214000001</v>
      </c>
      <c r="F617" s="114">
        <v>770.18973642000003</v>
      </c>
      <c r="G617" s="115">
        <v>55</v>
      </c>
      <c r="H617" s="116">
        <v>346.58538138900002</v>
      </c>
      <c r="I617" s="117"/>
    </row>
    <row r="618" spans="1:9" hidden="1" outlineLevel="4" x14ac:dyDescent="0.2">
      <c r="A618" s="109" t="s">
        <v>875</v>
      </c>
      <c r="B618" s="110" t="s">
        <v>841</v>
      </c>
      <c r="C618" s="111">
        <v>1</v>
      </c>
      <c r="D618" s="112"/>
      <c r="E618" s="113">
        <v>997.30039475000001</v>
      </c>
      <c r="F618" s="114">
        <v>997.30039475000001</v>
      </c>
      <c r="G618" s="115">
        <v>55</v>
      </c>
      <c r="H618" s="116">
        <v>448.7851776375</v>
      </c>
      <c r="I618" s="117"/>
    </row>
    <row r="619" spans="1:9" hidden="1" outlineLevel="4" x14ac:dyDescent="0.2">
      <c r="A619" s="109" t="s">
        <v>876</v>
      </c>
      <c r="B619" s="110" t="s">
        <v>218</v>
      </c>
      <c r="C619" s="111">
        <v>0</v>
      </c>
      <c r="D619" s="112"/>
      <c r="E619" s="113">
        <v>1527.53087992</v>
      </c>
      <c r="F619" s="114">
        <v>0</v>
      </c>
      <c r="G619" s="115">
        <v>55</v>
      </c>
      <c r="H619" s="116">
        <v>0</v>
      </c>
      <c r="I619" s="117"/>
    </row>
    <row r="620" spans="1:9" hidden="1" outlineLevel="4" x14ac:dyDescent="0.2">
      <c r="A620" s="109" t="s">
        <v>877</v>
      </c>
      <c r="B620" s="110" t="s">
        <v>98</v>
      </c>
      <c r="C620" s="111">
        <v>1</v>
      </c>
      <c r="D620" s="112"/>
      <c r="E620" s="113">
        <v>594.85546925000006</v>
      </c>
      <c r="F620" s="114">
        <v>594.85546925000006</v>
      </c>
      <c r="G620" s="115">
        <v>55</v>
      </c>
      <c r="H620" s="116">
        <v>267.68496116249997</v>
      </c>
      <c r="I620" s="117"/>
    </row>
    <row r="621" spans="1:9" hidden="1" outlineLevel="4" x14ac:dyDescent="0.2">
      <c r="A621" s="109" t="s">
        <v>878</v>
      </c>
      <c r="B621" s="110" t="s">
        <v>68</v>
      </c>
      <c r="C621" s="111">
        <v>0</v>
      </c>
      <c r="D621" s="112"/>
      <c r="E621" s="113">
        <v>5209</v>
      </c>
      <c r="F621" s="114">
        <v>0</v>
      </c>
      <c r="G621" s="115">
        <v>55</v>
      </c>
      <c r="H621" s="116">
        <v>0</v>
      </c>
      <c r="I621" s="117"/>
    </row>
    <row r="622" spans="1:9" hidden="1" outlineLevel="4" x14ac:dyDescent="0.2">
      <c r="A622" s="109" t="s">
        <v>879</v>
      </c>
      <c r="B622" s="110" t="s">
        <v>120</v>
      </c>
      <c r="C622" s="111">
        <v>1</v>
      </c>
      <c r="D622" s="112"/>
      <c r="E622" s="113">
        <v>275.43613906000002</v>
      </c>
      <c r="F622" s="114">
        <v>275.43613906000002</v>
      </c>
      <c r="G622" s="115">
        <v>55</v>
      </c>
      <c r="H622" s="116">
        <v>123.946262577</v>
      </c>
      <c r="I622" s="117"/>
    </row>
    <row r="623" spans="1:9" hidden="1" outlineLevel="4" x14ac:dyDescent="0.2">
      <c r="A623" s="109" t="s">
        <v>880</v>
      </c>
      <c r="B623" s="110" t="s">
        <v>102</v>
      </c>
      <c r="C623" s="111">
        <v>1</v>
      </c>
      <c r="D623" s="112"/>
      <c r="E623" s="113">
        <v>78.186680249999995</v>
      </c>
      <c r="F623" s="114">
        <v>78.186680249999995</v>
      </c>
      <c r="G623" s="115">
        <v>55</v>
      </c>
      <c r="H623" s="116">
        <v>35.184006112500001</v>
      </c>
      <c r="I623" s="117"/>
    </row>
    <row r="624" spans="1:9" hidden="1" outlineLevel="4" x14ac:dyDescent="0.2">
      <c r="A624" s="109" t="s">
        <v>881</v>
      </c>
      <c r="B624" s="110" t="s">
        <v>104</v>
      </c>
      <c r="C624" s="111">
        <v>1</v>
      </c>
      <c r="D624" s="112"/>
      <c r="E624" s="113">
        <v>823.90169361999995</v>
      </c>
      <c r="F624" s="114">
        <v>823.90169361999995</v>
      </c>
      <c r="G624" s="115">
        <v>55</v>
      </c>
      <c r="H624" s="116">
        <v>370.755762129</v>
      </c>
      <c r="I624" s="117"/>
    </row>
    <row r="625" spans="1:9" hidden="1" outlineLevel="4" x14ac:dyDescent="0.2">
      <c r="A625" s="109" t="s">
        <v>882</v>
      </c>
      <c r="B625" s="110" t="s">
        <v>122</v>
      </c>
      <c r="C625" s="111">
        <v>1</v>
      </c>
      <c r="D625" s="112"/>
      <c r="E625" s="113">
        <v>270.62269196</v>
      </c>
      <c r="F625" s="114">
        <v>270.62269196</v>
      </c>
      <c r="G625" s="115">
        <v>55</v>
      </c>
      <c r="H625" s="116">
        <v>121.780211382</v>
      </c>
      <c r="I625" s="117"/>
    </row>
    <row r="626" spans="1:9" hidden="1" outlineLevel="4" x14ac:dyDescent="0.2">
      <c r="A626" s="109" t="s">
        <v>883</v>
      </c>
      <c r="B626" s="110" t="s">
        <v>226</v>
      </c>
      <c r="C626" s="111">
        <v>0</v>
      </c>
      <c r="D626" s="112"/>
      <c r="E626" s="113">
        <v>119.07551254000001</v>
      </c>
      <c r="F626" s="114">
        <v>0</v>
      </c>
      <c r="G626" s="115">
        <v>55</v>
      </c>
      <c r="H626" s="116">
        <v>0</v>
      </c>
      <c r="I626" s="117"/>
    </row>
    <row r="627" spans="1:9" hidden="1" outlineLevel="4" x14ac:dyDescent="0.2">
      <c r="A627" s="109" t="s">
        <v>884</v>
      </c>
      <c r="B627" s="110" t="s">
        <v>228</v>
      </c>
      <c r="C627" s="111">
        <v>0</v>
      </c>
      <c r="D627" s="112"/>
      <c r="E627" s="113">
        <v>56.526168339999998</v>
      </c>
      <c r="F627" s="114">
        <v>0</v>
      </c>
      <c r="G627" s="115">
        <v>55</v>
      </c>
      <c r="H627" s="116">
        <v>0</v>
      </c>
      <c r="I627" s="117"/>
    </row>
    <row r="628" spans="1:9" hidden="1" outlineLevel="4" x14ac:dyDescent="0.2">
      <c r="A628" s="109" t="s">
        <v>885</v>
      </c>
      <c r="B628" s="110" t="s">
        <v>124</v>
      </c>
      <c r="C628" s="111">
        <v>1</v>
      </c>
      <c r="D628" s="112"/>
      <c r="E628" s="113">
        <v>212.88679486000001</v>
      </c>
      <c r="F628" s="114">
        <v>212.88679486000001</v>
      </c>
      <c r="G628" s="115">
        <v>55</v>
      </c>
      <c r="H628" s="116">
        <v>95.799057687000001</v>
      </c>
      <c r="I628" s="117"/>
    </row>
    <row r="629" spans="1:9" hidden="1" outlineLevel="4" x14ac:dyDescent="0.2">
      <c r="A629" s="109" t="s">
        <v>886</v>
      </c>
      <c r="B629" s="110" t="s">
        <v>126</v>
      </c>
      <c r="C629" s="111">
        <v>1</v>
      </c>
      <c r="D629" s="112"/>
      <c r="E629" s="113">
        <v>206.87635298999999</v>
      </c>
      <c r="F629" s="114">
        <v>206.87635298999999</v>
      </c>
      <c r="G629" s="115">
        <v>55</v>
      </c>
      <c r="H629" s="116">
        <v>93.094358845499997</v>
      </c>
      <c r="I629" s="117"/>
    </row>
    <row r="630" spans="1:9" hidden="1" outlineLevel="4" x14ac:dyDescent="0.2">
      <c r="A630" s="109" t="s">
        <v>887</v>
      </c>
      <c r="B630" s="110" t="s">
        <v>235</v>
      </c>
      <c r="C630" s="111">
        <v>1</v>
      </c>
      <c r="D630" s="112"/>
      <c r="E630" s="113">
        <v>1142.63338851</v>
      </c>
      <c r="F630" s="114">
        <v>1142.63338851</v>
      </c>
      <c r="G630" s="115">
        <v>55</v>
      </c>
      <c r="H630" s="116">
        <v>514.18502482949998</v>
      </c>
      <c r="I630" s="117"/>
    </row>
    <row r="631" spans="1:9" outlineLevel="2" x14ac:dyDescent="0.2">
      <c r="A631" s="109" t="s">
        <v>888</v>
      </c>
      <c r="B631" s="110" t="s">
        <v>889</v>
      </c>
      <c r="C631" s="111">
        <v>1</v>
      </c>
      <c r="D631" s="112"/>
      <c r="E631" s="113">
        <f>SUM(F632,F634,F636)</f>
        <v>1163369.24742206</v>
      </c>
      <c r="F631" s="114">
        <f>C631*E631</f>
        <v>1163369.24742206</v>
      </c>
      <c r="G631" s="115">
        <f>IF(F631=0, 0, 100*(1-(H631/F631)))</f>
        <v>55.000000000000007</v>
      </c>
      <c r="H631" s="116">
        <f>C631*SUM(H632,H634,H636)</f>
        <v>523516.16133992694</v>
      </c>
      <c r="I631" s="117"/>
    </row>
    <row r="632" spans="1:9" outlineLevel="3" x14ac:dyDescent="0.2">
      <c r="A632" s="109" t="s">
        <v>890</v>
      </c>
      <c r="B632" s="110" t="s">
        <v>821</v>
      </c>
      <c r="C632" s="111">
        <v>141</v>
      </c>
      <c r="D632" s="112"/>
      <c r="E632" s="113">
        <v>214.52947918000001</v>
      </c>
      <c r="F632" s="114">
        <f>C632*E632</f>
        <v>30248.656564380002</v>
      </c>
      <c r="G632" s="115">
        <v>55</v>
      </c>
      <c r="H632" s="116">
        <f>F632*(1-(G632/100)) +(0*SUM(H633))</f>
        <v>13611.895453970999</v>
      </c>
      <c r="I632" s="117"/>
    </row>
    <row r="633" spans="1:9" hidden="1" outlineLevel="3" x14ac:dyDescent="0.2">
      <c r="A633" s="109" t="s">
        <v>891</v>
      </c>
      <c r="B633" s="110" t="s">
        <v>452</v>
      </c>
      <c r="C633" s="111">
        <v>1</v>
      </c>
      <c r="D633" s="112"/>
      <c r="E633" s="113">
        <v>214.52947918000001</v>
      </c>
      <c r="F633" s="114">
        <v>214.52947918000001</v>
      </c>
      <c r="G633" s="115">
        <v>55</v>
      </c>
      <c r="H633" s="116">
        <v>96.538265631000002</v>
      </c>
      <c r="I633" s="117"/>
    </row>
    <row r="634" spans="1:9" outlineLevel="3" x14ac:dyDescent="0.2">
      <c r="A634" s="109" t="s">
        <v>892</v>
      </c>
      <c r="B634" s="110" t="s">
        <v>824</v>
      </c>
      <c r="C634" s="111">
        <v>412</v>
      </c>
      <c r="D634" s="112"/>
      <c r="E634" s="113">
        <v>214.52947918000001</v>
      </c>
      <c r="F634" s="114">
        <f>C634*E634</f>
        <v>88386.14542216</v>
      </c>
      <c r="G634" s="115">
        <v>55</v>
      </c>
      <c r="H634" s="116">
        <f>F634*(1-(G634/100)) +(0*SUM(H635))</f>
        <v>39773.765439971998</v>
      </c>
      <c r="I634" s="117"/>
    </row>
    <row r="635" spans="1:9" hidden="1" outlineLevel="3" x14ac:dyDescent="0.2">
      <c r="A635" s="109" t="s">
        <v>893</v>
      </c>
      <c r="B635" s="110" t="s">
        <v>454</v>
      </c>
      <c r="C635" s="111">
        <v>1</v>
      </c>
      <c r="D635" s="112"/>
      <c r="E635" s="113">
        <v>214.52947918000001</v>
      </c>
      <c r="F635" s="114">
        <v>214.52947918000001</v>
      </c>
      <c r="G635" s="115">
        <v>55</v>
      </c>
      <c r="H635" s="116">
        <v>96.538265631000002</v>
      </c>
      <c r="I635" s="117"/>
    </row>
    <row r="636" spans="1:9" outlineLevel="3" x14ac:dyDescent="0.2">
      <c r="A636" s="109" t="s">
        <v>894</v>
      </c>
      <c r="B636" s="110" t="s">
        <v>895</v>
      </c>
      <c r="C636" s="111">
        <v>28</v>
      </c>
      <c r="D636" s="112"/>
      <c r="E636" s="113">
        <v>37311.94447984</v>
      </c>
      <c r="F636" s="114">
        <f>C636*E636</f>
        <v>1044734.44543552</v>
      </c>
      <c r="G636" s="115">
        <v>55</v>
      </c>
      <c r="H636" s="116">
        <f>F636*(1-(G636/100)) +(0*SUM(H637,H638,H639,H640,H641,H642,H643,H644,H645,H646,H647,H648,H649,H650,H651,H652,H653,H654,H655,H656,H657,H658,H659,H660,H661,H662))</f>
        <v>470130.50044598395</v>
      </c>
      <c r="I636" s="117"/>
    </row>
    <row r="637" spans="1:9" hidden="1" outlineLevel="4" x14ac:dyDescent="0.2">
      <c r="A637" s="109" t="s">
        <v>896</v>
      </c>
      <c r="B637" s="110" t="s">
        <v>446</v>
      </c>
      <c r="C637" s="111">
        <v>1</v>
      </c>
      <c r="D637" s="112"/>
      <c r="E637" s="113">
        <v>10880.466063919999</v>
      </c>
      <c r="F637" s="114">
        <v>10880.466063919999</v>
      </c>
      <c r="G637" s="115">
        <v>55</v>
      </c>
      <c r="H637" s="116">
        <v>4896.2097287639999</v>
      </c>
      <c r="I637" s="117"/>
    </row>
    <row r="638" spans="1:9" hidden="1" outlineLevel="4" x14ac:dyDescent="0.2">
      <c r="A638" s="109" t="s">
        <v>897</v>
      </c>
      <c r="B638" s="110" t="s">
        <v>116</v>
      </c>
      <c r="C638" s="111">
        <v>1</v>
      </c>
      <c r="D638" s="112"/>
      <c r="E638" s="113">
        <v>491.93938622000002</v>
      </c>
      <c r="F638" s="114">
        <v>491.93938622000002</v>
      </c>
      <c r="G638" s="115">
        <v>55</v>
      </c>
      <c r="H638" s="116">
        <v>221.372723799</v>
      </c>
      <c r="I638" s="117"/>
    </row>
    <row r="639" spans="1:9" hidden="1" outlineLevel="4" x14ac:dyDescent="0.2">
      <c r="A639" s="109" t="s">
        <v>898</v>
      </c>
      <c r="B639" s="110" t="s">
        <v>211</v>
      </c>
      <c r="C639" s="111">
        <v>1</v>
      </c>
      <c r="D639" s="112"/>
      <c r="E639" s="113">
        <v>926.14287533000004</v>
      </c>
      <c r="F639" s="114">
        <v>926.14287533000004</v>
      </c>
      <c r="G639" s="115">
        <v>55</v>
      </c>
      <c r="H639" s="116">
        <v>416.7642938985</v>
      </c>
      <c r="I639" s="117"/>
    </row>
    <row r="640" spans="1:9" hidden="1" outlineLevel="4" x14ac:dyDescent="0.2">
      <c r="A640" s="109" t="s">
        <v>899</v>
      </c>
      <c r="B640" s="110" t="s">
        <v>830</v>
      </c>
      <c r="C640" s="111">
        <v>1</v>
      </c>
      <c r="D640" s="112"/>
      <c r="E640" s="113">
        <v>537.64166561000002</v>
      </c>
      <c r="F640" s="114">
        <v>537.64166561000002</v>
      </c>
      <c r="G640" s="115">
        <v>55</v>
      </c>
      <c r="H640" s="116">
        <v>241.9387495245</v>
      </c>
      <c r="I640" s="117"/>
    </row>
    <row r="641" spans="1:9" hidden="1" outlineLevel="4" x14ac:dyDescent="0.2">
      <c r="A641" s="109" t="s">
        <v>900</v>
      </c>
      <c r="B641" s="110" t="s">
        <v>106</v>
      </c>
      <c r="C641" s="111">
        <v>3</v>
      </c>
      <c r="D641" s="112"/>
      <c r="E641" s="113">
        <v>313.76543995999998</v>
      </c>
      <c r="F641" s="114">
        <v>941.29631988000006</v>
      </c>
      <c r="G641" s="115">
        <v>55</v>
      </c>
      <c r="H641" s="116">
        <v>423.58334394600001</v>
      </c>
      <c r="I641" s="117"/>
    </row>
    <row r="642" spans="1:9" hidden="1" outlineLevel="4" x14ac:dyDescent="0.2">
      <c r="A642" s="109" t="s">
        <v>901</v>
      </c>
      <c r="B642" s="110" t="s">
        <v>214</v>
      </c>
      <c r="C642" s="111">
        <v>1</v>
      </c>
      <c r="D642" s="112"/>
      <c r="E642" s="113">
        <v>5940.1629950300003</v>
      </c>
      <c r="F642" s="114">
        <v>5940.1629950300003</v>
      </c>
      <c r="G642" s="115">
        <v>55</v>
      </c>
      <c r="H642" s="116">
        <v>2673.0733477634999</v>
      </c>
      <c r="I642" s="117"/>
    </row>
    <row r="643" spans="1:9" hidden="1" outlineLevel="4" x14ac:dyDescent="0.2">
      <c r="A643" s="109" t="s">
        <v>902</v>
      </c>
      <c r="B643" s="110" t="s">
        <v>100</v>
      </c>
      <c r="C643" s="111">
        <v>2</v>
      </c>
      <c r="D643" s="112"/>
      <c r="E643" s="113">
        <v>967.93582071000003</v>
      </c>
      <c r="F643" s="114">
        <v>1935.8716414200001</v>
      </c>
      <c r="G643" s="115">
        <v>55</v>
      </c>
      <c r="H643" s="116">
        <v>871.14223863899997</v>
      </c>
      <c r="I643" s="117"/>
    </row>
    <row r="644" spans="1:9" hidden="1" outlineLevel="4" x14ac:dyDescent="0.2">
      <c r="A644" s="109" t="s">
        <v>903</v>
      </c>
      <c r="B644" s="110" t="s">
        <v>112</v>
      </c>
      <c r="C644" s="111">
        <v>2</v>
      </c>
      <c r="D644" s="112"/>
      <c r="E644" s="113">
        <v>967.93582071000003</v>
      </c>
      <c r="F644" s="114">
        <v>1935.8716414200001</v>
      </c>
      <c r="G644" s="115">
        <v>55</v>
      </c>
      <c r="H644" s="116">
        <v>871.14223863899997</v>
      </c>
      <c r="I644" s="117"/>
    </row>
    <row r="645" spans="1:9" hidden="1" outlineLevel="4" x14ac:dyDescent="0.2">
      <c r="A645" s="109" t="s">
        <v>904</v>
      </c>
      <c r="B645" s="110" t="s">
        <v>448</v>
      </c>
      <c r="C645" s="111">
        <v>4</v>
      </c>
      <c r="D645" s="112"/>
      <c r="E645" s="113">
        <v>862.86769387000004</v>
      </c>
      <c r="F645" s="114">
        <v>3451.4707754800002</v>
      </c>
      <c r="G645" s="115">
        <v>55</v>
      </c>
      <c r="H645" s="116">
        <v>1553.161848966</v>
      </c>
      <c r="I645" s="117"/>
    </row>
    <row r="646" spans="1:9" hidden="1" outlineLevel="4" x14ac:dyDescent="0.2">
      <c r="A646" s="109" t="s">
        <v>905</v>
      </c>
      <c r="B646" s="110" t="s">
        <v>466</v>
      </c>
      <c r="C646" s="111">
        <v>2</v>
      </c>
      <c r="D646" s="112"/>
      <c r="E646" s="113">
        <v>2064.00101872</v>
      </c>
      <c r="F646" s="114">
        <v>4128.0020374400001</v>
      </c>
      <c r="G646" s="115">
        <v>55</v>
      </c>
      <c r="H646" s="116">
        <v>1857.600916848</v>
      </c>
      <c r="I646" s="117"/>
    </row>
    <row r="647" spans="1:9" hidden="1" outlineLevel="4" x14ac:dyDescent="0.2">
      <c r="A647" s="109" t="s">
        <v>906</v>
      </c>
      <c r="B647" s="110" t="s">
        <v>452</v>
      </c>
      <c r="C647" s="111">
        <v>0</v>
      </c>
      <c r="D647" s="112"/>
      <c r="E647" s="113">
        <v>214.52947918000001</v>
      </c>
      <c r="F647" s="114">
        <v>0</v>
      </c>
      <c r="G647" s="115">
        <v>55</v>
      </c>
      <c r="H647" s="116">
        <v>0</v>
      </c>
      <c r="I647" s="117"/>
    </row>
    <row r="648" spans="1:9" hidden="1" outlineLevel="4" x14ac:dyDescent="0.2">
      <c r="A648" s="109" t="s">
        <v>907</v>
      </c>
      <c r="B648" s="110" t="s">
        <v>454</v>
      </c>
      <c r="C648" s="111">
        <v>0</v>
      </c>
      <c r="D648" s="112"/>
      <c r="E648" s="113">
        <v>214.52947918000001</v>
      </c>
      <c r="F648" s="114">
        <v>0</v>
      </c>
      <c r="G648" s="115">
        <v>55</v>
      </c>
      <c r="H648" s="116">
        <v>0</v>
      </c>
      <c r="I648" s="117"/>
    </row>
    <row r="649" spans="1:9" hidden="1" outlineLevel="4" x14ac:dyDescent="0.2">
      <c r="A649" s="109" t="s">
        <v>908</v>
      </c>
      <c r="B649" s="110" t="s">
        <v>442</v>
      </c>
      <c r="C649" s="111">
        <v>6</v>
      </c>
      <c r="D649" s="112"/>
      <c r="E649" s="113">
        <v>256.72991214000001</v>
      </c>
      <c r="F649" s="114">
        <v>1540.3794728400001</v>
      </c>
      <c r="G649" s="115">
        <v>55</v>
      </c>
      <c r="H649" s="116">
        <v>693.17076277800004</v>
      </c>
      <c r="I649" s="117"/>
    </row>
    <row r="650" spans="1:9" hidden="1" outlineLevel="4" x14ac:dyDescent="0.2">
      <c r="A650" s="109" t="s">
        <v>909</v>
      </c>
      <c r="B650" s="110" t="s">
        <v>841</v>
      </c>
      <c r="C650" s="111">
        <v>1</v>
      </c>
      <c r="D650" s="112"/>
      <c r="E650" s="113">
        <v>997.30039475000001</v>
      </c>
      <c r="F650" s="114">
        <v>997.30039475000001</v>
      </c>
      <c r="G650" s="115">
        <v>55</v>
      </c>
      <c r="H650" s="116">
        <v>448.7851776375</v>
      </c>
      <c r="I650" s="117"/>
    </row>
    <row r="651" spans="1:9" hidden="1" outlineLevel="4" x14ac:dyDescent="0.2">
      <c r="A651" s="109" t="s">
        <v>910</v>
      </c>
      <c r="B651" s="110" t="s">
        <v>218</v>
      </c>
      <c r="C651" s="111">
        <v>0</v>
      </c>
      <c r="D651" s="112"/>
      <c r="E651" s="113">
        <v>1527.53087992</v>
      </c>
      <c r="F651" s="114">
        <v>0</v>
      </c>
      <c r="G651" s="115">
        <v>55</v>
      </c>
      <c r="H651" s="116">
        <v>0</v>
      </c>
      <c r="I651" s="117"/>
    </row>
    <row r="652" spans="1:9" hidden="1" outlineLevel="4" x14ac:dyDescent="0.2">
      <c r="A652" s="109" t="s">
        <v>911</v>
      </c>
      <c r="B652" s="110" t="s">
        <v>98</v>
      </c>
      <c r="C652" s="111">
        <v>1</v>
      </c>
      <c r="D652" s="112"/>
      <c r="E652" s="113">
        <v>594.85546925000006</v>
      </c>
      <c r="F652" s="114">
        <v>594.85546925000006</v>
      </c>
      <c r="G652" s="115">
        <v>55</v>
      </c>
      <c r="H652" s="116">
        <v>267.68496116249997</v>
      </c>
      <c r="I652" s="117"/>
    </row>
    <row r="653" spans="1:9" hidden="1" outlineLevel="4" x14ac:dyDescent="0.2">
      <c r="A653" s="109" t="s">
        <v>912</v>
      </c>
      <c r="B653" s="110" t="s">
        <v>68</v>
      </c>
      <c r="C653" s="111">
        <v>0</v>
      </c>
      <c r="D653" s="112"/>
      <c r="E653" s="113">
        <v>5209</v>
      </c>
      <c r="F653" s="114">
        <v>0</v>
      </c>
      <c r="G653" s="115">
        <v>55</v>
      </c>
      <c r="H653" s="116">
        <v>0</v>
      </c>
      <c r="I653" s="117"/>
    </row>
    <row r="654" spans="1:9" hidden="1" outlineLevel="4" x14ac:dyDescent="0.2">
      <c r="A654" s="109" t="s">
        <v>913</v>
      </c>
      <c r="B654" s="110" t="s">
        <v>120</v>
      </c>
      <c r="C654" s="111">
        <v>1</v>
      </c>
      <c r="D654" s="112"/>
      <c r="E654" s="113">
        <v>275.43613906000002</v>
      </c>
      <c r="F654" s="114">
        <v>275.43613906000002</v>
      </c>
      <c r="G654" s="115">
        <v>55</v>
      </c>
      <c r="H654" s="116">
        <v>123.946262577</v>
      </c>
      <c r="I654" s="117"/>
    </row>
    <row r="655" spans="1:9" hidden="1" outlineLevel="4" x14ac:dyDescent="0.2">
      <c r="A655" s="109" t="s">
        <v>914</v>
      </c>
      <c r="B655" s="110" t="s">
        <v>102</v>
      </c>
      <c r="C655" s="111">
        <v>1</v>
      </c>
      <c r="D655" s="112"/>
      <c r="E655" s="113">
        <v>78.186680249999995</v>
      </c>
      <c r="F655" s="114">
        <v>78.186680249999995</v>
      </c>
      <c r="G655" s="115">
        <v>55</v>
      </c>
      <c r="H655" s="116">
        <v>35.184006112500001</v>
      </c>
      <c r="I655" s="117"/>
    </row>
    <row r="656" spans="1:9" hidden="1" outlineLevel="4" x14ac:dyDescent="0.2">
      <c r="A656" s="109" t="s">
        <v>915</v>
      </c>
      <c r="B656" s="110" t="s">
        <v>104</v>
      </c>
      <c r="C656" s="111">
        <v>1</v>
      </c>
      <c r="D656" s="112"/>
      <c r="E656" s="113">
        <v>823.90169361999995</v>
      </c>
      <c r="F656" s="114">
        <v>823.90169361999995</v>
      </c>
      <c r="G656" s="115">
        <v>55</v>
      </c>
      <c r="H656" s="116">
        <v>370.755762129</v>
      </c>
      <c r="I656" s="117"/>
    </row>
    <row r="657" spans="1:9" hidden="1" outlineLevel="4" x14ac:dyDescent="0.2">
      <c r="A657" s="109" t="s">
        <v>916</v>
      </c>
      <c r="B657" s="110" t="s">
        <v>122</v>
      </c>
      <c r="C657" s="111">
        <v>1</v>
      </c>
      <c r="D657" s="112"/>
      <c r="E657" s="113">
        <v>270.62269196</v>
      </c>
      <c r="F657" s="114">
        <v>270.62269196</v>
      </c>
      <c r="G657" s="115">
        <v>55</v>
      </c>
      <c r="H657" s="116">
        <v>121.780211382</v>
      </c>
      <c r="I657" s="117"/>
    </row>
    <row r="658" spans="1:9" hidden="1" outlineLevel="4" x14ac:dyDescent="0.2">
      <c r="A658" s="109" t="s">
        <v>917</v>
      </c>
      <c r="B658" s="110" t="s">
        <v>226</v>
      </c>
      <c r="C658" s="111">
        <v>0</v>
      </c>
      <c r="D658" s="112"/>
      <c r="E658" s="113">
        <v>119.07551254000001</v>
      </c>
      <c r="F658" s="114">
        <v>0</v>
      </c>
      <c r="G658" s="115">
        <v>55</v>
      </c>
      <c r="H658" s="116">
        <v>0</v>
      </c>
      <c r="I658" s="117"/>
    </row>
    <row r="659" spans="1:9" hidden="1" outlineLevel="4" x14ac:dyDescent="0.2">
      <c r="A659" s="109" t="s">
        <v>918</v>
      </c>
      <c r="B659" s="110" t="s">
        <v>228</v>
      </c>
      <c r="C659" s="111">
        <v>0</v>
      </c>
      <c r="D659" s="112"/>
      <c r="E659" s="113">
        <v>56.526168339999998</v>
      </c>
      <c r="F659" s="114">
        <v>0</v>
      </c>
      <c r="G659" s="115">
        <v>55</v>
      </c>
      <c r="H659" s="116">
        <v>0</v>
      </c>
      <c r="I659" s="117"/>
    </row>
    <row r="660" spans="1:9" hidden="1" outlineLevel="4" x14ac:dyDescent="0.2">
      <c r="A660" s="109" t="s">
        <v>919</v>
      </c>
      <c r="B660" s="110" t="s">
        <v>124</v>
      </c>
      <c r="C660" s="111">
        <v>1</v>
      </c>
      <c r="D660" s="112"/>
      <c r="E660" s="113">
        <v>212.88679486000001</v>
      </c>
      <c r="F660" s="114">
        <v>212.88679486000001</v>
      </c>
      <c r="G660" s="115">
        <v>55</v>
      </c>
      <c r="H660" s="116">
        <v>95.799057687000001</v>
      </c>
      <c r="I660" s="117"/>
    </row>
    <row r="661" spans="1:9" hidden="1" outlineLevel="4" x14ac:dyDescent="0.2">
      <c r="A661" s="109" t="s">
        <v>920</v>
      </c>
      <c r="B661" s="110" t="s">
        <v>126</v>
      </c>
      <c r="C661" s="111">
        <v>1</v>
      </c>
      <c r="D661" s="112"/>
      <c r="E661" s="113">
        <v>206.87635298999999</v>
      </c>
      <c r="F661" s="114">
        <v>206.87635298999999</v>
      </c>
      <c r="G661" s="115">
        <v>55</v>
      </c>
      <c r="H661" s="116">
        <v>93.094358845499997</v>
      </c>
      <c r="I661" s="117"/>
    </row>
    <row r="662" spans="1:9" hidden="1" outlineLevel="4" x14ac:dyDescent="0.2">
      <c r="A662" s="109" t="s">
        <v>921</v>
      </c>
      <c r="B662" s="110" t="s">
        <v>235</v>
      </c>
      <c r="C662" s="111">
        <v>1</v>
      </c>
      <c r="D662" s="112"/>
      <c r="E662" s="113">
        <v>1142.63338851</v>
      </c>
      <c r="F662" s="114">
        <v>1142.63338851</v>
      </c>
      <c r="G662" s="115">
        <v>55</v>
      </c>
      <c r="H662" s="116">
        <v>514.18502482949998</v>
      </c>
      <c r="I662" s="117"/>
    </row>
    <row r="663" spans="1:9" outlineLevel="2" x14ac:dyDescent="0.2">
      <c r="A663" s="109" t="s">
        <v>922</v>
      </c>
      <c r="B663" s="110" t="s">
        <v>923</v>
      </c>
      <c r="C663" s="111">
        <v>1</v>
      </c>
      <c r="D663" s="112"/>
      <c r="E663" s="113">
        <f>SUM(F664,F666,F668)</f>
        <v>5504448.18541044</v>
      </c>
      <c r="F663" s="114">
        <f>C663*E663</f>
        <v>5504448.18541044</v>
      </c>
      <c r="G663" s="115">
        <f>IF(F663=0, 0, 100*(1-(H663/F663)))</f>
        <v>55.000000000000007</v>
      </c>
      <c r="H663" s="116">
        <f>C663*SUM(H664,H666,H668)</f>
        <v>2477001.6834346978</v>
      </c>
      <c r="I663" s="117"/>
    </row>
    <row r="664" spans="1:9" outlineLevel="3" x14ac:dyDescent="0.2">
      <c r="A664" s="109" t="s">
        <v>924</v>
      </c>
      <c r="B664" s="110" t="s">
        <v>821</v>
      </c>
      <c r="C664" s="111">
        <v>668</v>
      </c>
      <c r="D664" s="112"/>
      <c r="E664" s="113">
        <v>214.52947918000001</v>
      </c>
      <c r="F664" s="114">
        <f>C664*E664</f>
        <v>143305.69209224</v>
      </c>
      <c r="G664" s="115">
        <v>55</v>
      </c>
      <c r="H664" s="116">
        <f>F664*(1-(G664/100)) +(0*SUM(H665))</f>
        <v>64487.561441507998</v>
      </c>
      <c r="I664" s="117"/>
    </row>
    <row r="665" spans="1:9" hidden="1" outlineLevel="3" x14ac:dyDescent="0.2">
      <c r="A665" s="109" t="s">
        <v>925</v>
      </c>
      <c r="B665" s="110" t="s">
        <v>452</v>
      </c>
      <c r="C665" s="111">
        <v>1</v>
      </c>
      <c r="D665" s="112"/>
      <c r="E665" s="113">
        <v>214.52947918000001</v>
      </c>
      <c r="F665" s="114">
        <v>214.52947918000001</v>
      </c>
      <c r="G665" s="115">
        <v>55</v>
      </c>
      <c r="H665" s="116">
        <v>96.538265631000002</v>
      </c>
      <c r="I665" s="117"/>
    </row>
    <row r="666" spans="1:9" outlineLevel="3" x14ac:dyDescent="0.2">
      <c r="A666" s="109" t="s">
        <v>926</v>
      </c>
      <c r="B666" s="110" t="s">
        <v>824</v>
      </c>
      <c r="C666" s="111">
        <v>2060</v>
      </c>
      <c r="D666" s="112"/>
      <c r="E666" s="113">
        <v>214.52947918000001</v>
      </c>
      <c r="F666" s="114">
        <f>C666*E666</f>
        <v>441930.72711080004</v>
      </c>
      <c r="G666" s="115">
        <v>55</v>
      </c>
      <c r="H666" s="116">
        <f>F666*(1-(G666/100)) +(0*SUM(H667))</f>
        <v>198868.82719986001</v>
      </c>
      <c r="I666" s="117"/>
    </row>
    <row r="667" spans="1:9" hidden="1" outlineLevel="3" x14ac:dyDescent="0.2">
      <c r="A667" s="109" t="s">
        <v>927</v>
      </c>
      <c r="B667" s="110" t="s">
        <v>454</v>
      </c>
      <c r="C667" s="111">
        <v>1</v>
      </c>
      <c r="D667" s="112"/>
      <c r="E667" s="113">
        <v>214.52947918000001</v>
      </c>
      <c r="F667" s="114">
        <v>214.52947918000001</v>
      </c>
      <c r="G667" s="115">
        <v>55</v>
      </c>
      <c r="H667" s="116">
        <v>96.538265631000002</v>
      </c>
      <c r="I667" s="117"/>
    </row>
    <row r="668" spans="1:9" outlineLevel="3" x14ac:dyDescent="0.2">
      <c r="A668" s="109" t="s">
        <v>928</v>
      </c>
      <c r="B668" s="110" t="s">
        <v>929</v>
      </c>
      <c r="C668" s="111">
        <v>115</v>
      </c>
      <c r="D668" s="112"/>
      <c r="E668" s="113">
        <v>42775.754488760002</v>
      </c>
      <c r="F668" s="114">
        <f>C668*E668</f>
        <v>4919211.7662073998</v>
      </c>
      <c r="G668" s="115">
        <v>55</v>
      </c>
      <c r="H668" s="116">
        <f>F668*(1-(G668/100)) +(0*SUM(H669,H670,H671,H672,H673,H674,H675,H676,H677,H678,H679,H680,H681,H682,H683,H684,H685,H686,H687,H688,H689,H690,H691,H692,H693,H694))</f>
        <v>2213645.2947933297</v>
      </c>
      <c r="I668" s="117"/>
    </row>
    <row r="669" spans="1:9" hidden="1" outlineLevel="4" x14ac:dyDescent="0.2">
      <c r="A669" s="109" t="s">
        <v>930</v>
      </c>
      <c r="B669" s="110" t="s">
        <v>446</v>
      </c>
      <c r="C669" s="111">
        <v>1</v>
      </c>
      <c r="D669" s="112"/>
      <c r="E669" s="113">
        <v>10880.466063919999</v>
      </c>
      <c r="F669" s="114">
        <v>10880.466063919999</v>
      </c>
      <c r="G669" s="115">
        <v>55</v>
      </c>
      <c r="H669" s="116">
        <v>4896.2097287639999</v>
      </c>
      <c r="I669" s="117"/>
    </row>
    <row r="670" spans="1:9" hidden="1" outlineLevel="4" x14ac:dyDescent="0.2">
      <c r="A670" s="109" t="s">
        <v>931</v>
      </c>
      <c r="B670" s="110" t="s">
        <v>116</v>
      </c>
      <c r="C670" s="111">
        <v>1</v>
      </c>
      <c r="D670" s="112"/>
      <c r="E670" s="113">
        <v>491.93938622000002</v>
      </c>
      <c r="F670" s="114">
        <v>491.93938622000002</v>
      </c>
      <c r="G670" s="115">
        <v>55</v>
      </c>
      <c r="H670" s="116">
        <v>221.372723799</v>
      </c>
      <c r="I670" s="117"/>
    </row>
    <row r="671" spans="1:9" hidden="1" outlineLevel="4" x14ac:dyDescent="0.2">
      <c r="A671" s="109" t="s">
        <v>932</v>
      </c>
      <c r="B671" s="110" t="s">
        <v>211</v>
      </c>
      <c r="C671" s="111">
        <v>1</v>
      </c>
      <c r="D671" s="112"/>
      <c r="E671" s="113">
        <v>926.14287533000004</v>
      </c>
      <c r="F671" s="114">
        <v>926.14287533000004</v>
      </c>
      <c r="G671" s="115">
        <v>55</v>
      </c>
      <c r="H671" s="116">
        <v>416.7642938985</v>
      </c>
      <c r="I671" s="117"/>
    </row>
    <row r="672" spans="1:9" hidden="1" outlineLevel="4" x14ac:dyDescent="0.2">
      <c r="A672" s="109" t="s">
        <v>933</v>
      </c>
      <c r="B672" s="110" t="s">
        <v>830</v>
      </c>
      <c r="C672" s="111">
        <v>1</v>
      </c>
      <c r="D672" s="112"/>
      <c r="E672" s="113">
        <v>537.64166561000002</v>
      </c>
      <c r="F672" s="114">
        <v>537.64166561000002</v>
      </c>
      <c r="G672" s="115">
        <v>55</v>
      </c>
      <c r="H672" s="116">
        <v>241.9387495245</v>
      </c>
      <c r="I672" s="117"/>
    </row>
    <row r="673" spans="1:9" hidden="1" outlineLevel="4" x14ac:dyDescent="0.2">
      <c r="A673" s="109" t="s">
        <v>934</v>
      </c>
      <c r="B673" s="110" t="s">
        <v>106</v>
      </c>
      <c r="C673" s="111">
        <v>3</v>
      </c>
      <c r="D673" s="112"/>
      <c r="E673" s="113">
        <v>313.76543995999998</v>
      </c>
      <c r="F673" s="114">
        <v>941.29631988000006</v>
      </c>
      <c r="G673" s="115">
        <v>55</v>
      </c>
      <c r="H673" s="116">
        <v>423.58334394600001</v>
      </c>
      <c r="I673" s="117"/>
    </row>
    <row r="674" spans="1:9" hidden="1" outlineLevel="4" x14ac:dyDescent="0.2">
      <c r="A674" s="109" t="s">
        <v>935</v>
      </c>
      <c r="B674" s="110" t="s">
        <v>214</v>
      </c>
      <c r="C674" s="111">
        <v>1</v>
      </c>
      <c r="D674" s="112"/>
      <c r="E674" s="113">
        <v>5940.1629950300003</v>
      </c>
      <c r="F674" s="114">
        <v>5940.1629950300003</v>
      </c>
      <c r="G674" s="115">
        <v>55</v>
      </c>
      <c r="H674" s="116">
        <v>2673.0733477634999</v>
      </c>
      <c r="I674" s="117"/>
    </row>
    <row r="675" spans="1:9" hidden="1" outlineLevel="4" x14ac:dyDescent="0.2">
      <c r="A675" s="109" t="s">
        <v>936</v>
      </c>
      <c r="B675" s="110" t="s">
        <v>100</v>
      </c>
      <c r="C675" s="111">
        <v>3</v>
      </c>
      <c r="D675" s="112"/>
      <c r="E675" s="113">
        <v>967.93582071000003</v>
      </c>
      <c r="F675" s="114">
        <v>2903.8074621300002</v>
      </c>
      <c r="G675" s="115">
        <v>55</v>
      </c>
      <c r="H675" s="116">
        <v>1306.7133579585</v>
      </c>
      <c r="I675" s="117"/>
    </row>
    <row r="676" spans="1:9" hidden="1" outlineLevel="4" x14ac:dyDescent="0.2">
      <c r="A676" s="109" t="s">
        <v>937</v>
      </c>
      <c r="B676" s="110" t="s">
        <v>112</v>
      </c>
      <c r="C676" s="111">
        <v>3</v>
      </c>
      <c r="D676" s="112"/>
      <c r="E676" s="113">
        <v>967.93582071000003</v>
      </c>
      <c r="F676" s="114">
        <v>2903.8074621300002</v>
      </c>
      <c r="G676" s="115">
        <v>55</v>
      </c>
      <c r="H676" s="116">
        <v>1306.7133579585</v>
      </c>
      <c r="I676" s="117"/>
    </row>
    <row r="677" spans="1:9" hidden="1" outlineLevel="4" x14ac:dyDescent="0.2">
      <c r="A677" s="109" t="s">
        <v>938</v>
      </c>
      <c r="B677" s="110" t="s">
        <v>448</v>
      </c>
      <c r="C677" s="111">
        <v>6</v>
      </c>
      <c r="D677" s="112"/>
      <c r="E677" s="113">
        <v>862.86769387000004</v>
      </c>
      <c r="F677" s="114">
        <v>5177.2061632200002</v>
      </c>
      <c r="G677" s="115">
        <v>55</v>
      </c>
      <c r="H677" s="116">
        <v>2329.7427734490002</v>
      </c>
      <c r="I677" s="117"/>
    </row>
    <row r="678" spans="1:9" hidden="1" outlineLevel="4" x14ac:dyDescent="0.2">
      <c r="A678" s="109" t="s">
        <v>939</v>
      </c>
      <c r="B678" s="110" t="s">
        <v>452</v>
      </c>
      <c r="C678" s="111">
        <v>0</v>
      </c>
      <c r="D678" s="112"/>
      <c r="E678" s="113">
        <v>214.52947918000001</v>
      </c>
      <c r="F678" s="114">
        <v>0</v>
      </c>
      <c r="G678" s="115">
        <v>55</v>
      </c>
      <c r="H678" s="116">
        <v>0</v>
      </c>
      <c r="I678" s="117"/>
    </row>
    <row r="679" spans="1:9" hidden="1" outlineLevel="4" x14ac:dyDescent="0.2">
      <c r="A679" s="109" t="s">
        <v>940</v>
      </c>
      <c r="B679" s="110" t="s">
        <v>454</v>
      </c>
      <c r="C679" s="111">
        <v>0</v>
      </c>
      <c r="D679" s="112"/>
      <c r="E679" s="113">
        <v>214.52947918000001</v>
      </c>
      <c r="F679" s="114">
        <v>0</v>
      </c>
      <c r="G679" s="115">
        <v>55</v>
      </c>
      <c r="H679" s="116">
        <v>0</v>
      </c>
      <c r="I679" s="117"/>
    </row>
    <row r="680" spans="1:9" hidden="1" outlineLevel="4" x14ac:dyDescent="0.2">
      <c r="A680" s="109" t="s">
        <v>941</v>
      </c>
      <c r="B680" s="110" t="s">
        <v>442</v>
      </c>
      <c r="C680" s="111">
        <v>9</v>
      </c>
      <c r="D680" s="112"/>
      <c r="E680" s="113">
        <v>256.72991214000001</v>
      </c>
      <c r="F680" s="114">
        <v>2310.5692092600002</v>
      </c>
      <c r="G680" s="115">
        <v>55</v>
      </c>
      <c r="H680" s="116">
        <v>1039.756144167</v>
      </c>
      <c r="I680" s="117"/>
    </row>
    <row r="681" spans="1:9" hidden="1" outlineLevel="4" x14ac:dyDescent="0.2">
      <c r="A681" s="109" t="s">
        <v>942</v>
      </c>
      <c r="B681" s="110" t="s">
        <v>841</v>
      </c>
      <c r="C681" s="111">
        <v>1</v>
      </c>
      <c r="D681" s="112"/>
      <c r="E681" s="113">
        <v>997.30039475000001</v>
      </c>
      <c r="F681" s="114">
        <v>997.30039475000001</v>
      </c>
      <c r="G681" s="115">
        <v>55</v>
      </c>
      <c r="H681" s="116">
        <v>448.7851776375</v>
      </c>
      <c r="I681" s="117"/>
    </row>
    <row r="682" spans="1:9" hidden="1" outlineLevel="4" x14ac:dyDescent="0.2">
      <c r="A682" s="109" t="s">
        <v>943</v>
      </c>
      <c r="B682" s="110" t="s">
        <v>218</v>
      </c>
      <c r="C682" s="111">
        <v>0</v>
      </c>
      <c r="D682" s="112"/>
      <c r="E682" s="113">
        <v>1527.53087992</v>
      </c>
      <c r="F682" s="114">
        <v>0</v>
      </c>
      <c r="G682" s="115">
        <v>55</v>
      </c>
      <c r="H682" s="116">
        <v>0</v>
      </c>
      <c r="I682" s="117"/>
    </row>
    <row r="683" spans="1:9" hidden="1" outlineLevel="4" x14ac:dyDescent="0.2">
      <c r="A683" s="109" t="s">
        <v>944</v>
      </c>
      <c r="B683" s="110" t="s">
        <v>98</v>
      </c>
      <c r="C683" s="111">
        <v>1</v>
      </c>
      <c r="D683" s="112"/>
      <c r="E683" s="113">
        <v>594.85546925000006</v>
      </c>
      <c r="F683" s="114">
        <v>594.85546925000006</v>
      </c>
      <c r="G683" s="115">
        <v>55</v>
      </c>
      <c r="H683" s="116">
        <v>267.68496116249997</v>
      </c>
      <c r="I683" s="117"/>
    </row>
    <row r="684" spans="1:9" hidden="1" outlineLevel="4" x14ac:dyDescent="0.2">
      <c r="A684" s="109" t="s">
        <v>945</v>
      </c>
      <c r="B684" s="110" t="s">
        <v>68</v>
      </c>
      <c r="C684" s="111">
        <v>0</v>
      </c>
      <c r="D684" s="112"/>
      <c r="E684" s="113">
        <v>5209</v>
      </c>
      <c r="F684" s="114">
        <v>0</v>
      </c>
      <c r="G684" s="115">
        <v>55</v>
      </c>
      <c r="H684" s="116">
        <v>0</v>
      </c>
      <c r="I684" s="117"/>
    </row>
    <row r="685" spans="1:9" hidden="1" outlineLevel="4" x14ac:dyDescent="0.2">
      <c r="A685" s="109" t="s">
        <v>946</v>
      </c>
      <c r="B685" s="110" t="s">
        <v>120</v>
      </c>
      <c r="C685" s="111">
        <v>1</v>
      </c>
      <c r="D685" s="112"/>
      <c r="E685" s="113">
        <v>275.43613906000002</v>
      </c>
      <c r="F685" s="114">
        <v>275.43613906000002</v>
      </c>
      <c r="G685" s="115">
        <v>55</v>
      </c>
      <c r="H685" s="116">
        <v>123.946262577</v>
      </c>
      <c r="I685" s="117"/>
    </row>
    <row r="686" spans="1:9" hidden="1" outlineLevel="4" x14ac:dyDescent="0.2">
      <c r="A686" s="109" t="s">
        <v>947</v>
      </c>
      <c r="B686" s="110" t="s">
        <v>102</v>
      </c>
      <c r="C686" s="111">
        <v>1</v>
      </c>
      <c r="D686" s="112"/>
      <c r="E686" s="113">
        <v>78.186680249999995</v>
      </c>
      <c r="F686" s="114">
        <v>78.186680249999995</v>
      </c>
      <c r="G686" s="115">
        <v>55</v>
      </c>
      <c r="H686" s="116">
        <v>35.184006112500001</v>
      </c>
      <c r="I686" s="117"/>
    </row>
    <row r="687" spans="1:9" hidden="1" outlineLevel="4" x14ac:dyDescent="0.2">
      <c r="A687" s="109" t="s">
        <v>948</v>
      </c>
      <c r="B687" s="110" t="s">
        <v>104</v>
      </c>
      <c r="C687" s="111">
        <v>1</v>
      </c>
      <c r="D687" s="112"/>
      <c r="E687" s="113">
        <v>823.90169361999995</v>
      </c>
      <c r="F687" s="114">
        <v>823.90169361999995</v>
      </c>
      <c r="G687" s="115">
        <v>55</v>
      </c>
      <c r="H687" s="116">
        <v>370.755762129</v>
      </c>
      <c r="I687" s="117"/>
    </row>
    <row r="688" spans="1:9" hidden="1" outlineLevel="4" x14ac:dyDescent="0.2">
      <c r="A688" s="109" t="s">
        <v>949</v>
      </c>
      <c r="B688" s="110" t="s">
        <v>122</v>
      </c>
      <c r="C688" s="111">
        <v>1</v>
      </c>
      <c r="D688" s="112"/>
      <c r="E688" s="113">
        <v>270.62269196</v>
      </c>
      <c r="F688" s="114">
        <v>270.62269196</v>
      </c>
      <c r="G688" s="115">
        <v>55</v>
      </c>
      <c r="H688" s="116">
        <v>121.780211382</v>
      </c>
      <c r="I688" s="117"/>
    </row>
    <row r="689" spans="1:9" hidden="1" outlineLevel="4" x14ac:dyDescent="0.2">
      <c r="A689" s="109" t="s">
        <v>950</v>
      </c>
      <c r="B689" s="110" t="s">
        <v>226</v>
      </c>
      <c r="C689" s="111">
        <v>0</v>
      </c>
      <c r="D689" s="112"/>
      <c r="E689" s="113">
        <v>119.07551254000001</v>
      </c>
      <c r="F689" s="114">
        <v>0</v>
      </c>
      <c r="G689" s="115">
        <v>55</v>
      </c>
      <c r="H689" s="116">
        <v>0</v>
      </c>
      <c r="I689" s="117"/>
    </row>
    <row r="690" spans="1:9" hidden="1" outlineLevel="4" x14ac:dyDescent="0.2">
      <c r="A690" s="109" t="s">
        <v>951</v>
      </c>
      <c r="B690" s="110" t="s">
        <v>228</v>
      </c>
      <c r="C690" s="111">
        <v>0</v>
      </c>
      <c r="D690" s="112"/>
      <c r="E690" s="113">
        <v>56.526168339999998</v>
      </c>
      <c r="F690" s="114">
        <v>0</v>
      </c>
      <c r="G690" s="115">
        <v>55</v>
      </c>
      <c r="H690" s="116">
        <v>0</v>
      </c>
      <c r="I690" s="117"/>
    </row>
    <row r="691" spans="1:9" hidden="1" outlineLevel="4" x14ac:dyDescent="0.2">
      <c r="A691" s="109" t="s">
        <v>952</v>
      </c>
      <c r="B691" s="110" t="s">
        <v>124</v>
      </c>
      <c r="C691" s="111">
        <v>1</v>
      </c>
      <c r="D691" s="112"/>
      <c r="E691" s="113">
        <v>212.88679486000001</v>
      </c>
      <c r="F691" s="114">
        <v>212.88679486000001</v>
      </c>
      <c r="G691" s="115">
        <v>55</v>
      </c>
      <c r="H691" s="116">
        <v>95.799057687000001</v>
      </c>
      <c r="I691" s="117"/>
    </row>
    <row r="692" spans="1:9" hidden="1" outlineLevel="4" x14ac:dyDescent="0.2">
      <c r="A692" s="109" t="s">
        <v>953</v>
      </c>
      <c r="B692" s="110" t="s">
        <v>126</v>
      </c>
      <c r="C692" s="111">
        <v>1</v>
      </c>
      <c r="D692" s="112"/>
      <c r="E692" s="113">
        <v>206.87635298999999</v>
      </c>
      <c r="F692" s="114">
        <v>206.87635298999999</v>
      </c>
      <c r="G692" s="115">
        <v>55</v>
      </c>
      <c r="H692" s="116">
        <v>93.094358845499997</v>
      </c>
      <c r="I692" s="117"/>
    </row>
    <row r="693" spans="1:9" hidden="1" outlineLevel="4" x14ac:dyDescent="0.2">
      <c r="A693" s="109" t="s">
        <v>954</v>
      </c>
      <c r="B693" s="110" t="s">
        <v>507</v>
      </c>
      <c r="C693" s="111">
        <v>1</v>
      </c>
      <c r="D693" s="112"/>
      <c r="E693" s="113">
        <v>5160.0152807799996</v>
      </c>
      <c r="F693" s="114">
        <v>5160.0152807799996</v>
      </c>
      <c r="G693" s="115">
        <v>55</v>
      </c>
      <c r="H693" s="116">
        <v>2322.0068763509998</v>
      </c>
      <c r="I693" s="117"/>
    </row>
    <row r="694" spans="1:9" hidden="1" outlineLevel="4" x14ac:dyDescent="0.2">
      <c r="A694" s="109" t="s">
        <v>955</v>
      </c>
      <c r="B694" s="110" t="s">
        <v>235</v>
      </c>
      <c r="C694" s="111">
        <v>1</v>
      </c>
      <c r="D694" s="112"/>
      <c r="E694" s="113">
        <v>1142.63338851</v>
      </c>
      <c r="F694" s="114">
        <v>1142.63338851</v>
      </c>
      <c r="G694" s="115">
        <v>55</v>
      </c>
      <c r="H694" s="116">
        <v>514.18502482949998</v>
      </c>
      <c r="I694" s="117"/>
    </row>
    <row r="695" spans="1:9" outlineLevel="2" x14ac:dyDescent="0.2">
      <c r="A695" s="109" t="s">
        <v>956</v>
      </c>
      <c r="B695" s="110" t="s">
        <v>957</v>
      </c>
      <c r="C695" s="111">
        <v>1</v>
      </c>
      <c r="D695" s="112"/>
      <c r="E695" s="113">
        <f>SUM(F696,F698,F700)</f>
        <v>69100.203743849997</v>
      </c>
      <c r="F695" s="114">
        <f>C695*E695</f>
        <v>69100.203743849997</v>
      </c>
      <c r="G695" s="115">
        <f>IF(F695=0, 0, 100*(1-(H695/F695)))</f>
        <v>55.000000000000007</v>
      </c>
      <c r="H695" s="116">
        <f>C695*SUM(H696,H698,H700)</f>
        <v>31095.091684732499</v>
      </c>
      <c r="I695" s="117"/>
    </row>
    <row r="696" spans="1:9" outlineLevel="3" x14ac:dyDescent="0.2">
      <c r="A696" s="109" t="s">
        <v>958</v>
      </c>
      <c r="B696" s="110" t="s">
        <v>821</v>
      </c>
      <c r="C696" s="111">
        <v>13</v>
      </c>
      <c r="D696" s="112"/>
      <c r="E696" s="113">
        <v>214.52947918000001</v>
      </c>
      <c r="F696" s="114">
        <f>C696*E696</f>
        <v>2788.8832293400001</v>
      </c>
      <c r="G696" s="115">
        <v>55</v>
      </c>
      <c r="H696" s="116">
        <f>F696*(1-(G696/100)) +(0*SUM(H697))</f>
        <v>1254.9974532029998</v>
      </c>
      <c r="I696" s="117"/>
    </row>
    <row r="697" spans="1:9" hidden="1" outlineLevel="3" x14ac:dyDescent="0.2">
      <c r="A697" s="109" t="s">
        <v>959</v>
      </c>
      <c r="B697" s="110" t="s">
        <v>452</v>
      </c>
      <c r="C697" s="111">
        <v>1</v>
      </c>
      <c r="D697" s="112"/>
      <c r="E697" s="113">
        <v>214.52947918000001</v>
      </c>
      <c r="F697" s="114">
        <v>214.52947918000001</v>
      </c>
      <c r="G697" s="115">
        <v>55</v>
      </c>
      <c r="H697" s="116">
        <v>96.538265631000002</v>
      </c>
      <c r="I697" s="117"/>
    </row>
    <row r="698" spans="1:9" outlineLevel="3" x14ac:dyDescent="0.2">
      <c r="A698" s="109" t="s">
        <v>960</v>
      </c>
      <c r="B698" s="110" t="s">
        <v>824</v>
      </c>
      <c r="C698" s="111">
        <v>32</v>
      </c>
      <c r="D698" s="112"/>
      <c r="E698" s="113">
        <v>214.52947918000001</v>
      </c>
      <c r="F698" s="114">
        <f>C698*E698</f>
        <v>6864.9433337600003</v>
      </c>
      <c r="G698" s="115">
        <v>55</v>
      </c>
      <c r="H698" s="116">
        <f>F698*(1-(G698/100)) +(0*SUM(H699))</f>
        <v>3089.2245001920001</v>
      </c>
      <c r="I698" s="117"/>
    </row>
    <row r="699" spans="1:9" hidden="1" outlineLevel="3" x14ac:dyDescent="0.2">
      <c r="A699" s="109" t="s">
        <v>961</v>
      </c>
      <c r="B699" s="110" t="s">
        <v>454</v>
      </c>
      <c r="C699" s="111">
        <v>1</v>
      </c>
      <c r="D699" s="112"/>
      <c r="E699" s="113">
        <v>214.52947918000001</v>
      </c>
      <c r="F699" s="114">
        <v>214.52947918000001</v>
      </c>
      <c r="G699" s="115">
        <v>55</v>
      </c>
      <c r="H699" s="116">
        <v>96.538265631000002</v>
      </c>
      <c r="I699" s="117"/>
    </row>
    <row r="700" spans="1:9" outlineLevel="3" x14ac:dyDescent="0.2">
      <c r="A700" s="109" t="s">
        <v>962</v>
      </c>
      <c r="B700" s="110" t="s">
        <v>963</v>
      </c>
      <c r="C700" s="111">
        <v>3</v>
      </c>
      <c r="D700" s="112"/>
      <c r="E700" s="113">
        <v>19815.459060249999</v>
      </c>
      <c r="F700" s="114">
        <f>C700*E700</f>
        <v>59446.377180750002</v>
      </c>
      <c r="G700" s="115">
        <v>55</v>
      </c>
      <c r="H700" s="116">
        <f>F700*(1-(G700/100)) +(0*SUM(H701,H702,H703,H704,H705,H706,H707,H708,H709,H710,H711,H712,H713,H714,H715,H716,H717))</f>
        <v>26750.869731337498</v>
      </c>
      <c r="I700" s="117"/>
    </row>
    <row r="701" spans="1:9" hidden="1" outlineLevel="4" x14ac:dyDescent="0.2">
      <c r="A701" s="109" t="s">
        <v>964</v>
      </c>
      <c r="B701" s="110" t="s">
        <v>446</v>
      </c>
      <c r="C701" s="111">
        <v>0</v>
      </c>
      <c r="D701" s="112"/>
      <c r="E701" s="113">
        <v>10880.466063919999</v>
      </c>
      <c r="F701" s="114">
        <v>0</v>
      </c>
      <c r="G701" s="115">
        <v>55</v>
      </c>
      <c r="H701" s="116">
        <v>0</v>
      </c>
      <c r="I701" s="117"/>
    </row>
    <row r="702" spans="1:9" hidden="1" outlineLevel="4" x14ac:dyDescent="0.2">
      <c r="A702" s="109" t="s">
        <v>965</v>
      </c>
      <c r="B702" s="110" t="s">
        <v>246</v>
      </c>
      <c r="C702" s="111">
        <v>1</v>
      </c>
      <c r="D702" s="112"/>
      <c r="E702" s="113">
        <v>2631.3510760200002</v>
      </c>
      <c r="F702" s="114">
        <v>2631.3510760200002</v>
      </c>
      <c r="G702" s="115">
        <v>55</v>
      </c>
      <c r="H702" s="116">
        <v>1184.1079842090001</v>
      </c>
      <c r="I702" s="117"/>
    </row>
    <row r="703" spans="1:9" hidden="1" outlineLevel="4" x14ac:dyDescent="0.2">
      <c r="A703" s="109" t="s">
        <v>966</v>
      </c>
      <c r="B703" s="110" t="s">
        <v>116</v>
      </c>
      <c r="C703" s="111">
        <v>1</v>
      </c>
      <c r="D703" s="112"/>
      <c r="E703" s="113">
        <v>491.93938622000002</v>
      </c>
      <c r="F703" s="114">
        <v>491.93938622000002</v>
      </c>
      <c r="G703" s="115">
        <v>55</v>
      </c>
      <c r="H703" s="116">
        <v>221.372723799</v>
      </c>
      <c r="I703" s="117"/>
    </row>
    <row r="704" spans="1:9" hidden="1" outlineLevel="4" x14ac:dyDescent="0.2">
      <c r="A704" s="109" t="s">
        <v>967</v>
      </c>
      <c r="B704" s="110" t="s">
        <v>242</v>
      </c>
      <c r="C704" s="111">
        <v>0</v>
      </c>
      <c r="D704" s="112"/>
      <c r="E704" s="113">
        <v>36.08811919</v>
      </c>
      <c r="F704" s="114">
        <v>0</v>
      </c>
      <c r="G704" s="115">
        <v>55</v>
      </c>
      <c r="H704" s="116">
        <v>0</v>
      </c>
      <c r="I704" s="117"/>
    </row>
    <row r="705" spans="1:9" hidden="1" outlineLevel="4" x14ac:dyDescent="0.2">
      <c r="A705" s="109" t="s">
        <v>968</v>
      </c>
      <c r="B705" s="110" t="s">
        <v>830</v>
      </c>
      <c r="C705" s="111">
        <v>1</v>
      </c>
      <c r="D705" s="112"/>
      <c r="E705" s="113">
        <v>537.64166561000002</v>
      </c>
      <c r="F705" s="114">
        <v>537.64166561000002</v>
      </c>
      <c r="G705" s="115">
        <v>55</v>
      </c>
      <c r="H705" s="116">
        <v>241.9387495245</v>
      </c>
      <c r="I705" s="117"/>
    </row>
    <row r="706" spans="1:9" hidden="1" outlineLevel="4" x14ac:dyDescent="0.2">
      <c r="A706" s="109" t="s">
        <v>969</v>
      </c>
      <c r="B706" s="110" t="s">
        <v>106</v>
      </c>
      <c r="C706" s="111">
        <v>2</v>
      </c>
      <c r="D706" s="112"/>
      <c r="E706" s="113">
        <v>313.76543995999998</v>
      </c>
      <c r="F706" s="114">
        <v>627.53087991999996</v>
      </c>
      <c r="G706" s="115">
        <v>55</v>
      </c>
      <c r="H706" s="116">
        <v>282.38889596400003</v>
      </c>
      <c r="I706" s="117"/>
    </row>
    <row r="707" spans="1:9" hidden="1" outlineLevel="4" x14ac:dyDescent="0.2">
      <c r="A707" s="109" t="s">
        <v>970</v>
      </c>
      <c r="B707" s="110" t="s">
        <v>100</v>
      </c>
      <c r="C707" s="111">
        <v>1</v>
      </c>
      <c r="D707" s="112"/>
      <c r="E707" s="113">
        <v>967.93582071000003</v>
      </c>
      <c r="F707" s="114">
        <v>967.93582071000003</v>
      </c>
      <c r="G707" s="115">
        <v>55</v>
      </c>
      <c r="H707" s="116">
        <v>435.57111931949999</v>
      </c>
      <c r="I707" s="117"/>
    </row>
    <row r="708" spans="1:9" hidden="1" outlineLevel="4" x14ac:dyDescent="0.2">
      <c r="A708" s="109" t="s">
        <v>971</v>
      </c>
      <c r="B708" s="110" t="s">
        <v>112</v>
      </c>
      <c r="C708" s="111">
        <v>1</v>
      </c>
      <c r="D708" s="112"/>
      <c r="E708" s="113">
        <v>967.93582071000003</v>
      </c>
      <c r="F708" s="114">
        <v>967.93582071000003</v>
      </c>
      <c r="G708" s="115">
        <v>55</v>
      </c>
      <c r="H708" s="116">
        <v>435.57111931949999</v>
      </c>
      <c r="I708" s="117"/>
    </row>
    <row r="709" spans="1:9" hidden="1" outlineLevel="4" x14ac:dyDescent="0.2">
      <c r="A709" s="109" t="s">
        <v>972</v>
      </c>
      <c r="B709" s="110" t="s">
        <v>448</v>
      </c>
      <c r="C709" s="111">
        <v>2</v>
      </c>
      <c r="D709" s="112"/>
      <c r="E709" s="113">
        <v>862.86769387000004</v>
      </c>
      <c r="F709" s="114">
        <v>1725.7353877400001</v>
      </c>
      <c r="G709" s="115">
        <v>55</v>
      </c>
      <c r="H709" s="116">
        <v>776.58092448299999</v>
      </c>
      <c r="I709" s="117"/>
    </row>
    <row r="710" spans="1:9" hidden="1" outlineLevel="4" x14ac:dyDescent="0.2">
      <c r="A710" s="109" t="s">
        <v>973</v>
      </c>
      <c r="B710" s="110" t="s">
        <v>466</v>
      </c>
      <c r="C710" s="111">
        <v>1</v>
      </c>
      <c r="D710" s="112"/>
      <c r="E710" s="113">
        <v>2064.00101872</v>
      </c>
      <c r="F710" s="114">
        <v>2064.00101872</v>
      </c>
      <c r="G710" s="115">
        <v>55</v>
      </c>
      <c r="H710" s="116">
        <v>928.800458424</v>
      </c>
      <c r="I710" s="117"/>
    </row>
    <row r="711" spans="1:9" hidden="1" outlineLevel="4" x14ac:dyDescent="0.2">
      <c r="A711" s="109" t="s">
        <v>974</v>
      </c>
      <c r="B711" s="110" t="s">
        <v>450</v>
      </c>
      <c r="C711" s="111">
        <v>1</v>
      </c>
      <c r="D711" s="112"/>
      <c r="E711" s="113">
        <v>7211.7152680500003</v>
      </c>
      <c r="F711" s="114">
        <v>7211.7152680500003</v>
      </c>
      <c r="G711" s="115">
        <v>55</v>
      </c>
      <c r="H711" s="116">
        <v>3245.2718706225</v>
      </c>
      <c r="I711" s="117"/>
    </row>
    <row r="712" spans="1:9" hidden="1" outlineLevel="4" x14ac:dyDescent="0.2">
      <c r="A712" s="109" t="s">
        <v>975</v>
      </c>
      <c r="B712" s="110" t="s">
        <v>452</v>
      </c>
      <c r="C712" s="111">
        <v>0</v>
      </c>
      <c r="D712" s="112"/>
      <c r="E712" s="113">
        <v>214.52947918000001</v>
      </c>
      <c r="F712" s="114">
        <v>0</v>
      </c>
      <c r="G712" s="115">
        <v>55</v>
      </c>
      <c r="H712" s="116">
        <v>0</v>
      </c>
      <c r="I712" s="117"/>
    </row>
    <row r="713" spans="1:9" hidden="1" outlineLevel="4" x14ac:dyDescent="0.2">
      <c r="A713" s="109" t="s">
        <v>976</v>
      </c>
      <c r="B713" s="110" t="s">
        <v>454</v>
      </c>
      <c r="C713" s="111">
        <v>0</v>
      </c>
      <c r="D713" s="112"/>
      <c r="E713" s="113">
        <v>214.52947918000001</v>
      </c>
      <c r="F713" s="114">
        <v>0</v>
      </c>
      <c r="G713" s="115">
        <v>55</v>
      </c>
      <c r="H713" s="116">
        <v>0</v>
      </c>
      <c r="I713" s="117"/>
    </row>
    <row r="714" spans="1:9" hidden="1" outlineLevel="4" x14ac:dyDescent="0.2">
      <c r="A714" s="109" t="s">
        <v>977</v>
      </c>
      <c r="B714" s="110" t="s">
        <v>442</v>
      </c>
      <c r="C714" s="111">
        <v>3</v>
      </c>
      <c r="D714" s="112"/>
      <c r="E714" s="113">
        <v>256.72991214000001</v>
      </c>
      <c r="F714" s="114">
        <v>770.18973642000003</v>
      </c>
      <c r="G714" s="115">
        <v>55</v>
      </c>
      <c r="H714" s="116">
        <v>346.58538138900002</v>
      </c>
      <c r="I714" s="117"/>
    </row>
    <row r="715" spans="1:9" hidden="1" outlineLevel="4" x14ac:dyDescent="0.2">
      <c r="A715" s="109" t="s">
        <v>978</v>
      </c>
      <c r="B715" s="110" t="s">
        <v>841</v>
      </c>
      <c r="C715" s="111">
        <v>1</v>
      </c>
      <c r="D715" s="112"/>
      <c r="E715" s="113">
        <v>997.30039475000001</v>
      </c>
      <c r="F715" s="114">
        <v>997.30039475000001</v>
      </c>
      <c r="G715" s="115">
        <v>55</v>
      </c>
      <c r="H715" s="116">
        <v>448.7851776375</v>
      </c>
      <c r="I715" s="117"/>
    </row>
    <row r="716" spans="1:9" hidden="1" outlineLevel="4" x14ac:dyDescent="0.2">
      <c r="A716" s="109" t="s">
        <v>979</v>
      </c>
      <c r="B716" s="110" t="s">
        <v>98</v>
      </c>
      <c r="C716" s="111">
        <v>1</v>
      </c>
      <c r="D716" s="112"/>
      <c r="E716" s="113">
        <v>594.85546925000006</v>
      </c>
      <c r="F716" s="114">
        <v>594.85546925000006</v>
      </c>
      <c r="G716" s="115">
        <v>55</v>
      </c>
      <c r="H716" s="116">
        <v>267.68496116249997</v>
      </c>
      <c r="I716" s="117"/>
    </row>
    <row r="717" spans="1:9" hidden="1" outlineLevel="4" x14ac:dyDescent="0.2">
      <c r="A717" s="109" t="s">
        <v>980</v>
      </c>
      <c r="B717" s="110" t="s">
        <v>244</v>
      </c>
      <c r="C717" s="111">
        <v>1</v>
      </c>
      <c r="D717" s="112"/>
      <c r="E717" s="113">
        <v>227.32713613000001</v>
      </c>
      <c r="F717" s="114">
        <v>227.32713613000001</v>
      </c>
      <c r="G717" s="115">
        <v>55</v>
      </c>
      <c r="H717" s="116">
        <v>102.2972112585</v>
      </c>
      <c r="I717" s="117"/>
    </row>
    <row r="718" spans="1:9" outlineLevel="2" x14ac:dyDescent="0.2">
      <c r="A718" s="109" t="s">
        <v>981</v>
      </c>
      <c r="B718" s="110" t="s">
        <v>982</v>
      </c>
      <c r="C718" s="111">
        <v>1</v>
      </c>
      <c r="D718" s="112"/>
      <c r="E718" s="113">
        <f>SUM(F719,F721,F723)</f>
        <v>68541.194448039998</v>
      </c>
      <c r="F718" s="114">
        <f>C718*E718</f>
        <v>68541.194448039998</v>
      </c>
      <c r="G718" s="115">
        <f>IF(F718=0, 0, 100*(1-(H718/F718)))</f>
        <v>55.000000000000007</v>
      </c>
      <c r="H718" s="116">
        <f>C718*SUM(H719,H721,H723)</f>
        <v>30843.537501617997</v>
      </c>
      <c r="I718" s="117"/>
    </row>
    <row r="719" spans="1:9" outlineLevel="3" x14ac:dyDescent="0.2">
      <c r="A719" s="109" t="s">
        <v>983</v>
      </c>
      <c r="B719" s="110" t="s">
        <v>821</v>
      </c>
      <c r="C719" s="111">
        <v>10</v>
      </c>
      <c r="D719" s="112"/>
      <c r="E719" s="113">
        <v>214.52947918000001</v>
      </c>
      <c r="F719" s="114">
        <f>C719*E719</f>
        <v>2145.2947918</v>
      </c>
      <c r="G719" s="115">
        <v>55</v>
      </c>
      <c r="H719" s="116">
        <f>F719*(1-(G719/100)) +(0*SUM(H720))</f>
        <v>965.3826563099999</v>
      </c>
      <c r="I719" s="117"/>
    </row>
    <row r="720" spans="1:9" hidden="1" outlineLevel="3" x14ac:dyDescent="0.2">
      <c r="A720" s="109" t="s">
        <v>984</v>
      </c>
      <c r="B720" s="110" t="s">
        <v>452</v>
      </c>
      <c r="C720" s="111">
        <v>1</v>
      </c>
      <c r="D720" s="112"/>
      <c r="E720" s="113">
        <v>214.52947918000001</v>
      </c>
      <c r="F720" s="114">
        <v>214.52947918000001</v>
      </c>
      <c r="G720" s="115">
        <v>55</v>
      </c>
      <c r="H720" s="116">
        <v>96.538265631000002</v>
      </c>
      <c r="I720" s="117"/>
    </row>
    <row r="721" spans="1:9" outlineLevel="3" x14ac:dyDescent="0.2">
      <c r="A721" s="109" t="s">
        <v>985</v>
      </c>
      <c r="B721" s="110" t="s">
        <v>824</v>
      </c>
      <c r="C721" s="111">
        <v>30</v>
      </c>
      <c r="D721" s="112"/>
      <c r="E721" s="113">
        <v>214.52947918000001</v>
      </c>
      <c r="F721" s="114">
        <f>C721*E721</f>
        <v>6435.8843754</v>
      </c>
      <c r="G721" s="115">
        <v>55</v>
      </c>
      <c r="H721" s="116">
        <f>F721*(1-(G721/100)) +(0*SUM(H722))</f>
        <v>2896.1479689299995</v>
      </c>
      <c r="I721" s="117"/>
    </row>
    <row r="722" spans="1:9" hidden="1" outlineLevel="3" x14ac:dyDescent="0.2">
      <c r="A722" s="109" t="s">
        <v>986</v>
      </c>
      <c r="B722" s="110" t="s">
        <v>454</v>
      </c>
      <c r="C722" s="111">
        <v>1</v>
      </c>
      <c r="D722" s="112"/>
      <c r="E722" s="113">
        <v>214.52947918000001</v>
      </c>
      <c r="F722" s="114">
        <v>214.52947918000001</v>
      </c>
      <c r="G722" s="115">
        <v>55</v>
      </c>
      <c r="H722" s="116">
        <v>96.538265631000002</v>
      </c>
      <c r="I722" s="117"/>
    </row>
    <row r="723" spans="1:9" outlineLevel="3" x14ac:dyDescent="0.2">
      <c r="A723" s="109" t="s">
        <v>987</v>
      </c>
      <c r="B723" s="110" t="s">
        <v>988</v>
      </c>
      <c r="C723" s="111">
        <v>2</v>
      </c>
      <c r="D723" s="112"/>
      <c r="E723" s="113">
        <v>29980.007640420001</v>
      </c>
      <c r="F723" s="114">
        <f>C723*E723</f>
        <v>59960.015280840002</v>
      </c>
      <c r="G723" s="115">
        <v>55</v>
      </c>
      <c r="H723" s="116">
        <f>F723*(1-(G723/100)) +(0*SUM(H724,H725,H726,H727,H728,H729,H730,H731,H732,H733,H734,H735,H736,H737,H738,H739))</f>
        <v>26982.006876377996</v>
      </c>
      <c r="I723" s="117"/>
    </row>
    <row r="724" spans="1:9" hidden="1" outlineLevel="4" x14ac:dyDescent="0.2">
      <c r="A724" s="109" t="s">
        <v>989</v>
      </c>
      <c r="B724" s="110" t="s">
        <v>446</v>
      </c>
      <c r="C724" s="111">
        <v>1</v>
      </c>
      <c r="D724" s="112"/>
      <c r="E724" s="113">
        <v>10880.466063919999</v>
      </c>
      <c r="F724" s="114">
        <v>10880.466063919999</v>
      </c>
      <c r="G724" s="115">
        <v>55</v>
      </c>
      <c r="H724" s="116">
        <v>4896.2097287639999</v>
      </c>
      <c r="I724" s="117"/>
    </row>
    <row r="725" spans="1:9" hidden="1" outlineLevel="4" x14ac:dyDescent="0.2">
      <c r="A725" s="109" t="s">
        <v>990</v>
      </c>
      <c r="B725" s="110" t="s">
        <v>246</v>
      </c>
      <c r="C725" s="111">
        <v>1</v>
      </c>
      <c r="D725" s="112"/>
      <c r="E725" s="113">
        <v>2631.3510760200002</v>
      </c>
      <c r="F725" s="114">
        <v>2631.3510760200002</v>
      </c>
      <c r="G725" s="115">
        <v>55</v>
      </c>
      <c r="H725" s="116">
        <v>1184.1079842090001</v>
      </c>
      <c r="I725" s="117"/>
    </row>
    <row r="726" spans="1:9" hidden="1" outlineLevel="4" x14ac:dyDescent="0.2">
      <c r="A726" s="109" t="s">
        <v>991</v>
      </c>
      <c r="B726" s="110" t="s">
        <v>116</v>
      </c>
      <c r="C726" s="111">
        <v>1</v>
      </c>
      <c r="D726" s="112"/>
      <c r="E726" s="113">
        <v>491.93938622000002</v>
      </c>
      <c r="F726" s="114">
        <v>491.93938622000002</v>
      </c>
      <c r="G726" s="115">
        <v>55</v>
      </c>
      <c r="H726" s="116">
        <v>221.372723799</v>
      </c>
      <c r="I726" s="117"/>
    </row>
    <row r="727" spans="1:9" hidden="1" outlineLevel="4" x14ac:dyDescent="0.2">
      <c r="A727" s="109" t="s">
        <v>992</v>
      </c>
      <c r="B727" s="110" t="s">
        <v>242</v>
      </c>
      <c r="C727" s="111">
        <v>0</v>
      </c>
      <c r="D727" s="112"/>
      <c r="E727" s="113">
        <v>36.08811919</v>
      </c>
      <c r="F727" s="114">
        <v>0</v>
      </c>
      <c r="G727" s="115">
        <v>55</v>
      </c>
      <c r="H727" s="116">
        <v>0</v>
      </c>
      <c r="I727" s="117"/>
    </row>
    <row r="728" spans="1:9" hidden="1" outlineLevel="4" x14ac:dyDescent="0.2">
      <c r="A728" s="109" t="s">
        <v>993</v>
      </c>
      <c r="B728" s="110" t="s">
        <v>830</v>
      </c>
      <c r="C728" s="111">
        <v>1</v>
      </c>
      <c r="D728" s="112"/>
      <c r="E728" s="113">
        <v>537.64166561000002</v>
      </c>
      <c r="F728" s="114">
        <v>537.64166561000002</v>
      </c>
      <c r="G728" s="115">
        <v>55</v>
      </c>
      <c r="H728" s="116">
        <v>241.9387495245</v>
      </c>
      <c r="I728" s="117"/>
    </row>
    <row r="729" spans="1:9" hidden="1" outlineLevel="4" x14ac:dyDescent="0.2">
      <c r="A729" s="109" t="s">
        <v>994</v>
      </c>
      <c r="B729" s="110" t="s">
        <v>106</v>
      </c>
      <c r="C729" s="111">
        <v>2</v>
      </c>
      <c r="D729" s="112"/>
      <c r="E729" s="113">
        <v>313.76543995999998</v>
      </c>
      <c r="F729" s="114">
        <v>627.53087991999996</v>
      </c>
      <c r="G729" s="115">
        <v>55</v>
      </c>
      <c r="H729" s="116">
        <v>282.38889596400003</v>
      </c>
      <c r="I729" s="117"/>
    </row>
    <row r="730" spans="1:9" hidden="1" outlineLevel="4" x14ac:dyDescent="0.2">
      <c r="A730" s="109" t="s">
        <v>995</v>
      </c>
      <c r="B730" s="110" t="s">
        <v>100</v>
      </c>
      <c r="C730" s="111">
        <v>2</v>
      </c>
      <c r="D730" s="112"/>
      <c r="E730" s="113">
        <v>967.93582071000003</v>
      </c>
      <c r="F730" s="114">
        <v>1935.8716414200001</v>
      </c>
      <c r="G730" s="115">
        <v>55</v>
      </c>
      <c r="H730" s="116">
        <v>871.14223863899997</v>
      </c>
      <c r="I730" s="117"/>
    </row>
    <row r="731" spans="1:9" hidden="1" outlineLevel="4" x14ac:dyDescent="0.2">
      <c r="A731" s="109" t="s">
        <v>996</v>
      </c>
      <c r="B731" s="110" t="s">
        <v>112</v>
      </c>
      <c r="C731" s="111">
        <v>2</v>
      </c>
      <c r="D731" s="112"/>
      <c r="E731" s="113">
        <v>967.93582071000003</v>
      </c>
      <c r="F731" s="114">
        <v>1935.8716414200001</v>
      </c>
      <c r="G731" s="115">
        <v>55</v>
      </c>
      <c r="H731" s="116">
        <v>871.14223863899997</v>
      </c>
      <c r="I731" s="117"/>
    </row>
    <row r="732" spans="1:9" hidden="1" outlineLevel="4" x14ac:dyDescent="0.2">
      <c r="A732" s="109" t="s">
        <v>997</v>
      </c>
      <c r="B732" s="110" t="s">
        <v>448</v>
      </c>
      <c r="C732" s="111">
        <v>4</v>
      </c>
      <c r="D732" s="112"/>
      <c r="E732" s="113">
        <v>862.86769387000004</v>
      </c>
      <c r="F732" s="114">
        <v>3451.4707754800002</v>
      </c>
      <c r="G732" s="115">
        <v>55</v>
      </c>
      <c r="H732" s="116">
        <v>1553.161848966</v>
      </c>
      <c r="I732" s="117"/>
    </row>
    <row r="733" spans="1:9" hidden="1" outlineLevel="4" x14ac:dyDescent="0.2">
      <c r="A733" s="109" t="s">
        <v>998</v>
      </c>
      <c r="B733" s="110" t="s">
        <v>466</v>
      </c>
      <c r="C733" s="111">
        <v>2</v>
      </c>
      <c r="D733" s="112"/>
      <c r="E733" s="113">
        <v>2064.00101872</v>
      </c>
      <c r="F733" s="114">
        <v>4128.0020374400001</v>
      </c>
      <c r="G733" s="115">
        <v>55</v>
      </c>
      <c r="H733" s="116">
        <v>1857.600916848</v>
      </c>
      <c r="I733" s="117"/>
    </row>
    <row r="734" spans="1:9" hidden="1" outlineLevel="4" x14ac:dyDescent="0.2">
      <c r="A734" s="109" t="s">
        <v>999</v>
      </c>
      <c r="B734" s="110" t="s">
        <v>452</v>
      </c>
      <c r="C734" s="111">
        <v>0</v>
      </c>
      <c r="D734" s="112"/>
      <c r="E734" s="113">
        <v>214.52947918000001</v>
      </c>
      <c r="F734" s="114">
        <v>0</v>
      </c>
      <c r="G734" s="115">
        <v>55</v>
      </c>
      <c r="H734" s="116">
        <v>0</v>
      </c>
      <c r="I734" s="117"/>
    </row>
    <row r="735" spans="1:9" hidden="1" outlineLevel="4" x14ac:dyDescent="0.2">
      <c r="A735" s="109" t="s">
        <v>1000</v>
      </c>
      <c r="B735" s="110" t="s">
        <v>454</v>
      </c>
      <c r="C735" s="111">
        <v>0</v>
      </c>
      <c r="D735" s="112"/>
      <c r="E735" s="113">
        <v>214.52947918000001</v>
      </c>
      <c r="F735" s="114">
        <v>0</v>
      </c>
      <c r="G735" s="115">
        <v>55</v>
      </c>
      <c r="H735" s="116">
        <v>0</v>
      </c>
      <c r="I735" s="117"/>
    </row>
    <row r="736" spans="1:9" hidden="1" outlineLevel="4" x14ac:dyDescent="0.2">
      <c r="A736" s="109" t="s">
        <v>1001</v>
      </c>
      <c r="B736" s="110" t="s">
        <v>442</v>
      </c>
      <c r="C736" s="111">
        <v>6</v>
      </c>
      <c r="D736" s="112"/>
      <c r="E736" s="113">
        <v>256.72991214000001</v>
      </c>
      <c r="F736" s="114">
        <v>1540.3794728400001</v>
      </c>
      <c r="G736" s="115">
        <v>55</v>
      </c>
      <c r="H736" s="116">
        <v>693.17076277800004</v>
      </c>
      <c r="I736" s="117"/>
    </row>
    <row r="737" spans="1:9" hidden="1" outlineLevel="4" x14ac:dyDescent="0.2">
      <c r="A737" s="109" t="s">
        <v>1002</v>
      </c>
      <c r="B737" s="110" t="s">
        <v>841</v>
      </c>
      <c r="C737" s="111">
        <v>1</v>
      </c>
      <c r="D737" s="112"/>
      <c r="E737" s="113">
        <v>997.30039475000001</v>
      </c>
      <c r="F737" s="114">
        <v>997.30039475000001</v>
      </c>
      <c r="G737" s="115">
        <v>55</v>
      </c>
      <c r="H737" s="116">
        <v>448.7851776375</v>
      </c>
      <c r="I737" s="117"/>
    </row>
    <row r="738" spans="1:9" hidden="1" outlineLevel="4" x14ac:dyDescent="0.2">
      <c r="A738" s="109" t="s">
        <v>1003</v>
      </c>
      <c r="B738" s="110" t="s">
        <v>98</v>
      </c>
      <c r="C738" s="111">
        <v>1</v>
      </c>
      <c r="D738" s="112"/>
      <c r="E738" s="113">
        <v>594.85546925000006</v>
      </c>
      <c r="F738" s="114">
        <v>594.85546925000006</v>
      </c>
      <c r="G738" s="115">
        <v>55</v>
      </c>
      <c r="H738" s="116">
        <v>267.68496116249997</v>
      </c>
      <c r="I738" s="117"/>
    </row>
    <row r="739" spans="1:9" hidden="1" outlineLevel="4" x14ac:dyDescent="0.2">
      <c r="A739" s="109" t="s">
        <v>1004</v>
      </c>
      <c r="B739" s="110" t="s">
        <v>244</v>
      </c>
      <c r="C739" s="111">
        <v>1</v>
      </c>
      <c r="D739" s="112"/>
      <c r="E739" s="113">
        <v>227.32713613000001</v>
      </c>
      <c r="F739" s="114">
        <v>227.32713613000001</v>
      </c>
      <c r="G739" s="115">
        <v>55</v>
      </c>
      <c r="H739" s="116">
        <v>102.2972112585</v>
      </c>
      <c r="I739" s="117"/>
    </row>
    <row r="740" spans="1:9" outlineLevel="2" x14ac:dyDescent="0.2">
      <c r="A740" s="109" t="s">
        <v>1005</v>
      </c>
      <c r="B740" s="110" t="s">
        <v>1006</v>
      </c>
      <c r="C740" s="111">
        <v>1</v>
      </c>
      <c r="D740" s="112"/>
      <c r="E740" s="113">
        <f>SUM(F741,F743,F745)</f>
        <v>633605.22093524004</v>
      </c>
      <c r="F740" s="114">
        <f>C740*E740</f>
        <v>633605.22093524004</v>
      </c>
      <c r="G740" s="115">
        <f>IF(F740=0, 0, 100*(1-(H740/F740)))</f>
        <v>55.000000000000007</v>
      </c>
      <c r="H740" s="116">
        <f>C740*SUM(H741,H743,H745)</f>
        <v>285122.34942085802</v>
      </c>
      <c r="I740" s="117"/>
    </row>
    <row r="741" spans="1:9" outlineLevel="3" x14ac:dyDescent="0.2">
      <c r="A741" s="109" t="s">
        <v>1007</v>
      </c>
      <c r="B741" s="110" t="s">
        <v>821</v>
      </c>
      <c r="C741" s="111">
        <v>75</v>
      </c>
      <c r="D741" s="112"/>
      <c r="E741" s="113">
        <v>214.52947918000001</v>
      </c>
      <c r="F741" s="114">
        <f>C741*E741</f>
        <v>16089.7109385</v>
      </c>
      <c r="G741" s="115">
        <v>55</v>
      </c>
      <c r="H741" s="116">
        <f>F741*(1-(G741/100)) +(0*SUM(H742))</f>
        <v>7240.3699223249996</v>
      </c>
      <c r="I741" s="117"/>
    </row>
    <row r="742" spans="1:9" hidden="1" outlineLevel="3" x14ac:dyDescent="0.2">
      <c r="A742" s="109" t="s">
        <v>1008</v>
      </c>
      <c r="B742" s="110" t="s">
        <v>452</v>
      </c>
      <c r="C742" s="111">
        <v>1</v>
      </c>
      <c r="D742" s="112"/>
      <c r="E742" s="113">
        <v>214.52947918000001</v>
      </c>
      <c r="F742" s="114">
        <v>214.52947918000001</v>
      </c>
      <c r="G742" s="115">
        <v>55</v>
      </c>
      <c r="H742" s="116">
        <v>96.538265631000002</v>
      </c>
      <c r="I742" s="117"/>
    </row>
    <row r="743" spans="1:9" outlineLevel="3" x14ac:dyDescent="0.2">
      <c r="A743" s="109" t="s">
        <v>1009</v>
      </c>
      <c r="B743" s="110" t="s">
        <v>824</v>
      </c>
      <c r="C743" s="111">
        <v>235</v>
      </c>
      <c r="D743" s="112"/>
      <c r="E743" s="113">
        <v>214.52947918000001</v>
      </c>
      <c r="F743" s="114">
        <f>C743*E743</f>
        <v>50414.4276073</v>
      </c>
      <c r="G743" s="115">
        <v>55</v>
      </c>
      <c r="H743" s="116">
        <f>F743*(1-(G743/100)) +(0*SUM(H744))</f>
        <v>22686.492423284999</v>
      </c>
      <c r="I743" s="117"/>
    </row>
    <row r="744" spans="1:9" hidden="1" outlineLevel="3" x14ac:dyDescent="0.2">
      <c r="A744" s="109" t="s">
        <v>1010</v>
      </c>
      <c r="B744" s="110" t="s">
        <v>454</v>
      </c>
      <c r="C744" s="111">
        <v>1</v>
      </c>
      <c r="D744" s="112"/>
      <c r="E744" s="113">
        <v>214.52947918000001</v>
      </c>
      <c r="F744" s="114">
        <v>214.52947918000001</v>
      </c>
      <c r="G744" s="115">
        <v>55</v>
      </c>
      <c r="H744" s="116">
        <v>96.538265631000002</v>
      </c>
      <c r="I744" s="117"/>
    </row>
    <row r="745" spans="1:9" outlineLevel="3" x14ac:dyDescent="0.2">
      <c r="A745" s="109" t="s">
        <v>1011</v>
      </c>
      <c r="B745" s="110" t="s">
        <v>1012</v>
      </c>
      <c r="C745" s="111">
        <v>16</v>
      </c>
      <c r="D745" s="112"/>
      <c r="E745" s="113">
        <v>35443.817649340002</v>
      </c>
      <c r="F745" s="114">
        <f>C745*E745</f>
        <v>567101.08238944004</v>
      </c>
      <c r="G745" s="115">
        <v>55</v>
      </c>
      <c r="H745" s="116">
        <f>F745*(1-(G745/100)) +(0*SUM(H746,H747,H748,H749,H750,H751,H752,H753,H754,H755,H756,H757,H758,H759,H760,H761))</f>
        <v>255195.48707524801</v>
      </c>
      <c r="I745" s="117"/>
    </row>
    <row r="746" spans="1:9" hidden="1" outlineLevel="4" x14ac:dyDescent="0.2">
      <c r="A746" s="109" t="s">
        <v>1013</v>
      </c>
      <c r="B746" s="110" t="s">
        <v>446</v>
      </c>
      <c r="C746" s="111">
        <v>1</v>
      </c>
      <c r="D746" s="112"/>
      <c r="E746" s="113">
        <v>10880.466063919999</v>
      </c>
      <c r="F746" s="114">
        <v>10880.466063919999</v>
      </c>
      <c r="G746" s="115">
        <v>55</v>
      </c>
      <c r="H746" s="116">
        <v>4896.2097287639999</v>
      </c>
      <c r="I746" s="117"/>
    </row>
    <row r="747" spans="1:9" hidden="1" outlineLevel="4" x14ac:dyDescent="0.2">
      <c r="A747" s="109" t="s">
        <v>1014</v>
      </c>
      <c r="B747" s="110" t="s">
        <v>246</v>
      </c>
      <c r="C747" s="111">
        <v>1</v>
      </c>
      <c r="D747" s="112"/>
      <c r="E747" s="113">
        <v>2631.3510760200002</v>
      </c>
      <c r="F747" s="114">
        <v>2631.3510760200002</v>
      </c>
      <c r="G747" s="115">
        <v>55</v>
      </c>
      <c r="H747" s="116">
        <v>1184.1079842090001</v>
      </c>
      <c r="I747" s="117"/>
    </row>
    <row r="748" spans="1:9" hidden="1" outlineLevel="4" x14ac:dyDescent="0.2">
      <c r="A748" s="109" t="s">
        <v>1015</v>
      </c>
      <c r="B748" s="110" t="s">
        <v>116</v>
      </c>
      <c r="C748" s="111">
        <v>1</v>
      </c>
      <c r="D748" s="112"/>
      <c r="E748" s="113">
        <v>491.93938622000002</v>
      </c>
      <c r="F748" s="114">
        <v>491.93938622000002</v>
      </c>
      <c r="G748" s="115">
        <v>55</v>
      </c>
      <c r="H748" s="116">
        <v>221.372723799</v>
      </c>
      <c r="I748" s="117"/>
    </row>
    <row r="749" spans="1:9" hidden="1" outlineLevel="4" x14ac:dyDescent="0.2">
      <c r="A749" s="109" t="s">
        <v>1016</v>
      </c>
      <c r="B749" s="110" t="s">
        <v>242</v>
      </c>
      <c r="C749" s="111">
        <v>0</v>
      </c>
      <c r="D749" s="112"/>
      <c r="E749" s="113">
        <v>36.08811919</v>
      </c>
      <c r="F749" s="114">
        <v>0</v>
      </c>
      <c r="G749" s="115">
        <v>55</v>
      </c>
      <c r="H749" s="116">
        <v>0</v>
      </c>
      <c r="I749" s="117"/>
    </row>
    <row r="750" spans="1:9" hidden="1" outlineLevel="4" x14ac:dyDescent="0.2">
      <c r="A750" s="109" t="s">
        <v>1017</v>
      </c>
      <c r="B750" s="110" t="s">
        <v>830</v>
      </c>
      <c r="C750" s="111">
        <v>1</v>
      </c>
      <c r="D750" s="112"/>
      <c r="E750" s="113">
        <v>537.64166561000002</v>
      </c>
      <c r="F750" s="114">
        <v>537.64166561000002</v>
      </c>
      <c r="G750" s="115">
        <v>55</v>
      </c>
      <c r="H750" s="116">
        <v>241.9387495245</v>
      </c>
      <c r="I750" s="117"/>
    </row>
    <row r="751" spans="1:9" hidden="1" outlineLevel="4" x14ac:dyDescent="0.2">
      <c r="A751" s="109" t="s">
        <v>1018</v>
      </c>
      <c r="B751" s="110" t="s">
        <v>106</v>
      </c>
      <c r="C751" s="111">
        <v>2</v>
      </c>
      <c r="D751" s="112"/>
      <c r="E751" s="113">
        <v>313.76543995999998</v>
      </c>
      <c r="F751" s="114">
        <v>627.53087991999996</v>
      </c>
      <c r="G751" s="115">
        <v>55</v>
      </c>
      <c r="H751" s="116">
        <v>282.38889596400003</v>
      </c>
      <c r="I751" s="117"/>
    </row>
    <row r="752" spans="1:9" hidden="1" outlineLevel="4" x14ac:dyDescent="0.2">
      <c r="A752" s="109" t="s">
        <v>1019</v>
      </c>
      <c r="B752" s="110" t="s">
        <v>100</v>
      </c>
      <c r="C752" s="111">
        <v>3</v>
      </c>
      <c r="D752" s="112"/>
      <c r="E752" s="113">
        <v>967.93582071000003</v>
      </c>
      <c r="F752" s="114">
        <v>2903.8074621300002</v>
      </c>
      <c r="G752" s="115">
        <v>55</v>
      </c>
      <c r="H752" s="116">
        <v>1306.7133579585</v>
      </c>
      <c r="I752" s="117"/>
    </row>
    <row r="753" spans="1:9" hidden="1" outlineLevel="4" x14ac:dyDescent="0.2">
      <c r="A753" s="109" t="s">
        <v>1020</v>
      </c>
      <c r="B753" s="110" t="s">
        <v>112</v>
      </c>
      <c r="C753" s="111">
        <v>3</v>
      </c>
      <c r="D753" s="112"/>
      <c r="E753" s="113">
        <v>967.93582071000003</v>
      </c>
      <c r="F753" s="114">
        <v>2903.8074621300002</v>
      </c>
      <c r="G753" s="115">
        <v>55</v>
      </c>
      <c r="H753" s="116">
        <v>1306.7133579585</v>
      </c>
      <c r="I753" s="117"/>
    </row>
    <row r="754" spans="1:9" hidden="1" outlineLevel="4" x14ac:dyDescent="0.2">
      <c r="A754" s="109" t="s">
        <v>1021</v>
      </c>
      <c r="B754" s="110" t="s">
        <v>448</v>
      </c>
      <c r="C754" s="111">
        <v>6</v>
      </c>
      <c r="D754" s="112"/>
      <c r="E754" s="113">
        <v>862.86769387000004</v>
      </c>
      <c r="F754" s="114">
        <v>5177.2061632200002</v>
      </c>
      <c r="G754" s="115">
        <v>55</v>
      </c>
      <c r="H754" s="116">
        <v>2329.7427734490002</v>
      </c>
      <c r="I754" s="117"/>
    </row>
    <row r="755" spans="1:9" hidden="1" outlineLevel="4" x14ac:dyDescent="0.2">
      <c r="A755" s="109" t="s">
        <v>1022</v>
      </c>
      <c r="B755" s="110" t="s">
        <v>452</v>
      </c>
      <c r="C755" s="111">
        <v>0</v>
      </c>
      <c r="D755" s="112"/>
      <c r="E755" s="113">
        <v>214.52947918000001</v>
      </c>
      <c r="F755" s="114">
        <v>0</v>
      </c>
      <c r="G755" s="115">
        <v>55</v>
      </c>
      <c r="H755" s="116">
        <v>0</v>
      </c>
      <c r="I755" s="117"/>
    </row>
    <row r="756" spans="1:9" hidden="1" outlineLevel="4" x14ac:dyDescent="0.2">
      <c r="A756" s="109" t="s">
        <v>1023</v>
      </c>
      <c r="B756" s="110" t="s">
        <v>454</v>
      </c>
      <c r="C756" s="111">
        <v>0</v>
      </c>
      <c r="D756" s="112"/>
      <c r="E756" s="113">
        <v>214.52947918000001</v>
      </c>
      <c r="F756" s="114">
        <v>0</v>
      </c>
      <c r="G756" s="115">
        <v>55</v>
      </c>
      <c r="H756" s="116">
        <v>0</v>
      </c>
      <c r="I756" s="117"/>
    </row>
    <row r="757" spans="1:9" hidden="1" outlineLevel="4" x14ac:dyDescent="0.2">
      <c r="A757" s="109" t="s">
        <v>1024</v>
      </c>
      <c r="B757" s="110" t="s">
        <v>442</v>
      </c>
      <c r="C757" s="111">
        <v>9</v>
      </c>
      <c r="D757" s="112"/>
      <c r="E757" s="113">
        <v>256.72991214000001</v>
      </c>
      <c r="F757" s="114">
        <v>2310.5692092600002</v>
      </c>
      <c r="G757" s="115">
        <v>55</v>
      </c>
      <c r="H757" s="116">
        <v>1039.756144167</v>
      </c>
      <c r="I757" s="117"/>
    </row>
    <row r="758" spans="1:9" hidden="1" outlineLevel="4" x14ac:dyDescent="0.2">
      <c r="A758" s="109" t="s">
        <v>1025</v>
      </c>
      <c r="B758" s="110" t="s">
        <v>841</v>
      </c>
      <c r="C758" s="111">
        <v>1</v>
      </c>
      <c r="D758" s="112"/>
      <c r="E758" s="113">
        <v>997.30039475000001</v>
      </c>
      <c r="F758" s="114">
        <v>997.30039475000001</v>
      </c>
      <c r="G758" s="115">
        <v>55</v>
      </c>
      <c r="H758" s="116">
        <v>448.7851776375</v>
      </c>
      <c r="I758" s="117"/>
    </row>
    <row r="759" spans="1:9" hidden="1" outlineLevel="4" x14ac:dyDescent="0.2">
      <c r="A759" s="109" t="s">
        <v>1026</v>
      </c>
      <c r="B759" s="110" t="s">
        <v>98</v>
      </c>
      <c r="C759" s="111">
        <v>1</v>
      </c>
      <c r="D759" s="112"/>
      <c r="E759" s="113">
        <v>594.85546925000006</v>
      </c>
      <c r="F759" s="114">
        <v>594.85546925000006</v>
      </c>
      <c r="G759" s="115">
        <v>55</v>
      </c>
      <c r="H759" s="116">
        <v>267.68496116249997</v>
      </c>
      <c r="I759" s="117"/>
    </row>
    <row r="760" spans="1:9" hidden="1" outlineLevel="4" x14ac:dyDescent="0.2">
      <c r="A760" s="109" t="s">
        <v>1027</v>
      </c>
      <c r="B760" s="110" t="s">
        <v>507</v>
      </c>
      <c r="C760" s="111">
        <v>1</v>
      </c>
      <c r="D760" s="112"/>
      <c r="E760" s="113">
        <v>5160.0152807799996</v>
      </c>
      <c r="F760" s="114">
        <v>5160.0152807799996</v>
      </c>
      <c r="G760" s="115">
        <v>55</v>
      </c>
      <c r="H760" s="116">
        <v>2322.0068763509998</v>
      </c>
      <c r="I760" s="117"/>
    </row>
    <row r="761" spans="1:9" hidden="1" outlineLevel="4" x14ac:dyDescent="0.2">
      <c r="A761" s="109" t="s">
        <v>1028</v>
      </c>
      <c r="B761" s="110" t="s">
        <v>244</v>
      </c>
      <c r="C761" s="111">
        <v>1</v>
      </c>
      <c r="D761" s="112"/>
      <c r="E761" s="113">
        <v>227.32713613000001</v>
      </c>
      <c r="F761" s="114">
        <v>227.32713613000001</v>
      </c>
      <c r="G761" s="115">
        <v>55</v>
      </c>
      <c r="H761" s="116">
        <v>102.2972112585</v>
      </c>
      <c r="I761" s="117"/>
    </row>
    <row r="762" spans="1:9" outlineLevel="2" x14ac:dyDescent="0.2">
      <c r="A762" s="109" t="s">
        <v>1029</v>
      </c>
      <c r="B762" s="110" t="s">
        <v>1030</v>
      </c>
      <c r="C762" s="111">
        <v>1</v>
      </c>
      <c r="D762" s="112"/>
      <c r="E762" s="113">
        <f>SUM(F763,F765,F767,F777)</f>
        <v>639028.71215123998</v>
      </c>
      <c r="F762" s="114">
        <f>C762*E762</f>
        <v>639028.71215123998</v>
      </c>
      <c r="G762" s="115">
        <f>IF(F762=0, 0, 100*(1-(H762/F762)))</f>
        <v>55.000000000000007</v>
      </c>
      <c r="H762" s="116">
        <f>C762*SUM(H763,H765,H767,H777)</f>
        <v>287562.92046805797</v>
      </c>
      <c r="I762" s="117"/>
    </row>
    <row r="763" spans="1:9" outlineLevel="3" x14ac:dyDescent="0.2">
      <c r="A763" s="109" t="s">
        <v>1031</v>
      </c>
      <c r="B763" s="110" t="s">
        <v>821</v>
      </c>
      <c r="C763" s="111">
        <v>122</v>
      </c>
      <c r="D763" s="112"/>
      <c r="E763" s="113">
        <v>214.52947918000001</v>
      </c>
      <c r="F763" s="114">
        <f>C763*E763</f>
        <v>26172.596459960001</v>
      </c>
      <c r="G763" s="115">
        <v>55</v>
      </c>
      <c r="H763" s="116">
        <f>F763*(1-(G763/100)) +(0*SUM(H764))</f>
        <v>11777.668406981998</v>
      </c>
      <c r="I763" s="117"/>
    </row>
    <row r="764" spans="1:9" hidden="1" outlineLevel="3" x14ac:dyDescent="0.2">
      <c r="A764" s="109" t="s">
        <v>1032</v>
      </c>
      <c r="B764" s="110" t="s">
        <v>452</v>
      </c>
      <c r="C764" s="111">
        <v>1</v>
      </c>
      <c r="D764" s="112"/>
      <c r="E764" s="113">
        <v>214.52947918000001</v>
      </c>
      <c r="F764" s="114">
        <v>214.52947918000001</v>
      </c>
      <c r="G764" s="115">
        <v>55</v>
      </c>
      <c r="H764" s="116">
        <v>96.538265631000002</v>
      </c>
      <c r="I764" s="117"/>
    </row>
    <row r="765" spans="1:9" outlineLevel="3" x14ac:dyDescent="0.2">
      <c r="A765" s="109" t="s">
        <v>1033</v>
      </c>
      <c r="B765" s="110" t="s">
        <v>824</v>
      </c>
      <c r="C765" s="111">
        <v>288</v>
      </c>
      <c r="D765" s="112"/>
      <c r="E765" s="113">
        <v>214.52947918000001</v>
      </c>
      <c r="F765" s="114">
        <f>C765*E765</f>
        <v>61784.490003840001</v>
      </c>
      <c r="G765" s="115">
        <v>55</v>
      </c>
      <c r="H765" s="116">
        <f>F765*(1-(G765/100)) +(0*SUM(H766))</f>
        <v>27803.020501727999</v>
      </c>
      <c r="I765" s="117"/>
    </row>
    <row r="766" spans="1:9" hidden="1" outlineLevel="3" x14ac:dyDescent="0.2">
      <c r="A766" s="109" t="s">
        <v>1034</v>
      </c>
      <c r="B766" s="110" t="s">
        <v>454</v>
      </c>
      <c r="C766" s="111">
        <v>1</v>
      </c>
      <c r="D766" s="112"/>
      <c r="E766" s="113">
        <v>214.52947918000001</v>
      </c>
      <c r="F766" s="114">
        <v>214.52947918000001</v>
      </c>
      <c r="G766" s="115">
        <v>55</v>
      </c>
      <c r="H766" s="116">
        <v>96.538265631000002</v>
      </c>
      <c r="I766" s="117"/>
    </row>
    <row r="767" spans="1:9" outlineLevel="3" x14ac:dyDescent="0.2">
      <c r="A767" s="109" t="s">
        <v>1035</v>
      </c>
      <c r="B767" s="110" t="s">
        <v>1036</v>
      </c>
      <c r="C767" s="111">
        <v>26</v>
      </c>
      <c r="D767" s="112"/>
      <c r="E767" s="113">
        <v>11176.71252644</v>
      </c>
      <c r="F767" s="114">
        <f>C767*E767</f>
        <v>290594.52568744001</v>
      </c>
      <c r="G767" s="115">
        <v>55</v>
      </c>
      <c r="H767" s="116">
        <f>F767*(1-(G767/100)) +(0*SUM(H768,H769,H770,H771,H772,H773,H774,H775,H776))</f>
        <v>130767.53655934799</v>
      </c>
      <c r="I767" s="117"/>
    </row>
    <row r="768" spans="1:9" hidden="1" outlineLevel="4" x14ac:dyDescent="0.2">
      <c r="A768" s="109" t="s">
        <v>1037</v>
      </c>
      <c r="B768" s="110" t="s">
        <v>450</v>
      </c>
      <c r="C768" s="111">
        <v>1</v>
      </c>
      <c r="D768" s="112"/>
      <c r="E768" s="113">
        <v>7211.7152680500003</v>
      </c>
      <c r="F768" s="114">
        <v>7211.7152680500003</v>
      </c>
      <c r="G768" s="115">
        <v>55</v>
      </c>
      <c r="H768" s="116">
        <v>3245.2718706225</v>
      </c>
      <c r="I768" s="117"/>
    </row>
    <row r="769" spans="1:9" hidden="1" outlineLevel="4" x14ac:dyDescent="0.2">
      <c r="A769" s="109" t="s">
        <v>1038</v>
      </c>
      <c r="B769" s="110" t="s">
        <v>259</v>
      </c>
      <c r="C769" s="111">
        <v>1</v>
      </c>
      <c r="D769" s="112"/>
      <c r="E769" s="113">
        <v>33.99</v>
      </c>
      <c r="F769" s="114">
        <v>33.99</v>
      </c>
      <c r="G769" s="115">
        <v>55</v>
      </c>
      <c r="H769" s="116">
        <v>15.295500000000001</v>
      </c>
      <c r="I769" s="117"/>
    </row>
    <row r="770" spans="1:9" hidden="1" outlineLevel="4" x14ac:dyDescent="0.2">
      <c r="A770" s="109" t="s">
        <v>1039</v>
      </c>
      <c r="B770" s="110" t="s">
        <v>830</v>
      </c>
      <c r="C770" s="111">
        <v>1</v>
      </c>
      <c r="D770" s="112"/>
      <c r="E770" s="113">
        <v>537.64166561000002</v>
      </c>
      <c r="F770" s="114">
        <v>537.64166561000002</v>
      </c>
      <c r="G770" s="115">
        <v>55</v>
      </c>
      <c r="H770" s="116">
        <v>241.9387495245</v>
      </c>
      <c r="I770" s="117"/>
    </row>
    <row r="771" spans="1:9" hidden="1" outlineLevel="4" x14ac:dyDescent="0.2">
      <c r="A771" s="109" t="s">
        <v>1040</v>
      </c>
      <c r="B771" s="110" t="s">
        <v>261</v>
      </c>
      <c r="C771" s="111">
        <v>1</v>
      </c>
      <c r="D771" s="112"/>
      <c r="E771" s="113">
        <v>1625.87546161</v>
      </c>
      <c r="F771" s="114">
        <v>1625.87546161</v>
      </c>
      <c r="G771" s="115">
        <v>55</v>
      </c>
      <c r="H771" s="116">
        <v>731.64395772449996</v>
      </c>
      <c r="I771" s="117"/>
    </row>
    <row r="772" spans="1:9" hidden="1" outlineLevel="4" x14ac:dyDescent="0.2">
      <c r="A772" s="109" t="s">
        <v>1041</v>
      </c>
      <c r="B772" s="110" t="s">
        <v>446</v>
      </c>
      <c r="C772" s="111">
        <v>0</v>
      </c>
      <c r="D772" s="112"/>
      <c r="E772" s="113">
        <v>10880.466063919999</v>
      </c>
      <c r="F772" s="114">
        <v>0</v>
      </c>
      <c r="G772" s="115">
        <v>55</v>
      </c>
      <c r="H772" s="116">
        <v>0</v>
      </c>
      <c r="I772" s="117"/>
    </row>
    <row r="773" spans="1:9" hidden="1" outlineLevel="4" x14ac:dyDescent="0.2">
      <c r="A773" s="109" t="s">
        <v>1042</v>
      </c>
      <c r="B773" s="110" t="s">
        <v>452</v>
      </c>
      <c r="C773" s="111">
        <v>0</v>
      </c>
      <c r="D773" s="112"/>
      <c r="E773" s="113">
        <v>214.52947918000001</v>
      </c>
      <c r="F773" s="114">
        <v>0</v>
      </c>
      <c r="G773" s="115">
        <v>55</v>
      </c>
      <c r="H773" s="116">
        <v>0</v>
      </c>
      <c r="I773" s="117"/>
    </row>
    <row r="774" spans="1:9" hidden="1" outlineLevel="4" x14ac:dyDescent="0.2">
      <c r="A774" s="109" t="s">
        <v>1043</v>
      </c>
      <c r="B774" s="110" t="s">
        <v>454</v>
      </c>
      <c r="C774" s="111">
        <v>0</v>
      </c>
      <c r="D774" s="112"/>
      <c r="E774" s="113">
        <v>214.52947918000001</v>
      </c>
      <c r="F774" s="114">
        <v>0</v>
      </c>
      <c r="G774" s="115">
        <v>55</v>
      </c>
      <c r="H774" s="116">
        <v>0</v>
      </c>
      <c r="I774" s="117"/>
    </row>
    <row r="775" spans="1:9" hidden="1" outlineLevel="4" x14ac:dyDescent="0.2">
      <c r="A775" s="109" t="s">
        <v>1044</v>
      </c>
      <c r="B775" s="110" t="s">
        <v>442</v>
      </c>
      <c r="C775" s="111">
        <v>3</v>
      </c>
      <c r="D775" s="112"/>
      <c r="E775" s="113">
        <v>256.72991214000001</v>
      </c>
      <c r="F775" s="114">
        <v>770.18973642000003</v>
      </c>
      <c r="G775" s="115">
        <v>55</v>
      </c>
      <c r="H775" s="116">
        <v>346.58538138900002</v>
      </c>
      <c r="I775" s="117"/>
    </row>
    <row r="776" spans="1:9" hidden="1" outlineLevel="4" x14ac:dyDescent="0.2">
      <c r="A776" s="109" t="s">
        <v>1045</v>
      </c>
      <c r="B776" s="110" t="s">
        <v>841</v>
      </c>
      <c r="C776" s="111">
        <v>1</v>
      </c>
      <c r="D776" s="112"/>
      <c r="E776" s="113">
        <v>997.30039475000001</v>
      </c>
      <c r="F776" s="114">
        <v>997.30039475000001</v>
      </c>
      <c r="G776" s="115">
        <v>55</v>
      </c>
      <c r="H776" s="116">
        <v>448.7851776375</v>
      </c>
      <c r="I776" s="117"/>
    </row>
    <row r="777" spans="1:9" outlineLevel="3" x14ac:dyDescent="0.2">
      <c r="A777" s="109" t="s">
        <v>1046</v>
      </c>
      <c r="B777" s="110" t="s">
        <v>279</v>
      </c>
      <c r="C777" s="111">
        <v>26</v>
      </c>
      <c r="D777" s="112"/>
      <c r="E777" s="113">
        <f>SUM(F778)</f>
        <v>10018.35</v>
      </c>
      <c r="F777" s="114">
        <f>C777*E777</f>
        <v>260477.1</v>
      </c>
      <c r="G777" s="115">
        <f>IF(F777=0, 0, 100*(1-(H777/F777)))</f>
        <v>55.000000000000007</v>
      </c>
      <c r="H777" s="116">
        <f>C777*SUM(H778)</f>
        <v>117214.69499999999</v>
      </c>
      <c r="I777" s="117"/>
    </row>
    <row r="778" spans="1:9" outlineLevel="3" x14ac:dyDescent="0.2">
      <c r="A778" s="109" t="s">
        <v>1047</v>
      </c>
      <c r="B778" s="110" t="s">
        <v>281</v>
      </c>
      <c r="C778" s="111">
        <v>1</v>
      </c>
      <c r="D778" s="112"/>
      <c r="E778" s="113">
        <v>10018.35</v>
      </c>
      <c r="F778" s="114">
        <f>C778*E778</f>
        <v>10018.35</v>
      </c>
      <c r="G778" s="115">
        <v>55</v>
      </c>
      <c r="H778" s="116">
        <f>F778*(1-(G778/100)) +(0*SUM(H779,H780,H781,H782,H783,H784,H785,H786,H787,H788))</f>
        <v>4508.2574999999997</v>
      </c>
      <c r="I778" s="117"/>
    </row>
    <row r="779" spans="1:9" hidden="1" outlineLevel="4" x14ac:dyDescent="0.2">
      <c r="A779" s="109" t="s">
        <v>1048</v>
      </c>
      <c r="B779" s="110" t="s">
        <v>283</v>
      </c>
      <c r="C779" s="111">
        <v>1</v>
      </c>
      <c r="D779" s="112"/>
      <c r="E779" s="113">
        <v>213.07</v>
      </c>
      <c r="F779" s="114">
        <v>213.07</v>
      </c>
      <c r="G779" s="115">
        <v>55</v>
      </c>
      <c r="H779" s="116">
        <v>95.881500000000003</v>
      </c>
      <c r="I779" s="117"/>
    </row>
    <row r="780" spans="1:9" hidden="1" outlineLevel="4" x14ac:dyDescent="0.2">
      <c r="A780" s="109" t="s">
        <v>1049</v>
      </c>
      <c r="B780" s="110" t="s">
        <v>285</v>
      </c>
      <c r="C780" s="111">
        <v>6</v>
      </c>
      <c r="D780" s="112"/>
      <c r="E780" s="113">
        <v>15.02</v>
      </c>
      <c r="F780" s="114">
        <v>90.12</v>
      </c>
      <c r="G780" s="115">
        <v>55</v>
      </c>
      <c r="H780" s="116">
        <v>40.554000000000002</v>
      </c>
      <c r="I780" s="117"/>
    </row>
    <row r="781" spans="1:9" hidden="1" outlineLevel="4" x14ac:dyDescent="0.2">
      <c r="A781" s="109" t="s">
        <v>1050</v>
      </c>
      <c r="B781" s="110" t="s">
        <v>226</v>
      </c>
      <c r="C781" s="111">
        <v>1</v>
      </c>
      <c r="D781" s="112"/>
      <c r="E781" s="113">
        <v>91.39</v>
      </c>
      <c r="F781" s="114">
        <v>91.39</v>
      </c>
      <c r="G781" s="115">
        <v>55</v>
      </c>
      <c r="H781" s="116">
        <v>41.125500000000002</v>
      </c>
      <c r="I781" s="117"/>
    </row>
    <row r="782" spans="1:9" hidden="1" outlineLevel="4" x14ac:dyDescent="0.2">
      <c r="A782" s="109" t="s">
        <v>1051</v>
      </c>
      <c r="B782" s="110" t="s">
        <v>288</v>
      </c>
      <c r="C782" s="111">
        <v>1</v>
      </c>
      <c r="D782" s="112"/>
      <c r="E782" s="113">
        <v>11.44</v>
      </c>
      <c r="F782" s="114">
        <v>11.44</v>
      </c>
      <c r="G782" s="115">
        <v>55</v>
      </c>
      <c r="H782" s="116">
        <v>5.1479999999999997</v>
      </c>
      <c r="I782" s="117"/>
    </row>
    <row r="783" spans="1:9" hidden="1" outlineLevel="4" x14ac:dyDescent="0.2">
      <c r="A783" s="109" t="s">
        <v>1052</v>
      </c>
      <c r="B783" s="110" t="s">
        <v>290</v>
      </c>
      <c r="C783" s="111">
        <v>1</v>
      </c>
      <c r="D783" s="112"/>
      <c r="E783" s="113">
        <v>27.03</v>
      </c>
      <c r="F783" s="114">
        <v>27.03</v>
      </c>
      <c r="G783" s="115">
        <v>55</v>
      </c>
      <c r="H783" s="116">
        <v>12.163500000000001</v>
      </c>
      <c r="I783" s="117"/>
    </row>
    <row r="784" spans="1:9" hidden="1" outlineLevel="4" x14ac:dyDescent="0.2">
      <c r="A784" s="109" t="s">
        <v>1053</v>
      </c>
      <c r="B784" s="110" t="s">
        <v>292</v>
      </c>
      <c r="C784" s="111">
        <v>4</v>
      </c>
      <c r="D784" s="112"/>
      <c r="E784" s="113">
        <v>54.81</v>
      </c>
      <c r="F784" s="114">
        <v>219.24</v>
      </c>
      <c r="G784" s="115">
        <v>55</v>
      </c>
      <c r="H784" s="116">
        <v>98.658000000000001</v>
      </c>
      <c r="I784" s="117"/>
    </row>
    <row r="785" spans="1:9" hidden="1" outlineLevel="4" x14ac:dyDescent="0.2">
      <c r="A785" s="109" t="s">
        <v>1054</v>
      </c>
      <c r="B785" s="110" t="s">
        <v>294</v>
      </c>
      <c r="C785" s="111">
        <v>1</v>
      </c>
      <c r="D785" s="112"/>
      <c r="E785" s="113">
        <v>9009.01</v>
      </c>
      <c r="F785" s="114">
        <v>9009.01</v>
      </c>
      <c r="G785" s="115">
        <v>55</v>
      </c>
      <c r="H785" s="116">
        <v>4054.0545000000002</v>
      </c>
      <c r="I785" s="117"/>
    </row>
    <row r="786" spans="1:9" hidden="1" outlineLevel="4" x14ac:dyDescent="0.2">
      <c r="A786" s="109" t="s">
        <v>1055</v>
      </c>
      <c r="B786" s="110" t="s">
        <v>296</v>
      </c>
      <c r="C786" s="111">
        <v>1</v>
      </c>
      <c r="D786" s="112"/>
      <c r="E786" s="113">
        <v>90.09</v>
      </c>
      <c r="F786" s="114">
        <v>90.09</v>
      </c>
      <c r="G786" s="115">
        <v>55</v>
      </c>
      <c r="H786" s="116">
        <v>40.540500000000002</v>
      </c>
      <c r="I786" s="117"/>
    </row>
    <row r="787" spans="1:9" hidden="1" outlineLevel="4" x14ac:dyDescent="0.2">
      <c r="A787" s="109" t="s">
        <v>1056</v>
      </c>
      <c r="B787" s="110" t="s">
        <v>81</v>
      </c>
      <c r="C787" s="111">
        <v>1</v>
      </c>
      <c r="D787" s="112"/>
      <c r="E787" s="113">
        <v>121.31</v>
      </c>
      <c r="F787" s="114">
        <v>121.31</v>
      </c>
      <c r="G787" s="115">
        <v>55</v>
      </c>
      <c r="H787" s="116">
        <v>54.589500000000001</v>
      </c>
      <c r="I787" s="117"/>
    </row>
    <row r="788" spans="1:9" hidden="1" outlineLevel="4" x14ac:dyDescent="0.2">
      <c r="A788" s="109" t="s">
        <v>1057</v>
      </c>
      <c r="B788" s="110" t="s">
        <v>299</v>
      </c>
      <c r="C788" s="111">
        <v>1</v>
      </c>
      <c r="D788" s="112"/>
      <c r="E788" s="113">
        <v>145.65</v>
      </c>
      <c r="F788" s="114">
        <v>145.65</v>
      </c>
      <c r="G788" s="115">
        <v>55</v>
      </c>
      <c r="H788" s="116">
        <v>65.542500000000004</v>
      </c>
      <c r="I788" s="117"/>
    </row>
    <row r="789" spans="1:9" outlineLevel="2" x14ac:dyDescent="0.2">
      <c r="A789" s="109" t="s">
        <v>1058</v>
      </c>
      <c r="B789" s="110" t="s">
        <v>1059</v>
      </c>
      <c r="C789" s="111">
        <v>1</v>
      </c>
      <c r="D789" s="112"/>
      <c r="E789" s="113">
        <f>SUM(F790,F792,F794,F803)</f>
        <v>184267.20439594</v>
      </c>
      <c r="F789" s="114">
        <f>C789*E789</f>
        <v>184267.20439594</v>
      </c>
      <c r="G789" s="115">
        <f>IF(F789=0, 0, 100*(1-(H789/F789)))</f>
        <v>55.000000000000007</v>
      </c>
      <c r="H789" s="116">
        <f>C789*SUM(H790,H792,H794,H803)</f>
        <v>82920.241978172999</v>
      </c>
      <c r="I789" s="117"/>
    </row>
    <row r="790" spans="1:9" outlineLevel="3" x14ac:dyDescent="0.2">
      <c r="A790" s="109" t="s">
        <v>1060</v>
      </c>
      <c r="B790" s="110" t="s">
        <v>821</v>
      </c>
      <c r="C790" s="111">
        <v>42</v>
      </c>
      <c r="D790" s="112"/>
      <c r="E790" s="113">
        <v>214.52947918000001</v>
      </c>
      <c r="F790" s="114">
        <f>C790*E790</f>
        <v>9010.2381255600012</v>
      </c>
      <c r="G790" s="115">
        <v>55</v>
      </c>
      <c r="H790" s="116">
        <f>F790*(1-(G790/100)) +(0*SUM(H791))</f>
        <v>4054.6071565020002</v>
      </c>
      <c r="I790" s="117"/>
    </row>
    <row r="791" spans="1:9" hidden="1" outlineLevel="3" x14ac:dyDescent="0.2">
      <c r="A791" s="109" t="s">
        <v>1061</v>
      </c>
      <c r="B791" s="110" t="s">
        <v>452</v>
      </c>
      <c r="C791" s="111">
        <v>1</v>
      </c>
      <c r="D791" s="112"/>
      <c r="E791" s="113">
        <v>214.52947918000001</v>
      </c>
      <c r="F791" s="114">
        <v>214.52947918000001</v>
      </c>
      <c r="G791" s="115">
        <v>55</v>
      </c>
      <c r="H791" s="116">
        <v>96.538265631000002</v>
      </c>
      <c r="I791" s="117"/>
    </row>
    <row r="792" spans="1:9" outlineLevel="3" x14ac:dyDescent="0.2">
      <c r="A792" s="109" t="s">
        <v>1062</v>
      </c>
      <c r="B792" s="110" t="s">
        <v>824</v>
      </c>
      <c r="C792" s="111">
        <v>100</v>
      </c>
      <c r="D792" s="112"/>
      <c r="E792" s="113">
        <v>214.52947918000001</v>
      </c>
      <c r="F792" s="114">
        <f>C792*E792</f>
        <v>21452.947918000002</v>
      </c>
      <c r="G792" s="115">
        <v>55</v>
      </c>
      <c r="H792" s="116">
        <f>F792*(1-(G792/100)) +(0*SUM(H793))</f>
        <v>9653.8265630999995</v>
      </c>
      <c r="I792" s="117"/>
    </row>
    <row r="793" spans="1:9" hidden="1" outlineLevel="3" x14ac:dyDescent="0.2">
      <c r="A793" s="109" t="s">
        <v>1063</v>
      </c>
      <c r="B793" s="110" t="s">
        <v>454</v>
      </c>
      <c r="C793" s="111">
        <v>1</v>
      </c>
      <c r="D793" s="112"/>
      <c r="E793" s="113">
        <v>214.52947918000001</v>
      </c>
      <c r="F793" s="114">
        <v>214.52947918000001</v>
      </c>
      <c r="G793" s="115">
        <v>55</v>
      </c>
      <c r="H793" s="116">
        <v>96.538265631000002</v>
      </c>
      <c r="I793" s="117"/>
    </row>
    <row r="794" spans="1:9" outlineLevel="3" x14ac:dyDescent="0.2">
      <c r="A794" s="109" t="s">
        <v>1064</v>
      </c>
      <c r="B794" s="110" t="s">
        <v>1065</v>
      </c>
      <c r="C794" s="111">
        <v>6</v>
      </c>
      <c r="D794" s="112"/>
      <c r="E794" s="113">
        <v>15615.65305873</v>
      </c>
      <c r="F794" s="114">
        <f>C794*E794</f>
        <v>93693.918352380002</v>
      </c>
      <c r="G794" s="115">
        <v>55</v>
      </c>
      <c r="H794" s="116">
        <f>F794*(1-(G794/100)) +(0*SUM(H795,H796,H797,H798,H799,H800,H801,H802))</f>
        <v>42162.263258570994</v>
      </c>
      <c r="I794" s="117"/>
    </row>
    <row r="795" spans="1:9" hidden="1" outlineLevel="4" x14ac:dyDescent="0.2">
      <c r="A795" s="109" t="s">
        <v>1066</v>
      </c>
      <c r="B795" s="110" t="s">
        <v>259</v>
      </c>
      <c r="C795" s="111">
        <v>1</v>
      </c>
      <c r="D795" s="112"/>
      <c r="E795" s="113">
        <v>33.99</v>
      </c>
      <c r="F795" s="114">
        <v>33.99</v>
      </c>
      <c r="G795" s="115">
        <v>55</v>
      </c>
      <c r="H795" s="116">
        <v>15.295500000000001</v>
      </c>
      <c r="I795" s="117"/>
    </row>
    <row r="796" spans="1:9" hidden="1" outlineLevel="4" x14ac:dyDescent="0.2">
      <c r="A796" s="109" t="s">
        <v>1067</v>
      </c>
      <c r="B796" s="110" t="s">
        <v>830</v>
      </c>
      <c r="C796" s="111">
        <v>1</v>
      </c>
      <c r="D796" s="112"/>
      <c r="E796" s="113">
        <v>537.64166561000002</v>
      </c>
      <c r="F796" s="114">
        <v>537.64166561000002</v>
      </c>
      <c r="G796" s="115">
        <v>55</v>
      </c>
      <c r="H796" s="116">
        <v>241.9387495245</v>
      </c>
      <c r="I796" s="117"/>
    </row>
    <row r="797" spans="1:9" hidden="1" outlineLevel="4" x14ac:dyDescent="0.2">
      <c r="A797" s="109" t="s">
        <v>1068</v>
      </c>
      <c r="B797" s="110" t="s">
        <v>261</v>
      </c>
      <c r="C797" s="111">
        <v>1</v>
      </c>
      <c r="D797" s="112"/>
      <c r="E797" s="113">
        <v>1625.87546161</v>
      </c>
      <c r="F797" s="114">
        <v>1625.87546161</v>
      </c>
      <c r="G797" s="115">
        <v>55</v>
      </c>
      <c r="H797" s="116">
        <v>731.64395772449996</v>
      </c>
      <c r="I797" s="117"/>
    </row>
    <row r="798" spans="1:9" hidden="1" outlineLevel="4" x14ac:dyDescent="0.2">
      <c r="A798" s="109" t="s">
        <v>1069</v>
      </c>
      <c r="B798" s="110" t="s">
        <v>446</v>
      </c>
      <c r="C798" s="111">
        <v>1</v>
      </c>
      <c r="D798" s="112"/>
      <c r="E798" s="113">
        <v>10880.466063919999</v>
      </c>
      <c r="F798" s="114">
        <v>10880.466063919999</v>
      </c>
      <c r="G798" s="115">
        <v>55</v>
      </c>
      <c r="H798" s="116">
        <v>4896.2097287639999</v>
      </c>
      <c r="I798" s="117"/>
    </row>
    <row r="799" spans="1:9" hidden="1" outlineLevel="4" x14ac:dyDescent="0.2">
      <c r="A799" s="109" t="s">
        <v>1070</v>
      </c>
      <c r="B799" s="110" t="s">
        <v>452</v>
      </c>
      <c r="C799" s="111">
        <v>0</v>
      </c>
      <c r="D799" s="112"/>
      <c r="E799" s="113">
        <v>214.52947918000001</v>
      </c>
      <c r="F799" s="114">
        <v>0</v>
      </c>
      <c r="G799" s="115">
        <v>55</v>
      </c>
      <c r="H799" s="116">
        <v>0</v>
      </c>
      <c r="I799" s="117"/>
    </row>
    <row r="800" spans="1:9" hidden="1" outlineLevel="4" x14ac:dyDescent="0.2">
      <c r="A800" s="109" t="s">
        <v>1071</v>
      </c>
      <c r="B800" s="110" t="s">
        <v>454</v>
      </c>
      <c r="C800" s="111">
        <v>0</v>
      </c>
      <c r="D800" s="112"/>
      <c r="E800" s="113">
        <v>214.52947918000001</v>
      </c>
      <c r="F800" s="114">
        <v>0</v>
      </c>
      <c r="G800" s="115">
        <v>55</v>
      </c>
      <c r="H800" s="116">
        <v>0</v>
      </c>
      <c r="I800" s="117"/>
    </row>
    <row r="801" spans="1:9" hidden="1" outlineLevel="4" x14ac:dyDescent="0.2">
      <c r="A801" s="109" t="s">
        <v>1072</v>
      </c>
      <c r="B801" s="110" t="s">
        <v>442</v>
      </c>
      <c r="C801" s="111">
        <v>6</v>
      </c>
      <c r="D801" s="112"/>
      <c r="E801" s="113">
        <v>256.72991214000001</v>
      </c>
      <c r="F801" s="114">
        <v>1540.3794728400001</v>
      </c>
      <c r="G801" s="115">
        <v>55</v>
      </c>
      <c r="H801" s="116">
        <v>693.17076277800004</v>
      </c>
      <c r="I801" s="117"/>
    </row>
    <row r="802" spans="1:9" hidden="1" outlineLevel="4" x14ac:dyDescent="0.2">
      <c r="A802" s="109" t="s">
        <v>1073</v>
      </c>
      <c r="B802" s="110" t="s">
        <v>841</v>
      </c>
      <c r="C802" s="111">
        <v>1</v>
      </c>
      <c r="D802" s="112"/>
      <c r="E802" s="113">
        <v>997.30039475000001</v>
      </c>
      <c r="F802" s="114">
        <v>997.30039475000001</v>
      </c>
      <c r="G802" s="115">
        <v>55</v>
      </c>
      <c r="H802" s="116">
        <v>448.7851776375</v>
      </c>
      <c r="I802" s="117"/>
    </row>
    <row r="803" spans="1:9" outlineLevel="3" x14ac:dyDescent="0.2">
      <c r="A803" s="109" t="s">
        <v>1074</v>
      </c>
      <c r="B803" s="110" t="s">
        <v>279</v>
      </c>
      <c r="C803" s="111">
        <v>6</v>
      </c>
      <c r="D803" s="112"/>
      <c r="E803" s="113">
        <f>SUM(F804)</f>
        <v>10018.35</v>
      </c>
      <c r="F803" s="114">
        <f>C803*E803</f>
        <v>60110.100000000006</v>
      </c>
      <c r="G803" s="115">
        <f>IF(F803=0, 0, 100*(1-(H803/F803)))</f>
        <v>55.000000000000007</v>
      </c>
      <c r="H803" s="116">
        <f>C803*SUM(H804)</f>
        <v>27049.544999999998</v>
      </c>
      <c r="I803" s="117"/>
    </row>
    <row r="804" spans="1:9" outlineLevel="3" x14ac:dyDescent="0.2">
      <c r="A804" s="109" t="s">
        <v>1075</v>
      </c>
      <c r="B804" s="110" t="s">
        <v>281</v>
      </c>
      <c r="C804" s="111">
        <v>1</v>
      </c>
      <c r="D804" s="112"/>
      <c r="E804" s="113">
        <v>10018.35</v>
      </c>
      <c r="F804" s="114">
        <f>C804*E804</f>
        <v>10018.35</v>
      </c>
      <c r="G804" s="115">
        <v>55</v>
      </c>
      <c r="H804" s="116">
        <f>F804*(1-(G804/100)) +(0*SUM(H805,H806,H807,H808,H809,H810,H811,H812,H813,H814))</f>
        <v>4508.2574999999997</v>
      </c>
      <c r="I804" s="117"/>
    </row>
    <row r="805" spans="1:9" hidden="1" outlineLevel="4" x14ac:dyDescent="0.2">
      <c r="A805" s="109" t="s">
        <v>1076</v>
      </c>
      <c r="B805" s="110" t="s">
        <v>283</v>
      </c>
      <c r="C805" s="111">
        <v>1</v>
      </c>
      <c r="D805" s="112"/>
      <c r="E805" s="113">
        <v>213.07</v>
      </c>
      <c r="F805" s="114">
        <v>213.07</v>
      </c>
      <c r="G805" s="115">
        <v>55</v>
      </c>
      <c r="H805" s="116">
        <v>95.881500000000003</v>
      </c>
      <c r="I805" s="117"/>
    </row>
    <row r="806" spans="1:9" hidden="1" outlineLevel="4" x14ac:dyDescent="0.2">
      <c r="A806" s="109" t="s">
        <v>1077</v>
      </c>
      <c r="B806" s="110" t="s">
        <v>285</v>
      </c>
      <c r="C806" s="111">
        <v>6</v>
      </c>
      <c r="D806" s="112"/>
      <c r="E806" s="113">
        <v>15.02</v>
      </c>
      <c r="F806" s="114">
        <v>90.12</v>
      </c>
      <c r="G806" s="115">
        <v>55</v>
      </c>
      <c r="H806" s="116">
        <v>40.554000000000002</v>
      </c>
      <c r="I806" s="117"/>
    </row>
    <row r="807" spans="1:9" hidden="1" outlineLevel="4" x14ac:dyDescent="0.2">
      <c r="A807" s="109" t="s">
        <v>1078</v>
      </c>
      <c r="B807" s="110" t="s">
        <v>226</v>
      </c>
      <c r="C807" s="111">
        <v>1</v>
      </c>
      <c r="D807" s="112"/>
      <c r="E807" s="113">
        <v>91.39</v>
      </c>
      <c r="F807" s="114">
        <v>91.39</v>
      </c>
      <c r="G807" s="115">
        <v>55</v>
      </c>
      <c r="H807" s="116">
        <v>41.125500000000002</v>
      </c>
      <c r="I807" s="117"/>
    </row>
    <row r="808" spans="1:9" hidden="1" outlineLevel="4" x14ac:dyDescent="0.2">
      <c r="A808" s="109" t="s">
        <v>1079</v>
      </c>
      <c r="B808" s="110" t="s">
        <v>288</v>
      </c>
      <c r="C808" s="111">
        <v>1</v>
      </c>
      <c r="D808" s="112"/>
      <c r="E808" s="113">
        <v>11.44</v>
      </c>
      <c r="F808" s="114">
        <v>11.44</v>
      </c>
      <c r="G808" s="115">
        <v>55</v>
      </c>
      <c r="H808" s="116">
        <v>5.1479999999999997</v>
      </c>
      <c r="I808" s="117"/>
    </row>
    <row r="809" spans="1:9" hidden="1" outlineLevel="4" x14ac:dyDescent="0.2">
      <c r="A809" s="109" t="s">
        <v>1080</v>
      </c>
      <c r="B809" s="110" t="s">
        <v>290</v>
      </c>
      <c r="C809" s="111">
        <v>1</v>
      </c>
      <c r="D809" s="112"/>
      <c r="E809" s="113">
        <v>27.03</v>
      </c>
      <c r="F809" s="114">
        <v>27.03</v>
      </c>
      <c r="G809" s="115">
        <v>55</v>
      </c>
      <c r="H809" s="116">
        <v>12.163500000000001</v>
      </c>
      <c r="I809" s="117"/>
    </row>
    <row r="810" spans="1:9" hidden="1" outlineLevel="4" x14ac:dyDescent="0.2">
      <c r="A810" s="109" t="s">
        <v>1081</v>
      </c>
      <c r="B810" s="110" t="s">
        <v>292</v>
      </c>
      <c r="C810" s="111">
        <v>4</v>
      </c>
      <c r="D810" s="112"/>
      <c r="E810" s="113">
        <v>54.81</v>
      </c>
      <c r="F810" s="114">
        <v>219.24</v>
      </c>
      <c r="G810" s="115">
        <v>55</v>
      </c>
      <c r="H810" s="116">
        <v>98.658000000000001</v>
      </c>
      <c r="I810" s="117"/>
    </row>
    <row r="811" spans="1:9" hidden="1" outlineLevel="4" x14ac:dyDescent="0.2">
      <c r="A811" s="109" t="s">
        <v>1082</v>
      </c>
      <c r="B811" s="110" t="s">
        <v>294</v>
      </c>
      <c r="C811" s="111">
        <v>1</v>
      </c>
      <c r="D811" s="112"/>
      <c r="E811" s="113">
        <v>9009.01</v>
      </c>
      <c r="F811" s="114">
        <v>9009.01</v>
      </c>
      <c r="G811" s="115">
        <v>55</v>
      </c>
      <c r="H811" s="116">
        <v>4054.0545000000002</v>
      </c>
      <c r="I811" s="117"/>
    </row>
    <row r="812" spans="1:9" hidden="1" outlineLevel="4" x14ac:dyDescent="0.2">
      <c r="A812" s="109" t="s">
        <v>1083</v>
      </c>
      <c r="B812" s="110" t="s">
        <v>296</v>
      </c>
      <c r="C812" s="111">
        <v>1</v>
      </c>
      <c r="D812" s="112"/>
      <c r="E812" s="113">
        <v>90.09</v>
      </c>
      <c r="F812" s="114">
        <v>90.09</v>
      </c>
      <c r="G812" s="115">
        <v>55</v>
      </c>
      <c r="H812" s="116">
        <v>40.540500000000002</v>
      </c>
      <c r="I812" s="117"/>
    </row>
    <row r="813" spans="1:9" hidden="1" outlineLevel="4" x14ac:dyDescent="0.2">
      <c r="A813" s="109" t="s">
        <v>1084</v>
      </c>
      <c r="B813" s="110" t="s">
        <v>81</v>
      </c>
      <c r="C813" s="111">
        <v>1</v>
      </c>
      <c r="D813" s="112"/>
      <c r="E813" s="113">
        <v>121.31</v>
      </c>
      <c r="F813" s="114">
        <v>121.31</v>
      </c>
      <c r="G813" s="115">
        <v>55</v>
      </c>
      <c r="H813" s="116">
        <v>54.589500000000001</v>
      </c>
      <c r="I813" s="117"/>
    </row>
    <row r="814" spans="1:9" hidden="1" outlineLevel="4" x14ac:dyDescent="0.2">
      <c r="A814" s="109" t="s">
        <v>1085</v>
      </c>
      <c r="B814" s="110" t="s">
        <v>299</v>
      </c>
      <c r="C814" s="111">
        <v>1</v>
      </c>
      <c r="D814" s="112"/>
      <c r="E814" s="113">
        <v>145.65</v>
      </c>
      <c r="F814" s="114">
        <v>145.65</v>
      </c>
      <c r="G814" s="115">
        <v>55</v>
      </c>
      <c r="H814" s="116">
        <v>65.542500000000004</v>
      </c>
      <c r="I814" s="117"/>
    </row>
    <row r="815" spans="1:9" outlineLevel="2" x14ac:dyDescent="0.2">
      <c r="A815" s="109" t="s">
        <v>1086</v>
      </c>
      <c r="B815" s="110" t="s">
        <v>1087</v>
      </c>
      <c r="C815" s="111">
        <v>1</v>
      </c>
      <c r="D815" s="112"/>
      <c r="E815" s="113">
        <f>SUM(F816,F818,F820,F829)</f>
        <v>256499.26246818004</v>
      </c>
      <c r="F815" s="114">
        <f>C815*E815</f>
        <v>256499.26246818004</v>
      </c>
      <c r="G815" s="115">
        <f>IF(F815=0, 0, 100*(1-(H815/F815)))</f>
        <v>55.000000000000007</v>
      </c>
      <c r="H815" s="116">
        <f>C815*SUM(H816,H818,H820,H829)</f>
        <v>115424.668110681</v>
      </c>
      <c r="I815" s="117"/>
    </row>
    <row r="816" spans="1:9" outlineLevel="3" x14ac:dyDescent="0.2">
      <c r="A816" s="109" t="s">
        <v>1088</v>
      </c>
      <c r="B816" s="110" t="s">
        <v>821</v>
      </c>
      <c r="C816" s="111">
        <v>62</v>
      </c>
      <c r="D816" s="112"/>
      <c r="E816" s="113">
        <v>214.52947918000001</v>
      </c>
      <c r="F816" s="114">
        <f>C816*E816</f>
        <v>13300.827709160001</v>
      </c>
      <c r="G816" s="115">
        <v>55</v>
      </c>
      <c r="H816" s="116">
        <f>F816*(1-(G816/100)) +(0*SUM(H817))</f>
        <v>5985.3724691219995</v>
      </c>
      <c r="I816" s="117"/>
    </row>
    <row r="817" spans="1:9" hidden="1" outlineLevel="3" x14ac:dyDescent="0.2">
      <c r="A817" s="109" t="s">
        <v>1089</v>
      </c>
      <c r="B817" s="110" t="s">
        <v>452</v>
      </c>
      <c r="C817" s="111">
        <v>1</v>
      </c>
      <c r="D817" s="112"/>
      <c r="E817" s="113">
        <v>214.52947918000001</v>
      </c>
      <c r="F817" s="114">
        <v>214.52947918000001</v>
      </c>
      <c r="G817" s="115">
        <v>55</v>
      </c>
      <c r="H817" s="116">
        <v>96.538265631000002</v>
      </c>
      <c r="I817" s="117"/>
    </row>
    <row r="818" spans="1:9" outlineLevel="3" x14ac:dyDescent="0.2">
      <c r="A818" s="109" t="s">
        <v>1090</v>
      </c>
      <c r="B818" s="110" t="s">
        <v>824</v>
      </c>
      <c r="C818" s="111">
        <v>149</v>
      </c>
      <c r="D818" s="112"/>
      <c r="E818" s="113">
        <v>214.52947918000001</v>
      </c>
      <c r="F818" s="114">
        <f>C818*E818</f>
        <v>31964.89239782</v>
      </c>
      <c r="G818" s="115">
        <v>55</v>
      </c>
      <c r="H818" s="116">
        <f>F818*(1-(G818/100)) +(0*SUM(H819))</f>
        <v>14384.201579018998</v>
      </c>
      <c r="I818" s="117"/>
    </row>
    <row r="819" spans="1:9" hidden="1" outlineLevel="3" x14ac:dyDescent="0.2">
      <c r="A819" s="109" t="s">
        <v>1091</v>
      </c>
      <c r="B819" s="110" t="s">
        <v>454</v>
      </c>
      <c r="C819" s="111">
        <v>1</v>
      </c>
      <c r="D819" s="112"/>
      <c r="E819" s="113">
        <v>214.52947918000001</v>
      </c>
      <c r="F819" s="114">
        <v>214.52947918000001</v>
      </c>
      <c r="G819" s="115">
        <v>55</v>
      </c>
      <c r="H819" s="116">
        <v>96.538265631000002</v>
      </c>
      <c r="I819" s="117"/>
    </row>
    <row r="820" spans="1:9" outlineLevel="3" x14ac:dyDescent="0.2">
      <c r="A820" s="109" t="s">
        <v>1092</v>
      </c>
      <c r="B820" s="110" t="s">
        <v>1093</v>
      </c>
      <c r="C820" s="111">
        <v>8</v>
      </c>
      <c r="D820" s="112"/>
      <c r="E820" s="113">
        <v>16385.842795150002</v>
      </c>
      <c r="F820" s="114">
        <f>C820*E820</f>
        <v>131086.74236120001</v>
      </c>
      <c r="G820" s="115">
        <v>55</v>
      </c>
      <c r="H820" s="116">
        <f>F820*(1-(G820/100)) +(0*SUM(H821,H822,H823,H824,H825,H826,H827,H828))</f>
        <v>58989.034062539999</v>
      </c>
      <c r="I820" s="117"/>
    </row>
    <row r="821" spans="1:9" hidden="1" outlineLevel="4" x14ac:dyDescent="0.2">
      <c r="A821" s="109" t="s">
        <v>1094</v>
      </c>
      <c r="B821" s="110" t="s">
        <v>259</v>
      </c>
      <c r="C821" s="111">
        <v>1</v>
      </c>
      <c r="D821" s="112"/>
      <c r="E821" s="113">
        <v>33.99</v>
      </c>
      <c r="F821" s="114">
        <v>33.99</v>
      </c>
      <c r="G821" s="115">
        <v>55</v>
      </c>
      <c r="H821" s="116">
        <v>15.295500000000001</v>
      </c>
      <c r="I821" s="117"/>
    </row>
    <row r="822" spans="1:9" hidden="1" outlineLevel="4" x14ac:dyDescent="0.2">
      <c r="A822" s="109" t="s">
        <v>1095</v>
      </c>
      <c r="B822" s="110" t="s">
        <v>830</v>
      </c>
      <c r="C822" s="111">
        <v>1</v>
      </c>
      <c r="D822" s="112"/>
      <c r="E822" s="113">
        <v>537.64166561000002</v>
      </c>
      <c r="F822" s="114">
        <v>537.64166561000002</v>
      </c>
      <c r="G822" s="115">
        <v>55</v>
      </c>
      <c r="H822" s="116">
        <v>241.9387495245</v>
      </c>
      <c r="I822" s="117"/>
    </row>
    <row r="823" spans="1:9" hidden="1" outlineLevel="4" x14ac:dyDescent="0.2">
      <c r="A823" s="109" t="s">
        <v>1096</v>
      </c>
      <c r="B823" s="110" t="s">
        <v>261</v>
      </c>
      <c r="C823" s="111">
        <v>1</v>
      </c>
      <c r="D823" s="112"/>
      <c r="E823" s="113">
        <v>1625.87546161</v>
      </c>
      <c r="F823" s="114">
        <v>1625.87546161</v>
      </c>
      <c r="G823" s="115">
        <v>55</v>
      </c>
      <c r="H823" s="116">
        <v>731.64395772449996</v>
      </c>
      <c r="I823" s="117"/>
    </row>
    <row r="824" spans="1:9" hidden="1" outlineLevel="4" x14ac:dyDescent="0.2">
      <c r="A824" s="109" t="s">
        <v>1097</v>
      </c>
      <c r="B824" s="110" t="s">
        <v>446</v>
      </c>
      <c r="C824" s="111">
        <v>1</v>
      </c>
      <c r="D824" s="112"/>
      <c r="E824" s="113">
        <v>10880.466063919999</v>
      </c>
      <c r="F824" s="114">
        <v>10880.466063919999</v>
      </c>
      <c r="G824" s="115">
        <v>55</v>
      </c>
      <c r="H824" s="116">
        <v>4896.2097287639999</v>
      </c>
      <c r="I824" s="117"/>
    </row>
    <row r="825" spans="1:9" hidden="1" outlineLevel="4" x14ac:dyDescent="0.2">
      <c r="A825" s="109" t="s">
        <v>1098</v>
      </c>
      <c r="B825" s="110" t="s">
        <v>452</v>
      </c>
      <c r="C825" s="111">
        <v>0</v>
      </c>
      <c r="D825" s="112"/>
      <c r="E825" s="113">
        <v>214.52947918000001</v>
      </c>
      <c r="F825" s="114">
        <v>0</v>
      </c>
      <c r="G825" s="115">
        <v>55</v>
      </c>
      <c r="H825" s="116">
        <v>0</v>
      </c>
      <c r="I825" s="117"/>
    </row>
    <row r="826" spans="1:9" hidden="1" outlineLevel="4" x14ac:dyDescent="0.2">
      <c r="A826" s="109" t="s">
        <v>1099</v>
      </c>
      <c r="B826" s="110" t="s">
        <v>454</v>
      </c>
      <c r="C826" s="111">
        <v>0</v>
      </c>
      <c r="D826" s="112"/>
      <c r="E826" s="113">
        <v>214.52947918000001</v>
      </c>
      <c r="F826" s="114">
        <v>0</v>
      </c>
      <c r="G826" s="115">
        <v>55</v>
      </c>
      <c r="H826" s="116">
        <v>0</v>
      </c>
      <c r="I826" s="117"/>
    </row>
    <row r="827" spans="1:9" hidden="1" outlineLevel="4" x14ac:dyDescent="0.2">
      <c r="A827" s="109" t="s">
        <v>1100</v>
      </c>
      <c r="B827" s="110" t="s">
        <v>442</v>
      </c>
      <c r="C827" s="111">
        <v>9</v>
      </c>
      <c r="D827" s="112"/>
      <c r="E827" s="113">
        <v>256.72991214000001</v>
      </c>
      <c r="F827" s="114">
        <v>2310.5692092600002</v>
      </c>
      <c r="G827" s="115">
        <v>55</v>
      </c>
      <c r="H827" s="116">
        <v>1039.756144167</v>
      </c>
      <c r="I827" s="117"/>
    </row>
    <row r="828" spans="1:9" hidden="1" outlineLevel="4" x14ac:dyDescent="0.2">
      <c r="A828" s="109" t="s">
        <v>1101</v>
      </c>
      <c r="B828" s="110" t="s">
        <v>841</v>
      </c>
      <c r="C828" s="111">
        <v>1</v>
      </c>
      <c r="D828" s="112"/>
      <c r="E828" s="113">
        <v>997.30039475000001</v>
      </c>
      <c r="F828" s="114">
        <v>997.30039475000001</v>
      </c>
      <c r="G828" s="115">
        <v>55</v>
      </c>
      <c r="H828" s="116">
        <v>448.7851776375</v>
      </c>
      <c r="I828" s="117"/>
    </row>
    <row r="829" spans="1:9" outlineLevel="3" x14ac:dyDescent="0.2">
      <c r="A829" s="109" t="s">
        <v>1102</v>
      </c>
      <c r="B829" s="110" t="s">
        <v>279</v>
      </c>
      <c r="C829" s="111">
        <v>8</v>
      </c>
      <c r="D829" s="112"/>
      <c r="E829" s="113">
        <f>SUM(F830)</f>
        <v>10018.35</v>
      </c>
      <c r="F829" s="114">
        <f>C829*E829</f>
        <v>80146.8</v>
      </c>
      <c r="G829" s="115">
        <f>IF(F829=0, 0, 100*(1-(H829/F829)))</f>
        <v>55.000000000000007</v>
      </c>
      <c r="H829" s="116">
        <f>C829*SUM(H830)</f>
        <v>36066.06</v>
      </c>
      <c r="I829" s="117"/>
    </row>
    <row r="830" spans="1:9" outlineLevel="3" x14ac:dyDescent="0.2">
      <c r="A830" s="109" t="s">
        <v>1103</v>
      </c>
      <c r="B830" s="110" t="s">
        <v>281</v>
      </c>
      <c r="C830" s="111">
        <v>1</v>
      </c>
      <c r="D830" s="112"/>
      <c r="E830" s="113">
        <v>10018.35</v>
      </c>
      <c r="F830" s="114">
        <f>C830*E830</f>
        <v>10018.35</v>
      </c>
      <c r="G830" s="115">
        <v>55</v>
      </c>
      <c r="H830" s="116">
        <f>F830*(1-(G830/100)) +(0*SUM(H831,H832,H833,H834,H835,H836,H837,H838,H839,H840))</f>
        <v>4508.2574999999997</v>
      </c>
      <c r="I830" s="117"/>
    </row>
    <row r="831" spans="1:9" hidden="1" outlineLevel="4" x14ac:dyDescent="0.2">
      <c r="A831" s="109" t="s">
        <v>1104</v>
      </c>
      <c r="B831" s="110" t="s">
        <v>283</v>
      </c>
      <c r="C831" s="111">
        <v>1</v>
      </c>
      <c r="D831" s="112"/>
      <c r="E831" s="113">
        <v>213.07</v>
      </c>
      <c r="F831" s="114">
        <v>213.07</v>
      </c>
      <c r="G831" s="115">
        <v>55</v>
      </c>
      <c r="H831" s="116">
        <v>95.881500000000003</v>
      </c>
      <c r="I831" s="117"/>
    </row>
    <row r="832" spans="1:9" hidden="1" outlineLevel="4" x14ac:dyDescent="0.2">
      <c r="A832" s="109" t="s">
        <v>1105</v>
      </c>
      <c r="B832" s="110" t="s">
        <v>285</v>
      </c>
      <c r="C832" s="111">
        <v>6</v>
      </c>
      <c r="D832" s="112"/>
      <c r="E832" s="113">
        <v>15.02</v>
      </c>
      <c r="F832" s="114">
        <v>90.12</v>
      </c>
      <c r="G832" s="115">
        <v>55</v>
      </c>
      <c r="H832" s="116">
        <v>40.554000000000002</v>
      </c>
      <c r="I832" s="117"/>
    </row>
    <row r="833" spans="1:9" hidden="1" outlineLevel="4" x14ac:dyDescent="0.2">
      <c r="A833" s="109" t="s">
        <v>1106</v>
      </c>
      <c r="B833" s="110" t="s">
        <v>226</v>
      </c>
      <c r="C833" s="111">
        <v>1</v>
      </c>
      <c r="D833" s="112"/>
      <c r="E833" s="113">
        <v>91.39</v>
      </c>
      <c r="F833" s="114">
        <v>91.39</v>
      </c>
      <c r="G833" s="115">
        <v>55</v>
      </c>
      <c r="H833" s="116">
        <v>41.125500000000002</v>
      </c>
      <c r="I833" s="117"/>
    </row>
    <row r="834" spans="1:9" hidden="1" outlineLevel="4" x14ac:dyDescent="0.2">
      <c r="A834" s="109" t="s">
        <v>1107</v>
      </c>
      <c r="B834" s="110" t="s">
        <v>288</v>
      </c>
      <c r="C834" s="111">
        <v>1</v>
      </c>
      <c r="D834" s="112"/>
      <c r="E834" s="113">
        <v>11.44</v>
      </c>
      <c r="F834" s="114">
        <v>11.44</v>
      </c>
      <c r="G834" s="115">
        <v>55</v>
      </c>
      <c r="H834" s="116">
        <v>5.1479999999999997</v>
      </c>
      <c r="I834" s="117"/>
    </row>
    <row r="835" spans="1:9" hidden="1" outlineLevel="4" x14ac:dyDescent="0.2">
      <c r="A835" s="109" t="s">
        <v>1108</v>
      </c>
      <c r="B835" s="110" t="s">
        <v>290</v>
      </c>
      <c r="C835" s="111">
        <v>1</v>
      </c>
      <c r="D835" s="112"/>
      <c r="E835" s="113">
        <v>27.03</v>
      </c>
      <c r="F835" s="114">
        <v>27.03</v>
      </c>
      <c r="G835" s="115">
        <v>55</v>
      </c>
      <c r="H835" s="116">
        <v>12.163500000000001</v>
      </c>
      <c r="I835" s="117"/>
    </row>
    <row r="836" spans="1:9" hidden="1" outlineLevel="4" x14ac:dyDescent="0.2">
      <c r="A836" s="109" t="s">
        <v>1109</v>
      </c>
      <c r="B836" s="110" t="s">
        <v>292</v>
      </c>
      <c r="C836" s="111">
        <v>4</v>
      </c>
      <c r="D836" s="112"/>
      <c r="E836" s="113">
        <v>54.81</v>
      </c>
      <c r="F836" s="114">
        <v>219.24</v>
      </c>
      <c r="G836" s="115">
        <v>55</v>
      </c>
      <c r="H836" s="116">
        <v>98.658000000000001</v>
      </c>
      <c r="I836" s="117"/>
    </row>
    <row r="837" spans="1:9" hidden="1" outlineLevel="4" x14ac:dyDescent="0.2">
      <c r="A837" s="109" t="s">
        <v>1110</v>
      </c>
      <c r="B837" s="110" t="s">
        <v>294</v>
      </c>
      <c r="C837" s="111">
        <v>1</v>
      </c>
      <c r="D837" s="112"/>
      <c r="E837" s="113">
        <v>9009.01</v>
      </c>
      <c r="F837" s="114">
        <v>9009.01</v>
      </c>
      <c r="G837" s="115">
        <v>55</v>
      </c>
      <c r="H837" s="116">
        <v>4054.0545000000002</v>
      </c>
      <c r="I837" s="117"/>
    </row>
    <row r="838" spans="1:9" hidden="1" outlineLevel="4" x14ac:dyDescent="0.2">
      <c r="A838" s="109" t="s">
        <v>1111</v>
      </c>
      <c r="B838" s="110" t="s">
        <v>296</v>
      </c>
      <c r="C838" s="111">
        <v>1</v>
      </c>
      <c r="D838" s="112"/>
      <c r="E838" s="113">
        <v>90.09</v>
      </c>
      <c r="F838" s="114">
        <v>90.09</v>
      </c>
      <c r="G838" s="115">
        <v>55</v>
      </c>
      <c r="H838" s="116">
        <v>40.540500000000002</v>
      </c>
      <c r="I838" s="117"/>
    </row>
    <row r="839" spans="1:9" hidden="1" outlineLevel="4" x14ac:dyDescent="0.2">
      <c r="A839" s="109" t="s">
        <v>1112</v>
      </c>
      <c r="B839" s="110" t="s">
        <v>81</v>
      </c>
      <c r="C839" s="111">
        <v>1</v>
      </c>
      <c r="D839" s="112"/>
      <c r="E839" s="113">
        <v>121.31</v>
      </c>
      <c r="F839" s="114">
        <v>121.31</v>
      </c>
      <c r="G839" s="115">
        <v>55</v>
      </c>
      <c r="H839" s="116">
        <v>54.589500000000001</v>
      </c>
      <c r="I839" s="117"/>
    </row>
    <row r="840" spans="1:9" hidden="1" outlineLevel="4" x14ac:dyDescent="0.2">
      <c r="A840" s="109" t="s">
        <v>1113</v>
      </c>
      <c r="B840" s="110" t="s">
        <v>299</v>
      </c>
      <c r="C840" s="111">
        <v>1</v>
      </c>
      <c r="D840" s="112"/>
      <c r="E840" s="113">
        <v>145.65</v>
      </c>
      <c r="F840" s="114">
        <v>145.65</v>
      </c>
      <c r="G840" s="115">
        <v>55</v>
      </c>
      <c r="H840" s="116">
        <v>65.542500000000004</v>
      </c>
      <c r="I840" s="117"/>
    </row>
    <row r="841" spans="1:9" outlineLevel="2" x14ac:dyDescent="0.2">
      <c r="A841" s="109" t="s">
        <v>1114</v>
      </c>
      <c r="B841" s="110" t="s">
        <v>1115</v>
      </c>
      <c r="C841" s="111">
        <v>1</v>
      </c>
      <c r="D841" s="112"/>
      <c r="E841" s="113">
        <f>SUM(F842,F844,F846)</f>
        <v>576051.82732749998</v>
      </c>
      <c r="F841" s="114">
        <f>C841*E841</f>
        <v>576051.82732749998</v>
      </c>
      <c r="G841" s="115">
        <f>IF(F841=0, 0, 100*(1-(H841/F841)))</f>
        <v>55.000000000000007</v>
      </c>
      <c r="H841" s="116">
        <f>C841*SUM(H842,H844,H846)</f>
        <v>259223.32229737498</v>
      </c>
      <c r="I841" s="117"/>
    </row>
    <row r="842" spans="1:9" outlineLevel="3" x14ac:dyDescent="0.2">
      <c r="A842" s="109" t="s">
        <v>1116</v>
      </c>
      <c r="B842" s="110" t="s">
        <v>821</v>
      </c>
      <c r="C842" s="111">
        <v>74</v>
      </c>
      <c r="D842" s="112"/>
      <c r="E842" s="113">
        <v>214.52947918000001</v>
      </c>
      <c r="F842" s="114">
        <f>C842*E842</f>
        <v>15875.181459320002</v>
      </c>
      <c r="G842" s="115">
        <v>55</v>
      </c>
      <c r="H842" s="116">
        <f>F842*(1-(G842/100)) +(0*SUM(H843))</f>
        <v>7143.8316566940002</v>
      </c>
      <c r="I842" s="117"/>
    </row>
    <row r="843" spans="1:9" hidden="1" outlineLevel="3" x14ac:dyDescent="0.2">
      <c r="A843" s="109" t="s">
        <v>1117</v>
      </c>
      <c r="B843" s="110" t="s">
        <v>452</v>
      </c>
      <c r="C843" s="111">
        <v>1</v>
      </c>
      <c r="D843" s="112"/>
      <c r="E843" s="113">
        <v>214.52947918000001</v>
      </c>
      <c r="F843" s="114">
        <v>214.52947918000001</v>
      </c>
      <c r="G843" s="115">
        <v>55</v>
      </c>
      <c r="H843" s="116">
        <v>96.538265631000002</v>
      </c>
      <c r="I843" s="117"/>
    </row>
    <row r="844" spans="1:9" outlineLevel="3" x14ac:dyDescent="0.2">
      <c r="A844" s="109" t="s">
        <v>1118</v>
      </c>
      <c r="B844" s="110" t="s">
        <v>824</v>
      </c>
      <c r="C844" s="111">
        <v>209</v>
      </c>
      <c r="D844" s="112"/>
      <c r="E844" s="113">
        <v>214.52947918000001</v>
      </c>
      <c r="F844" s="114">
        <f>C844*E844</f>
        <v>44836.661148620005</v>
      </c>
      <c r="G844" s="115">
        <v>55</v>
      </c>
      <c r="H844" s="116">
        <f>F844*(1-(G844/100)) +(0*SUM(H845))</f>
        <v>20176.497516879001</v>
      </c>
      <c r="I844" s="117"/>
    </row>
    <row r="845" spans="1:9" hidden="1" outlineLevel="3" x14ac:dyDescent="0.2">
      <c r="A845" s="109" t="s">
        <v>1119</v>
      </c>
      <c r="B845" s="110" t="s">
        <v>454</v>
      </c>
      <c r="C845" s="111">
        <v>1</v>
      </c>
      <c r="D845" s="112"/>
      <c r="E845" s="113">
        <v>214.52947918000001</v>
      </c>
      <c r="F845" s="114">
        <v>214.52947918000001</v>
      </c>
      <c r="G845" s="115">
        <v>55</v>
      </c>
      <c r="H845" s="116">
        <v>96.538265631000002</v>
      </c>
      <c r="I845" s="117"/>
    </row>
    <row r="846" spans="1:9" outlineLevel="3" x14ac:dyDescent="0.2">
      <c r="A846" s="109" t="s">
        <v>1120</v>
      </c>
      <c r="B846" s="110" t="s">
        <v>1121</v>
      </c>
      <c r="C846" s="111">
        <v>33</v>
      </c>
      <c r="D846" s="112"/>
      <c r="E846" s="113">
        <v>15616.36317332</v>
      </c>
      <c r="F846" s="114">
        <f>C846*E846</f>
        <v>515339.98471956002</v>
      </c>
      <c r="G846" s="115">
        <v>55</v>
      </c>
      <c r="H846" s="116">
        <f>F846*(1-(G846/100)) +(0*SUM(H847,H848,H849,H850,H851,H852,H853,H854,H855,H856,H857,H858,H859,H860,H861,H862,H863,H864,H865,H866,H867,H868))</f>
        <v>231902.99312380198</v>
      </c>
      <c r="I846" s="117"/>
    </row>
    <row r="847" spans="1:9" hidden="1" outlineLevel="4" x14ac:dyDescent="0.2">
      <c r="A847" s="109" t="s">
        <v>1122</v>
      </c>
      <c r="B847" s="110" t="s">
        <v>108</v>
      </c>
      <c r="C847" s="111">
        <v>0</v>
      </c>
      <c r="D847" s="112"/>
      <c r="E847" s="113">
        <v>6097.03298103</v>
      </c>
      <c r="F847" s="114">
        <v>0</v>
      </c>
      <c r="G847" s="115">
        <v>55</v>
      </c>
      <c r="H847" s="116">
        <v>0</v>
      </c>
      <c r="I847" s="117"/>
    </row>
    <row r="848" spans="1:9" hidden="1" outlineLevel="4" x14ac:dyDescent="0.2">
      <c r="A848" s="109" t="s">
        <v>1123</v>
      </c>
      <c r="B848" s="110" t="s">
        <v>830</v>
      </c>
      <c r="C848" s="111">
        <v>1</v>
      </c>
      <c r="D848" s="112"/>
      <c r="E848" s="113">
        <v>537.64166561000002</v>
      </c>
      <c r="F848" s="114">
        <v>537.64166561000002</v>
      </c>
      <c r="G848" s="115">
        <v>55</v>
      </c>
      <c r="H848" s="116">
        <v>241.9387495245</v>
      </c>
      <c r="I848" s="117"/>
    </row>
    <row r="849" spans="1:9" hidden="1" outlineLevel="4" x14ac:dyDescent="0.2">
      <c r="A849" s="109" t="s">
        <v>1124</v>
      </c>
      <c r="B849" s="110" t="s">
        <v>106</v>
      </c>
      <c r="C849" s="111">
        <v>1</v>
      </c>
      <c r="D849" s="112"/>
      <c r="E849" s="113">
        <v>313.76543995999998</v>
      </c>
      <c r="F849" s="114">
        <v>313.76543995999998</v>
      </c>
      <c r="G849" s="115">
        <v>55</v>
      </c>
      <c r="H849" s="116">
        <v>141.19444798200001</v>
      </c>
      <c r="I849" s="117"/>
    </row>
    <row r="850" spans="1:9" hidden="1" outlineLevel="4" x14ac:dyDescent="0.2">
      <c r="A850" s="109" t="s">
        <v>1125</v>
      </c>
      <c r="B850" s="110" t="s">
        <v>100</v>
      </c>
      <c r="C850" s="111">
        <v>1</v>
      </c>
      <c r="D850" s="112"/>
      <c r="E850" s="113">
        <v>967.93582071000003</v>
      </c>
      <c r="F850" s="114">
        <v>967.93582071000003</v>
      </c>
      <c r="G850" s="115">
        <v>55</v>
      </c>
      <c r="H850" s="116">
        <v>435.57111931949999</v>
      </c>
      <c r="I850" s="117"/>
    </row>
    <row r="851" spans="1:9" hidden="1" outlineLevel="4" x14ac:dyDescent="0.2">
      <c r="A851" s="109" t="s">
        <v>1126</v>
      </c>
      <c r="B851" s="110" t="s">
        <v>112</v>
      </c>
      <c r="C851" s="111">
        <v>1</v>
      </c>
      <c r="D851" s="112"/>
      <c r="E851" s="113">
        <v>967.93582071000003</v>
      </c>
      <c r="F851" s="114">
        <v>967.93582071000003</v>
      </c>
      <c r="G851" s="115">
        <v>55</v>
      </c>
      <c r="H851" s="116">
        <v>435.57111931949999</v>
      </c>
      <c r="I851" s="117"/>
    </row>
    <row r="852" spans="1:9" hidden="1" outlineLevel="4" x14ac:dyDescent="0.2">
      <c r="A852" s="109" t="s">
        <v>1127</v>
      </c>
      <c r="B852" s="110" t="s">
        <v>448</v>
      </c>
      <c r="C852" s="111">
        <v>2</v>
      </c>
      <c r="D852" s="112"/>
      <c r="E852" s="113">
        <v>862.86769387000004</v>
      </c>
      <c r="F852" s="114">
        <v>1725.7353877400001</v>
      </c>
      <c r="G852" s="115">
        <v>55</v>
      </c>
      <c r="H852" s="116">
        <v>776.58092448299999</v>
      </c>
      <c r="I852" s="117"/>
    </row>
    <row r="853" spans="1:9" hidden="1" outlineLevel="4" x14ac:dyDescent="0.2">
      <c r="A853" s="109" t="s">
        <v>1128</v>
      </c>
      <c r="B853" s="110" t="s">
        <v>466</v>
      </c>
      <c r="C853" s="111">
        <v>1</v>
      </c>
      <c r="D853" s="112"/>
      <c r="E853" s="113">
        <v>2064.00101872</v>
      </c>
      <c r="F853" s="114">
        <v>2064.00101872</v>
      </c>
      <c r="G853" s="115">
        <v>55</v>
      </c>
      <c r="H853" s="116">
        <v>928.800458424</v>
      </c>
      <c r="I853" s="117"/>
    </row>
    <row r="854" spans="1:9" hidden="1" outlineLevel="4" x14ac:dyDescent="0.2">
      <c r="A854" s="109" t="s">
        <v>1129</v>
      </c>
      <c r="B854" s="110" t="s">
        <v>450</v>
      </c>
      <c r="C854" s="111">
        <v>1</v>
      </c>
      <c r="D854" s="112"/>
      <c r="E854" s="113">
        <v>7211.7152680500003</v>
      </c>
      <c r="F854" s="114">
        <v>7211.7152680500003</v>
      </c>
      <c r="G854" s="115">
        <v>55</v>
      </c>
      <c r="H854" s="116">
        <v>3245.2718706225</v>
      </c>
      <c r="I854" s="117"/>
    </row>
    <row r="855" spans="1:9" hidden="1" outlineLevel="4" x14ac:dyDescent="0.2">
      <c r="A855" s="109" t="s">
        <v>1130</v>
      </c>
      <c r="B855" s="110" t="s">
        <v>452</v>
      </c>
      <c r="C855" s="111">
        <v>0</v>
      </c>
      <c r="D855" s="112"/>
      <c r="E855" s="113">
        <v>214.52947918000001</v>
      </c>
      <c r="F855" s="114">
        <v>0</v>
      </c>
      <c r="G855" s="115">
        <v>55</v>
      </c>
      <c r="H855" s="116">
        <v>0</v>
      </c>
      <c r="I855" s="117"/>
    </row>
    <row r="856" spans="1:9" hidden="1" outlineLevel="4" x14ac:dyDescent="0.2">
      <c r="A856" s="109" t="s">
        <v>1131</v>
      </c>
      <c r="B856" s="110" t="s">
        <v>454</v>
      </c>
      <c r="C856" s="111">
        <v>0</v>
      </c>
      <c r="D856" s="112"/>
      <c r="E856" s="113">
        <v>214.52947918000001</v>
      </c>
      <c r="F856" s="114">
        <v>0</v>
      </c>
      <c r="G856" s="115">
        <v>55</v>
      </c>
      <c r="H856" s="116">
        <v>0</v>
      </c>
      <c r="I856" s="117"/>
    </row>
    <row r="857" spans="1:9" hidden="1" outlineLevel="4" x14ac:dyDescent="0.2">
      <c r="A857" s="109" t="s">
        <v>1132</v>
      </c>
      <c r="B857" s="110" t="s">
        <v>442</v>
      </c>
      <c r="C857" s="111">
        <v>3</v>
      </c>
      <c r="D857" s="112"/>
      <c r="E857" s="113">
        <v>256.72991214000001</v>
      </c>
      <c r="F857" s="114">
        <v>770.18973642000003</v>
      </c>
      <c r="G857" s="115">
        <v>55</v>
      </c>
      <c r="H857" s="116">
        <v>346.58538138900002</v>
      </c>
      <c r="I857" s="117"/>
    </row>
    <row r="858" spans="1:9" hidden="1" outlineLevel="4" x14ac:dyDescent="0.2">
      <c r="A858" s="109" t="s">
        <v>1133</v>
      </c>
      <c r="B858" s="110" t="s">
        <v>841</v>
      </c>
      <c r="C858" s="111">
        <v>1</v>
      </c>
      <c r="D858" s="112"/>
      <c r="E858" s="113">
        <v>997.30039475000001</v>
      </c>
      <c r="F858" s="114">
        <v>997.30039475000001</v>
      </c>
      <c r="G858" s="115">
        <v>55</v>
      </c>
      <c r="H858" s="116">
        <v>448.7851776375</v>
      </c>
      <c r="I858" s="117"/>
    </row>
    <row r="859" spans="1:9" hidden="1" outlineLevel="4" x14ac:dyDescent="0.2">
      <c r="A859" s="109" t="s">
        <v>1134</v>
      </c>
      <c r="B859" s="110" t="s">
        <v>843</v>
      </c>
      <c r="C859" s="111">
        <v>0</v>
      </c>
      <c r="D859" s="112"/>
      <c r="E859" s="113">
        <v>938.16375906999997</v>
      </c>
      <c r="F859" s="114">
        <v>0</v>
      </c>
      <c r="G859" s="115">
        <v>55</v>
      </c>
      <c r="H859" s="116">
        <v>0</v>
      </c>
      <c r="I859" s="117"/>
    </row>
    <row r="860" spans="1:9" hidden="1" outlineLevel="4" x14ac:dyDescent="0.2">
      <c r="A860" s="109" t="s">
        <v>1135</v>
      </c>
      <c r="B860" s="110" t="s">
        <v>98</v>
      </c>
      <c r="C860" s="111">
        <v>0</v>
      </c>
      <c r="D860" s="112"/>
      <c r="E860" s="113">
        <v>594.85546925000006</v>
      </c>
      <c r="F860" s="114">
        <v>0</v>
      </c>
      <c r="G860" s="115">
        <v>55</v>
      </c>
      <c r="H860" s="116">
        <v>0</v>
      </c>
      <c r="I860" s="117"/>
    </row>
    <row r="861" spans="1:9" hidden="1" outlineLevel="4" x14ac:dyDescent="0.2">
      <c r="A861" s="109" t="s">
        <v>1136</v>
      </c>
      <c r="B861" s="110" t="s">
        <v>120</v>
      </c>
      <c r="C861" s="111">
        <v>0</v>
      </c>
      <c r="D861" s="112"/>
      <c r="E861" s="113">
        <v>275.43613906000002</v>
      </c>
      <c r="F861" s="114">
        <v>0</v>
      </c>
      <c r="G861" s="115">
        <v>55</v>
      </c>
      <c r="H861" s="116">
        <v>0</v>
      </c>
      <c r="I861" s="117"/>
    </row>
    <row r="862" spans="1:9" hidden="1" outlineLevel="4" x14ac:dyDescent="0.2">
      <c r="A862" s="109" t="s">
        <v>1137</v>
      </c>
      <c r="B862" s="110" t="s">
        <v>102</v>
      </c>
      <c r="C862" s="111">
        <v>0</v>
      </c>
      <c r="D862" s="112"/>
      <c r="E862" s="113">
        <v>78.186680249999995</v>
      </c>
      <c r="F862" s="114">
        <v>0</v>
      </c>
      <c r="G862" s="115">
        <v>55</v>
      </c>
      <c r="H862" s="116">
        <v>0</v>
      </c>
      <c r="I862" s="117"/>
    </row>
    <row r="863" spans="1:9" hidden="1" outlineLevel="4" x14ac:dyDescent="0.2">
      <c r="A863" s="109" t="s">
        <v>1138</v>
      </c>
      <c r="B863" s="110" t="s">
        <v>104</v>
      </c>
      <c r="C863" s="111">
        <v>0</v>
      </c>
      <c r="D863" s="112"/>
      <c r="E863" s="113">
        <v>823.90169361999995</v>
      </c>
      <c r="F863" s="114">
        <v>0</v>
      </c>
      <c r="G863" s="115">
        <v>55</v>
      </c>
      <c r="H863" s="116">
        <v>0</v>
      </c>
      <c r="I863" s="117"/>
    </row>
    <row r="864" spans="1:9" hidden="1" outlineLevel="4" x14ac:dyDescent="0.2">
      <c r="A864" s="109" t="s">
        <v>1139</v>
      </c>
      <c r="B864" s="110" t="s">
        <v>122</v>
      </c>
      <c r="C864" s="111">
        <v>0</v>
      </c>
      <c r="D864" s="112"/>
      <c r="E864" s="113">
        <v>270.62269196</v>
      </c>
      <c r="F864" s="114">
        <v>0</v>
      </c>
      <c r="G864" s="115">
        <v>55</v>
      </c>
      <c r="H864" s="116">
        <v>0</v>
      </c>
      <c r="I864" s="117"/>
    </row>
    <row r="865" spans="1:9" hidden="1" outlineLevel="4" x14ac:dyDescent="0.2">
      <c r="A865" s="109" t="s">
        <v>1140</v>
      </c>
      <c r="B865" s="110" t="s">
        <v>850</v>
      </c>
      <c r="C865" s="111">
        <v>1</v>
      </c>
      <c r="D865" s="112"/>
      <c r="E865" s="113">
        <v>60.142620649999998</v>
      </c>
      <c r="F865" s="114">
        <v>60.142620649999998</v>
      </c>
      <c r="G865" s="115">
        <v>55</v>
      </c>
      <c r="H865" s="116">
        <v>27.0641792925</v>
      </c>
      <c r="I865" s="117"/>
    </row>
    <row r="866" spans="1:9" hidden="1" outlineLevel="4" x14ac:dyDescent="0.2">
      <c r="A866" s="109" t="s">
        <v>1141</v>
      </c>
      <c r="B866" s="110" t="s">
        <v>226</v>
      </c>
      <c r="C866" s="111">
        <v>0</v>
      </c>
      <c r="D866" s="112"/>
      <c r="E866" s="113">
        <v>119.07551254000001</v>
      </c>
      <c r="F866" s="114">
        <v>0</v>
      </c>
      <c r="G866" s="115">
        <v>55</v>
      </c>
      <c r="H866" s="116">
        <v>0</v>
      </c>
      <c r="I866" s="117"/>
    </row>
    <row r="867" spans="1:9" hidden="1" outlineLevel="4" x14ac:dyDescent="0.2">
      <c r="A867" s="109" t="s">
        <v>1142</v>
      </c>
      <c r="B867" s="110" t="s">
        <v>124</v>
      </c>
      <c r="C867" s="111">
        <v>0</v>
      </c>
      <c r="D867" s="112"/>
      <c r="E867" s="113">
        <v>212.88679486000001</v>
      </c>
      <c r="F867" s="114">
        <v>0</v>
      </c>
      <c r="G867" s="115">
        <v>55</v>
      </c>
      <c r="H867" s="116">
        <v>0</v>
      </c>
      <c r="I867" s="117"/>
    </row>
    <row r="868" spans="1:9" hidden="1" outlineLevel="4" x14ac:dyDescent="0.2">
      <c r="A868" s="109" t="s">
        <v>1143</v>
      </c>
      <c r="B868" s="110" t="s">
        <v>126</v>
      </c>
      <c r="C868" s="111">
        <v>0</v>
      </c>
      <c r="D868" s="112"/>
      <c r="E868" s="113">
        <v>206.87635298999999</v>
      </c>
      <c r="F868" s="114">
        <v>0</v>
      </c>
      <c r="G868" s="115">
        <v>55</v>
      </c>
      <c r="H868" s="116">
        <v>0</v>
      </c>
      <c r="I868" s="117"/>
    </row>
    <row r="869" spans="1:9" outlineLevel="2" x14ac:dyDescent="0.2">
      <c r="A869" s="109" t="s">
        <v>1144</v>
      </c>
      <c r="B869" s="110" t="s">
        <v>1145</v>
      </c>
      <c r="C869" s="111">
        <v>1</v>
      </c>
      <c r="D869" s="112"/>
      <c r="E869" s="113">
        <f>SUM(F870,F872,F874)</f>
        <v>168603.78199422001</v>
      </c>
      <c r="F869" s="114">
        <f>C869*E869</f>
        <v>168603.78199422001</v>
      </c>
      <c r="G869" s="115">
        <f>IF(F869=0, 0, 100*(1-(H869/F869)))</f>
        <v>55.000000000000007</v>
      </c>
      <c r="H869" s="116">
        <f>C869*SUM(H870,H872,H874)</f>
        <v>75871.701897398991</v>
      </c>
      <c r="I869" s="117"/>
    </row>
    <row r="870" spans="1:9" outlineLevel="3" x14ac:dyDescent="0.2">
      <c r="A870" s="109" t="s">
        <v>1146</v>
      </c>
      <c r="B870" s="110" t="s">
        <v>821</v>
      </c>
      <c r="C870" s="111">
        <v>21</v>
      </c>
      <c r="D870" s="112"/>
      <c r="E870" s="113">
        <v>214.52947918000001</v>
      </c>
      <c r="F870" s="114">
        <f>C870*E870</f>
        <v>4505.1190627800006</v>
      </c>
      <c r="G870" s="115">
        <v>55</v>
      </c>
      <c r="H870" s="116">
        <f>F870*(1-(G870/100)) +(0*SUM(H871))</f>
        <v>2027.3035782510001</v>
      </c>
      <c r="I870" s="117"/>
    </row>
    <row r="871" spans="1:9" hidden="1" outlineLevel="3" x14ac:dyDescent="0.2">
      <c r="A871" s="109" t="s">
        <v>1147</v>
      </c>
      <c r="B871" s="110" t="s">
        <v>452</v>
      </c>
      <c r="C871" s="111">
        <v>1</v>
      </c>
      <c r="D871" s="112"/>
      <c r="E871" s="113">
        <v>214.52947918000001</v>
      </c>
      <c r="F871" s="114">
        <v>214.52947918000001</v>
      </c>
      <c r="G871" s="115">
        <v>55</v>
      </c>
      <c r="H871" s="116">
        <v>96.538265631000002</v>
      </c>
      <c r="I871" s="117"/>
    </row>
    <row r="872" spans="1:9" outlineLevel="3" x14ac:dyDescent="0.2">
      <c r="A872" s="109" t="s">
        <v>1148</v>
      </c>
      <c r="B872" s="110" t="s">
        <v>824</v>
      </c>
      <c r="C872" s="111">
        <v>52</v>
      </c>
      <c r="D872" s="112"/>
      <c r="E872" s="113">
        <v>214.52947918000001</v>
      </c>
      <c r="F872" s="114">
        <f>C872*E872</f>
        <v>11155.53291736</v>
      </c>
      <c r="G872" s="115">
        <v>55</v>
      </c>
      <c r="H872" s="116">
        <f>F872*(1-(G872/100)) +(0*SUM(H873))</f>
        <v>5019.9898128119994</v>
      </c>
      <c r="I872" s="117"/>
    </row>
    <row r="873" spans="1:9" hidden="1" outlineLevel="3" x14ac:dyDescent="0.2">
      <c r="A873" s="109" t="s">
        <v>1149</v>
      </c>
      <c r="B873" s="110" t="s">
        <v>454</v>
      </c>
      <c r="C873" s="111">
        <v>1</v>
      </c>
      <c r="D873" s="112"/>
      <c r="E873" s="113">
        <v>214.52947918000001</v>
      </c>
      <c r="F873" s="114">
        <v>214.52947918000001</v>
      </c>
      <c r="G873" s="115">
        <v>55</v>
      </c>
      <c r="H873" s="116">
        <v>96.538265631000002</v>
      </c>
      <c r="I873" s="117"/>
    </row>
    <row r="874" spans="1:9" outlineLevel="3" x14ac:dyDescent="0.2">
      <c r="A874" s="109" t="s">
        <v>1150</v>
      </c>
      <c r="B874" s="110" t="s">
        <v>1151</v>
      </c>
      <c r="C874" s="111">
        <v>8</v>
      </c>
      <c r="D874" s="112"/>
      <c r="E874" s="113">
        <v>19117.89125176</v>
      </c>
      <c r="F874" s="114">
        <f>C874*E874</f>
        <v>152943.13001408</v>
      </c>
      <c r="G874" s="115">
        <v>55</v>
      </c>
      <c r="H874" s="116">
        <f>F874*(1-(G874/100)) +(0*SUM(H875,H876,H877,H878,H879,H880,H881,H882,H883,H884,H885,H886,H887,H888,H889,H890,H891,H892,H893,H894,H895,H896,H897,H898,H899,H900,H901,H902))</f>
        <v>68824.408506335996</v>
      </c>
      <c r="I874" s="117"/>
    </row>
    <row r="875" spans="1:9" hidden="1" outlineLevel="4" x14ac:dyDescent="0.2">
      <c r="A875" s="109" t="s">
        <v>1152</v>
      </c>
      <c r="B875" s="110" t="s">
        <v>116</v>
      </c>
      <c r="C875" s="111">
        <v>0</v>
      </c>
      <c r="D875" s="112"/>
      <c r="E875" s="113">
        <v>491.93938622000002</v>
      </c>
      <c r="F875" s="114">
        <v>0</v>
      </c>
      <c r="G875" s="115">
        <v>55</v>
      </c>
      <c r="H875" s="116">
        <v>0</v>
      </c>
      <c r="I875" s="117"/>
    </row>
    <row r="876" spans="1:9" hidden="1" outlineLevel="4" x14ac:dyDescent="0.2">
      <c r="A876" s="109" t="s">
        <v>1153</v>
      </c>
      <c r="B876" s="110" t="s">
        <v>211</v>
      </c>
      <c r="C876" s="111">
        <v>1</v>
      </c>
      <c r="D876" s="112"/>
      <c r="E876" s="113">
        <v>926.14287533000004</v>
      </c>
      <c r="F876" s="114">
        <v>926.14287533000004</v>
      </c>
      <c r="G876" s="115">
        <v>55</v>
      </c>
      <c r="H876" s="116">
        <v>416.7642938985</v>
      </c>
      <c r="I876" s="117"/>
    </row>
    <row r="877" spans="1:9" hidden="1" outlineLevel="4" x14ac:dyDescent="0.2">
      <c r="A877" s="109" t="s">
        <v>1154</v>
      </c>
      <c r="B877" s="110" t="s">
        <v>1155</v>
      </c>
      <c r="C877" s="111">
        <v>1</v>
      </c>
      <c r="D877" s="112"/>
      <c r="E877" s="113">
        <v>1655.4183114699999</v>
      </c>
      <c r="F877" s="114">
        <v>1655.4183114699999</v>
      </c>
      <c r="G877" s="115">
        <v>55</v>
      </c>
      <c r="H877" s="116">
        <v>744.93824016149995</v>
      </c>
      <c r="I877" s="117"/>
    </row>
    <row r="878" spans="1:9" hidden="1" outlineLevel="4" x14ac:dyDescent="0.2">
      <c r="A878" s="109" t="s">
        <v>1156</v>
      </c>
      <c r="B878" s="110" t="s">
        <v>830</v>
      </c>
      <c r="C878" s="111">
        <v>1</v>
      </c>
      <c r="D878" s="112"/>
      <c r="E878" s="113">
        <v>537.64166561000002</v>
      </c>
      <c r="F878" s="114">
        <v>537.64166561000002</v>
      </c>
      <c r="G878" s="115">
        <v>55</v>
      </c>
      <c r="H878" s="116">
        <v>241.9387495245</v>
      </c>
      <c r="I878" s="117"/>
    </row>
    <row r="879" spans="1:9" hidden="1" outlineLevel="4" x14ac:dyDescent="0.2">
      <c r="A879" s="109" t="s">
        <v>1157</v>
      </c>
      <c r="B879" s="110" t="s">
        <v>106</v>
      </c>
      <c r="C879" s="111">
        <v>2</v>
      </c>
      <c r="D879" s="112"/>
      <c r="E879" s="113">
        <v>313.76543995999998</v>
      </c>
      <c r="F879" s="114">
        <v>627.53087991999996</v>
      </c>
      <c r="G879" s="115">
        <v>55</v>
      </c>
      <c r="H879" s="116">
        <v>282.38889596400003</v>
      </c>
      <c r="I879" s="117"/>
    </row>
    <row r="880" spans="1:9" hidden="1" outlineLevel="4" x14ac:dyDescent="0.2">
      <c r="A880" s="109" t="s">
        <v>1158</v>
      </c>
      <c r="B880" s="110" t="s">
        <v>214</v>
      </c>
      <c r="C880" s="111">
        <v>0</v>
      </c>
      <c r="D880" s="112"/>
      <c r="E880" s="113">
        <v>5940.1629950300003</v>
      </c>
      <c r="F880" s="114">
        <v>0</v>
      </c>
      <c r="G880" s="115">
        <v>55</v>
      </c>
      <c r="H880" s="116">
        <v>0</v>
      </c>
      <c r="I880" s="117"/>
    </row>
    <row r="881" spans="1:9" hidden="1" outlineLevel="4" x14ac:dyDescent="0.2">
      <c r="A881" s="109" t="s">
        <v>1159</v>
      </c>
      <c r="B881" s="110" t="s">
        <v>1160</v>
      </c>
      <c r="C881" s="111">
        <v>1</v>
      </c>
      <c r="D881" s="112"/>
      <c r="E881" s="113">
        <v>666.34407233000002</v>
      </c>
      <c r="F881" s="114">
        <v>666.34407233000002</v>
      </c>
      <c r="G881" s="115">
        <v>55</v>
      </c>
      <c r="H881" s="116">
        <v>299.85483254849999</v>
      </c>
      <c r="I881" s="117"/>
    </row>
    <row r="882" spans="1:9" hidden="1" outlineLevel="4" x14ac:dyDescent="0.2">
      <c r="A882" s="109" t="s">
        <v>1161</v>
      </c>
      <c r="B882" s="110" t="s">
        <v>100</v>
      </c>
      <c r="C882" s="111">
        <v>1</v>
      </c>
      <c r="D882" s="112"/>
      <c r="E882" s="113">
        <v>967.93582071000003</v>
      </c>
      <c r="F882" s="114">
        <v>967.93582071000003</v>
      </c>
      <c r="G882" s="115">
        <v>55</v>
      </c>
      <c r="H882" s="116">
        <v>435.57111931949999</v>
      </c>
      <c r="I882" s="117"/>
    </row>
    <row r="883" spans="1:9" hidden="1" outlineLevel="4" x14ac:dyDescent="0.2">
      <c r="A883" s="109" t="s">
        <v>1162</v>
      </c>
      <c r="B883" s="110" t="s">
        <v>112</v>
      </c>
      <c r="C883" s="111">
        <v>1</v>
      </c>
      <c r="D883" s="112"/>
      <c r="E883" s="113">
        <v>967.93582071000003</v>
      </c>
      <c r="F883" s="114">
        <v>967.93582071000003</v>
      </c>
      <c r="G883" s="115">
        <v>55</v>
      </c>
      <c r="H883" s="116">
        <v>435.57111931949999</v>
      </c>
      <c r="I883" s="117"/>
    </row>
    <row r="884" spans="1:9" hidden="1" outlineLevel="4" x14ac:dyDescent="0.2">
      <c r="A884" s="109" t="s">
        <v>1163</v>
      </c>
      <c r="B884" s="110" t="s">
        <v>448</v>
      </c>
      <c r="C884" s="111">
        <v>2</v>
      </c>
      <c r="D884" s="112"/>
      <c r="E884" s="113">
        <v>862.86769387000004</v>
      </c>
      <c r="F884" s="114">
        <v>1725.7353877400001</v>
      </c>
      <c r="G884" s="115">
        <v>55</v>
      </c>
      <c r="H884" s="116">
        <v>776.58092448299999</v>
      </c>
      <c r="I884" s="117"/>
    </row>
    <row r="885" spans="1:9" hidden="1" outlineLevel="4" x14ac:dyDescent="0.2">
      <c r="A885" s="109" t="s">
        <v>1164</v>
      </c>
      <c r="B885" s="110" t="s">
        <v>466</v>
      </c>
      <c r="C885" s="111">
        <v>1</v>
      </c>
      <c r="D885" s="112"/>
      <c r="E885" s="113">
        <v>2064.00101872</v>
      </c>
      <c r="F885" s="114">
        <v>2064.00101872</v>
      </c>
      <c r="G885" s="115">
        <v>55</v>
      </c>
      <c r="H885" s="116">
        <v>928.800458424</v>
      </c>
      <c r="I885" s="117"/>
    </row>
    <row r="886" spans="1:9" hidden="1" outlineLevel="4" x14ac:dyDescent="0.2">
      <c r="A886" s="109" t="s">
        <v>1165</v>
      </c>
      <c r="B886" s="110" t="s">
        <v>450</v>
      </c>
      <c r="C886" s="111">
        <v>1</v>
      </c>
      <c r="D886" s="112"/>
      <c r="E886" s="113">
        <v>7211.7152680500003</v>
      </c>
      <c r="F886" s="114">
        <v>7211.7152680500003</v>
      </c>
      <c r="G886" s="115">
        <v>55</v>
      </c>
      <c r="H886" s="116">
        <v>3245.2718706225</v>
      </c>
      <c r="I886" s="117"/>
    </row>
    <row r="887" spans="1:9" hidden="1" outlineLevel="4" x14ac:dyDescent="0.2">
      <c r="A887" s="109" t="s">
        <v>1166</v>
      </c>
      <c r="B887" s="110" t="s">
        <v>452</v>
      </c>
      <c r="C887" s="111">
        <v>0</v>
      </c>
      <c r="D887" s="112"/>
      <c r="E887" s="113">
        <v>214.52947918000001</v>
      </c>
      <c r="F887" s="114">
        <v>0</v>
      </c>
      <c r="G887" s="115">
        <v>55</v>
      </c>
      <c r="H887" s="116">
        <v>0</v>
      </c>
      <c r="I887" s="117"/>
    </row>
    <row r="888" spans="1:9" hidden="1" outlineLevel="4" x14ac:dyDescent="0.2">
      <c r="A888" s="109" t="s">
        <v>1167</v>
      </c>
      <c r="B888" s="110" t="s">
        <v>454</v>
      </c>
      <c r="C888" s="111">
        <v>0</v>
      </c>
      <c r="D888" s="112"/>
      <c r="E888" s="113">
        <v>214.52947918000001</v>
      </c>
      <c r="F888" s="114">
        <v>0</v>
      </c>
      <c r="G888" s="115">
        <v>55</v>
      </c>
      <c r="H888" s="116">
        <v>0</v>
      </c>
      <c r="I888" s="117"/>
    </row>
    <row r="889" spans="1:9" hidden="1" outlineLevel="4" x14ac:dyDescent="0.2">
      <c r="A889" s="109" t="s">
        <v>1168</v>
      </c>
      <c r="B889" s="110" t="s">
        <v>442</v>
      </c>
      <c r="C889" s="111">
        <v>3</v>
      </c>
      <c r="D889" s="112"/>
      <c r="E889" s="113">
        <v>256.72991214000001</v>
      </c>
      <c r="F889" s="114">
        <v>770.18973642000003</v>
      </c>
      <c r="G889" s="115">
        <v>55</v>
      </c>
      <c r="H889" s="116">
        <v>346.58538138900002</v>
      </c>
      <c r="I889" s="117"/>
    </row>
    <row r="890" spans="1:9" hidden="1" outlineLevel="4" x14ac:dyDescent="0.2">
      <c r="A890" s="109" t="s">
        <v>1169</v>
      </c>
      <c r="B890" s="110" t="s">
        <v>841</v>
      </c>
      <c r="C890" s="111">
        <v>1</v>
      </c>
      <c r="D890" s="112"/>
      <c r="E890" s="113">
        <v>997.30039475000001</v>
      </c>
      <c r="F890" s="114">
        <v>997.30039475000001</v>
      </c>
      <c r="G890" s="115">
        <v>55</v>
      </c>
      <c r="H890" s="116">
        <v>448.7851776375</v>
      </c>
      <c r="I890" s="117"/>
    </row>
    <row r="891" spans="1:9" hidden="1" outlineLevel="4" x14ac:dyDescent="0.2">
      <c r="A891" s="109" t="s">
        <v>1170</v>
      </c>
      <c r="B891" s="110" t="s">
        <v>218</v>
      </c>
      <c r="C891" s="111">
        <v>0</v>
      </c>
      <c r="D891" s="112"/>
      <c r="E891" s="113">
        <v>1527.53087992</v>
      </c>
      <c r="F891" s="114">
        <v>0</v>
      </c>
      <c r="G891" s="115">
        <v>55</v>
      </c>
      <c r="H891" s="116">
        <v>0</v>
      </c>
      <c r="I891" s="117"/>
    </row>
    <row r="892" spans="1:9" hidden="1" outlineLevel="4" x14ac:dyDescent="0.2">
      <c r="A892" s="109" t="s">
        <v>1171</v>
      </c>
      <c r="B892" s="110" t="s">
        <v>98</v>
      </c>
      <c r="C892" s="111">
        <v>0</v>
      </c>
      <c r="D892" s="112"/>
      <c r="E892" s="113">
        <v>594.85546925000006</v>
      </c>
      <c r="F892" s="114">
        <v>0</v>
      </c>
      <c r="G892" s="115">
        <v>55</v>
      </c>
      <c r="H892" s="116">
        <v>0</v>
      </c>
      <c r="I892" s="117"/>
    </row>
    <row r="893" spans="1:9" hidden="1" outlineLevel="4" x14ac:dyDescent="0.2">
      <c r="A893" s="109" t="s">
        <v>1172</v>
      </c>
      <c r="B893" s="110" t="s">
        <v>68</v>
      </c>
      <c r="C893" s="111">
        <v>0</v>
      </c>
      <c r="D893" s="112"/>
      <c r="E893" s="113">
        <v>5209</v>
      </c>
      <c r="F893" s="114">
        <v>0</v>
      </c>
      <c r="G893" s="115">
        <v>55</v>
      </c>
      <c r="H893" s="116">
        <v>0</v>
      </c>
      <c r="I893" s="117"/>
    </row>
    <row r="894" spans="1:9" hidden="1" outlineLevel="4" x14ac:dyDescent="0.2">
      <c r="A894" s="109" t="s">
        <v>1173</v>
      </c>
      <c r="B894" s="110" t="s">
        <v>120</v>
      </c>
      <c r="C894" s="111">
        <v>0</v>
      </c>
      <c r="D894" s="112"/>
      <c r="E894" s="113">
        <v>275.43613906000002</v>
      </c>
      <c r="F894" s="114">
        <v>0</v>
      </c>
      <c r="G894" s="115">
        <v>55</v>
      </c>
      <c r="H894" s="116">
        <v>0</v>
      </c>
      <c r="I894" s="117"/>
    </row>
    <row r="895" spans="1:9" hidden="1" outlineLevel="4" x14ac:dyDescent="0.2">
      <c r="A895" s="109" t="s">
        <v>1174</v>
      </c>
      <c r="B895" s="110" t="s">
        <v>102</v>
      </c>
      <c r="C895" s="111">
        <v>0</v>
      </c>
      <c r="D895" s="112"/>
      <c r="E895" s="113">
        <v>78.186680249999995</v>
      </c>
      <c r="F895" s="114">
        <v>0</v>
      </c>
      <c r="G895" s="115">
        <v>55</v>
      </c>
      <c r="H895" s="116">
        <v>0</v>
      </c>
      <c r="I895" s="117"/>
    </row>
    <row r="896" spans="1:9" hidden="1" outlineLevel="4" x14ac:dyDescent="0.2">
      <c r="A896" s="109" t="s">
        <v>1175</v>
      </c>
      <c r="B896" s="110" t="s">
        <v>104</v>
      </c>
      <c r="C896" s="111">
        <v>0</v>
      </c>
      <c r="D896" s="112"/>
      <c r="E896" s="113">
        <v>823.90169361999995</v>
      </c>
      <c r="F896" s="114">
        <v>0</v>
      </c>
      <c r="G896" s="115">
        <v>55</v>
      </c>
      <c r="H896" s="116">
        <v>0</v>
      </c>
      <c r="I896" s="117"/>
    </row>
    <row r="897" spans="1:9" hidden="1" outlineLevel="4" x14ac:dyDescent="0.2">
      <c r="A897" s="109" t="s">
        <v>1176</v>
      </c>
      <c r="B897" s="110" t="s">
        <v>122</v>
      </c>
      <c r="C897" s="111">
        <v>0</v>
      </c>
      <c r="D897" s="112"/>
      <c r="E897" s="113">
        <v>270.62269196</v>
      </c>
      <c r="F897" s="114">
        <v>0</v>
      </c>
      <c r="G897" s="115">
        <v>55</v>
      </c>
      <c r="H897" s="116">
        <v>0</v>
      </c>
      <c r="I897" s="117"/>
    </row>
    <row r="898" spans="1:9" hidden="1" outlineLevel="4" x14ac:dyDescent="0.2">
      <c r="A898" s="109" t="s">
        <v>1177</v>
      </c>
      <c r="B898" s="110" t="s">
        <v>226</v>
      </c>
      <c r="C898" s="111">
        <v>0</v>
      </c>
      <c r="D898" s="112"/>
      <c r="E898" s="113">
        <v>119.07551254000001</v>
      </c>
      <c r="F898" s="114">
        <v>0</v>
      </c>
      <c r="G898" s="115">
        <v>55</v>
      </c>
      <c r="H898" s="116">
        <v>0</v>
      </c>
      <c r="I898" s="117"/>
    </row>
    <row r="899" spans="1:9" hidden="1" outlineLevel="4" x14ac:dyDescent="0.2">
      <c r="A899" s="109" t="s">
        <v>1178</v>
      </c>
      <c r="B899" s="110" t="s">
        <v>228</v>
      </c>
      <c r="C899" s="111">
        <v>0</v>
      </c>
      <c r="D899" s="112"/>
      <c r="E899" s="113">
        <v>56.526168339999998</v>
      </c>
      <c r="F899" s="114">
        <v>0</v>
      </c>
      <c r="G899" s="115">
        <v>55</v>
      </c>
      <c r="H899" s="116">
        <v>0</v>
      </c>
      <c r="I899" s="117"/>
    </row>
    <row r="900" spans="1:9" hidden="1" outlineLevel="4" x14ac:dyDescent="0.2">
      <c r="A900" s="109" t="s">
        <v>1179</v>
      </c>
      <c r="B900" s="110" t="s">
        <v>124</v>
      </c>
      <c r="C900" s="111">
        <v>0</v>
      </c>
      <c r="D900" s="112"/>
      <c r="E900" s="113">
        <v>212.88679486000001</v>
      </c>
      <c r="F900" s="114">
        <v>0</v>
      </c>
      <c r="G900" s="115">
        <v>55</v>
      </c>
      <c r="H900" s="116">
        <v>0</v>
      </c>
      <c r="I900" s="117"/>
    </row>
    <row r="901" spans="1:9" hidden="1" outlineLevel="4" x14ac:dyDescent="0.2">
      <c r="A901" s="109" t="s">
        <v>1180</v>
      </c>
      <c r="B901" s="110" t="s">
        <v>126</v>
      </c>
      <c r="C901" s="111">
        <v>0</v>
      </c>
      <c r="D901" s="112"/>
      <c r="E901" s="113">
        <v>206.87635298999999</v>
      </c>
      <c r="F901" s="114">
        <v>0</v>
      </c>
      <c r="G901" s="115">
        <v>55</v>
      </c>
      <c r="H901" s="116">
        <v>0</v>
      </c>
      <c r="I901" s="117"/>
    </row>
    <row r="902" spans="1:9" hidden="1" outlineLevel="4" x14ac:dyDescent="0.2">
      <c r="A902" s="109" t="s">
        <v>1181</v>
      </c>
      <c r="B902" s="110" t="s">
        <v>235</v>
      </c>
      <c r="C902" s="111">
        <v>0</v>
      </c>
      <c r="D902" s="112"/>
      <c r="E902" s="113">
        <v>1142.63338851</v>
      </c>
      <c r="F902" s="114">
        <v>0</v>
      </c>
      <c r="G902" s="115">
        <v>55</v>
      </c>
      <c r="H902" s="116">
        <v>0</v>
      </c>
      <c r="I902" s="117"/>
    </row>
    <row r="903" spans="1:9" outlineLevel="2" x14ac:dyDescent="0.2">
      <c r="A903" s="109" t="s">
        <v>1182</v>
      </c>
      <c r="B903" s="110" t="s">
        <v>1183</v>
      </c>
      <c r="C903" s="111">
        <v>1</v>
      </c>
      <c r="D903" s="112"/>
      <c r="E903" s="113">
        <f>SUM(F904,F906,F908)</f>
        <v>39435.833439480004</v>
      </c>
      <c r="F903" s="114">
        <f>C903*E903</f>
        <v>39435.833439480004</v>
      </c>
      <c r="G903" s="115">
        <f>IF(F903=0, 0, 100*(1-(H903/F903)))</f>
        <v>55.000000000000007</v>
      </c>
      <c r="H903" s="116">
        <f>C903*SUM(H904,H906,H908)</f>
        <v>17746.125047766</v>
      </c>
      <c r="I903" s="117"/>
    </row>
    <row r="904" spans="1:9" outlineLevel="3" x14ac:dyDescent="0.2">
      <c r="A904" s="109" t="s">
        <v>1184</v>
      </c>
      <c r="B904" s="110" t="s">
        <v>821</v>
      </c>
      <c r="C904" s="111">
        <v>7</v>
      </c>
      <c r="D904" s="112"/>
      <c r="E904" s="113">
        <v>214.52947918000001</v>
      </c>
      <c r="F904" s="114">
        <f>C904*E904</f>
        <v>1501.7063542600001</v>
      </c>
      <c r="G904" s="115">
        <v>55</v>
      </c>
      <c r="H904" s="116">
        <f>F904*(1-(G904/100)) +(0*SUM(H905))</f>
        <v>675.76785941699995</v>
      </c>
      <c r="I904" s="117"/>
    </row>
    <row r="905" spans="1:9" hidden="1" outlineLevel="3" x14ac:dyDescent="0.2">
      <c r="A905" s="109" t="s">
        <v>1185</v>
      </c>
      <c r="B905" s="110" t="s">
        <v>452</v>
      </c>
      <c r="C905" s="111">
        <v>1</v>
      </c>
      <c r="D905" s="112"/>
      <c r="E905" s="113">
        <v>214.52947918000001</v>
      </c>
      <c r="F905" s="114">
        <v>214.52947918000001</v>
      </c>
      <c r="G905" s="115">
        <v>55</v>
      </c>
      <c r="H905" s="116">
        <v>96.538265631000002</v>
      </c>
      <c r="I905" s="117"/>
    </row>
    <row r="906" spans="1:9" outlineLevel="3" x14ac:dyDescent="0.2">
      <c r="A906" s="109" t="s">
        <v>1186</v>
      </c>
      <c r="B906" s="110" t="s">
        <v>824</v>
      </c>
      <c r="C906" s="111">
        <v>21</v>
      </c>
      <c r="D906" s="112"/>
      <c r="E906" s="113">
        <v>214.52947918000001</v>
      </c>
      <c r="F906" s="114">
        <f>C906*E906</f>
        <v>4505.1190627800006</v>
      </c>
      <c r="G906" s="115">
        <v>55</v>
      </c>
      <c r="H906" s="116">
        <f>F906*(1-(G906/100)) +(0*SUM(H907))</f>
        <v>2027.3035782510001</v>
      </c>
      <c r="I906" s="117"/>
    </row>
    <row r="907" spans="1:9" hidden="1" outlineLevel="3" x14ac:dyDescent="0.2">
      <c r="A907" s="109" t="s">
        <v>1187</v>
      </c>
      <c r="B907" s="110" t="s">
        <v>454</v>
      </c>
      <c r="C907" s="111">
        <v>1</v>
      </c>
      <c r="D907" s="112"/>
      <c r="E907" s="113">
        <v>214.52947918000001</v>
      </c>
      <c r="F907" s="114">
        <v>214.52947918000001</v>
      </c>
      <c r="G907" s="115">
        <v>55</v>
      </c>
      <c r="H907" s="116">
        <v>96.538265631000002</v>
      </c>
      <c r="I907" s="117"/>
    </row>
    <row r="908" spans="1:9" outlineLevel="3" x14ac:dyDescent="0.2">
      <c r="A908" s="109" t="s">
        <v>1188</v>
      </c>
      <c r="B908" s="110" t="s">
        <v>1189</v>
      </c>
      <c r="C908" s="111">
        <v>2</v>
      </c>
      <c r="D908" s="112"/>
      <c r="E908" s="113">
        <v>16714.50401122</v>
      </c>
      <c r="F908" s="114">
        <f>C908*E908</f>
        <v>33429.008022440001</v>
      </c>
      <c r="G908" s="115">
        <v>55</v>
      </c>
      <c r="H908" s="116">
        <f>F908*(1-(G908/100)) +(0*SUM(H909,H910,H911,H912,H913,H914,H915,H916,H917,H918,H919,H920,H921,H922,H923,H924,H925))</f>
        <v>15043.053610097999</v>
      </c>
      <c r="I908" s="117"/>
    </row>
    <row r="909" spans="1:9" hidden="1" outlineLevel="4" x14ac:dyDescent="0.2">
      <c r="A909" s="109" t="s">
        <v>1190</v>
      </c>
      <c r="B909" s="110" t="s">
        <v>246</v>
      </c>
      <c r="C909" s="111">
        <v>0</v>
      </c>
      <c r="D909" s="112"/>
      <c r="E909" s="113">
        <v>2631.3510760200002</v>
      </c>
      <c r="F909" s="114">
        <v>0</v>
      </c>
      <c r="G909" s="115">
        <v>55</v>
      </c>
      <c r="H909" s="116">
        <v>0</v>
      </c>
      <c r="I909" s="117"/>
    </row>
    <row r="910" spans="1:9" hidden="1" outlineLevel="4" x14ac:dyDescent="0.2">
      <c r="A910" s="109" t="s">
        <v>1191</v>
      </c>
      <c r="B910" s="110" t="s">
        <v>116</v>
      </c>
      <c r="C910" s="111">
        <v>1</v>
      </c>
      <c r="D910" s="112"/>
      <c r="E910" s="113">
        <v>491.93938622000002</v>
      </c>
      <c r="F910" s="114">
        <v>491.93938622000002</v>
      </c>
      <c r="G910" s="115">
        <v>55</v>
      </c>
      <c r="H910" s="116">
        <v>221.372723799</v>
      </c>
      <c r="I910" s="117"/>
    </row>
    <row r="911" spans="1:9" hidden="1" outlineLevel="4" x14ac:dyDescent="0.2">
      <c r="A911" s="109" t="s">
        <v>1192</v>
      </c>
      <c r="B911" s="110" t="s">
        <v>242</v>
      </c>
      <c r="C911" s="111">
        <v>0</v>
      </c>
      <c r="D911" s="112"/>
      <c r="E911" s="113">
        <v>36.08811919</v>
      </c>
      <c r="F911" s="114">
        <v>0</v>
      </c>
      <c r="G911" s="115">
        <v>55</v>
      </c>
      <c r="H911" s="116">
        <v>0</v>
      </c>
      <c r="I911" s="117"/>
    </row>
    <row r="912" spans="1:9" hidden="1" outlineLevel="4" x14ac:dyDescent="0.2">
      <c r="A912" s="109" t="s">
        <v>1193</v>
      </c>
      <c r="B912" s="110" t="s">
        <v>830</v>
      </c>
      <c r="C912" s="111">
        <v>1</v>
      </c>
      <c r="D912" s="112"/>
      <c r="E912" s="113">
        <v>537.64166561000002</v>
      </c>
      <c r="F912" s="114">
        <v>537.64166561000002</v>
      </c>
      <c r="G912" s="115">
        <v>55</v>
      </c>
      <c r="H912" s="116">
        <v>241.9387495245</v>
      </c>
      <c r="I912" s="117"/>
    </row>
    <row r="913" spans="1:9" hidden="1" outlineLevel="4" x14ac:dyDescent="0.2">
      <c r="A913" s="109" t="s">
        <v>1194</v>
      </c>
      <c r="B913" s="110" t="s">
        <v>106</v>
      </c>
      <c r="C913" s="111">
        <v>1</v>
      </c>
      <c r="D913" s="112"/>
      <c r="E913" s="113">
        <v>313.76543995999998</v>
      </c>
      <c r="F913" s="114">
        <v>313.76543995999998</v>
      </c>
      <c r="G913" s="115">
        <v>55</v>
      </c>
      <c r="H913" s="116">
        <v>141.19444798200001</v>
      </c>
      <c r="I913" s="117"/>
    </row>
    <row r="914" spans="1:9" hidden="1" outlineLevel="4" x14ac:dyDescent="0.2">
      <c r="A914" s="109" t="s">
        <v>1195</v>
      </c>
      <c r="B914" s="110" t="s">
        <v>1160</v>
      </c>
      <c r="C914" s="111">
        <v>1</v>
      </c>
      <c r="D914" s="112"/>
      <c r="E914" s="113">
        <v>666.34407233000002</v>
      </c>
      <c r="F914" s="114">
        <v>666.34407233000002</v>
      </c>
      <c r="G914" s="115">
        <v>55</v>
      </c>
      <c r="H914" s="116">
        <v>299.85483254849999</v>
      </c>
      <c r="I914" s="117"/>
    </row>
    <row r="915" spans="1:9" hidden="1" outlineLevel="4" x14ac:dyDescent="0.2">
      <c r="A915" s="109" t="s">
        <v>1196</v>
      </c>
      <c r="B915" s="110" t="s">
        <v>100</v>
      </c>
      <c r="C915" s="111">
        <v>1</v>
      </c>
      <c r="D915" s="112"/>
      <c r="E915" s="113">
        <v>967.93582071000003</v>
      </c>
      <c r="F915" s="114">
        <v>967.93582071000003</v>
      </c>
      <c r="G915" s="115">
        <v>55</v>
      </c>
      <c r="H915" s="116">
        <v>435.57111931949999</v>
      </c>
      <c r="I915" s="117"/>
    </row>
    <row r="916" spans="1:9" hidden="1" outlineLevel="4" x14ac:dyDescent="0.2">
      <c r="A916" s="109" t="s">
        <v>1197</v>
      </c>
      <c r="B916" s="110" t="s">
        <v>112</v>
      </c>
      <c r="C916" s="111">
        <v>1</v>
      </c>
      <c r="D916" s="112"/>
      <c r="E916" s="113">
        <v>967.93582071000003</v>
      </c>
      <c r="F916" s="114">
        <v>967.93582071000003</v>
      </c>
      <c r="G916" s="115">
        <v>55</v>
      </c>
      <c r="H916" s="116">
        <v>435.57111931949999</v>
      </c>
      <c r="I916" s="117"/>
    </row>
    <row r="917" spans="1:9" hidden="1" outlineLevel="4" x14ac:dyDescent="0.2">
      <c r="A917" s="109" t="s">
        <v>1198</v>
      </c>
      <c r="B917" s="110" t="s">
        <v>448</v>
      </c>
      <c r="C917" s="111">
        <v>2</v>
      </c>
      <c r="D917" s="112"/>
      <c r="E917" s="113">
        <v>862.86769387000004</v>
      </c>
      <c r="F917" s="114">
        <v>1725.7353877400001</v>
      </c>
      <c r="G917" s="115">
        <v>55</v>
      </c>
      <c r="H917" s="116">
        <v>776.58092448299999</v>
      </c>
      <c r="I917" s="117"/>
    </row>
    <row r="918" spans="1:9" hidden="1" outlineLevel="4" x14ac:dyDescent="0.2">
      <c r="A918" s="109" t="s">
        <v>1199</v>
      </c>
      <c r="B918" s="110" t="s">
        <v>466</v>
      </c>
      <c r="C918" s="111">
        <v>1</v>
      </c>
      <c r="D918" s="112"/>
      <c r="E918" s="113">
        <v>2064.00101872</v>
      </c>
      <c r="F918" s="114">
        <v>2064.00101872</v>
      </c>
      <c r="G918" s="115">
        <v>55</v>
      </c>
      <c r="H918" s="116">
        <v>928.800458424</v>
      </c>
      <c r="I918" s="117"/>
    </row>
    <row r="919" spans="1:9" hidden="1" outlineLevel="4" x14ac:dyDescent="0.2">
      <c r="A919" s="109" t="s">
        <v>1200</v>
      </c>
      <c r="B919" s="110" t="s">
        <v>450</v>
      </c>
      <c r="C919" s="111">
        <v>1</v>
      </c>
      <c r="D919" s="112"/>
      <c r="E919" s="113">
        <v>7211.7152680500003</v>
      </c>
      <c r="F919" s="114">
        <v>7211.7152680500003</v>
      </c>
      <c r="G919" s="115">
        <v>55</v>
      </c>
      <c r="H919" s="116">
        <v>3245.2718706225</v>
      </c>
      <c r="I919" s="117"/>
    </row>
    <row r="920" spans="1:9" hidden="1" outlineLevel="4" x14ac:dyDescent="0.2">
      <c r="A920" s="109" t="s">
        <v>1201</v>
      </c>
      <c r="B920" s="110" t="s">
        <v>452</v>
      </c>
      <c r="C920" s="111">
        <v>0</v>
      </c>
      <c r="D920" s="112"/>
      <c r="E920" s="113">
        <v>214.52947918000001</v>
      </c>
      <c r="F920" s="114">
        <v>0</v>
      </c>
      <c r="G920" s="115">
        <v>55</v>
      </c>
      <c r="H920" s="116">
        <v>0</v>
      </c>
      <c r="I920" s="117"/>
    </row>
    <row r="921" spans="1:9" hidden="1" outlineLevel="4" x14ac:dyDescent="0.2">
      <c r="A921" s="109" t="s">
        <v>1202</v>
      </c>
      <c r="B921" s="110" t="s">
        <v>454</v>
      </c>
      <c r="C921" s="111">
        <v>0</v>
      </c>
      <c r="D921" s="112"/>
      <c r="E921" s="113">
        <v>214.52947918000001</v>
      </c>
      <c r="F921" s="114">
        <v>0</v>
      </c>
      <c r="G921" s="115">
        <v>55</v>
      </c>
      <c r="H921" s="116">
        <v>0</v>
      </c>
      <c r="I921" s="117"/>
    </row>
    <row r="922" spans="1:9" hidden="1" outlineLevel="4" x14ac:dyDescent="0.2">
      <c r="A922" s="109" t="s">
        <v>1203</v>
      </c>
      <c r="B922" s="110" t="s">
        <v>442</v>
      </c>
      <c r="C922" s="111">
        <v>3</v>
      </c>
      <c r="D922" s="112"/>
      <c r="E922" s="113">
        <v>256.72991214000001</v>
      </c>
      <c r="F922" s="114">
        <v>770.18973642000003</v>
      </c>
      <c r="G922" s="115">
        <v>55</v>
      </c>
      <c r="H922" s="116">
        <v>346.58538138900002</v>
      </c>
      <c r="I922" s="117"/>
    </row>
    <row r="923" spans="1:9" hidden="1" outlineLevel="4" x14ac:dyDescent="0.2">
      <c r="A923" s="109" t="s">
        <v>1204</v>
      </c>
      <c r="B923" s="110" t="s">
        <v>841</v>
      </c>
      <c r="C923" s="111">
        <v>1</v>
      </c>
      <c r="D923" s="112"/>
      <c r="E923" s="113">
        <v>997.30039475000001</v>
      </c>
      <c r="F923" s="114">
        <v>997.30039475000001</v>
      </c>
      <c r="G923" s="115">
        <v>55</v>
      </c>
      <c r="H923" s="116">
        <v>448.7851776375</v>
      </c>
      <c r="I923" s="117"/>
    </row>
    <row r="924" spans="1:9" hidden="1" outlineLevel="4" x14ac:dyDescent="0.2">
      <c r="A924" s="109" t="s">
        <v>1205</v>
      </c>
      <c r="B924" s="110" t="s">
        <v>98</v>
      </c>
      <c r="C924" s="111">
        <v>0</v>
      </c>
      <c r="D924" s="112"/>
      <c r="E924" s="113">
        <v>594.85546925000006</v>
      </c>
      <c r="F924" s="114">
        <v>0</v>
      </c>
      <c r="G924" s="115">
        <v>55</v>
      </c>
      <c r="H924" s="116">
        <v>0</v>
      </c>
      <c r="I924" s="117"/>
    </row>
    <row r="925" spans="1:9" hidden="1" outlineLevel="4" x14ac:dyDescent="0.2">
      <c r="A925" s="109" t="s">
        <v>1206</v>
      </c>
      <c r="B925" s="110" t="s">
        <v>244</v>
      </c>
      <c r="C925" s="111">
        <v>0</v>
      </c>
      <c r="D925" s="112"/>
      <c r="E925" s="113">
        <v>227.32713613000001</v>
      </c>
      <c r="F925" s="114">
        <v>0</v>
      </c>
      <c r="G925" s="115">
        <v>55</v>
      </c>
      <c r="H925" s="116">
        <v>0</v>
      </c>
      <c r="I925" s="117"/>
    </row>
    <row r="926" spans="1:9" outlineLevel="2" x14ac:dyDescent="0.2">
      <c r="A926" s="109" t="s">
        <v>1207</v>
      </c>
      <c r="B926" s="110" t="s">
        <v>1208</v>
      </c>
      <c r="C926" s="111">
        <v>1</v>
      </c>
      <c r="D926" s="112"/>
      <c r="E926" s="113">
        <f>SUM(F927,F929,F931)</f>
        <v>215082.88240445999</v>
      </c>
      <c r="F926" s="114">
        <f>C926*E926</f>
        <v>215082.88240445999</v>
      </c>
      <c r="G926" s="115">
        <f>IF(F926=0, 0, 100*(1-(H926/F926)))</f>
        <v>55.000000000000007</v>
      </c>
      <c r="H926" s="116">
        <f>C926*SUM(H927,H929,H931)</f>
        <v>96787.29708200699</v>
      </c>
      <c r="I926" s="117"/>
    </row>
    <row r="927" spans="1:9" outlineLevel="3" x14ac:dyDescent="0.2">
      <c r="A927" s="109" t="s">
        <v>1209</v>
      </c>
      <c r="B927" s="110" t="s">
        <v>821</v>
      </c>
      <c r="C927" s="111">
        <v>52</v>
      </c>
      <c r="D927" s="112"/>
      <c r="E927" s="113">
        <v>214.52947918000001</v>
      </c>
      <c r="F927" s="114">
        <f>C927*E927</f>
        <v>11155.53291736</v>
      </c>
      <c r="G927" s="115">
        <v>55</v>
      </c>
      <c r="H927" s="116">
        <f>F927*(1-(G927/100)) +(0*SUM(H928))</f>
        <v>5019.9898128119994</v>
      </c>
      <c r="I927" s="117"/>
    </row>
    <row r="928" spans="1:9" hidden="1" outlineLevel="3" x14ac:dyDescent="0.2">
      <c r="A928" s="109" t="s">
        <v>1210</v>
      </c>
      <c r="B928" s="110" t="s">
        <v>452</v>
      </c>
      <c r="C928" s="111">
        <v>1</v>
      </c>
      <c r="D928" s="112"/>
      <c r="E928" s="113">
        <v>214.52947918000001</v>
      </c>
      <c r="F928" s="114">
        <v>214.52947918000001</v>
      </c>
      <c r="G928" s="115">
        <v>55</v>
      </c>
      <c r="H928" s="116">
        <v>96.538265631000002</v>
      </c>
      <c r="I928" s="117"/>
    </row>
    <row r="929" spans="1:9" outlineLevel="3" x14ac:dyDescent="0.2">
      <c r="A929" s="109" t="s">
        <v>1211</v>
      </c>
      <c r="B929" s="110" t="s">
        <v>824</v>
      </c>
      <c r="C929" s="111">
        <v>117</v>
      </c>
      <c r="D929" s="112"/>
      <c r="E929" s="113">
        <v>214.52947918000001</v>
      </c>
      <c r="F929" s="114">
        <f>C929*E929</f>
        <v>25099.949064060002</v>
      </c>
      <c r="G929" s="115">
        <v>55</v>
      </c>
      <c r="H929" s="116">
        <f>F929*(1-(G929/100)) +(0*SUM(H930))</f>
        <v>11294.977078827</v>
      </c>
      <c r="I929" s="117"/>
    </row>
    <row r="930" spans="1:9" hidden="1" outlineLevel="3" x14ac:dyDescent="0.2">
      <c r="A930" s="109" t="s">
        <v>1212</v>
      </c>
      <c r="B930" s="110" t="s">
        <v>454</v>
      </c>
      <c r="C930" s="111">
        <v>1</v>
      </c>
      <c r="D930" s="112"/>
      <c r="E930" s="113">
        <v>214.52947918000001</v>
      </c>
      <c r="F930" s="114">
        <v>214.52947918000001</v>
      </c>
      <c r="G930" s="115">
        <v>55</v>
      </c>
      <c r="H930" s="116">
        <v>96.538265631000002</v>
      </c>
      <c r="I930" s="117"/>
    </row>
    <row r="931" spans="1:9" outlineLevel="3" x14ac:dyDescent="0.2">
      <c r="A931" s="109" t="s">
        <v>1213</v>
      </c>
      <c r="B931" s="110" t="s">
        <v>1036</v>
      </c>
      <c r="C931" s="111">
        <v>16</v>
      </c>
      <c r="D931" s="112"/>
      <c r="E931" s="113">
        <v>11176.71252644</v>
      </c>
      <c r="F931" s="114">
        <f>C931*E931</f>
        <v>178827.40042304</v>
      </c>
      <c r="G931" s="115">
        <v>55</v>
      </c>
      <c r="H931" s="116">
        <f>F931*(1-(G931/100)) +(0*SUM(H932,H933,H934,H935,H936,H937,H938,H939,H940))</f>
        <v>80472.330190367997</v>
      </c>
      <c r="I931" s="117"/>
    </row>
    <row r="932" spans="1:9" hidden="1" outlineLevel="4" x14ac:dyDescent="0.2">
      <c r="A932" s="109" t="s">
        <v>1214</v>
      </c>
      <c r="B932" s="110" t="s">
        <v>450</v>
      </c>
      <c r="C932" s="111">
        <v>1</v>
      </c>
      <c r="D932" s="112"/>
      <c r="E932" s="113">
        <v>7211.7152680500003</v>
      </c>
      <c r="F932" s="114">
        <v>7211.7152680500003</v>
      </c>
      <c r="G932" s="115">
        <v>55</v>
      </c>
      <c r="H932" s="116">
        <v>3245.2718706225</v>
      </c>
      <c r="I932" s="117"/>
    </row>
    <row r="933" spans="1:9" hidden="1" outlineLevel="4" x14ac:dyDescent="0.2">
      <c r="A933" s="109" t="s">
        <v>1215</v>
      </c>
      <c r="B933" s="110" t="s">
        <v>259</v>
      </c>
      <c r="C933" s="111">
        <v>1</v>
      </c>
      <c r="D933" s="112"/>
      <c r="E933" s="113">
        <v>33.99</v>
      </c>
      <c r="F933" s="114">
        <v>33.99</v>
      </c>
      <c r="G933" s="115">
        <v>55</v>
      </c>
      <c r="H933" s="116">
        <v>15.295500000000001</v>
      </c>
      <c r="I933" s="117"/>
    </row>
    <row r="934" spans="1:9" hidden="1" outlineLevel="4" x14ac:dyDescent="0.2">
      <c r="A934" s="109" t="s">
        <v>1216</v>
      </c>
      <c r="B934" s="110" t="s">
        <v>830</v>
      </c>
      <c r="C934" s="111">
        <v>1</v>
      </c>
      <c r="D934" s="112"/>
      <c r="E934" s="113">
        <v>537.64166561000002</v>
      </c>
      <c r="F934" s="114">
        <v>537.64166561000002</v>
      </c>
      <c r="G934" s="115">
        <v>55</v>
      </c>
      <c r="H934" s="116">
        <v>241.9387495245</v>
      </c>
      <c r="I934" s="117"/>
    </row>
    <row r="935" spans="1:9" hidden="1" outlineLevel="4" x14ac:dyDescent="0.2">
      <c r="A935" s="109" t="s">
        <v>1217</v>
      </c>
      <c r="B935" s="110" t="s">
        <v>261</v>
      </c>
      <c r="C935" s="111">
        <v>1</v>
      </c>
      <c r="D935" s="112"/>
      <c r="E935" s="113">
        <v>1625.87546161</v>
      </c>
      <c r="F935" s="114">
        <v>1625.87546161</v>
      </c>
      <c r="G935" s="115">
        <v>55</v>
      </c>
      <c r="H935" s="116">
        <v>731.64395772449996</v>
      </c>
      <c r="I935" s="117"/>
    </row>
    <row r="936" spans="1:9" hidden="1" outlineLevel="4" x14ac:dyDescent="0.2">
      <c r="A936" s="109" t="s">
        <v>1218</v>
      </c>
      <c r="B936" s="110" t="s">
        <v>446</v>
      </c>
      <c r="C936" s="111">
        <v>0</v>
      </c>
      <c r="D936" s="112"/>
      <c r="E936" s="113">
        <v>10880.466063919999</v>
      </c>
      <c r="F936" s="114">
        <v>0</v>
      </c>
      <c r="G936" s="115">
        <v>55</v>
      </c>
      <c r="H936" s="116">
        <v>0</v>
      </c>
      <c r="I936" s="117"/>
    </row>
    <row r="937" spans="1:9" hidden="1" outlineLevel="4" x14ac:dyDescent="0.2">
      <c r="A937" s="109" t="s">
        <v>1219</v>
      </c>
      <c r="B937" s="110" t="s">
        <v>452</v>
      </c>
      <c r="C937" s="111">
        <v>0</v>
      </c>
      <c r="D937" s="112"/>
      <c r="E937" s="113">
        <v>214.52947918000001</v>
      </c>
      <c r="F937" s="114">
        <v>0</v>
      </c>
      <c r="G937" s="115">
        <v>55</v>
      </c>
      <c r="H937" s="116">
        <v>0</v>
      </c>
      <c r="I937" s="117"/>
    </row>
    <row r="938" spans="1:9" hidden="1" outlineLevel="4" x14ac:dyDescent="0.2">
      <c r="A938" s="109" t="s">
        <v>1220</v>
      </c>
      <c r="B938" s="110" t="s">
        <v>454</v>
      </c>
      <c r="C938" s="111">
        <v>0</v>
      </c>
      <c r="D938" s="112"/>
      <c r="E938" s="113">
        <v>214.52947918000001</v>
      </c>
      <c r="F938" s="114">
        <v>0</v>
      </c>
      <c r="G938" s="115">
        <v>55</v>
      </c>
      <c r="H938" s="116">
        <v>0</v>
      </c>
      <c r="I938" s="117"/>
    </row>
    <row r="939" spans="1:9" hidden="1" outlineLevel="4" x14ac:dyDescent="0.2">
      <c r="A939" s="109" t="s">
        <v>1221</v>
      </c>
      <c r="B939" s="110" t="s">
        <v>442</v>
      </c>
      <c r="C939" s="111">
        <v>3</v>
      </c>
      <c r="D939" s="112"/>
      <c r="E939" s="113">
        <v>256.72991214000001</v>
      </c>
      <c r="F939" s="114">
        <v>770.18973642000003</v>
      </c>
      <c r="G939" s="115">
        <v>55</v>
      </c>
      <c r="H939" s="116">
        <v>346.58538138900002</v>
      </c>
      <c r="I939" s="117"/>
    </row>
    <row r="940" spans="1:9" hidden="1" outlineLevel="4" x14ac:dyDescent="0.2">
      <c r="A940" s="109" t="s">
        <v>1222</v>
      </c>
      <c r="B940" s="110" t="s">
        <v>841</v>
      </c>
      <c r="C940" s="111">
        <v>1</v>
      </c>
      <c r="D940" s="112"/>
      <c r="E940" s="113">
        <v>997.30039475000001</v>
      </c>
      <c r="F940" s="114">
        <v>997.30039475000001</v>
      </c>
      <c r="G940" s="115">
        <v>55</v>
      </c>
      <c r="H940" s="116">
        <v>448.7851776375</v>
      </c>
      <c r="I940" s="117"/>
    </row>
    <row r="941" spans="1:9" outlineLevel="2" x14ac:dyDescent="0.2">
      <c r="A941" s="109" t="s">
        <v>1223</v>
      </c>
      <c r="B941" s="110" t="s">
        <v>1224</v>
      </c>
      <c r="C941" s="111">
        <v>1</v>
      </c>
      <c r="D941" s="112"/>
      <c r="E941" s="113">
        <f>SUM(F942,F944,F946)</f>
        <v>79360.855723979999</v>
      </c>
      <c r="F941" s="114">
        <f>C941*E941</f>
        <v>79360.855723979999</v>
      </c>
      <c r="G941" s="115">
        <f>IF(F941=0, 0, 100*(1-(H941/F941)))</f>
        <v>55.000000000000007</v>
      </c>
      <c r="H941" s="116">
        <f>C941*SUM(H942,H944,H946)</f>
        <v>35712.385075790997</v>
      </c>
      <c r="I941" s="117"/>
    </row>
    <row r="942" spans="1:9" outlineLevel="3" x14ac:dyDescent="0.2">
      <c r="A942" s="109" t="s">
        <v>1225</v>
      </c>
      <c r="B942" s="110" t="s">
        <v>821</v>
      </c>
      <c r="C942" s="111">
        <v>10</v>
      </c>
      <c r="D942" s="112"/>
      <c r="E942" s="113">
        <v>214.52947918000001</v>
      </c>
      <c r="F942" s="114">
        <f>C942*E942</f>
        <v>2145.2947918</v>
      </c>
      <c r="G942" s="115">
        <v>55</v>
      </c>
      <c r="H942" s="116">
        <f>F942*(1-(G942/100)) +(0*SUM(H943))</f>
        <v>965.3826563099999</v>
      </c>
      <c r="I942" s="117"/>
    </row>
    <row r="943" spans="1:9" hidden="1" outlineLevel="3" x14ac:dyDescent="0.2">
      <c r="A943" s="109" t="s">
        <v>1226</v>
      </c>
      <c r="B943" s="110" t="s">
        <v>452</v>
      </c>
      <c r="C943" s="111">
        <v>1</v>
      </c>
      <c r="D943" s="112"/>
      <c r="E943" s="113">
        <v>214.52947918000001</v>
      </c>
      <c r="F943" s="114">
        <v>214.52947918000001</v>
      </c>
      <c r="G943" s="115">
        <v>55</v>
      </c>
      <c r="H943" s="116">
        <v>96.538265631000002</v>
      </c>
      <c r="I943" s="117"/>
    </row>
    <row r="944" spans="1:9" outlineLevel="3" x14ac:dyDescent="0.2">
      <c r="A944" s="109" t="s">
        <v>1227</v>
      </c>
      <c r="B944" s="110" t="s">
        <v>824</v>
      </c>
      <c r="C944" s="111">
        <v>36</v>
      </c>
      <c r="D944" s="112"/>
      <c r="E944" s="113">
        <v>214.52947918000001</v>
      </c>
      <c r="F944" s="114">
        <f>C944*E944</f>
        <v>7723.0612504800001</v>
      </c>
      <c r="G944" s="115">
        <v>55</v>
      </c>
      <c r="H944" s="116">
        <f>F944*(1-(G944/100)) +(0*SUM(H945))</f>
        <v>3475.3775627159998</v>
      </c>
      <c r="I944" s="117"/>
    </row>
    <row r="945" spans="1:9" hidden="1" outlineLevel="3" x14ac:dyDescent="0.2">
      <c r="A945" s="109" t="s">
        <v>1228</v>
      </c>
      <c r="B945" s="110" t="s">
        <v>454</v>
      </c>
      <c r="C945" s="111">
        <v>1</v>
      </c>
      <c r="D945" s="112"/>
      <c r="E945" s="113">
        <v>214.52947918000001</v>
      </c>
      <c r="F945" s="114">
        <v>214.52947918000001</v>
      </c>
      <c r="G945" s="115">
        <v>55</v>
      </c>
      <c r="H945" s="116">
        <v>96.538265631000002</v>
      </c>
      <c r="I945" s="117"/>
    </row>
    <row r="946" spans="1:9" outlineLevel="3" x14ac:dyDescent="0.2">
      <c r="A946" s="109" t="s">
        <v>1229</v>
      </c>
      <c r="B946" s="110" t="s">
        <v>1230</v>
      </c>
      <c r="C946" s="111">
        <v>2</v>
      </c>
      <c r="D946" s="112"/>
      <c r="E946" s="113">
        <v>34746.249840850003</v>
      </c>
      <c r="F946" s="114">
        <f>C946*E946</f>
        <v>69492.499681700006</v>
      </c>
      <c r="G946" s="115">
        <v>55</v>
      </c>
      <c r="H946" s="116">
        <f>F946*(1-(G946/100)) +(0*SUM(H947,H948,H949,H950,H951,H952,H953,H954,H955,H956,H957,H958,H959,H960,H961,H962,H963,H964,H965,H966,H967,H968,H969,H970,H971,H972,H973,H974,H975))</f>
        <v>31271.624856765</v>
      </c>
      <c r="I946" s="117"/>
    </row>
    <row r="947" spans="1:9" hidden="1" outlineLevel="4" x14ac:dyDescent="0.2">
      <c r="A947" s="109" t="s">
        <v>1231</v>
      </c>
      <c r="B947" s="110" t="s">
        <v>446</v>
      </c>
      <c r="C947" s="111">
        <v>1</v>
      </c>
      <c r="D947" s="112"/>
      <c r="E947" s="113">
        <v>10880.466063919999</v>
      </c>
      <c r="F947" s="114">
        <v>10880.466063919999</v>
      </c>
      <c r="G947" s="115">
        <v>55</v>
      </c>
      <c r="H947" s="116">
        <v>4896.2097287639999</v>
      </c>
      <c r="I947" s="117"/>
    </row>
    <row r="948" spans="1:9" hidden="1" outlineLevel="4" x14ac:dyDescent="0.2">
      <c r="A948" s="109" t="s">
        <v>1232</v>
      </c>
      <c r="B948" s="110" t="s">
        <v>116</v>
      </c>
      <c r="C948" s="111">
        <v>0</v>
      </c>
      <c r="D948" s="112"/>
      <c r="E948" s="113">
        <v>491.93938622000002</v>
      </c>
      <c r="F948" s="114">
        <v>0</v>
      </c>
      <c r="G948" s="115">
        <v>55</v>
      </c>
      <c r="H948" s="116">
        <v>0</v>
      </c>
      <c r="I948" s="117"/>
    </row>
    <row r="949" spans="1:9" hidden="1" outlineLevel="4" x14ac:dyDescent="0.2">
      <c r="A949" s="109" t="s">
        <v>1233</v>
      </c>
      <c r="B949" s="110" t="s">
        <v>211</v>
      </c>
      <c r="C949" s="111">
        <v>1</v>
      </c>
      <c r="D949" s="112"/>
      <c r="E949" s="113">
        <v>926.14287533000004</v>
      </c>
      <c r="F949" s="114">
        <v>926.14287533000004</v>
      </c>
      <c r="G949" s="115">
        <v>55</v>
      </c>
      <c r="H949" s="116">
        <v>416.7642938985</v>
      </c>
      <c r="I949" s="117"/>
    </row>
    <row r="950" spans="1:9" hidden="1" outlineLevel="4" x14ac:dyDescent="0.2">
      <c r="A950" s="109" t="s">
        <v>1234</v>
      </c>
      <c r="B950" s="110" t="s">
        <v>1155</v>
      </c>
      <c r="C950" s="111">
        <v>1</v>
      </c>
      <c r="D950" s="112"/>
      <c r="E950" s="113">
        <v>1655.4183114699999</v>
      </c>
      <c r="F950" s="114">
        <v>1655.4183114699999</v>
      </c>
      <c r="G950" s="115">
        <v>55</v>
      </c>
      <c r="H950" s="116">
        <v>744.93824016149995</v>
      </c>
      <c r="I950" s="117"/>
    </row>
    <row r="951" spans="1:9" hidden="1" outlineLevel="4" x14ac:dyDescent="0.2">
      <c r="A951" s="109" t="s">
        <v>1235</v>
      </c>
      <c r="B951" s="110" t="s">
        <v>830</v>
      </c>
      <c r="C951" s="111">
        <v>1</v>
      </c>
      <c r="D951" s="112"/>
      <c r="E951" s="113">
        <v>537.64166561000002</v>
      </c>
      <c r="F951" s="114">
        <v>537.64166561000002</v>
      </c>
      <c r="G951" s="115">
        <v>55</v>
      </c>
      <c r="H951" s="116">
        <v>241.9387495245</v>
      </c>
      <c r="I951" s="117"/>
    </row>
    <row r="952" spans="1:9" hidden="1" outlineLevel="4" x14ac:dyDescent="0.2">
      <c r="A952" s="109" t="s">
        <v>1236</v>
      </c>
      <c r="B952" s="110" t="s">
        <v>106</v>
      </c>
      <c r="C952" s="111">
        <v>2</v>
      </c>
      <c r="D952" s="112"/>
      <c r="E952" s="113">
        <v>313.76543995999998</v>
      </c>
      <c r="F952" s="114">
        <v>627.53087991999996</v>
      </c>
      <c r="G952" s="115">
        <v>55</v>
      </c>
      <c r="H952" s="116">
        <v>282.38889596400003</v>
      </c>
      <c r="I952" s="117"/>
    </row>
    <row r="953" spans="1:9" hidden="1" outlineLevel="4" x14ac:dyDescent="0.2">
      <c r="A953" s="109" t="s">
        <v>1237</v>
      </c>
      <c r="B953" s="110" t="s">
        <v>214</v>
      </c>
      <c r="C953" s="111">
        <v>0</v>
      </c>
      <c r="D953" s="112"/>
      <c r="E953" s="113">
        <v>5940.1629950300003</v>
      </c>
      <c r="F953" s="114">
        <v>0</v>
      </c>
      <c r="G953" s="115">
        <v>55</v>
      </c>
      <c r="H953" s="116">
        <v>0</v>
      </c>
      <c r="I953" s="117"/>
    </row>
    <row r="954" spans="1:9" hidden="1" outlineLevel="4" x14ac:dyDescent="0.2">
      <c r="A954" s="109" t="s">
        <v>1238</v>
      </c>
      <c r="B954" s="110" t="s">
        <v>1160</v>
      </c>
      <c r="C954" s="111">
        <v>1</v>
      </c>
      <c r="D954" s="112"/>
      <c r="E954" s="113">
        <v>666.34407233000002</v>
      </c>
      <c r="F954" s="114">
        <v>666.34407233000002</v>
      </c>
      <c r="G954" s="115">
        <v>55</v>
      </c>
      <c r="H954" s="116">
        <v>299.85483254849999</v>
      </c>
      <c r="I954" s="117"/>
    </row>
    <row r="955" spans="1:9" hidden="1" outlineLevel="4" x14ac:dyDescent="0.2">
      <c r="A955" s="109" t="s">
        <v>1239</v>
      </c>
      <c r="B955" s="110" t="s">
        <v>100</v>
      </c>
      <c r="C955" s="111">
        <v>3</v>
      </c>
      <c r="D955" s="112"/>
      <c r="E955" s="113">
        <v>967.93582071000003</v>
      </c>
      <c r="F955" s="114">
        <v>2903.8074621300002</v>
      </c>
      <c r="G955" s="115">
        <v>55</v>
      </c>
      <c r="H955" s="116">
        <v>1306.7133579585</v>
      </c>
      <c r="I955" s="117"/>
    </row>
    <row r="956" spans="1:9" hidden="1" outlineLevel="4" x14ac:dyDescent="0.2">
      <c r="A956" s="109" t="s">
        <v>1240</v>
      </c>
      <c r="B956" s="110" t="s">
        <v>112</v>
      </c>
      <c r="C956" s="111">
        <v>3</v>
      </c>
      <c r="D956" s="112"/>
      <c r="E956" s="113">
        <v>967.93582071000003</v>
      </c>
      <c r="F956" s="114">
        <v>2903.8074621300002</v>
      </c>
      <c r="G956" s="115">
        <v>55</v>
      </c>
      <c r="H956" s="116">
        <v>1306.7133579585</v>
      </c>
      <c r="I956" s="117"/>
    </row>
    <row r="957" spans="1:9" hidden="1" outlineLevel="4" x14ac:dyDescent="0.2">
      <c r="A957" s="109" t="s">
        <v>1241</v>
      </c>
      <c r="B957" s="110" t="s">
        <v>448</v>
      </c>
      <c r="C957" s="111">
        <v>6</v>
      </c>
      <c r="D957" s="112"/>
      <c r="E957" s="113">
        <v>862.86769387000004</v>
      </c>
      <c r="F957" s="114">
        <v>5177.2061632200002</v>
      </c>
      <c r="G957" s="115">
        <v>55</v>
      </c>
      <c r="H957" s="116">
        <v>2329.7427734490002</v>
      </c>
      <c r="I957" s="117"/>
    </row>
    <row r="958" spans="1:9" hidden="1" outlineLevel="4" x14ac:dyDescent="0.2">
      <c r="A958" s="109" t="s">
        <v>1242</v>
      </c>
      <c r="B958" s="110" t="s">
        <v>466</v>
      </c>
      <c r="C958" s="111">
        <v>0</v>
      </c>
      <c r="D958" s="112"/>
      <c r="E958" s="113">
        <v>2064.00101872</v>
      </c>
      <c r="F958" s="114">
        <v>0</v>
      </c>
      <c r="G958" s="115">
        <v>55</v>
      </c>
      <c r="H958" s="116">
        <v>0</v>
      </c>
      <c r="I958" s="117"/>
    </row>
    <row r="959" spans="1:9" hidden="1" outlineLevel="4" x14ac:dyDescent="0.2">
      <c r="A959" s="109" t="s">
        <v>1243</v>
      </c>
      <c r="B959" s="110" t="s">
        <v>452</v>
      </c>
      <c r="C959" s="111">
        <v>0</v>
      </c>
      <c r="D959" s="112"/>
      <c r="E959" s="113">
        <v>214.52947918000001</v>
      </c>
      <c r="F959" s="114">
        <v>0</v>
      </c>
      <c r="G959" s="115">
        <v>55</v>
      </c>
      <c r="H959" s="116">
        <v>0</v>
      </c>
      <c r="I959" s="117"/>
    </row>
    <row r="960" spans="1:9" hidden="1" outlineLevel="4" x14ac:dyDescent="0.2">
      <c r="A960" s="109" t="s">
        <v>1244</v>
      </c>
      <c r="B960" s="110" t="s">
        <v>454</v>
      </c>
      <c r="C960" s="111">
        <v>0</v>
      </c>
      <c r="D960" s="112"/>
      <c r="E960" s="113">
        <v>214.52947918000001</v>
      </c>
      <c r="F960" s="114">
        <v>0</v>
      </c>
      <c r="G960" s="115">
        <v>55</v>
      </c>
      <c r="H960" s="116">
        <v>0</v>
      </c>
      <c r="I960" s="117"/>
    </row>
    <row r="961" spans="1:9" hidden="1" outlineLevel="4" x14ac:dyDescent="0.2">
      <c r="A961" s="109" t="s">
        <v>1245</v>
      </c>
      <c r="B961" s="110" t="s">
        <v>442</v>
      </c>
      <c r="C961" s="111">
        <v>9</v>
      </c>
      <c r="D961" s="112"/>
      <c r="E961" s="113">
        <v>256.72991214000001</v>
      </c>
      <c r="F961" s="114">
        <v>2310.5692092600002</v>
      </c>
      <c r="G961" s="115">
        <v>55</v>
      </c>
      <c r="H961" s="116">
        <v>1039.756144167</v>
      </c>
      <c r="I961" s="117"/>
    </row>
    <row r="962" spans="1:9" hidden="1" outlineLevel="4" x14ac:dyDescent="0.2">
      <c r="A962" s="109" t="s">
        <v>1246</v>
      </c>
      <c r="B962" s="110" t="s">
        <v>841</v>
      </c>
      <c r="C962" s="111">
        <v>1</v>
      </c>
      <c r="D962" s="112"/>
      <c r="E962" s="113">
        <v>997.30039475000001</v>
      </c>
      <c r="F962" s="114">
        <v>997.30039475000001</v>
      </c>
      <c r="G962" s="115">
        <v>55</v>
      </c>
      <c r="H962" s="116">
        <v>448.7851776375</v>
      </c>
      <c r="I962" s="117"/>
    </row>
    <row r="963" spans="1:9" hidden="1" outlineLevel="4" x14ac:dyDescent="0.2">
      <c r="A963" s="109" t="s">
        <v>1247</v>
      </c>
      <c r="B963" s="110" t="s">
        <v>218</v>
      </c>
      <c r="C963" s="111">
        <v>0</v>
      </c>
      <c r="D963" s="112"/>
      <c r="E963" s="113">
        <v>1527.53087992</v>
      </c>
      <c r="F963" s="114">
        <v>0</v>
      </c>
      <c r="G963" s="115">
        <v>55</v>
      </c>
      <c r="H963" s="116">
        <v>0</v>
      </c>
      <c r="I963" s="117"/>
    </row>
    <row r="964" spans="1:9" hidden="1" outlineLevel="4" x14ac:dyDescent="0.2">
      <c r="A964" s="109" t="s">
        <v>1248</v>
      </c>
      <c r="B964" s="110" t="s">
        <v>98</v>
      </c>
      <c r="C964" s="111">
        <v>0</v>
      </c>
      <c r="D964" s="112"/>
      <c r="E964" s="113">
        <v>594.85546925000006</v>
      </c>
      <c r="F964" s="114">
        <v>0</v>
      </c>
      <c r="G964" s="115">
        <v>55</v>
      </c>
      <c r="H964" s="116">
        <v>0</v>
      </c>
      <c r="I964" s="117"/>
    </row>
    <row r="965" spans="1:9" hidden="1" outlineLevel="4" x14ac:dyDescent="0.2">
      <c r="A965" s="109" t="s">
        <v>1249</v>
      </c>
      <c r="B965" s="110" t="s">
        <v>68</v>
      </c>
      <c r="C965" s="111">
        <v>0</v>
      </c>
      <c r="D965" s="112"/>
      <c r="E965" s="113">
        <v>5209</v>
      </c>
      <c r="F965" s="114">
        <v>0</v>
      </c>
      <c r="G965" s="115">
        <v>55</v>
      </c>
      <c r="H965" s="116">
        <v>0</v>
      </c>
      <c r="I965" s="117"/>
    </row>
    <row r="966" spans="1:9" hidden="1" outlineLevel="4" x14ac:dyDescent="0.2">
      <c r="A966" s="109" t="s">
        <v>1250</v>
      </c>
      <c r="B966" s="110" t="s">
        <v>120</v>
      </c>
      <c r="C966" s="111">
        <v>0</v>
      </c>
      <c r="D966" s="112"/>
      <c r="E966" s="113">
        <v>275.43613906000002</v>
      </c>
      <c r="F966" s="114">
        <v>0</v>
      </c>
      <c r="G966" s="115">
        <v>55</v>
      </c>
      <c r="H966" s="116">
        <v>0</v>
      </c>
      <c r="I966" s="117"/>
    </row>
    <row r="967" spans="1:9" hidden="1" outlineLevel="4" x14ac:dyDescent="0.2">
      <c r="A967" s="109" t="s">
        <v>1251</v>
      </c>
      <c r="B967" s="110" t="s">
        <v>102</v>
      </c>
      <c r="C967" s="111">
        <v>0</v>
      </c>
      <c r="D967" s="112"/>
      <c r="E967" s="113">
        <v>78.186680249999995</v>
      </c>
      <c r="F967" s="114">
        <v>0</v>
      </c>
      <c r="G967" s="115">
        <v>55</v>
      </c>
      <c r="H967" s="116">
        <v>0</v>
      </c>
      <c r="I967" s="117"/>
    </row>
    <row r="968" spans="1:9" hidden="1" outlineLevel="4" x14ac:dyDescent="0.2">
      <c r="A968" s="109" t="s">
        <v>1252</v>
      </c>
      <c r="B968" s="110" t="s">
        <v>104</v>
      </c>
      <c r="C968" s="111">
        <v>0</v>
      </c>
      <c r="D968" s="112"/>
      <c r="E968" s="113">
        <v>823.90169361999995</v>
      </c>
      <c r="F968" s="114">
        <v>0</v>
      </c>
      <c r="G968" s="115">
        <v>55</v>
      </c>
      <c r="H968" s="116">
        <v>0</v>
      </c>
      <c r="I968" s="117"/>
    </row>
    <row r="969" spans="1:9" hidden="1" outlineLevel="4" x14ac:dyDescent="0.2">
      <c r="A969" s="109" t="s">
        <v>1253</v>
      </c>
      <c r="B969" s="110" t="s">
        <v>122</v>
      </c>
      <c r="C969" s="111">
        <v>0</v>
      </c>
      <c r="D969" s="112"/>
      <c r="E969" s="113">
        <v>270.62269196</v>
      </c>
      <c r="F969" s="114">
        <v>0</v>
      </c>
      <c r="G969" s="115">
        <v>55</v>
      </c>
      <c r="H969" s="116">
        <v>0</v>
      </c>
      <c r="I969" s="117"/>
    </row>
    <row r="970" spans="1:9" hidden="1" outlineLevel="4" x14ac:dyDescent="0.2">
      <c r="A970" s="109" t="s">
        <v>1254</v>
      </c>
      <c r="B970" s="110" t="s">
        <v>226</v>
      </c>
      <c r="C970" s="111">
        <v>0</v>
      </c>
      <c r="D970" s="112"/>
      <c r="E970" s="113">
        <v>119.07551254000001</v>
      </c>
      <c r="F970" s="114">
        <v>0</v>
      </c>
      <c r="G970" s="115">
        <v>55</v>
      </c>
      <c r="H970" s="116">
        <v>0</v>
      </c>
      <c r="I970" s="117"/>
    </row>
    <row r="971" spans="1:9" hidden="1" outlineLevel="4" x14ac:dyDescent="0.2">
      <c r="A971" s="109" t="s">
        <v>1255</v>
      </c>
      <c r="B971" s="110" t="s">
        <v>228</v>
      </c>
      <c r="C971" s="111">
        <v>0</v>
      </c>
      <c r="D971" s="112"/>
      <c r="E971" s="113">
        <v>56.526168339999998</v>
      </c>
      <c r="F971" s="114">
        <v>0</v>
      </c>
      <c r="G971" s="115">
        <v>55</v>
      </c>
      <c r="H971" s="116">
        <v>0</v>
      </c>
      <c r="I971" s="117"/>
    </row>
    <row r="972" spans="1:9" hidden="1" outlineLevel="4" x14ac:dyDescent="0.2">
      <c r="A972" s="109" t="s">
        <v>1256</v>
      </c>
      <c r="B972" s="110" t="s">
        <v>124</v>
      </c>
      <c r="C972" s="111">
        <v>0</v>
      </c>
      <c r="D972" s="112"/>
      <c r="E972" s="113">
        <v>212.88679486000001</v>
      </c>
      <c r="F972" s="114">
        <v>0</v>
      </c>
      <c r="G972" s="115">
        <v>55</v>
      </c>
      <c r="H972" s="116">
        <v>0</v>
      </c>
      <c r="I972" s="117"/>
    </row>
    <row r="973" spans="1:9" hidden="1" outlineLevel="4" x14ac:dyDescent="0.2">
      <c r="A973" s="109" t="s">
        <v>1257</v>
      </c>
      <c r="B973" s="110" t="s">
        <v>126</v>
      </c>
      <c r="C973" s="111">
        <v>0</v>
      </c>
      <c r="D973" s="112"/>
      <c r="E973" s="113">
        <v>206.87635298999999</v>
      </c>
      <c r="F973" s="114">
        <v>0</v>
      </c>
      <c r="G973" s="115">
        <v>55</v>
      </c>
      <c r="H973" s="116">
        <v>0</v>
      </c>
      <c r="I973" s="117"/>
    </row>
    <row r="974" spans="1:9" hidden="1" outlineLevel="4" x14ac:dyDescent="0.2">
      <c r="A974" s="109" t="s">
        <v>1258</v>
      </c>
      <c r="B974" s="110" t="s">
        <v>507</v>
      </c>
      <c r="C974" s="111">
        <v>1</v>
      </c>
      <c r="D974" s="112"/>
      <c r="E974" s="113">
        <v>5160.0152807799996</v>
      </c>
      <c r="F974" s="114">
        <v>5160.0152807799996</v>
      </c>
      <c r="G974" s="115">
        <v>55</v>
      </c>
      <c r="H974" s="116">
        <v>2322.0068763509998</v>
      </c>
      <c r="I974" s="117"/>
    </row>
    <row r="975" spans="1:9" hidden="1" outlineLevel="4" x14ac:dyDescent="0.2">
      <c r="A975" s="109" t="s">
        <v>1259</v>
      </c>
      <c r="B975" s="110" t="s">
        <v>235</v>
      </c>
      <c r="C975" s="111">
        <v>0</v>
      </c>
      <c r="D975" s="112"/>
      <c r="E975" s="113">
        <v>1142.63338851</v>
      </c>
      <c r="F975" s="114">
        <v>0</v>
      </c>
      <c r="G975" s="115">
        <v>55</v>
      </c>
      <c r="H975" s="116">
        <v>0</v>
      </c>
      <c r="I975" s="117"/>
    </row>
    <row r="976" spans="1:9" outlineLevel="2" x14ac:dyDescent="0.2">
      <c r="A976" s="109" t="s">
        <v>1260</v>
      </c>
      <c r="B976" s="110" t="s">
        <v>1261</v>
      </c>
      <c r="C976" s="111">
        <v>1</v>
      </c>
      <c r="D976" s="112"/>
      <c r="E976" s="113">
        <f>SUM(F977,F979,F981)</f>
        <v>32500.38201963</v>
      </c>
      <c r="F976" s="114">
        <f>C976*E976</f>
        <v>32500.38201963</v>
      </c>
      <c r="G976" s="115">
        <f>IF(F976=0, 0, 100*(1-(H976/F976)))</f>
        <v>55.000000000000007</v>
      </c>
      <c r="H976" s="116">
        <f>C976*SUM(H977,H979,H981)</f>
        <v>14625.171908833499</v>
      </c>
      <c r="I976" s="117"/>
    </row>
    <row r="977" spans="1:9" outlineLevel="3" x14ac:dyDescent="0.2">
      <c r="A977" s="109" t="s">
        <v>1262</v>
      </c>
      <c r="B977" s="110" t="s">
        <v>821</v>
      </c>
      <c r="C977" s="111">
        <v>4</v>
      </c>
      <c r="D977" s="112"/>
      <c r="E977" s="113">
        <v>214.52947918000001</v>
      </c>
      <c r="F977" s="114">
        <f>C977*E977</f>
        <v>858.11791672000004</v>
      </c>
      <c r="G977" s="115">
        <v>55</v>
      </c>
      <c r="H977" s="116">
        <f>F977*(1-(G977/100)) +(0*SUM(H978))</f>
        <v>386.15306252400001</v>
      </c>
      <c r="I977" s="117"/>
    </row>
    <row r="978" spans="1:9" hidden="1" outlineLevel="3" x14ac:dyDescent="0.2">
      <c r="A978" s="109" t="s">
        <v>1263</v>
      </c>
      <c r="B978" s="110" t="s">
        <v>452</v>
      </c>
      <c r="C978" s="111">
        <v>1</v>
      </c>
      <c r="D978" s="112"/>
      <c r="E978" s="113">
        <v>214.52947918000001</v>
      </c>
      <c r="F978" s="114">
        <v>214.52947918000001</v>
      </c>
      <c r="G978" s="115">
        <v>55</v>
      </c>
      <c r="H978" s="116">
        <v>96.538265631000002</v>
      </c>
      <c r="I978" s="117"/>
    </row>
    <row r="979" spans="1:9" outlineLevel="3" x14ac:dyDescent="0.2">
      <c r="A979" s="109" t="s">
        <v>1264</v>
      </c>
      <c r="B979" s="110" t="s">
        <v>824</v>
      </c>
      <c r="C979" s="111">
        <v>11</v>
      </c>
      <c r="D979" s="112"/>
      <c r="E979" s="113">
        <v>214.52947918000001</v>
      </c>
      <c r="F979" s="114">
        <f>C979*E979</f>
        <v>2359.8242709800002</v>
      </c>
      <c r="G979" s="115">
        <v>55</v>
      </c>
      <c r="H979" s="116">
        <f>F979*(1-(G979/100)) +(0*SUM(H980))</f>
        <v>1061.920921941</v>
      </c>
      <c r="I979" s="117"/>
    </row>
    <row r="980" spans="1:9" hidden="1" outlineLevel="3" x14ac:dyDescent="0.2">
      <c r="A980" s="109" t="s">
        <v>1265</v>
      </c>
      <c r="B980" s="110" t="s">
        <v>454</v>
      </c>
      <c r="C980" s="111">
        <v>1</v>
      </c>
      <c r="D980" s="112"/>
      <c r="E980" s="113">
        <v>214.52947918000001</v>
      </c>
      <c r="F980" s="114">
        <v>214.52947918000001</v>
      </c>
      <c r="G980" s="115">
        <v>55</v>
      </c>
      <c r="H980" s="116">
        <v>96.538265631000002</v>
      </c>
      <c r="I980" s="117"/>
    </row>
    <row r="981" spans="1:9" outlineLevel="3" x14ac:dyDescent="0.2">
      <c r="A981" s="109" t="s">
        <v>1266</v>
      </c>
      <c r="B981" s="110" t="s">
        <v>1267</v>
      </c>
      <c r="C981" s="111">
        <v>1</v>
      </c>
      <c r="D981" s="112"/>
      <c r="E981" s="113">
        <v>29282.439831930002</v>
      </c>
      <c r="F981" s="114">
        <f>C981*E981</f>
        <v>29282.439831930002</v>
      </c>
      <c r="G981" s="115">
        <v>55</v>
      </c>
      <c r="H981" s="116">
        <f>F981*(1-(G981/100)) +(0*SUM(H982,H983,H984,H985,H986,H987,H988,H989,H990,H991,H992,H993,H994,H995,H996,H997,H998,H999,H1000,H1001,H1002,H1003,H1004,H1005,H1006,H1007,H1008,H1009))</f>
        <v>13177.0979243685</v>
      </c>
      <c r="I981" s="117"/>
    </row>
    <row r="982" spans="1:9" hidden="1" outlineLevel="4" x14ac:dyDescent="0.2">
      <c r="A982" s="109" t="s">
        <v>1268</v>
      </c>
      <c r="B982" s="110" t="s">
        <v>446</v>
      </c>
      <c r="C982" s="111">
        <v>1</v>
      </c>
      <c r="D982" s="112"/>
      <c r="E982" s="113">
        <v>10880.466063919999</v>
      </c>
      <c r="F982" s="114">
        <v>10880.466063919999</v>
      </c>
      <c r="G982" s="115">
        <v>55</v>
      </c>
      <c r="H982" s="116">
        <v>4896.2097287639999</v>
      </c>
      <c r="I982" s="117"/>
    </row>
    <row r="983" spans="1:9" hidden="1" outlineLevel="4" x14ac:dyDescent="0.2">
      <c r="A983" s="109" t="s">
        <v>1269</v>
      </c>
      <c r="B983" s="110" t="s">
        <v>116</v>
      </c>
      <c r="C983" s="111">
        <v>0</v>
      </c>
      <c r="D983" s="112"/>
      <c r="E983" s="113">
        <v>491.93938622000002</v>
      </c>
      <c r="F983" s="114">
        <v>0</v>
      </c>
      <c r="G983" s="115">
        <v>55</v>
      </c>
      <c r="H983" s="116">
        <v>0</v>
      </c>
      <c r="I983" s="117"/>
    </row>
    <row r="984" spans="1:9" hidden="1" outlineLevel="4" x14ac:dyDescent="0.2">
      <c r="A984" s="109" t="s">
        <v>1270</v>
      </c>
      <c r="B984" s="110" t="s">
        <v>211</v>
      </c>
      <c r="C984" s="111">
        <v>1</v>
      </c>
      <c r="D984" s="112"/>
      <c r="E984" s="113">
        <v>926.14287533000004</v>
      </c>
      <c r="F984" s="114">
        <v>926.14287533000004</v>
      </c>
      <c r="G984" s="115">
        <v>55</v>
      </c>
      <c r="H984" s="116">
        <v>416.7642938985</v>
      </c>
      <c r="I984" s="117"/>
    </row>
    <row r="985" spans="1:9" hidden="1" outlineLevel="4" x14ac:dyDescent="0.2">
      <c r="A985" s="109" t="s">
        <v>1271</v>
      </c>
      <c r="B985" s="110" t="s">
        <v>1155</v>
      </c>
      <c r="C985" s="111">
        <v>1</v>
      </c>
      <c r="D985" s="112"/>
      <c r="E985" s="113">
        <v>1655.4183114699999</v>
      </c>
      <c r="F985" s="114">
        <v>1655.4183114699999</v>
      </c>
      <c r="G985" s="115">
        <v>55</v>
      </c>
      <c r="H985" s="116">
        <v>744.93824016149995</v>
      </c>
      <c r="I985" s="117"/>
    </row>
    <row r="986" spans="1:9" hidden="1" outlineLevel="4" x14ac:dyDescent="0.2">
      <c r="A986" s="109" t="s">
        <v>1272</v>
      </c>
      <c r="B986" s="110" t="s">
        <v>830</v>
      </c>
      <c r="C986" s="111">
        <v>1</v>
      </c>
      <c r="D986" s="112"/>
      <c r="E986" s="113">
        <v>537.64166561000002</v>
      </c>
      <c r="F986" s="114">
        <v>537.64166561000002</v>
      </c>
      <c r="G986" s="115">
        <v>55</v>
      </c>
      <c r="H986" s="116">
        <v>241.9387495245</v>
      </c>
      <c r="I986" s="117"/>
    </row>
    <row r="987" spans="1:9" hidden="1" outlineLevel="4" x14ac:dyDescent="0.2">
      <c r="A987" s="109" t="s">
        <v>1273</v>
      </c>
      <c r="B987" s="110" t="s">
        <v>106</v>
      </c>
      <c r="C987" s="111">
        <v>2</v>
      </c>
      <c r="D987" s="112"/>
      <c r="E987" s="113">
        <v>313.76543995999998</v>
      </c>
      <c r="F987" s="114">
        <v>627.53087991999996</v>
      </c>
      <c r="G987" s="115">
        <v>55</v>
      </c>
      <c r="H987" s="116">
        <v>282.38889596400003</v>
      </c>
      <c r="I987" s="117"/>
    </row>
    <row r="988" spans="1:9" hidden="1" outlineLevel="4" x14ac:dyDescent="0.2">
      <c r="A988" s="109" t="s">
        <v>1274</v>
      </c>
      <c r="B988" s="110" t="s">
        <v>214</v>
      </c>
      <c r="C988" s="111">
        <v>0</v>
      </c>
      <c r="D988" s="112"/>
      <c r="E988" s="113">
        <v>5940.1629950300003</v>
      </c>
      <c r="F988" s="114">
        <v>0</v>
      </c>
      <c r="G988" s="115">
        <v>55</v>
      </c>
      <c r="H988" s="116">
        <v>0</v>
      </c>
      <c r="I988" s="117"/>
    </row>
    <row r="989" spans="1:9" hidden="1" outlineLevel="4" x14ac:dyDescent="0.2">
      <c r="A989" s="109" t="s">
        <v>1275</v>
      </c>
      <c r="B989" s="110" t="s">
        <v>1160</v>
      </c>
      <c r="C989" s="111">
        <v>1</v>
      </c>
      <c r="D989" s="112"/>
      <c r="E989" s="113">
        <v>666.34407233000002</v>
      </c>
      <c r="F989" s="114">
        <v>666.34407233000002</v>
      </c>
      <c r="G989" s="115">
        <v>55</v>
      </c>
      <c r="H989" s="116">
        <v>299.85483254849999</v>
      </c>
      <c r="I989" s="117"/>
    </row>
    <row r="990" spans="1:9" hidden="1" outlineLevel="4" x14ac:dyDescent="0.2">
      <c r="A990" s="109" t="s">
        <v>1276</v>
      </c>
      <c r="B990" s="110" t="s">
        <v>100</v>
      </c>
      <c r="C990" s="111">
        <v>2</v>
      </c>
      <c r="D990" s="112"/>
      <c r="E990" s="113">
        <v>967.93582071000003</v>
      </c>
      <c r="F990" s="114">
        <v>1935.8716414200001</v>
      </c>
      <c r="G990" s="115">
        <v>55</v>
      </c>
      <c r="H990" s="116">
        <v>871.14223863899997</v>
      </c>
      <c r="I990" s="117"/>
    </row>
    <row r="991" spans="1:9" hidden="1" outlineLevel="4" x14ac:dyDescent="0.2">
      <c r="A991" s="109" t="s">
        <v>1277</v>
      </c>
      <c r="B991" s="110" t="s">
        <v>112</v>
      </c>
      <c r="C991" s="111">
        <v>2</v>
      </c>
      <c r="D991" s="112"/>
      <c r="E991" s="113">
        <v>967.93582071000003</v>
      </c>
      <c r="F991" s="114">
        <v>1935.8716414200001</v>
      </c>
      <c r="G991" s="115">
        <v>55</v>
      </c>
      <c r="H991" s="116">
        <v>871.14223863899997</v>
      </c>
      <c r="I991" s="117"/>
    </row>
    <row r="992" spans="1:9" hidden="1" outlineLevel="4" x14ac:dyDescent="0.2">
      <c r="A992" s="109" t="s">
        <v>1278</v>
      </c>
      <c r="B992" s="110" t="s">
        <v>448</v>
      </c>
      <c r="C992" s="111">
        <v>4</v>
      </c>
      <c r="D992" s="112"/>
      <c r="E992" s="113">
        <v>862.86769387000004</v>
      </c>
      <c r="F992" s="114">
        <v>3451.4707754800002</v>
      </c>
      <c r="G992" s="115">
        <v>55</v>
      </c>
      <c r="H992" s="116">
        <v>1553.161848966</v>
      </c>
      <c r="I992" s="117"/>
    </row>
    <row r="993" spans="1:9" hidden="1" outlineLevel="4" x14ac:dyDescent="0.2">
      <c r="A993" s="109" t="s">
        <v>1279</v>
      </c>
      <c r="B993" s="110" t="s">
        <v>466</v>
      </c>
      <c r="C993" s="111">
        <v>2</v>
      </c>
      <c r="D993" s="112"/>
      <c r="E993" s="113">
        <v>2064.00101872</v>
      </c>
      <c r="F993" s="114">
        <v>4128.0020374400001</v>
      </c>
      <c r="G993" s="115">
        <v>55</v>
      </c>
      <c r="H993" s="116">
        <v>1857.600916848</v>
      </c>
      <c r="I993" s="117"/>
    </row>
    <row r="994" spans="1:9" hidden="1" outlineLevel="4" x14ac:dyDescent="0.2">
      <c r="A994" s="109" t="s">
        <v>1280</v>
      </c>
      <c r="B994" s="110" t="s">
        <v>452</v>
      </c>
      <c r="C994" s="111">
        <v>0</v>
      </c>
      <c r="D994" s="112"/>
      <c r="E994" s="113">
        <v>214.52947918000001</v>
      </c>
      <c r="F994" s="114">
        <v>0</v>
      </c>
      <c r="G994" s="115">
        <v>55</v>
      </c>
      <c r="H994" s="116">
        <v>0</v>
      </c>
      <c r="I994" s="117"/>
    </row>
    <row r="995" spans="1:9" hidden="1" outlineLevel="4" x14ac:dyDescent="0.2">
      <c r="A995" s="109" t="s">
        <v>1281</v>
      </c>
      <c r="B995" s="110" t="s">
        <v>454</v>
      </c>
      <c r="C995" s="111">
        <v>0</v>
      </c>
      <c r="D995" s="112"/>
      <c r="E995" s="113">
        <v>214.52947918000001</v>
      </c>
      <c r="F995" s="114">
        <v>0</v>
      </c>
      <c r="G995" s="115">
        <v>55</v>
      </c>
      <c r="H995" s="116">
        <v>0</v>
      </c>
      <c r="I995" s="117"/>
    </row>
    <row r="996" spans="1:9" hidden="1" outlineLevel="4" x14ac:dyDescent="0.2">
      <c r="A996" s="109" t="s">
        <v>1282</v>
      </c>
      <c r="B996" s="110" t="s">
        <v>442</v>
      </c>
      <c r="C996" s="111">
        <v>6</v>
      </c>
      <c r="D996" s="112"/>
      <c r="E996" s="113">
        <v>256.72991214000001</v>
      </c>
      <c r="F996" s="114">
        <v>1540.3794728400001</v>
      </c>
      <c r="G996" s="115">
        <v>55</v>
      </c>
      <c r="H996" s="116">
        <v>693.17076277800004</v>
      </c>
      <c r="I996" s="117"/>
    </row>
    <row r="997" spans="1:9" hidden="1" outlineLevel="4" x14ac:dyDescent="0.2">
      <c r="A997" s="109" t="s">
        <v>1283</v>
      </c>
      <c r="B997" s="110" t="s">
        <v>841</v>
      </c>
      <c r="C997" s="111">
        <v>1</v>
      </c>
      <c r="D997" s="112"/>
      <c r="E997" s="113">
        <v>997.30039475000001</v>
      </c>
      <c r="F997" s="114">
        <v>997.30039475000001</v>
      </c>
      <c r="G997" s="115">
        <v>55</v>
      </c>
      <c r="H997" s="116">
        <v>448.7851776375</v>
      </c>
      <c r="I997" s="117"/>
    </row>
    <row r="998" spans="1:9" hidden="1" outlineLevel="4" x14ac:dyDescent="0.2">
      <c r="A998" s="109" t="s">
        <v>1284</v>
      </c>
      <c r="B998" s="110" t="s">
        <v>218</v>
      </c>
      <c r="C998" s="111">
        <v>0</v>
      </c>
      <c r="D998" s="112"/>
      <c r="E998" s="113">
        <v>1527.53087992</v>
      </c>
      <c r="F998" s="114">
        <v>0</v>
      </c>
      <c r="G998" s="115">
        <v>55</v>
      </c>
      <c r="H998" s="116">
        <v>0</v>
      </c>
      <c r="I998" s="117"/>
    </row>
    <row r="999" spans="1:9" hidden="1" outlineLevel="4" x14ac:dyDescent="0.2">
      <c r="A999" s="109" t="s">
        <v>1285</v>
      </c>
      <c r="B999" s="110" t="s">
        <v>98</v>
      </c>
      <c r="C999" s="111">
        <v>0</v>
      </c>
      <c r="D999" s="112"/>
      <c r="E999" s="113">
        <v>594.85546925000006</v>
      </c>
      <c r="F999" s="114">
        <v>0</v>
      </c>
      <c r="G999" s="115">
        <v>55</v>
      </c>
      <c r="H999" s="116">
        <v>0</v>
      </c>
      <c r="I999" s="117"/>
    </row>
    <row r="1000" spans="1:9" hidden="1" outlineLevel="4" x14ac:dyDescent="0.2">
      <c r="A1000" s="109" t="s">
        <v>1286</v>
      </c>
      <c r="B1000" s="110" t="s">
        <v>68</v>
      </c>
      <c r="C1000" s="111">
        <v>0</v>
      </c>
      <c r="D1000" s="112"/>
      <c r="E1000" s="113">
        <v>5209</v>
      </c>
      <c r="F1000" s="114">
        <v>0</v>
      </c>
      <c r="G1000" s="115">
        <v>55</v>
      </c>
      <c r="H1000" s="116">
        <v>0</v>
      </c>
      <c r="I1000" s="117"/>
    </row>
    <row r="1001" spans="1:9" hidden="1" outlineLevel="4" x14ac:dyDescent="0.2">
      <c r="A1001" s="109" t="s">
        <v>1287</v>
      </c>
      <c r="B1001" s="110" t="s">
        <v>120</v>
      </c>
      <c r="C1001" s="111">
        <v>0</v>
      </c>
      <c r="D1001" s="112"/>
      <c r="E1001" s="113">
        <v>275.43613906000002</v>
      </c>
      <c r="F1001" s="114">
        <v>0</v>
      </c>
      <c r="G1001" s="115">
        <v>55</v>
      </c>
      <c r="H1001" s="116">
        <v>0</v>
      </c>
      <c r="I1001" s="117"/>
    </row>
    <row r="1002" spans="1:9" hidden="1" outlineLevel="4" x14ac:dyDescent="0.2">
      <c r="A1002" s="109" t="s">
        <v>1288</v>
      </c>
      <c r="B1002" s="110" t="s">
        <v>102</v>
      </c>
      <c r="C1002" s="111">
        <v>0</v>
      </c>
      <c r="D1002" s="112"/>
      <c r="E1002" s="113">
        <v>78.186680249999995</v>
      </c>
      <c r="F1002" s="114">
        <v>0</v>
      </c>
      <c r="G1002" s="115">
        <v>55</v>
      </c>
      <c r="H1002" s="116">
        <v>0</v>
      </c>
      <c r="I1002" s="117"/>
    </row>
    <row r="1003" spans="1:9" hidden="1" outlineLevel="4" x14ac:dyDescent="0.2">
      <c r="A1003" s="109" t="s">
        <v>1289</v>
      </c>
      <c r="B1003" s="110" t="s">
        <v>104</v>
      </c>
      <c r="C1003" s="111">
        <v>0</v>
      </c>
      <c r="D1003" s="112"/>
      <c r="E1003" s="113">
        <v>823.90169361999995</v>
      </c>
      <c r="F1003" s="114">
        <v>0</v>
      </c>
      <c r="G1003" s="115">
        <v>55</v>
      </c>
      <c r="H1003" s="116">
        <v>0</v>
      </c>
      <c r="I1003" s="117"/>
    </row>
    <row r="1004" spans="1:9" hidden="1" outlineLevel="4" x14ac:dyDescent="0.2">
      <c r="A1004" s="109" t="s">
        <v>1290</v>
      </c>
      <c r="B1004" s="110" t="s">
        <v>122</v>
      </c>
      <c r="C1004" s="111">
        <v>0</v>
      </c>
      <c r="D1004" s="112"/>
      <c r="E1004" s="113">
        <v>270.62269196</v>
      </c>
      <c r="F1004" s="114">
        <v>0</v>
      </c>
      <c r="G1004" s="115">
        <v>55</v>
      </c>
      <c r="H1004" s="116">
        <v>0</v>
      </c>
      <c r="I1004" s="117"/>
    </row>
    <row r="1005" spans="1:9" hidden="1" outlineLevel="4" x14ac:dyDescent="0.2">
      <c r="A1005" s="109" t="s">
        <v>1291</v>
      </c>
      <c r="B1005" s="110" t="s">
        <v>226</v>
      </c>
      <c r="C1005" s="111">
        <v>0</v>
      </c>
      <c r="D1005" s="112"/>
      <c r="E1005" s="113">
        <v>119.07551254000001</v>
      </c>
      <c r="F1005" s="114">
        <v>0</v>
      </c>
      <c r="G1005" s="115">
        <v>55</v>
      </c>
      <c r="H1005" s="116">
        <v>0</v>
      </c>
      <c r="I1005" s="117"/>
    </row>
    <row r="1006" spans="1:9" hidden="1" outlineLevel="4" x14ac:dyDescent="0.2">
      <c r="A1006" s="109" t="s">
        <v>1292</v>
      </c>
      <c r="B1006" s="110" t="s">
        <v>228</v>
      </c>
      <c r="C1006" s="111">
        <v>0</v>
      </c>
      <c r="D1006" s="112"/>
      <c r="E1006" s="113">
        <v>56.526168339999998</v>
      </c>
      <c r="F1006" s="114">
        <v>0</v>
      </c>
      <c r="G1006" s="115">
        <v>55</v>
      </c>
      <c r="H1006" s="116">
        <v>0</v>
      </c>
      <c r="I1006" s="117"/>
    </row>
    <row r="1007" spans="1:9" hidden="1" outlineLevel="4" x14ac:dyDescent="0.2">
      <c r="A1007" s="109" t="s">
        <v>1293</v>
      </c>
      <c r="B1007" s="110" t="s">
        <v>124</v>
      </c>
      <c r="C1007" s="111">
        <v>0</v>
      </c>
      <c r="D1007" s="112"/>
      <c r="E1007" s="113">
        <v>212.88679486000001</v>
      </c>
      <c r="F1007" s="114">
        <v>0</v>
      </c>
      <c r="G1007" s="115">
        <v>55</v>
      </c>
      <c r="H1007" s="116">
        <v>0</v>
      </c>
      <c r="I1007" s="117"/>
    </row>
    <row r="1008" spans="1:9" hidden="1" outlineLevel="4" x14ac:dyDescent="0.2">
      <c r="A1008" s="109" t="s">
        <v>1294</v>
      </c>
      <c r="B1008" s="110" t="s">
        <v>126</v>
      </c>
      <c r="C1008" s="111">
        <v>0</v>
      </c>
      <c r="D1008" s="112"/>
      <c r="E1008" s="113">
        <v>206.87635298999999</v>
      </c>
      <c r="F1008" s="114">
        <v>0</v>
      </c>
      <c r="G1008" s="115">
        <v>55</v>
      </c>
      <c r="H1008" s="116">
        <v>0</v>
      </c>
      <c r="I1008" s="117"/>
    </row>
    <row r="1009" spans="1:9" hidden="1" outlineLevel="4" x14ac:dyDescent="0.2">
      <c r="A1009" s="109" t="s">
        <v>1295</v>
      </c>
      <c r="B1009" s="110" t="s">
        <v>235</v>
      </c>
      <c r="C1009" s="111">
        <v>0</v>
      </c>
      <c r="D1009" s="112"/>
      <c r="E1009" s="113">
        <v>1142.63338851</v>
      </c>
      <c r="F1009" s="114">
        <v>0</v>
      </c>
      <c r="G1009" s="115">
        <v>55</v>
      </c>
      <c r="H1009" s="116">
        <v>0</v>
      </c>
      <c r="I1009" s="117"/>
    </row>
    <row r="1010" spans="1:9" x14ac:dyDescent="0.2">
      <c r="A1010" s="109"/>
      <c r="B1010" s="110"/>
      <c r="C1010" s="111"/>
      <c r="D1010" s="112"/>
      <c r="E1010" s="113"/>
      <c r="F1010" s="114"/>
      <c r="G1010" s="115"/>
      <c r="H1010" s="116"/>
      <c r="I1010" s="117"/>
    </row>
    <row r="1011" spans="1:9" ht="13.5" thickBot="1" x14ac:dyDescent="0.25">
      <c r="A1011" s="118"/>
      <c r="B1011" s="119"/>
      <c r="C1011" s="120"/>
      <c r="D1011" s="121"/>
      <c r="E1011" s="122"/>
      <c r="F1011" s="123"/>
      <c r="G1011" s="124"/>
      <c r="H1011" s="125"/>
      <c r="I1011" s="126"/>
    </row>
    <row r="1012" spans="1:9" x14ac:dyDescent="0.2">
      <c r="A1012" s="27"/>
      <c r="B1012" s="127" t="s">
        <v>49</v>
      </c>
      <c r="C1012" s="128"/>
      <c r="D1012" s="27"/>
      <c r="E1012" s="129"/>
      <c r="F1012" s="114"/>
      <c r="G1012" s="130"/>
      <c r="H1012" s="129">
        <f>F11</f>
        <v>42728813.381423116</v>
      </c>
      <c r="I1012" s="129"/>
    </row>
    <row r="1013" spans="1:9" x14ac:dyDescent="0.2">
      <c r="A1013" s="4"/>
      <c r="B1013" s="127" t="s">
        <v>50</v>
      </c>
      <c r="C1013" s="96"/>
      <c r="D1013" s="4"/>
      <c r="E1013" s="20"/>
      <c r="F1013" s="114"/>
      <c r="G1013" s="97"/>
      <c r="H1013" s="20">
        <f>H11</f>
        <v>18573842.276879039</v>
      </c>
      <c r="I1013" s="20"/>
    </row>
    <row r="1014" spans="1:9" x14ac:dyDescent="0.2">
      <c r="A1014" s="4"/>
      <c r="B1014" s="127" t="s">
        <v>51</v>
      </c>
      <c r="C1014" s="96"/>
      <c r="D1014" s="4"/>
      <c r="E1014" s="20"/>
      <c r="F1014" s="114"/>
      <c r="G1014" s="97"/>
      <c r="H1014" s="20">
        <f>I11</f>
        <v>0</v>
      </c>
      <c r="I1014" s="20"/>
    </row>
    <row r="1015" spans="1:9" x14ac:dyDescent="0.2">
      <c r="A1015" s="4"/>
      <c r="B1015" s="127"/>
      <c r="C1015" s="96"/>
      <c r="D1015" s="4"/>
      <c r="E1015" s="20"/>
      <c r="F1015" s="114"/>
      <c r="G1015" s="97"/>
      <c r="H1015" s="20"/>
      <c r="I1015" s="20"/>
    </row>
    <row r="1016" spans="1:9" x14ac:dyDescent="0.2">
      <c r="A1016" s="4"/>
      <c r="B1016" s="76" t="s">
        <v>52</v>
      </c>
      <c r="C1016" s="96"/>
      <c r="D1016" s="4"/>
      <c r="E1016" s="20"/>
      <c r="F1016" s="114"/>
      <c r="G1016" s="97"/>
      <c r="H1016" s="20">
        <f>SUM(H1013,H1014)</f>
        <v>18573842.276879039</v>
      </c>
    </row>
    <row r="1017" spans="1:9" x14ac:dyDescent="0.2">
      <c r="A1017" s="4"/>
      <c r="B1017" s="76"/>
      <c r="C1017" s="96"/>
      <c r="D1017" s="4"/>
      <c r="E1017" s="20"/>
      <c r="F1017" s="20"/>
      <c r="G1017" s="97"/>
      <c r="H1017" s="20"/>
      <c r="I1017" s="20"/>
    </row>
  </sheetData>
  <printOptions horizontalCentered="1"/>
  <pageMargins left="0.75" right="0.75" top="1.1499999999999999" bottom="0.65" header="0.35" footer="0.35"/>
  <pageSetup paperSize="9" scale="2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outlinePr summaryBelow="0"/>
    <pageSetUpPr fitToPage="1"/>
  </sheetPr>
  <dimension ref="A1:I729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5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 t="s">
        <v>54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1296</v>
      </c>
      <c r="B11" s="110" t="s">
        <v>1297</v>
      </c>
      <c r="C11" s="111">
        <v>1</v>
      </c>
      <c r="D11" s="112"/>
      <c r="E11" s="113">
        <f>SUM(F12,F191,F198,F205,F530,F626)</f>
        <v>33128807.148940455</v>
      </c>
      <c r="F11" s="114">
        <f>C11*E11</f>
        <v>33128807.148940455</v>
      </c>
      <c r="G11" s="115">
        <f>IF(F11=0, 0, 100*(1-(H11/F11)))</f>
        <v>56.872451959519765</v>
      </c>
      <c r="H11" s="116">
        <f>C11*SUM(H12,H191,H198,H205,H530,H626)</f>
        <v>14287642.218397345</v>
      </c>
      <c r="I11" s="117">
        <f>SUM(I12:I721)</f>
        <v>0</v>
      </c>
    </row>
    <row r="12" spans="1:9" outlineLevel="1" x14ac:dyDescent="0.2">
      <c r="A12" s="109" t="s">
        <v>1298</v>
      </c>
      <c r="B12" s="110" t="s">
        <v>58</v>
      </c>
      <c r="C12" s="111">
        <v>1</v>
      </c>
      <c r="D12" s="112"/>
      <c r="E12" s="113">
        <f>SUM(F13,F44,F101,F132)</f>
        <v>3273695.1513763801</v>
      </c>
      <c r="F12" s="114">
        <f>C12*E12</f>
        <v>3273695.1513763801</v>
      </c>
      <c r="G12" s="115">
        <f>IF(F12=0, 0, 100*(1-(H12/F12)))</f>
        <v>40.000000000000014</v>
      </c>
      <c r="H12" s="116">
        <f>C12*SUM(H13,H44,H101,H132)</f>
        <v>1964217.0908258278</v>
      </c>
      <c r="I12" s="117"/>
    </row>
    <row r="13" spans="1:9" outlineLevel="2" x14ac:dyDescent="0.2">
      <c r="A13" s="109" t="s">
        <v>1299</v>
      </c>
      <c r="B13" s="110" t="s">
        <v>1300</v>
      </c>
      <c r="C13" s="111">
        <v>1</v>
      </c>
      <c r="D13" s="112"/>
      <c r="E13" s="113">
        <f>SUM(F14,F16,F18)</f>
        <v>921273.07576766005</v>
      </c>
      <c r="F13" s="114">
        <f>C13*E13</f>
        <v>921273.07576766005</v>
      </c>
      <c r="G13" s="115">
        <f>IF(F13=0, 0, 100*(1-(H13/F13)))</f>
        <v>40</v>
      </c>
      <c r="H13" s="116">
        <f>C13*SUM(H14,H16,H18)</f>
        <v>552763.84546059603</v>
      </c>
      <c r="I13" s="117"/>
    </row>
    <row r="14" spans="1:9" outlineLevel="3" x14ac:dyDescent="0.2">
      <c r="A14" s="109" t="s">
        <v>1301</v>
      </c>
      <c r="B14" s="110" t="s">
        <v>309</v>
      </c>
      <c r="C14" s="111">
        <v>66</v>
      </c>
      <c r="D14" s="112"/>
      <c r="E14" s="113">
        <v>967.93582071000003</v>
      </c>
      <c r="F14" s="114">
        <f>C14*E14</f>
        <v>63883.764166860004</v>
      </c>
      <c r="G14" s="115">
        <v>40</v>
      </c>
      <c r="H14" s="116">
        <f>F14*(1-(G14/100)) +(0*SUM(H15))</f>
        <v>38330.258500116004</v>
      </c>
      <c r="I14" s="117"/>
    </row>
    <row r="15" spans="1:9" hidden="1" outlineLevel="3" x14ac:dyDescent="0.2">
      <c r="A15" s="109" t="s">
        <v>1302</v>
      </c>
      <c r="B15" s="110" t="s">
        <v>311</v>
      </c>
      <c r="C15" s="111">
        <v>1</v>
      </c>
      <c r="D15" s="112"/>
      <c r="E15" s="113">
        <v>967.93582071000003</v>
      </c>
      <c r="F15" s="114">
        <v>967.93582071000003</v>
      </c>
      <c r="G15" s="115">
        <v>40</v>
      </c>
      <c r="H15" s="116">
        <v>580.76149242600002</v>
      </c>
      <c r="I15" s="117"/>
    </row>
    <row r="16" spans="1:9" outlineLevel="3" x14ac:dyDescent="0.2">
      <c r="A16" s="109" t="s">
        <v>1303</v>
      </c>
      <c r="B16" s="110" t="s">
        <v>66</v>
      </c>
      <c r="C16" s="111">
        <v>22</v>
      </c>
      <c r="D16" s="112"/>
      <c r="E16" s="113">
        <v>5209</v>
      </c>
      <c r="F16" s="114">
        <f>C16*E16</f>
        <v>114598</v>
      </c>
      <c r="G16" s="115">
        <v>40</v>
      </c>
      <c r="H16" s="116">
        <f>F16*(1-(G16/100)) +(0*SUM(H17))</f>
        <v>68758.8</v>
      </c>
      <c r="I16" s="117"/>
    </row>
    <row r="17" spans="1:9" hidden="1" outlineLevel="3" x14ac:dyDescent="0.2">
      <c r="A17" s="109" t="s">
        <v>1304</v>
      </c>
      <c r="B17" s="110" t="s">
        <v>68</v>
      </c>
      <c r="C17" s="111">
        <v>1</v>
      </c>
      <c r="D17" s="112"/>
      <c r="E17" s="113">
        <v>5209</v>
      </c>
      <c r="F17" s="114">
        <v>5209</v>
      </c>
      <c r="G17" s="115">
        <v>40</v>
      </c>
      <c r="H17" s="116">
        <v>3125.4</v>
      </c>
      <c r="I17" s="117"/>
    </row>
    <row r="18" spans="1:9" ht="22.5" outlineLevel="3" x14ac:dyDescent="0.2">
      <c r="A18" s="109" t="s">
        <v>1305</v>
      </c>
      <c r="B18" s="110" t="s">
        <v>1306</v>
      </c>
      <c r="C18" s="111">
        <v>22</v>
      </c>
      <c r="D18" s="112"/>
      <c r="E18" s="113">
        <v>33763.2414364</v>
      </c>
      <c r="F18" s="114">
        <f>C18*E18</f>
        <v>742791.31160080002</v>
      </c>
      <c r="G18" s="115">
        <v>40</v>
      </c>
      <c r="H18" s="116">
        <f>F18*(1-(G18/100)) +(0*SUM(H19,H20,H21,H22,H23,H24,H25,H26,H27,H28,H29,H30,H31,H32,H33,H34,H35,H36,H37,H38,H39,H40,H41,H42,H43))</f>
        <v>445674.78696047998</v>
      </c>
      <c r="I18" s="117"/>
    </row>
    <row r="19" spans="1:9" hidden="1" outlineLevel="4" x14ac:dyDescent="0.2">
      <c r="A19" s="109" t="s">
        <v>1307</v>
      </c>
      <c r="B19" s="110" t="s">
        <v>1308</v>
      </c>
      <c r="C19" s="111">
        <v>0</v>
      </c>
      <c r="D19" s="112"/>
      <c r="E19" s="113">
        <v>3158</v>
      </c>
      <c r="F19" s="114">
        <v>0</v>
      </c>
      <c r="G19" s="115">
        <v>40</v>
      </c>
      <c r="H19" s="116">
        <v>0</v>
      </c>
      <c r="I19" s="117"/>
    </row>
    <row r="20" spans="1:9" hidden="1" outlineLevel="4" x14ac:dyDescent="0.2">
      <c r="A20" s="109" t="s">
        <v>1309</v>
      </c>
      <c r="B20" s="110" t="s">
        <v>118</v>
      </c>
      <c r="C20" s="111">
        <v>12</v>
      </c>
      <c r="D20" s="112"/>
      <c r="E20" s="113">
        <v>508.08608175000001</v>
      </c>
      <c r="F20" s="114">
        <v>6097.0329810000003</v>
      </c>
      <c r="G20" s="115">
        <v>40</v>
      </c>
      <c r="H20" s="116">
        <v>3658.2197885999999</v>
      </c>
      <c r="I20" s="117"/>
    </row>
    <row r="21" spans="1:9" hidden="1" outlineLevel="4" x14ac:dyDescent="0.2">
      <c r="A21" s="109" t="s">
        <v>1310</v>
      </c>
      <c r="B21" s="110" t="s">
        <v>1311</v>
      </c>
      <c r="C21" s="111">
        <v>1</v>
      </c>
      <c r="D21" s="112"/>
      <c r="E21" s="113">
        <v>7895</v>
      </c>
      <c r="F21" s="114">
        <v>7895</v>
      </c>
      <c r="G21" s="115">
        <v>40</v>
      </c>
      <c r="H21" s="116">
        <v>4737</v>
      </c>
      <c r="I21" s="117"/>
    </row>
    <row r="22" spans="1:9" hidden="1" outlineLevel="4" x14ac:dyDescent="0.2">
      <c r="A22" s="109" t="s">
        <v>1312</v>
      </c>
      <c r="B22" s="110" t="s">
        <v>114</v>
      </c>
      <c r="C22" s="111">
        <v>1</v>
      </c>
      <c r="D22" s="112"/>
      <c r="E22" s="113">
        <v>1400.7385712499999</v>
      </c>
      <c r="F22" s="114">
        <v>1400.7385712499999</v>
      </c>
      <c r="G22" s="115">
        <v>40</v>
      </c>
      <c r="H22" s="116">
        <v>840.44314274999999</v>
      </c>
      <c r="I22" s="117"/>
    </row>
    <row r="23" spans="1:9" hidden="1" outlineLevel="4" x14ac:dyDescent="0.2">
      <c r="A23" s="109" t="s">
        <v>1313</v>
      </c>
      <c r="B23" s="110" t="s">
        <v>106</v>
      </c>
      <c r="C23" s="111">
        <v>3</v>
      </c>
      <c r="D23" s="112"/>
      <c r="E23" s="113">
        <v>313.76543995999998</v>
      </c>
      <c r="F23" s="114">
        <v>941.29631988000006</v>
      </c>
      <c r="G23" s="115">
        <v>40</v>
      </c>
      <c r="H23" s="116">
        <v>564.77779192800006</v>
      </c>
      <c r="I23" s="117"/>
    </row>
    <row r="24" spans="1:9" hidden="1" outlineLevel="4" x14ac:dyDescent="0.2">
      <c r="A24" s="109" t="s">
        <v>1314</v>
      </c>
      <c r="B24" s="110" t="s">
        <v>116</v>
      </c>
      <c r="C24" s="111">
        <v>1</v>
      </c>
      <c r="D24" s="112"/>
      <c r="E24" s="113">
        <v>491.93938622000002</v>
      </c>
      <c r="F24" s="114">
        <v>491.93938622000002</v>
      </c>
      <c r="G24" s="115">
        <v>40</v>
      </c>
      <c r="H24" s="116">
        <v>295.163631732</v>
      </c>
      <c r="I24" s="117"/>
    </row>
    <row r="25" spans="1:9" hidden="1" outlineLevel="4" x14ac:dyDescent="0.2">
      <c r="A25" s="109" t="s">
        <v>1315</v>
      </c>
      <c r="B25" s="110" t="s">
        <v>1316</v>
      </c>
      <c r="C25" s="111">
        <v>0</v>
      </c>
      <c r="D25" s="112"/>
      <c r="E25" s="113">
        <v>7640</v>
      </c>
      <c r="F25" s="114">
        <v>0</v>
      </c>
      <c r="G25" s="115">
        <v>40</v>
      </c>
      <c r="H25" s="116">
        <v>0</v>
      </c>
      <c r="I25" s="117"/>
    </row>
    <row r="26" spans="1:9" hidden="1" outlineLevel="4" x14ac:dyDescent="0.2">
      <c r="A26" s="109" t="s">
        <v>1317</v>
      </c>
      <c r="B26" s="110" t="s">
        <v>214</v>
      </c>
      <c r="C26" s="111">
        <v>1</v>
      </c>
      <c r="D26" s="112"/>
      <c r="E26" s="113">
        <v>5940.1629950300003</v>
      </c>
      <c r="F26" s="114">
        <v>5940.1629950300003</v>
      </c>
      <c r="G26" s="115">
        <v>40</v>
      </c>
      <c r="H26" s="116">
        <v>3564.0977970180002</v>
      </c>
      <c r="I26" s="117"/>
    </row>
    <row r="27" spans="1:9" hidden="1" outlineLevel="4" x14ac:dyDescent="0.2">
      <c r="A27" s="109" t="s">
        <v>1318</v>
      </c>
      <c r="B27" s="110" t="s">
        <v>1160</v>
      </c>
      <c r="C27" s="111">
        <v>0</v>
      </c>
      <c r="D27" s="112"/>
      <c r="E27" s="113">
        <v>666.34407233000002</v>
      </c>
      <c r="F27" s="114">
        <v>0</v>
      </c>
      <c r="G27" s="115">
        <v>40</v>
      </c>
      <c r="H27" s="116">
        <v>0</v>
      </c>
      <c r="I27" s="117"/>
    </row>
    <row r="28" spans="1:9" hidden="1" outlineLevel="4" x14ac:dyDescent="0.2">
      <c r="A28" s="109" t="s">
        <v>1319</v>
      </c>
      <c r="B28" s="110" t="s">
        <v>100</v>
      </c>
      <c r="C28" s="111">
        <v>3</v>
      </c>
      <c r="D28" s="112"/>
      <c r="E28" s="113">
        <v>967.93582071000003</v>
      </c>
      <c r="F28" s="114">
        <v>2903.8074621300002</v>
      </c>
      <c r="G28" s="115">
        <v>40</v>
      </c>
      <c r="H28" s="116">
        <v>1742.2844772779999</v>
      </c>
      <c r="I28" s="117"/>
    </row>
    <row r="29" spans="1:9" hidden="1" outlineLevel="4" x14ac:dyDescent="0.2">
      <c r="A29" s="109" t="s">
        <v>1320</v>
      </c>
      <c r="B29" s="110" t="s">
        <v>112</v>
      </c>
      <c r="C29" s="111">
        <v>3</v>
      </c>
      <c r="D29" s="112"/>
      <c r="E29" s="113">
        <v>967.93582071000003</v>
      </c>
      <c r="F29" s="114">
        <v>2903.8074621300002</v>
      </c>
      <c r="G29" s="115">
        <v>40</v>
      </c>
      <c r="H29" s="116">
        <v>1742.2844772779999</v>
      </c>
      <c r="I29" s="117"/>
    </row>
    <row r="30" spans="1:9" hidden="1" outlineLevel="4" x14ac:dyDescent="0.2">
      <c r="A30" s="109" t="s">
        <v>1321</v>
      </c>
      <c r="B30" s="110" t="s">
        <v>218</v>
      </c>
      <c r="C30" s="111">
        <v>1</v>
      </c>
      <c r="D30" s="112"/>
      <c r="E30" s="113">
        <v>1527.53087992</v>
      </c>
      <c r="F30" s="114">
        <v>1527.53087992</v>
      </c>
      <c r="G30" s="115">
        <v>40</v>
      </c>
      <c r="H30" s="116">
        <v>916.518527952</v>
      </c>
      <c r="I30" s="117"/>
    </row>
    <row r="31" spans="1:9" hidden="1" outlineLevel="4" x14ac:dyDescent="0.2">
      <c r="A31" s="109" t="s">
        <v>1322</v>
      </c>
      <c r="B31" s="110" t="s">
        <v>98</v>
      </c>
      <c r="C31" s="111">
        <v>1</v>
      </c>
      <c r="D31" s="112"/>
      <c r="E31" s="113">
        <v>594.85546925000006</v>
      </c>
      <c r="F31" s="114">
        <v>594.85546925000006</v>
      </c>
      <c r="G31" s="115">
        <v>40</v>
      </c>
      <c r="H31" s="116">
        <v>356.91328155000002</v>
      </c>
      <c r="I31" s="117"/>
    </row>
    <row r="32" spans="1:9" hidden="1" outlineLevel="4" x14ac:dyDescent="0.2">
      <c r="A32" s="109" t="s">
        <v>1323</v>
      </c>
      <c r="B32" s="110" t="s">
        <v>68</v>
      </c>
      <c r="C32" s="111">
        <v>0</v>
      </c>
      <c r="D32" s="112"/>
      <c r="E32" s="113">
        <v>5209</v>
      </c>
      <c r="F32" s="114">
        <v>0</v>
      </c>
      <c r="G32" s="115">
        <v>40</v>
      </c>
      <c r="H32" s="116">
        <v>0</v>
      </c>
      <c r="I32" s="117"/>
    </row>
    <row r="33" spans="1:9" hidden="1" outlineLevel="4" x14ac:dyDescent="0.2">
      <c r="A33" s="109" t="s">
        <v>1324</v>
      </c>
      <c r="B33" s="110" t="s">
        <v>120</v>
      </c>
      <c r="C33" s="111">
        <v>1</v>
      </c>
      <c r="D33" s="112"/>
      <c r="E33" s="113">
        <v>275.43613906000002</v>
      </c>
      <c r="F33" s="114">
        <v>275.43613906000002</v>
      </c>
      <c r="G33" s="115">
        <v>40</v>
      </c>
      <c r="H33" s="116">
        <v>165.261683436</v>
      </c>
      <c r="I33" s="117"/>
    </row>
    <row r="34" spans="1:9" hidden="1" outlineLevel="4" x14ac:dyDescent="0.2">
      <c r="A34" s="109" t="s">
        <v>1325</v>
      </c>
      <c r="B34" s="110" t="s">
        <v>102</v>
      </c>
      <c r="C34" s="111">
        <v>1</v>
      </c>
      <c r="D34" s="112"/>
      <c r="E34" s="113">
        <v>78.186680249999995</v>
      </c>
      <c r="F34" s="114">
        <v>78.186680249999995</v>
      </c>
      <c r="G34" s="115">
        <v>40</v>
      </c>
      <c r="H34" s="116">
        <v>46.912008149999998</v>
      </c>
      <c r="I34" s="117"/>
    </row>
    <row r="35" spans="1:9" hidden="1" outlineLevel="4" x14ac:dyDescent="0.2">
      <c r="A35" s="109" t="s">
        <v>1326</v>
      </c>
      <c r="B35" s="110" t="s">
        <v>104</v>
      </c>
      <c r="C35" s="111">
        <v>1</v>
      </c>
      <c r="D35" s="112"/>
      <c r="E35" s="113">
        <v>823.90169361999995</v>
      </c>
      <c r="F35" s="114">
        <v>823.90169361999995</v>
      </c>
      <c r="G35" s="115">
        <v>40</v>
      </c>
      <c r="H35" s="116">
        <v>494.34101617200002</v>
      </c>
      <c r="I35" s="117"/>
    </row>
    <row r="36" spans="1:9" hidden="1" outlineLevel="4" x14ac:dyDescent="0.2">
      <c r="A36" s="109" t="s">
        <v>1327</v>
      </c>
      <c r="B36" s="110" t="s">
        <v>122</v>
      </c>
      <c r="C36" s="111">
        <v>1</v>
      </c>
      <c r="D36" s="112"/>
      <c r="E36" s="113">
        <v>270.62269196</v>
      </c>
      <c r="F36" s="114">
        <v>270.62269196</v>
      </c>
      <c r="G36" s="115">
        <v>40</v>
      </c>
      <c r="H36" s="116">
        <v>162.37361517599999</v>
      </c>
      <c r="I36" s="117"/>
    </row>
    <row r="37" spans="1:9" hidden="1" outlineLevel="4" x14ac:dyDescent="0.2">
      <c r="A37" s="109" t="s">
        <v>1328</v>
      </c>
      <c r="B37" s="110" t="s">
        <v>226</v>
      </c>
      <c r="C37" s="111">
        <v>0</v>
      </c>
      <c r="D37" s="112"/>
      <c r="E37" s="113">
        <v>119.07551254000001</v>
      </c>
      <c r="F37" s="114">
        <v>0</v>
      </c>
      <c r="G37" s="115">
        <v>40</v>
      </c>
      <c r="H37" s="116">
        <v>0</v>
      </c>
      <c r="I37" s="117"/>
    </row>
    <row r="38" spans="1:9" hidden="1" outlineLevel="4" x14ac:dyDescent="0.2">
      <c r="A38" s="109" t="s">
        <v>1329</v>
      </c>
      <c r="B38" s="110" t="s">
        <v>228</v>
      </c>
      <c r="C38" s="111">
        <v>1</v>
      </c>
      <c r="D38" s="112"/>
      <c r="E38" s="113">
        <v>56.526168339999998</v>
      </c>
      <c r="F38" s="114">
        <v>56.526168339999998</v>
      </c>
      <c r="G38" s="115">
        <v>40</v>
      </c>
      <c r="H38" s="116">
        <v>33.915701003999999</v>
      </c>
      <c r="I38" s="117"/>
    </row>
    <row r="39" spans="1:9" hidden="1" outlineLevel="4" x14ac:dyDescent="0.2">
      <c r="A39" s="109" t="s">
        <v>1330</v>
      </c>
      <c r="B39" s="110" t="s">
        <v>124</v>
      </c>
      <c r="C39" s="111">
        <v>1</v>
      </c>
      <c r="D39" s="112"/>
      <c r="E39" s="113">
        <v>212.88679486000001</v>
      </c>
      <c r="F39" s="114">
        <v>212.88679486000001</v>
      </c>
      <c r="G39" s="115">
        <v>40</v>
      </c>
      <c r="H39" s="116">
        <v>127.732076916</v>
      </c>
      <c r="I39" s="117"/>
    </row>
    <row r="40" spans="1:9" hidden="1" outlineLevel="4" x14ac:dyDescent="0.2">
      <c r="A40" s="109" t="s">
        <v>1331</v>
      </c>
      <c r="B40" s="110" t="s">
        <v>126</v>
      </c>
      <c r="C40" s="111">
        <v>1</v>
      </c>
      <c r="D40" s="112"/>
      <c r="E40" s="113">
        <v>206.87635298999999</v>
      </c>
      <c r="F40" s="114">
        <v>206.87635298999999</v>
      </c>
      <c r="G40" s="115">
        <v>40</v>
      </c>
      <c r="H40" s="116">
        <v>124.125811794</v>
      </c>
      <c r="I40" s="117"/>
    </row>
    <row r="41" spans="1:9" hidden="1" outlineLevel="4" x14ac:dyDescent="0.2">
      <c r="A41" s="109" t="s">
        <v>1332</v>
      </c>
      <c r="B41" s="110" t="s">
        <v>1333</v>
      </c>
      <c r="C41" s="111">
        <v>0</v>
      </c>
      <c r="D41" s="112"/>
      <c r="E41" s="113">
        <v>8039</v>
      </c>
      <c r="F41" s="114">
        <v>0</v>
      </c>
      <c r="G41" s="115">
        <v>40</v>
      </c>
      <c r="H41" s="116">
        <v>0</v>
      </c>
      <c r="I41" s="117"/>
    </row>
    <row r="42" spans="1:9" hidden="1" outlineLevel="4" x14ac:dyDescent="0.2">
      <c r="A42" s="109" t="s">
        <v>1334</v>
      </c>
      <c r="B42" s="110" t="s">
        <v>1335</v>
      </c>
      <c r="C42" s="111">
        <v>0</v>
      </c>
      <c r="D42" s="112"/>
      <c r="E42" s="113">
        <v>3215</v>
      </c>
      <c r="F42" s="114">
        <v>0</v>
      </c>
      <c r="G42" s="115">
        <v>40</v>
      </c>
      <c r="H42" s="116">
        <v>0</v>
      </c>
      <c r="I42" s="117"/>
    </row>
    <row r="43" spans="1:9" hidden="1" outlineLevel="4" x14ac:dyDescent="0.2">
      <c r="A43" s="109" t="s">
        <v>1336</v>
      </c>
      <c r="B43" s="110" t="s">
        <v>235</v>
      </c>
      <c r="C43" s="111">
        <v>1</v>
      </c>
      <c r="D43" s="112"/>
      <c r="E43" s="113">
        <v>1142.63338851</v>
      </c>
      <c r="F43" s="114">
        <v>1142.63338851</v>
      </c>
      <c r="G43" s="115">
        <v>40</v>
      </c>
      <c r="H43" s="116">
        <v>685.58003310599997</v>
      </c>
      <c r="I43" s="117"/>
    </row>
    <row r="44" spans="1:9" outlineLevel="2" x14ac:dyDescent="0.2">
      <c r="A44" s="109" t="s">
        <v>1337</v>
      </c>
      <c r="B44" s="110" t="s">
        <v>1338</v>
      </c>
      <c r="C44" s="111">
        <v>1</v>
      </c>
      <c r="D44" s="112"/>
      <c r="E44" s="113">
        <f>SUM(F45,F47,F49,F75)</f>
        <v>1983964.3523498899</v>
      </c>
      <c r="F44" s="114">
        <f>C44*E44</f>
        <v>1983964.3523498899</v>
      </c>
      <c r="G44" s="115">
        <f>IF(F44=0, 0, 100*(1-(H44/F44)))</f>
        <v>40</v>
      </c>
      <c r="H44" s="116">
        <f>C44*SUM(H45,H47,H49,H75)</f>
        <v>1190378.611409934</v>
      </c>
      <c r="I44" s="117"/>
    </row>
    <row r="45" spans="1:9" outlineLevel="3" x14ac:dyDescent="0.2">
      <c r="A45" s="109" t="s">
        <v>1339</v>
      </c>
      <c r="B45" s="110" t="s">
        <v>309</v>
      </c>
      <c r="C45" s="111">
        <v>89</v>
      </c>
      <c r="D45" s="112"/>
      <c r="E45" s="113">
        <v>967.93582071000003</v>
      </c>
      <c r="F45" s="114">
        <f>C45*E45</f>
        <v>86146.288043189998</v>
      </c>
      <c r="G45" s="115">
        <v>40</v>
      </c>
      <c r="H45" s="116">
        <f>F45*(1-(G45/100)) +(0*SUM(H46))</f>
        <v>51687.772825913999</v>
      </c>
      <c r="I45" s="117"/>
    </row>
    <row r="46" spans="1:9" hidden="1" outlineLevel="3" x14ac:dyDescent="0.2">
      <c r="A46" s="109" t="s">
        <v>1340</v>
      </c>
      <c r="B46" s="110" t="s">
        <v>311</v>
      </c>
      <c r="C46" s="111">
        <v>1</v>
      </c>
      <c r="D46" s="112"/>
      <c r="E46" s="113">
        <v>967.93582071000003</v>
      </c>
      <c r="F46" s="114">
        <v>967.93582071000003</v>
      </c>
      <c r="G46" s="115">
        <v>40</v>
      </c>
      <c r="H46" s="116">
        <v>580.76149242600002</v>
      </c>
      <c r="I46" s="117"/>
    </row>
    <row r="47" spans="1:9" outlineLevel="3" x14ac:dyDescent="0.2">
      <c r="A47" s="109" t="s">
        <v>1341</v>
      </c>
      <c r="B47" s="110" t="s">
        <v>66</v>
      </c>
      <c r="C47" s="111">
        <v>67</v>
      </c>
      <c r="D47" s="112"/>
      <c r="E47" s="113">
        <v>5209</v>
      </c>
      <c r="F47" s="114">
        <f>C47*E47</f>
        <v>349003</v>
      </c>
      <c r="G47" s="115">
        <v>40</v>
      </c>
      <c r="H47" s="116">
        <f>F47*(1-(G47/100)) +(0*SUM(H48))</f>
        <v>209401.8</v>
      </c>
      <c r="I47" s="117"/>
    </row>
    <row r="48" spans="1:9" hidden="1" outlineLevel="3" x14ac:dyDescent="0.2">
      <c r="A48" s="109" t="s">
        <v>1342</v>
      </c>
      <c r="B48" s="110" t="s">
        <v>68</v>
      </c>
      <c r="C48" s="111">
        <v>1</v>
      </c>
      <c r="D48" s="112"/>
      <c r="E48" s="113">
        <v>5209</v>
      </c>
      <c r="F48" s="114">
        <v>5209</v>
      </c>
      <c r="G48" s="115">
        <v>40</v>
      </c>
      <c r="H48" s="116">
        <v>3125.4</v>
      </c>
      <c r="I48" s="117"/>
    </row>
    <row r="49" spans="1:9" ht="22.5" outlineLevel="3" x14ac:dyDescent="0.2">
      <c r="A49" s="109" t="s">
        <v>1343</v>
      </c>
      <c r="B49" s="110" t="s">
        <v>1344</v>
      </c>
      <c r="C49" s="111">
        <v>45</v>
      </c>
      <c r="D49" s="112"/>
      <c r="E49" s="113">
        <v>20776.531261939999</v>
      </c>
      <c r="F49" s="114">
        <f>C49*E49</f>
        <v>934943.90678730002</v>
      </c>
      <c r="G49" s="115">
        <v>40</v>
      </c>
      <c r="H49" s="116">
        <f>F49*(1-(G49/100)) +(0*SUM(H50,H51,H52,H53,H54,H55,H56,H57,H58,H59,H60,H61,H62,H63,H64,H65,H66,H67,H68,H69,H70,H71,H72,H73,H74))</f>
        <v>560966.34407237999</v>
      </c>
      <c r="I49" s="117"/>
    </row>
    <row r="50" spans="1:9" hidden="1" outlineLevel="4" x14ac:dyDescent="0.2">
      <c r="A50" s="109" t="s">
        <v>1345</v>
      </c>
      <c r="B50" s="110" t="s">
        <v>1308</v>
      </c>
      <c r="C50" s="111">
        <v>0</v>
      </c>
      <c r="D50" s="112"/>
      <c r="E50" s="113">
        <v>3158</v>
      </c>
      <c r="F50" s="114">
        <v>0</v>
      </c>
      <c r="G50" s="115">
        <v>40</v>
      </c>
      <c r="H50" s="116">
        <v>0</v>
      </c>
      <c r="I50" s="117"/>
    </row>
    <row r="51" spans="1:9" hidden="1" outlineLevel="4" x14ac:dyDescent="0.2">
      <c r="A51" s="109" t="s">
        <v>1346</v>
      </c>
      <c r="B51" s="110" t="s">
        <v>118</v>
      </c>
      <c r="C51" s="111">
        <v>4</v>
      </c>
      <c r="D51" s="112"/>
      <c r="E51" s="113">
        <v>508.08608175000001</v>
      </c>
      <c r="F51" s="114">
        <v>2032.344327</v>
      </c>
      <c r="G51" s="115">
        <v>40</v>
      </c>
      <c r="H51" s="116">
        <v>1219.4065962</v>
      </c>
      <c r="I51" s="117"/>
    </row>
    <row r="52" spans="1:9" hidden="1" outlineLevel="4" x14ac:dyDescent="0.2">
      <c r="A52" s="109" t="s">
        <v>1347</v>
      </c>
      <c r="B52" s="110" t="s">
        <v>114</v>
      </c>
      <c r="C52" s="111">
        <v>1</v>
      </c>
      <c r="D52" s="112"/>
      <c r="E52" s="113">
        <v>1400.7385712499999</v>
      </c>
      <c r="F52" s="114">
        <v>1400.7385712499999</v>
      </c>
      <c r="G52" s="115">
        <v>40</v>
      </c>
      <c r="H52" s="116">
        <v>840.44314274999999</v>
      </c>
      <c r="I52" s="117"/>
    </row>
    <row r="53" spans="1:9" hidden="1" outlineLevel="4" x14ac:dyDescent="0.2">
      <c r="A53" s="109" t="s">
        <v>1348</v>
      </c>
      <c r="B53" s="110" t="s">
        <v>106</v>
      </c>
      <c r="C53" s="111">
        <v>2</v>
      </c>
      <c r="D53" s="112"/>
      <c r="E53" s="113">
        <v>313.76543995999998</v>
      </c>
      <c r="F53" s="114">
        <v>627.53087991999996</v>
      </c>
      <c r="G53" s="115">
        <v>40</v>
      </c>
      <c r="H53" s="116">
        <v>376.518527952</v>
      </c>
      <c r="I53" s="117"/>
    </row>
    <row r="54" spans="1:9" hidden="1" outlineLevel="4" x14ac:dyDescent="0.2">
      <c r="A54" s="109" t="s">
        <v>1349</v>
      </c>
      <c r="B54" s="110" t="s">
        <v>116</v>
      </c>
      <c r="C54" s="111">
        <v>1</v>
      </c>
      <c r="D54" s="112"/>
      <c r="E54" s="113">
        <v>491.93938622000002</v>
      </c>
      <c r="F54" s="114">
        <v>491.93938622000002</v>
      </c>
      <c r="G54" s="115">
        <v>40</v>
      </c>
      <c r="H54" s="116">
        <v>295.163631732</v>
      </c>
      <c r="I54" s="117"/>
    </row>
    <row r="55" spans="1:9" hidden="1" outlineLevel="4" x14ac:dyDescent="0.2">
      <c r="A55" s="109" t="s">
        <v>1350</v>
      </c>
      <c r="B55" s="110" t="s">
        <v>1316</v>
      </c>
      <c r="C55" s="111">
        <v>0</v>
      </c>
      <c r="D55" s="112"/>
      <c r="E55" s="113">
        <v>7640</v>
      </c>
      <c r="F55" s="114">
        <v>0</v>
      </c>
      <c r="G55" s="115">
        <v>40</v>
      </c>
      <c r="H55" s="116">
        <v>0</v>
      </c>
      <c r="I55" s="117"/>
    </row>
    <row r="56" spans="1:9" hidden="1" outlineLevel="4" x14ac:dyDescent="0.2">
      <c r="A56" s="109" t="s">
        <v>1351</v>
      </c>
      <c r="B56" s="110" t="s">
        <v>214</v>
      </c>
      <c r="C56" s="111">
        <v>1</v>
      </c>
      <c r="D56" s="112"/>
      <c r="E56" s="113">
        <v>5940.1629950300003</v>
      </c>
      <c r="F56" s="114">
        <v>5940.1629950300003</v>
      </c>
      <c r="G56" s="115">
        <v>40</v>
      </c>
      <c r="H56" s="116">
        <v>3564.0977970180002</v>
      </c>
      <c r="I56" s="117"/>
    </row>
    <row r="57" spans="1:9" hidden="1" outlineLevel="4" x14ac:dyDescent="0.2">
      <c r="A57" s="109" t="s">
        <v>1352</v>
      </c>
      <c r="B57" s="110" t="s">
        <v>1160</v>
      </c>
      <c r="C57" s="111">
        <v>0</v>
      </c>
      <c r="D57" s="112"/>
      <c r="E57" s="113">
        <v>666.34407233000002</v>
      </c>
      <c r="F57" s="114">
        <v>0</v>
      </c>
      <c r="G57" s="115">
        <v>40</v>
      </c>
      <c r="H57" s="116">
        <v>0</v>
      </c>
      <c r="I57" s="117"/>
    </row>
    <row r="58" spans="1:9" hidden="1" outlineLevel="4" x14ac:dyDescent="0.2">
      <c r="A58" s="109" t="s">
        <v>1353</v>
      </c>
      <c r="B58" s="110" t="s">
        <v>100</v>
      </c>
      <c r="C58" s="111">
        <v>1</v>
      </c>
      <c r="D58" s="112"/>
      <c r="E58" s="113">
        <v>967.93582071000003</v>
      </c>
      <c r="F58" s="114">
        <v>967.93582071000003</v>
      </c>
      <c r="G58" s="115">
        <v>40</v>
      </c>
      <c r="H58" s="116">
        <v>580.76149242600002</v>
      </c>
      <c r="I58" s="117"/>
    </row>
    <row r="59" spans="1:9" hidden="1" outlineLevel="4" x14ac:dyDescent="0.2">
      <c r="A59" s="109" t="s">
        <v>1354</v>
      </c>
      <c r="B59" s="110" t="s">
        <v>112</v>
      </c>
      <c r="C59" s="111">
        <v>1</v>
      </c>
      <c r="D59" s="112"/>
      <c r="E59" s="113">
        <v>967.93582071000003</v>
      </c>
      <c r="F59" s="114">
        <v>967.93582071000003</v>
      </c>
      <c r="G59" s="115">
        <v>40</v>
      </c>
      <c r="H59" s="116">
        <v>580.76149242600002</v>
      </c>
      <c r="I59" s="117"/>
    </row>
    <row r="60" spans="1:9" hidden="1" outlineLevel="4" x14ac:dyDescent="0.2">
      <c r="A60" s="109" t="s">
        <v>1355</v>
      </c>
      <c r="B60" s="110" t="s">
        <v>218</v>
      </c>
      <c r="C60" s="111">
        <v>1</v>
      </c>
      <c r="D60" s="112"/>
      <c r="E60" s="113">
        <v>1527.53087992</v>
      </c>
      <c r="F60" s="114">
        <v>1527.53087992</v>
      </c>
      <c r="G60" s="115">
        <v>40</v>
      </c>
      <c r="H60" s="116">
        <v>916.518527952</v>
      </c>
      <c r="I60" s="117"/>
    </row>
    <row r="61" spans="1:9" hidden="1" outlineLevel="4" x14ac:dyDescent="0.2">
      <c r="A61" s="109" t="s">
        <v>1356</v>
      </c>
      <c r="B61" s="110" t="s">
        <v>98</v>
      </c>
      <c r="C61" s="111">
        <v>1</v>
      </c>
      <c r="D61" s="112"/>
      <c r="E61" s="113">
        <v>594.85546925000006</v>
      </c>
      <c r="F61" s="114">
        <v>594.85546925000006</v>
      </c>
      <c r="G61" s="115">
        <v>40</v>
      </c>
      <c r="H61" s="116">
        <v>356.91328155000002</v>
      </c>
      <c r="I61" s="117"/>
    </row>
    <row r="62" spans="1:9" hidden="1" outlineLevel="4" x14ac:dyDescent="0.2">
      <c r="A62" s="109" t="s">
        <v>1357</v>
      </c>
      <c r="B62" s="110" t="s">
        <v>68</v>
      </c>
      <c r="C62" s="111">
        <v>0</v>
      </c>
      <c r="D62" s="112"/>
      <c r="E62" s="113">
        <v>5209</v>
      </c>
      <c r="F62" s="114">
        <v>0</v>
      </c>
      <c r="G62" s="115">
        <v>40</v>
      </c>
      <c r="H62" s="116">
        <v>0</v>
      </c>
      <c r="I62" s="117"/>
    </row>
    <row r="63" spans="1:9" hidden="1" outlineLevel="4" x14ac:dyDescent="0.2">
      <c r="A63" s="109" t="s">
        <v>1358</v>
      </c>
      <c r="B63" s="110" t="s">
        <v>120</v>
      </c>
      <c r="C63" s="111">
        <v>1</v>
      </c>
      <c r="D63" s="112"/>
      <c r="E63" s="113">
        <v>275.43613906000002</v>
      </c>
      <c r="F63" s="114">
        <v>275.43613906000002</v>
      </c>
      <c r="G63" s="115">
        <v>40</v>
      </c>
      <c r="H63" s="116">
        <v>165.261683436</v>
      </c>
      <c r="I63" s="117"/>
    </row>
    <row r="64" spans="1:9" hidden="1" outlineLevel="4" x14ac:dyDescent="0.2">
      <c r="A64" s="109" t="s">
        <v>1359</v>
      </c>
      <c r="B64" s="110" t="s">
        <v>102</v>
      </c>
      <c r="C64" s="111">
        <v>1</v>
      </c>
      <c r="D64" s="112"/>
      <c r="E64" s="113">
        <v>78.186680249999995</v>
      </c>
      <c r="F64" s="114">
        <v>78.186680249999995</v>
      </c>
      <c r="G64" s="115">
        <v>40</v>
      </c>
      <c r="H64" s="116">
        <v>46.912008149999998</v>
      </c>
      <c r="I64" s="117"/>
    </row>
    <row r="65" spans="1:9" hidden="1" outlineLevel="4" x14ac:dyDescent="0.2">
      <c r="A65" s="109" t="s">
        <v>1360</v>
      </c>
      <c r="B65" s="110" t="s">
        <v>104</v>
      </c>
      <c r="C65" s="111">
        <v>1</v>
      </c>
      <c r="D65" s="112"/>
      <c r="E65" s="113">
        <v>823.90169361999995</v>
      </c>
      <c r="F65" s="114">
        <v>823.90169361999995</v>
      </c>
      <c r="G65" s="115">
        <v>40</v>
      </c>
      <c r="H65" s="116">
        <v>494.34101617200002</v>
      </c>
      <c r="I65" s="117"/>
    </row>
    <row r="66" spans="1:9" hidden="1" outlineLevel="4" x14ac:dyDescent="0.2">
      <c r="A66" s="109" t="s">
        <v>1361</v>
      </c>
      <c r="B66" s="110" t="s">
        <v>122</v>
      </c>
      <c r="C66" s="111">
        <v>1</v>
      </c>
      <c r="D66" s="112"/>
      <c r="E66" s="113">
        <v>270.62269196</v>
      </c>
      <c r="F66" s="114">
        <v>270.62269196</v>
      </c>
      <c r="G66" s="115">
        <v>40</v>
      </c>
      <c r="H66" s="116">
        <v>162.37361517599999</v>
      </c>
      <c r="I66" s="117"/>
    </row>
    <row r="67" spans="1:9" hidden="1" outlineLevel="4" x14ac:dyDescent="0.2">
      <c r="A67" s="109" t="s">
        <v>1362</v>
      </c>
      <c r="B67" s="110" t="s">
        <v>226</v>
      </c>
      <c r="C67" s="111">
        <v>0</v>
      </c>
      <c r="D67" s="112"/>
      <c r="E67" s="113">
        <v>119.07551254000001</v>
      </c>
      <c r="F67" s="114">
        <v>0</v>
      </c>
      <c r="G67" s="115">
        <v>40</v>
      </c>
      <c r="H67" s="116">
        <v>0</v>
      </c>
      <c r="I67" s="117"/>
    </row>
    <row r="68" spans="1:9" hidden="1" outlineLevel="4" x14ac:dyDescent="0.2">
      <c r="A68" s="109" t="s">
        <v>1363</v>
      </c>
      <c r="B68" s="110" t="s">
        <v>228</v>
      </c>
      <c r="C68" s="111">
        <v>1</v>
      </c>
      <c r="D68" s="112"/>
      <c r="E68" s="113">
        <v>56.526168339999998</v>
      </c>
      <c r="F68" s="114">
        <v>56.526168339999998</v>
      </c>
      <c r="G68" s="115">
        <v>40</v>
      </c>
      <c r="H68" s="116">
        <v>33.915701003999999</v>
      </c>
      <c r="I68" s="117"/>
    </row>
    <row r="69" spans="1:9" hidden="1" outlineLevel="4" x14ac:dyDescent="0.2">
      <c r="A69" s="109" t="s">
        <v>1364</v>
      </c>
      <c r="B69" s="110" t="s">
        <v>124</v>
      </c>
      <c r="C69" s="111">
        <v>1</v>
      </c>
      <c r="D69" s="112"/>
      <c r="E69" s="113">
        <v>212.88679486000001</v>
      </c>
      <c r="F69" s="114">
        <v>212.88679486000001</v>
      </c>
      <c r="G69" s="115">
        <v>40</v>
      </c>
      <c r="H69" s="116">
        <v>127.732076916</v>
      </c>
      <c r="I69" s="117"/>
    </row>
    <row r="70" spans="1:9" hidden="1" outlineLevel="4" x14ac:dyDescent="0.2">
      <c r="A70" s="109" t="s">
        <v>1365</v>
      </c>
      <c r="B70" s="110" t="s">
        <v>126</v>
      </c>
      <c r="C70" s="111">
        <v>1</v>
      </c>
      <c r="D70" s="112"/>
      <c r="E70" s="113">
        <v>206.87635298999999</v>
      </c>
      <c r="F70" s="114">
        <v>206.87635298999999</v>
      </c>
      <c r="G70" s="115">
        <v>40</v>
      </c>
      <c r="H70" s="116">
        <v>124.125811794</v>
      </c>
      <c r="I70" s="117"/>
    </row>
    <row r="71" spans="1:9" hidden="1" outlineLevel="4" x14ac:dyDescent="0.2">
      <c r="A71" s="109" t="s">
        <v>1366</v>
      </c>
      <c r="B71" s="110" t="s">
        <v>110</v>
      </c>
      <c r="C71" s="111">
        <v>1</v>
      </c>
      <c r="D71" s="112"/>
      <c r="E71" s="113">
        <v>3158.4872023399998</v>
      </c>
      <c r="F71" s="114">
        <v>3158.4872023399998</v>
      </c>
      <c r="G71" s="115">
        <v>40</v>
      </c>
      <c r="H71" s="116">
        <v>1895.0923214039999</v>
      </c>
      <c r="I71" s="117"/>
    </row>
    <row r="72" spans="1:9" hidden="1" outlineLevel="4" x14ac:dyDescent="0.2">
      <c r="A72" s="109" t="s">
        <v>1367</v>
      </c>
      <c r="B72" s="110" t="s">
        <v>1333</v>
      </c>
      <c r="C72" s="111">
        <v>0</v>
      </c>
      <c r="D72" s="112"/>
      <c r="E72" s="113">
        <v>8039</v>
      </c>
      <c r="F72" s="114">
        <v>0</v>
      </c>
      <c r="G72" s="115">
        <v>40</v>
      </c>
      <c r="H72" s="116">
        <v>0</v>
      </c>
      <c r="I72" s="117"/>
    </row>
    <row r="73" spans="1:9" hidden="1" outlineLevel="4" x14ac:dyDescent="0.2">
      <c r="A73" s="109" t="s">
        <v>1368</v>
      </c>
      <c r="B73" s="110" t="s">
        <v>1335</v>
      </c>
      <c r="C73" s="111">
        <v>0</v>
      </c>
      <c r="D73" s="112"/>
      <c r="E73" s="113">
        <v>3215</v>
      </c>
      <c r="F73" s="114">
        <v>0</v>
      </c>
      <c r="G73" s="115">
        <v>40</v>
      </c>
      <c r="H73" s="116">
        <v>0</v>
      </c>
      <c r="I73" s="117"/>
    </row>
    <row r="74" spans="1:9" hidden="1" outlineLevel="4" x14ac:dyDescent="0.2">
      <c r="A74" s="109" t="s">
        <v>1369</v>
      </c>
      <c r="B74" s="110" t="s">
        <v>235</v>
      </c>
      <c r="C74" s="111">
        <v>1</v>
      </c>
      <c r="D74" s="112"/>
      <c r="E74" s="113">
        <v>1142.63338851</v>
      </c>
      <c r="F74" s="114">
        <v>1142.63338851</v>
      </c>
      <c r="G74" s="115">
        <v>40</v>
      </c>
      <c r="H74" s="116">
        <v>685.58003310599997</v>
      </c>
      <c r="I74" s="117"/>
    </row>
    <row r="75" spans="1:9" ht="22.5" outlineLevel="3" x14ac:dyDescent="0.2">
      <c r="A75" s="109" t="s">
        <v>1370</v>
      </c>
      <c r="B75" s="110" t="s">
        <v>1371</v>
      </c>
      <c r="C75" s="111">
        <v>22</v>
      </c>
      <c r="D75" s="112"/>
      <c r="E75" s="113">
        <v>27903.234432699999</v>
      </c>
      <c r="F75" s="114">
        <f>C75*E75</f>
        <v>613871.1575194</v>
      </c>
      <c r="G75" s="115">
        <v>40</v>
      </c>
      <c r="H75" s="116">
        <f>F75*(1-(G75/100)) +(0*SUM(H76,H77,H78,H79,H80,H81,H82,H83,H84,H85,H86,H87,H88,H89,H90,H91,H92,H93,H94,H95,H96,H97,H98,H99,H100))</f>
        <v>368322.69451164</v>
      </c>
      <c r="I75" s="117"/>
    </row>
    <row r="76" spans="1:9" hidden="1" outlineLevel="4" x14ac:dyDescent="0.2">
      <c r="A76" s="109" t="s">
        <v>1372</v>
      </c>
      <c r="B76" s="110" t="s">
        <v>1308</v>
      </c>
      <c r="C76" s="111">
        <v>0</v>
      </c>
      <c r="D76" s="112"/>
      <c r="E76" s="113">
        <v>3158</v>
      </c>
      <c r="F76" s="114">
        <v>0</v>
      </c>
      <c r="G76" s="115">
        <v>40</v>
      </c>
      <c r="H76" s="116">
        <v>0</v>
      </c>
      <c r="I76" s="117"/>
    </row>
    <row r="77" spans="1:9" hidden="1" outlineLevel="4" x14ac:dyDescent="0.2">
      <c r="A77" s="109" t="s">
        <v>1373</v>
      </c>
      <c r="B77" s="110" t="s">
        <v>118</v>
      </c>
      <c r="C77" s="111">
        <v>8</v>
      </c>
      <c r="D77" s="112"/>
      <c r="E77" s="113">
        <v>508.08608175000001</v>
      </c>
      <c r="F77" s="114">
        <v>4064.688654</v>
      </c>
      <c r="G77" s="115">
        <v>40</v>
      </c>
      <c r="H77" s="116">
        <v>2438.8131923999999</v>
      </c>
      <c r="I77" s="117"/>
    </row>
    <row r="78" spans="1:9" hidden="1" outlineLevel="4" x14ac:dyDescent="0.2">
      <c r="A78" s="109" t="s">
        <v>1374</v>
      </c>
      <c r="B78" s="110" t="s">
        <v>114</v>
      </c>
      <c r="C78" s="111">
        <v>1</v>
      </c>
      <c r="D78" s="112"/>
      <c r="E78" s="113">
        <v>1400.7385712499999</v>
      </c>
      <c r="F78" s="114">
        <v>1400.7385712499999</v>
      </c>
      <c r="G78" s="115">
        <v>40</v>
      </c>
      <c r="H78" s="116">
        <v>840.44314274999999</v>
      </c>
      <c r="I78" s="117"/>
    </row>
    <row r="79" spans="1:9" hidden="1" outlineLevel="4" x14ac:dyDescent="0.2">
      <c r="A79" s="109" t="s">
        <v>1375</v>
      </c>
      <c r="B79" s="110" t="s">
        <v>106</v>
      </c>
      <c r="C79" s="111">
        <v>2</v>
      </c>
      <c r="D79" s="112"/>
      <c r="E79" s="113">
        <v>313.76543995999998</v>
      </c>
      <c r="F79" s="114">
        <v>627.53087991999996</v>
      </c>
      <c r="G79" s="115">
        <v>40</v>
      </c>
      <c r="H79" s="116">
        <v>376.518527952</v>
      </c>
      <c r="I79" s="117"/>
    </row>
    <row r="80" spans="1:9" hidden="1" outlineLevel="4" x14ac:dyDescent="0.2">
      <c r="A80" s="109" t="s">
        <v>1376</v>
      </c>
      <c r="B80" s="110" t="s">
        <v>116</v>
      </c>
      <c r="C80" s="111">
        <v>1</v>
      </c>
      <c r="D80" s="112"/>
      <c r="E80" s="113">
        <v>491.93938622000002</v>
      </c>
      <c r="F80" s="114">
        <v>491.93938622000002</v>
      </c>
      <c r="G80" s="115">
        <v>40</v>
      </c>
      <c r="H80" s="116">
        <v>295.163631732</v>
      </c>
      <c r="I80" s="117"/>
    </row>
    <row r="81" spans="1:9" hidden="1" outlineLevel="4" x14ac:dyDescent="0.2">
      <c r="A81" s="109" t="s">
        <v>1377</v>
      </c>
      <c r="B81" s="110" t="s">
        <v>1316</v>
      </c>
      <c r="C81" s="111">
        <v>0</v>
      </c>
      <c r="D81" s="112"/>
      <c r="E81" s="113">
        <v>7640</v>
      </c>
      <c r="F81" s="114">
        <v>0</v>
      </c>
      <c r="G81" s="115">
        <v>40</v>
      </c>
      <c r="H81" s="116">
        <v>0</v>
      </c>
      <c r="I81" s="117"/>
    </row>
    <row r="82" spans="1:9" hidden="1" outlineLevel="4" x14ac:dyDescent="0.2">
      <c r="A82" s="109" t="s">
        <v>1378</v>
      </c>
      <c r="B82" s="110" t="s">
        <v>214</v>
      </c>
      <c r="C82" s="111">
        <v>1</v>
      </c>
      <c r="D82" s="112"/>
      <c r="E82" s="113">
        <v>5940.1629950300003</v>
      </c>
      <c r="F82" s="114">
        <v>5940.1629950300003</v>
      </c>
      <c r="G82" s="115">
        <v>40</v>
      </c>
      <c r="H82" s="116">
        <v>3564.0977970180002</v>
      </c>
      <c r="I82" s="117"/>
    </row>
    <row r="83" spans="1:9" hidden="1" outlineLevel="4" x14ac:dyDescent="0.2">
      <c r="A83" s="109" t="s">
        <v>1379</v>
      </c>
      <c r="B83" s="110" t="s">
        <v>1160</v>
      </c>
      <c r="C83" s="111">
        <v>0</v>
      </c>
      <c r="D83" s="112"/>
      <c r="E83" s="113">
        <v>666.34407233000002</v>
      </c>
      <c r="F83" s="114">
        <v>0</v>
      </c>
      <c r="G83" s="115">
        <v>40</v>
      </c>
      <c r="H83" s="116">
        <v>0</v>
      </c>
      <c r="I83" s="117"/>
    </row>
    <row r="84" spans="1:9" hidden="1" outlineLevel="4" x14ac:dyDescent="0.2">
      <c r="A84" s="109" t="s">
        <v>1380</v>
      </c>
      <c r="B84" s="110" t="s">
        <v>100</v>
      </c>
      <c r="C84" s="111">
        <v>2</v>
      </c>
      <c r="D84" s="112"/>
      <c r="E84" s="113">
        <v>967.93582071000003</v>
      </c>
      <c r="F84" s="114">
        <v>1935.8716414200001</v>
      </c>
      <c r="G84" s="115">
        <v>40</v>
      </c>
      <c r="H84" s="116">
        <v>1161.522984852</v>
      </c>
      <c r="I84" s="117"/>
    </row>
    <row r="85" spans="1:9" hidden="1" outlineLevel="4" x14ac:dyDescent="0.2">
      <c r="A85" s="109" t="s">
        <v>1381</v>
      </c>
      <c r="B85" s="110" t="s">
        <v>112</v>
      </c>
      <c r="C85" s="111">
        <v>2</v>
      </c>
      <c r="D85" s="112"/>
      <c r="E85" s="113">
        <v>967.93582071000003</v>
      </c>
      <c r="F85" s="114">
        <v>1935.8716414200001</v>
      </c>
      <c r="G85" s="115">
        <v>40</v>
      </c>
      <c r="H85" s="116">
        <v>1161.522984852</v>
      </c>
      <c r="I85" s="117"/>
    </row>
    <row r="86" spans="1:9" hidden="1" outlineLevel="4" x14ac:dyDescent="0.2">
      <c r="A86" s="109" t="s">
        <v>1382</v>
      </c>
      <c r="B86" s="110" t="s">
        <v>218</v>
      </c>
      <c r="C86" s="111">
        <v>1</v>
      </c>
      <c r="D86" s="112"/>
      <c r="E86" s="113">
        <v>1527.53087992</v>
      </c>
      <c r="F86" s="114">
        <v>1527.53087992</v>
      </c>
      <c r="G86" s="115">
        <v>40</v>
      </c>
      <c r="H86" s="116">
        <v>916.518527952</v>
      </c>
      <c r="I86" s="117"/>
    </row>
    <row r="87" spans="1:9" hidden="1" outlineLevel="4" x14ac:dyDescent="0.2">
      <c r="A87" s="109" t="s">
        <v>1383</v>
      </c>
      <c r="B87" s="110" t="s">
        <v>98</v>
      </c>
      <c r="C87" s="111">
        <v>1</v>
      </c>
      <c r="D87" s="112"/>
      <c r="E87" s="113">
        <v>594.85546925000006</v>
      </c>
      <c r="F87" s="114">
        <v>594.85546925000006</v>
      </c>
      <c r="G87" s="115">
        <v>40</v>
      </c>
      <c r="H87" s="116">
        <v>356.91328155000002</v>
      </c>
      <c r="I87" s="117"/>
    </row>
    <row r="88" spans="1:9" hidden="1" outlineLevel="4" x14ac:dyDescent="0.2">
      <c r="A88" s="109" t="s">
        <v>1384</v>
      </c>
      <c r="B88" s="110" t="s">
        <v>68</v>
      </c>
      <c r="C88" s="111">
        <v>0</v>
      </c>
      <c r="D88" s="112"/>
      <c r="E88" s="113">
        <v>5209</v>
      </c>
      <c r="F88" s="114">
        <v>0</v>
      </c>
      <c r="G88" s="115">
        <v>40</v>
      </c>
      <c r="H88" s="116">
        <v>0</v>
      </c>
      <c r="I88" s="117"/>
    </row>
    <row r="89" spans="1:9" hidden="1" outlineLevel="4" x14ac:dyDescent="0.2">
      <c r="A89" s="109" t="s">
        <v>1385</v>
      </c>
      <c r="B89" s="110" t="s">
        <v>120</v>
      </c>
      <c r="C89" s="111">
        <v>1</v>
      </c>
      <c r="D89" s="112"/>
      <c r="E89" s="113">
        <v>275.43613906000002</v>
      </c>
      <c r="F89" s="114">
        <v>275.43613906000002</v>
      </c>
      <c r="G89" s="115">
        <v>40</v>
      </c>
      <c r="H89" s="116">
        <v>165.261683436</v>
      </c>
      <c r="I89" s="117"/>
    </row>
    <row r="90" spans="1:9" hidden="1" outlineLevel="4" x14ac:dyDescent="0.2">
      <c r="A90" s="109" t="s">
        <v>1386</v>
      </c>
      <c r="B90" s="110" t="s">
        <v>102</v>
      </c>
      <c r="C90" s="111">
        <v>1</v>
      </c>
      <c r="D90" s="112"/>
      <c r="E90" s="113">
        <v>78.186680249999995</v>
      </c>
      <c r="F90" s="114">
        <v>78.186680249999995</v>
      </c>
      <c r="G90" s="115">
        <v>40</v>
      </c>
      <c r="H90" s="116">
        <v>46.912008149999998</v>
      </c>
      <c r="I90" s="117"/>
    </row>
    <row r="91" spans="1:9" hidden="1" outlineLevel="4" x14ac:dyDescent="0.2">
      <c r="A91" s="109" t="s">
        <v>1387</v>
      </c>
      <c r="B91" s="110" t="s">
        <v>104</v>
      </c>
      <c r="C91" s="111">
        <v>1</v>
      </c>
      <c r="D91" s="112"/>
      <c r="E91" s="113">
        <v>823.90169361999995</v>
      </c>
      <c r="F91" s="114">
        <v>823.90169361999995</v>
      </c>
      <c r="G91" s="115">
        <v>40</v>
      </c>
      <c r="H91" s="116">
        <v>494.34101617200002</v>
      </c>
      <c r="I91" s="117"/>
    </row>
    <row r="92" spans="1:9" hidden="1" outlineLevel="4" x14ac:dyDescent="0.2">
      <c r="A92" s="109" t="s">
        <v>1388</v>
      </c>
      <c r="B92" s="110" t="s">
        <v>122</v>
      </c>
      <c r="C92" s="111">
        <v>1</v>
      </c>
      <c r="D92" s="112"/>
      <c r="E92" s="113">
        <v>270.62269196</v>
      </c>
      <c r="F92" s="114">
        <v>270.62269196</v>
      </c>
      <c r="G92" s="115">
        <v>40</v>
      </c>
      <c r="H92" s="116">
        <v>162.37361517599999</v>
      </c>
      <c r="I92" s="117"/>
    </row>
    <row r="93" spans="1:9" hidden="1" outlineLevel="4" x14ac:dyDescent="0.2">
      <c r="A93" s="109" t="s">
        <v>1389</v>
      </c>
      <c r="B93" s="110" t="s">
        <v>226</v>
      </c>
      <c r="C93" s="111">
        <v>0</v>
      </c>
      <c r="D93" s="112"/>
      <c r="E93" s="113">
        <v>119.07551254000001</v>
      </c>
      <c r="F93" s="114">
        <v>0</v>
      </c>
      <c r="G93" s="115">
        <v>40</v>
      </c>
      <c r="H93" s="116">
        <v>0</v>
      </c>
      <c r="I93" s="117"/>
    </row>
    <row r="94" spans="1:9" hidden="1" outlineLevel="4" x14ac:dyDescent="0.2">
      <c r="A94" s="109" t="s">
        <v>1390</v>
      </c>
      <c r="B94" s="110" t="s">
        <v>228</v>
      </c>
      <c r="C94" s="111">
        <v>1</v>
      </c>
      <c r="D94" s="112"/>
      <c r="E94" s="113">
        <v>56.526168339999998</v>
      </c>
      <c r="F94" s="114">
        <v>56.526168339999998</v>
      </c>
      <c r="G94" s="115">
        <v>40</v>
      </c>
      <c r="H94" s="116">
        <v>33.915701003999999</v>
      </c>
      <c r="I94" s="117"/>
    </row>
    <row r="95" spans="1:9" hidden="1" outlineLevel="4" x14ac:dyDescent="0.2">
      <c r="A95" s="109" t="s">
        <v>1391</v>
      </c>
      <c r="B95" s="110" t="s">
        <v>124</v>
      </c>
      <c r="C95" s="111">
        <v>1</v>
      </c>
      <c r="D95" s="112"/>
      <c r="E95" s="113">
        <v>212.88679486000001</v>
      </c>
      <c r="F95" s="114">
        <v>212.88679486000001</v>
      </c>
      <c r="G95" s="115">
        <v>40</v>
      </c>
      <c r="H95" s="116">
        <v>127.732076916</v>
      </c>
      <c r="I95" s="117"/>
    </row>
    <row r="96" spans="1:9" hidden="1" outlineLevel="4" x14ac:dyDescent="0.2">
      <c r="A96" s="109" t="s">
        <v>1392</v>
      </c>
      <c r="B96" s="110" t="s">
        <v>126</v>
      </c>
      <c r="C96" s="111">
        <v>1</v>
      </c>
      <c r="D96" s="112"/>
      <c r="E96" s="113">
        <v>206.87635298999999</v>
      </c>
      <c r="F96" s="114">
        <v>206.87635298999999</v>
      </c>
      <c r="G96" s="115">
        <v>40</v>
      </c>
      <c r="H96" s="116">
        <v>124.125811794</v>
      </c>
      <c r="I96" s="117"/>
    </row>
    <row r="97" spans="1:9" hidden="1" outlineLevel="4" x14ac:dyDescent="0.2">
      <c r="A97" s="109" t="s">
        <v>1393</v>
      </c>
      <c r="B97" s="110" t="s">
        <v>110</v>
      </c>
      <c r="C97" s="111">
        <v>2</v>
      </c>
      <c r="D97" s="112"/>
      <c r="E97" s="113">
        <v>3158.4872023399998</v>
      </c>
      <c r="F97" s="114">
        <v>6316.9744046799997</v>
      </c>
      <c r="G97" s="115">
        <v>40</v>
      </c>
      <c r="H97" s="116">
        <v>3790.1846428079998</v>
      </c>
      <c r="I97" s="117"/>
    </row>
    <row r="98" spans="1:9" hidden="1" outlineLevel="4" x14ac:dyDescent="0.2">
      <c r="A98" s="109" t="s">
        <v>1394</v>
      </c>
      <c r="B98" s="110" t="s">
        <v>1333</v>
      </c>
      <c r="C98" s="111">
        <v>0</v>
      </c>
      <c r="D98" s="112"/>
      <c r="E98" s="113">
        <v>8039</v>
      </c>
      <c r="F98" s="114">
        <v>0</v>
      </c>
      <c r="G98" s="115">
        <v>40</v>
      </c>
      <c r="H98" s="116">
        <v>0</v>
      </c>
      <c r="I98" s="117"/>
    </row>
    <row r="99" spans="1:9" hidden="1" outlineLevel="4" x14ac:dyDescent="0.2">
      <c r="A99" s="109" t="s">
        <v>1395</v>
      </c>
      <c r="B99" s="110" t="s">
        <v>1335</v>
      </c>
      <c r="C99" s="111">
        <v>0</v>
      </c>
      <c r="D99" s="112"/>
      <c r="E99" s="113">
        <v>3215</v>
      </c>
      <c r="F99" s="114">
        <v>0</v>
      </c>
      <c r="G99" s="115">
        <v>40</v>
      </c>
      <c r="H99" s="116">
        <v>0</v>
      </c>
      <c r="I99" s="117"/>
    </row>
    <row r="100" spans="1:9" hidden="1" outlineLevel="4" x14ac:dyDescent="0.2">
      <c r="A100" s="109" t="s">
        <v>1396</v>
      </c>
      <c r="B100" s="110" t="s">
        <v>235</v>
      </c>
      <c r="C100" s="111">
        <v>1</v>
      </c>
      <c r="D100" s="112"/>
      <c r="E100" s="113">
        <v>1142.63338851</v>
      </c>
      <c r="F100" s="114">
        <v>1142.63338851</v>
      </c>
      <c r="G100" s="115">
        <v>40</v>
      </c>
      <c r="H100" s="116">
        <v>685.58003310599997</v>
      </c>
      <c r="I100" s="117"/>
    </row>
    <row r="101" spans="1:9" outlineLevel="2" x14ac:dyDescent="0.2">
      <c r="A101" s="109" t="s">
        <v>1397</v>
      </c>
      <c r="B101" s="110" t="s">
        <v>1398</v>
      </c>
      <c r="C101" s="111">
        <v>1</v>
      </c>
      <c r="D101" s="112"/>
      <c r="E101" s="113">
        <f>SUM(F102,F104,F106)</f>
        <v>209380.24449264997</v>
      </c>
      <c r="F101" s="114">
        <f>C101*E101</f>
        <v>209380.24449264997</v>
      </c>
      <c r="G101" s="115">
        <f>IF(F101=0, 0, 100*(1-(H101/F101)))</f>
        <v>40</v>
      </c>
      <c r="H101" s="116">
        <f>C101*SUM(H102,H104,H106)</f>
        <v>125628.14669558998</v>
      </c>
      <c r="I101" s="117"/>
    </row>
    <row r="102" spans="1:9" outlineLevel="3" x14ac:dyDescent="0.2">
      <c r="A102" s="109" t="s">
        <v>1399</v>
      </c>
      <c r="B102" s="110" t="s">
        <v>309</v>
      </c>
      <c r="C102" s="111">
        <v>15</v>
      </c>
      <c r="D102" s="112"/>
      <c r="E102" s="113">
        <v>967.93582071000003</v>
      </c>
      <c r="F102" s="114">
        <f>C102*E102</f>
        <v>14519.037310650001</v>
      </c>
      <c r="G102" s="115">
        <v>40</v>
      </c>
      <c r="H102" s="116">
        <f>F102*(1-(G102/100)) +(0*SUM(H103))</f>
        <v>8711.4223863900006</v>
      </c>
      <c r="I102" s="117"/>
    </row>
    <row r="103" spans="1:9" hidden="1" outlineLevel="3" x14ac:dyDescent="0.2">
      <c r="A103" s="109" t="s">
        <v>1400</v>
      </c>
      <c r="B103" s="110" t="s">
        <v>311</v>
      </c>
      <c r="C103" s="111">
        <v>1</v>
      </c>
      <c r="D103" s="112"/>
      <c r="E103" s="113">
        <v>967.93582071000003</v>
      </c>
      <c r="F103" s="114">
        <v>967.93582071000003</v>
      </c>
      <c r="G103" s="115">
        <v>40</v>
      </c>
      <c r="H103" s="116">
        <v>580.76149242600002</v>
      </c>
      <c r="I103" s="117"/>
    </row>
    <row r="104" spans="1:9" outlineLevel="3" x14ac:dyDescent="0.2">
      <c r="A104" s="109" t="s">
        <v>1401</v>
      </c>
      <c r="B104" s="110" t="s">
        <v>66</v>
      </c>
      <c r="C104" s="111">
        <v>5</v>
      </c>
      <c r="D104" s="112"/>
      <c r="E104" s="113">
        <v>5209</v>
      </c>
      <c r="F104" s="114">
        <f>C104*E104</f>
        <v>26045</v>
      </c>
      <c r="G104" s="115">
        <v>40</v>
      </c>
      <c r="H104" s="116">
        <f>F104*(1-(G104/100)) +(0*SUM(H105))</f>
        <v>15627</v>
      </c>
      <c r="I104" s="117"/>
    </row>
    <row r="105" spans="1:9" hidden="1" outlineLevel="3" x14ac:dyDescent="0.2">
      <c r="A105" s="109" t="s">
        <v>1402</v>
      </c>
      <c r="B105" s="110" t="s">
        <v>68</v>
      </c>
      <c r="C105" s="111">
        <v>1</v>
      </c>
      <c r="D105" s="112"/>
      <c r="E105" s="113">
        <v>5209</v>
      </c>
      <c r="F105" s="114">
        <v>5209</v>
      </c>
      <c r="G105" s="115">
        <v>40</v>
      </c>
      <c r="H105" s="116">
        <v>3125.4</v>
      </c>
      <c r="I105" s="117"/>
    </row>
    <row r="106" spans="1:9" ht="22.5" outlineLevel="3" x14ac:dyDescent="0.2">
      <c r="A106" s="109" t="s">
        <v>1403</v>
      </c>
      <c r="B106" s="110" t="s">
        <v>1306</v>
      </c>
      <c r="C106" s="111">
        <v>5</v>
      </c>
      <c r="D106" s="112"/>
      <c r="E106" s="113">
        <v>33763.2414364</v>
      </c>
      <c r="F106" s="114">
        <f>C106*E106</f>
        <v>168816.20718199998</v>
      </c>
      <c r="G106" s="115">
        <v>40</v>
      </c>
      <c r="H106" s="116">
        <f>F106*(1-(G106/100)) +(0*SUM(H107,H108,H109,H110,H111,H112,H113,H114,H115,H116,H117,H118,H119,H120,H121,H122,H123,H124,H125,H126,H127,H128,H129,H130,H131))</f>
        <v>101289.72430919998</v>
      </c>
      <c r="I106" s="117"/>
    </row>
    <row r="107" spans="1:9" hidden="1" outlineLevel="4" x14ac:dyDescent="0.2">
      <c r="A107" s="109" t="s">
        <v>1404</v>
      </c>
      <c r="B107" s="110" t="s">
        <v>1308</v>
      </c>
      <c r="C107" s="111">
        <v>0</v>
      </c>
      <c r="D107" s="112"/>
      <c r="E107" s="113">
        <v>3158</v>
      </c>
      <c r="F107" s="114">
        <v>0</v>
      </c>
      <c r="G107" s="115">
        <v>40</v>
      </c>
      <c r="H107" s="116">
        <v>0</v>
      </c>
      <c r="I107" s="117"/>
    </row>
    <row r="108" spans="1:9" hidden="1" outlineLevel="4" x14ac:dyDescent="0.2">
      <c r="A108" s="109" t="s">
        <v>1405</v>
      </c>
      <c r="B108" s="110" t="s">
        <v>118</v>
      </c>
      <c r="C108" s="111">
        <v>12</v>
      </c>
      <c r="D108" s="112"/>
      <c r="E108" s="113">
        <v>508.08608175000001</v>
      </c>
      <c r="F108" s="114">
        <v>6097.0329810000003</v>
      </c>
      <c r="G108" s="115">
        <v>40</v>
      </c>
      <c r="H108" s="116">
        <v>3658.2197885999999</v>
      </c>
      <c r="I108" s="117"/>
    </row>
    <row r="109" spans="1:9" hidden="1" outlineLevel="4" x14ac:dyDescent="0.2">
      <c r="A109" s="109" t="s">
        <v>1406</v>
      </c>
      <c r="B109" s="110" t="s">
        <v>1311</v>
      </c>
      <c r="C109" s="111">
        <v>1</v>
      </c>
      <c r="D109" s="112"/>
      <c r="E109" s="113">
        <v>7895</v>
      </c>
      <c r="F109" s="114">
        <v>7895</v>
      </c>
      <c r="G109" s="115">
        <v>40</v>
      </c>
      <c r="H109" s="116">
        <v>4737</v>
      </c>
      <c r="I109" s="117"/>
    </row>
    <row r="110" spans="1:9" hidden="1" outlineLevel="4" x14ac:dyDescent="0.2">
      <c r="A110" s="109" t="s">
        <v>1407</v>
      </c>
      <c r="B110" s="110" t="s">
        <v>114</v>
      </c>
      <c r="C110" s="111">
        <v>1</v>
      </c>
      <c r="D110" s="112"/>
      <c r="E110" s="113">
        <v>1400.7385712499999</v>
      </c>
      <c r="F110" s="114">
        <v>1400.7385712499999</v>
      </c>
      <c r="G110" s="115">
        <v>40</v>
      </c>
      <c r="H110" s="116">
        <v>840.44314274999999</v>
      </c>
      <c r="I110" s="117"/>
    </row>
    <row r="111" spans="1:9" hidden="1" outlineLevel="4" x14ac:dyDescent="0.2">
      <c r="A111" s="109" t="s">
        <v>1408</v>
      </c>
      <c r="B111" s="110" t="s">
        <v>106</v>
      </c>
      <c r="C111" s="111">
        <v>3</v>
      </c>
      <c r="D111" s="112"/>
      <c r="E111" s="113">
        <v>313.76543995999998</v>
      </c>
      <c r="F111" s="114">
        <v>941.29631988000006</v>
      </c>
      <c r="G111" s="115">
        <v>40</v>
      </c>
      <c r="H111" s="116">
        <v>564.77779192800006</v>
      </c>
      <c r="I111" s="117"/>
    </row>
    <row r="112" spans="1:9" hidden="1" outlineLevel="4" x14ac:dyDescent="0.2">
      <c r="A112" s="109" t="s">
        <v>1409</v>
      </c>
      <c r="B112" s="110" t="s">
        <v>116</v>
      </c>
      <c r="C112" s="111">
        <v>1</v>
      </c>
      <c r="D112" s="112"/>
      <c r="E112" s="113">
        <v>491.93938622000002</v>
      </c>
      <c r="F112" s="114">
        <v>491.93938622000002</v>
      </c>
      <c r="G112" s="115">
        <v>40</v>
      </c>
      <c r="H112" s="116">
        <v>295.163631732</v>
      </c>
      <c r="I112" s="117"/>
    </row>
    <row r="113" spans="1:9" hidden="1" outlineLevel="4" x14ac:dyDescent="0.2">
      <c r="A113" s="109" t="s">
        <v>1410</v>
      </c>
      <c r="B113" s="110" t="s">
        <v>1316</v>
      </c>
      <c r="C113" s="111">
        <v>0</v>
      </c>
      <c r="D113" s="112"/>
      <c r="E113" s="113">
        <v>7640</v>
      </c>
      <c r="F113" s="114">
        <v>0</v>
      </c>
      <c r="G113" s="115">
        <v>40</v>
      </c>
      <c r="H113" s="116">
        <v>0</v>
      </c>
      <c r="I113" s="117"/>
    </row>
    <row r="114" spans="1:9" hidden="1" outlineLevel="4" x14ac:dyDescent="0.2">
      <c r="A114" s="109" t="s">
        <v>1411</v>
      </c>
      <c r="B114" s="110" t="s">
        <v>214</v>
      </c>
      <c r="C114" s="111">
        <v>1</v>
      </c>
      <c r="D114" s="112"/>
      <c r="E114" s="113">
        <v>5940.1629950300003</v>
      </c>
      <c r="F114" s="114">
        <v>5940.1629950300003</v>
      </c>
      <c r="G114" s="115">
        <v>40</v>
      </c>
      <c r="H114" s="116">
        <v>3564.0977970180002</v>
      </c>
      <c r="I114" s="117"/>
    </row>
    <row r="115" spans="1:9" hidden="1" outlineLevel="4" x14ac:dyDescent="0.2">
      <c r="A115" s="109" t="s">
        <v>1412</v>
      </c>
      <c r="B115" s="110" t="s">
        <v>1160</v>
      </c>
      <c r="C115" s="111">
        <v>0</v>
      </c>
      <c r="D115" s="112"/>
      <c r="E115" s="113">
        <v>666.34407233000002</v>
      </c>
      <c r="F115" s="114">
        <v>0</v>
      </c>
      <c r="G115" s="115">
        <v>40</v>
      </c>
      <c r="H115" s="116">
        <v>0</v>
      </c>
      <c r="I115" s="117"/>
    </row>
    <row r="116" spans="1:9" hidden="1" outlineLevel="4" x14ac:dyDescent="0.2">
      <c r="A116" s="109" t="s">
        <v>1413</v>
      </c>
      <c r="B116" s="110" t="s">
        <v>100</v>
      </c>
      <c r="C116" s="111">
        <v>3</v>
      </c>
      <c r="D116" s="112"/>
      <c r="E116" s="113">
        <v>967.93582071000003</v>
      </c>
      <c r="F116" s="114">
        <v>2903.8074621300002</v>
      </c>
      <c r="G116" s="115">
        <v>40</v>
      </c>
      <c r="H116" s="116">
        <v>1742.2844772779999</v>
      </c>
      <c r="I116" s="117"/>
    </row>
    <row r="117" spans="1:9" hidden="1" outlineLevel="4" x14ac:dyDescent="0.2">
      <c r="A117" s="109" t="s">
        <v>1414</v>
      </c>
      <c r="B117" s="110" t="s">
        <v>112</v>
      </c>
      <c r="C117" s="111">
        <v>3</v>
      </c>
      <c r="D117" s="112"/>
      <c r="E117" s="113">
        <v>967.93582071000003</v>
      </c>
      <c r="F117" s="114">
        <v>2903.8074621300002</v>
      </c>
      <c r="G117" s="115">
        <v>40</v>
      </c>
      <c r="H117" s="116">
        <v>1742.2844772779999</v>
      </c>
      <c r="I117" s="117"/>
    </row>
    <row r="118" spans="1:9" hidden="1" outlineLevel="4" x14ac:dyDescent="0.2">
      <c r="A118" s="109" t="s">
        <v>1415</v>
      </c>
      <c r="B118" s="110" t="s">
        <v>218</v>
      </c>
      <c r="C118" s="111">
        <v>1</v>
      </c>
      <c r="D118" s="112"/>
      <c r="E118" s="113">
        <v>1527.53087992</v>
      </c>
      <c r="F118" s="114">
        <v>1527.53087992</v>
      </c>
      <c r="G118" s="115">
        <v>40</v>
      </c>
      <c r="H118" s="116">
        <v>916.518527952</v>
      </c>
      <c r="I118" s="117"/>
    </row>
    <row r="119" spans="1:9" hidden="1" outlineLevel="4" x14ac:dyDescent="0.2">
      <c r="A119" s="109" t="s">
        <v>1416</v>
      </c>
      <c r="B119" s="110" t="s">
        <v>98</v>
      </c>
      <c r="C119" s="111">
        <v>1</v>
      </c>
      <c r="D119" s="112"/>
      <c r="E119" s="113">
        <v>594.85546925000006</v>
      </c>
      <c r="F119" s="114">
        <v>594.85546925000006</v>
      </c>
      <c r="G119" s="115">
        <v>40</v>
      </c>
      <c r="H119" s="116">
        <v>356.91328155000002</v>
      </c>
      <c r="I119" s="117"/>
    </row>
    <row r="120" spans="1:9" hidden="1" outlineLevel="4" x14ac:dyDescent="0.2">
      <c r="A120" s="109" t="s">
        <v>1417</v>
      </c>
      <c r="B120" s="110" t="s">
        <v>68</v>
      </c>
      <c r="C120" s="111">
        <v>0</v>
      </c>
      <c r="D120" s="112"/>
      <c r="E120" s="113">
        <v>5209</v>
      </c>
      <c r="F120" s="114">
        <v>0</v>
      </c>
      <c r="G120" s="115">
        <v>40</v>
      </c>
      <c r="H120" s="116">
        <v>0</v>
      </c>
      <c r="I120" s="117"/>
    </row>
    <row r="121" spans="1:9" hidden="1" outlineLevel="4" x14ac:dyDescent="0.2">
      <c r="A121" s="109" t="s">
        <v>1418</v>
      </c>
      <c r="B121" s="110" t="s">
        <v>120</v>
      </c>
      <c r="C121" s="111">
        <v>1</v>
      </c>
      <c r="D121" s="112"/>
      <c r="E121" s="113">
        <v>275.43613906000002</v>
      </c>
      <c r="F121" s="114">
        <v>275.43613906000002</v>
      </c>
      <c r="G121" s="115">
        <v>40</v>
      </c>
      <c r="H121" s="116">
        <v>165.261683436</v>
      </c>
      <c r="I121" s="117"/>
    </row>
    <row r="122" spans="1:9" hidden="1" outlineLevel="4" x14ac:dyDescent="0.2">
      <c r="A122" s="109" t="s">
        <v>1419</v>
      </c>
      <c r="B122" s="110" t="s">
        <v>102</v>
      </c>
      <c r="C122" s="111">
        <v>1</v>
      </c>
      <c r="D122" s="112"/>
      <c r="E122" s="113">
        <v>78.186680249999995</v>
      </c>
      <c r="F122" s="114">
        <v>78.186680249999995</v>
      </c>
      <c r="G122" s="115">
        <v>40</v>
      </c>
      <c r="H122" s="116">
        <v>46.912008149999998</v>
      </c>
      <c r="I122" s="117"/>
    </row>
    <row r="123" spans="1:9" hidden="1" outlineLevel="4" x14ac:dyDescent="0.2">
      <c r="A123" s="109" t="s">
        <v>1420</v>
      </c>
      <c r="B123" s="110" t="s">
        <v>104</v>
      </c>
      <c r="C123" s="111">
        <v>1</v>
      </c>
      <c r="D123" s="112"/>
      <c r="E123" s="113">
        <v>823.90169361999995</v>
      </c>
      <c r="F123" s="114">
        <v>823.90169361999995</v>
      </c>
      <c r="G123" s="115">
        <v>40</v>
      </c>
      <c r="H123" s="116">
        <v>494.34101617200002</v>
      </c>
      <c r="I123" s="117"/>
    </row>
    <row r="124" spans="1:9" hidden="1" outlineLevel="4" x14ac:dyDescent="0.2">
      <c r="A124" s="109" t="s">
        <v>1421</v>
      </c>
      <c r="B124" s="110" t="s">
        <v>122</v>
      </c>
      <c r="C124" s="111">
        <v>1</v>
      </c>
      <c r="D124" s="112"/>
      <c r="E124" s="113">
        <v>270.62269196</v>
      </c>
      <c r="F124" s="114">
        <v>270.62269196</v>
      </c>
      <c r="G124" s="115">
        <v>40</v>
      </c>
      <c r="H124" s="116">
        <v>162.37361517599999</v>
      </c>
      <c r="I124" s="117"/>
    </row>
    <row r="125" spans="1:9" hidden="1" outlineLevel="4" x14ac:dyDescent="0.2">
      <c r="A125" s="109" t="s">
        <v>1422</v>
      </c>
      <c r="B125" s="110" t="s">
        <v>226</v>
      </c>
      <c r="C125" s="111">
        <v>0</v>
      </c>
      <c r="D125" s="112"/>
      <c r="E125" s="113">
        <v>119.07551254000001</v>
      </c>
      <c r="F125" s="114">
        <v>0</v>
      </c>
      <c r="G125" s="115">
        <v>40</v>
      </c>
      <c r="H125" s="116">
        <v>0</v>
      </c>
      <c r="I125" s="117"/>
    </row>
    <row r="126" spans="1:9" hidden="1" outlineLevel="4" x14ac:dyDescent="0.2">
      <c r="A126" s="109" t="s">
        <v>1423</v>
      </c>
      <c r="B126" s="110" t="s">
        <v>228</v>
      </c>
      <c r="C126" s="111">
        <v>1</v>
      </c>
      <c r="D126" s="112"/>
      <c r="E126" s="113">
        <v>56.526168339999998</v>
      </c>
      <c r="F126" s="114">
        <v>56.526168339999998</v>
      </c>
      <c r="G126" s="115">
        <v>40</v>
      </c>
      <c r="H126" s="116">
        <v>33.915701003999999</v>
      </c>
      <c r="I126" s="117"/>
    </row>
    <row r="127" spans="1:9" hidden="1" outlineLevel="4" x14ac:dyDescent="0.2">
      <c r="A127" s="109" t="s">
        <v>1424</v>
      </c>
      <c r="B127" s="110" t="s">
        <v>124</v>
      </c>
      <c r="C127" s="111">
        <v>1</v>
      </c>
      <c r="D127" s="112"/>
      <c r="E127" s="113">
        <v>212.88679486000001</v>
      </c>
      <c r="F127" s="114">
        <v>212.88679486000001</v>
      </c>
      <c r="G127" s="115">
        <v>40</v>
      </c>
      <c r="H127" s="116">
        <v>127.732076916</v>
      </c>
      <c r="I127" s="117"/>
    </row>
    <row r="128" spans="1:9" hidden="1" outlineLevel="4" x14ac:dyDescent="0.2">
      <c r="A128" s="109" t="s">
        <v>1425</v>
      </c>
      <c r="B128" s="110" t="s">
        <v>126</v>
      </c>
      <c r="C128" s="111">
        <v>1</v>
      </c>
      <c r="D128" s="112"/>
      <c r="E128" s="113">
        <v>206.87635298999999</v>
      </c>
      <c r="F128" s="114">
        <v>206.87635298999999</v>
      </c>
      <c r="G128" s="115">
        <v>40</v>
      </c>
      <c r="H128" s="116">
        <v>124.125811794</v>
      </c>
      <c r="I128" s="117"/>
    </row>
    <row r="129" spans="1:9" hidden="1" outlineLevel="4" x14ac:dyDescent="0.2">
      <c r="A129" s="109" t="s">
        <v>1426</v>
      </c>
      <c r="B129" s="110" t="s">
        <v>1333</v>
      </c>
      <c r="C129" s="111">
        <v>0</v>
      </c>
      <c r="D129" s="112"/>
      <c r="E129" s="113">
        <v>8039</v>
      </c>
      <c r="F129" s="114">
        <v>0</v>
      </c>
      <c r="G129" s="115">
        <v>40</v>
      </c>
      <c r="H129" s="116">
        <v>0</v>
      </c>
      <c r="I129" s="117"/>
    </row>
    <row r="130" spans="1:9" hidden="1" outlineLevel="4" x14ac:dyDescent="0.2">
      <c r="A130" s="109" t="s">
        <v>1427</v>
      </c>
      <c r="B130" s="110" t="s">
        <v>1335</v>
      </c>
      <c r="C130" s="111">
        <v>0</v>
      </c>
      <c r="D130" s="112"/>
      <c r="E130" s="113">
        <v>3215</v>
      </c>
      <c r="F130" s="114">
        <v>0</v>
      </c>
      <c r="G130" s="115">
        <v>40</v>
      </c>
      <c r="H130" s="116">
        <v>0</v>
      </c>
      <c r="I130" s="117"/>
    </row>
    <row r="131" spans="1:9" hidden="1" outlineLevel="4" x14ac:dyDescent="0.2">
      <c r="A131" s="109" t="s">
        <v>1428</v>
      </c>
      <c r="B131" s="110" t="s">
        <v>235</v>
      </c>
      <c r="C131" s="111">
        <v>1</v>
      </c>
      <c r="D131" s="112"/>
      <c r="E131" s="113">
        <v>1142.63338851</v>
      </c>
      <c r="F131" s="114">
        <v>1142.63338851</v>
      </c>
      <c r="G131" s="115">
        <v>40</v>
      </c>
      <c r="H131" s="116">
        <v>685.58003310599997</v>
      </c>
      <c r="I131" s="117"/>
    </row>
    <row r="132" spans="1:9" outlineLevel="2" x14ac:dyDescent="0.2">
      <c r="A132" s="109" t="s">
        <v>1429</v>
      </c>
      <c r="B132" s="110" t="s">
        <v>1430</v>
      </c>
      <c r="C132" s="111">
        <v>1</v>
      </c>
      <c r="D132" s="112"/>
      <c r="E132" s="113">
        <f>SUM(F133,F135,F137,F142,F146,F148,F153,F169,F188)</f>
        <v>159077.47876618002</v>
      </c>
      <c r="F132" s="114">
        <f>C132*E132</f>
        <v>159077.47876618002</v>
      </c>
      <c r="G132" s="115">
        <f>IF(F132=0, 0, 100*(1-(H132/F132)))</f>
        <v>40.000000000000014</v>
      </c>
      <c r="H132" s="116">
        <f>C132*SUM(H133,H135,H137,H142,H146,H148,H153,H169,H188)</f>
        <v>95446.487259707996</v>
      </c>
      <c r="I132" s="117"/>
    </row>
    <row r="133" spans="1:9" outlineLevel="3" x14ac:dyDescent="0.2">
      <c r="A133" s="109" t="s">
        <v>1431</v>
      </c>
      <c r="B133" s="110" t="s">
        <v>309</v>
      </c>
      <c r="C133" s="111">
        <v>7</v>
      </c>
      <c r="D133" s="112"/>
      <c r="E133" s="113">
        <v>967.93582071000003</v>
      </c>
      <c r="F133" s="114">
        <f>C133*E133</f>
        <v>6775.5507449699999</v>
      </c>
      <c r="G133" s="115">
        <v>40</v>
      </c>
      <c r="H133" s="116">
        <f>F133*(1-(G133/100)) +(0*SUM(H134))</f>
        <v>4065.3304469819996</v>
      </c>
      <c r="I133" s="117"/>
    </row>
    <row r="134" spans="1:9" hidden="1" outlineLevel="3" x14ac:dyDescent="0.2">
      <c r="A134" s="109" t="s">
        <v>1432</v>
      </c>
      <c r="B134" s="110" t="s">
        <v>311</v>
      </c>
      <c r="C134" s="111">
        <v>1</v>
      </c>
      <c r="D134" s="112"/>
      <c r="E134" s="113">
        <v>967.93582071000003</v>
      </c>
      <c r="F134" s="114">
        <v>967.93582071000003</v>
      </c>
      <c r="G134" s="115">
        <v>40</v>
      </c>
      <c r="H134" s="116">
        <v>580.76149242600002</v>
      </c>
      <c r="I134" s="117"/>
    </row>
    <row r="135" spans="1:9" outlineLevel="3" x14ac:dyDescent="0.2">
      <c r="A135" s="109" t="s">
        <v>1433</v>
      </c>
      <c r="B135" s="110" t="s">
        <v>62</v>
      </c>
      <c r="C135" s="111">
        <v>2</v>
      </c>
      <c r="D135" s="112"/>
      <c r="E135" s="113">
        <v>1419</v>
      </c>
      <c r="F135" s="114">
        <f>C135*E135</f>
        <v>2838</v>
      </c>
      <c r="G135" s="115">
        <v>40</v>
      </c>
      <c r="H135" s="116">
        <f>F135*(1-(G135/100)) +(0*SUM(H136))</f>
        <v>1702.8</v>
      </c>
      <c r="I135" s="117"/>
    </row>
    <row r="136" spans="1:9" hidden="1" outlineLevel="3" x14ac:dyDescent="0.2">
      <c r="A136" s="109" t="s">
        <v>1434</v>
      </c>
      <c r="B136" s="110" t="s">
        <v>64</v>
      </c>
      <c r="C136" s="111">
        <v>1</v>
      </c>
      <c r="D136" s="112"/>
      <c r="E136" s="113">
        <v>1419</v>
      </c>
      <c r="F136" s="114">
        <v>1419</v>
      </c>
      <c r="G136" s="115">
        <v>40</v>
      </c>
      <c r="H136" s="116">
        <v>851.4</v>
      </c>
      <c r="I136" s="117"/>
    </row>
    <row r="137" spans="1:9" outlineLevel="3" x14ac:dyDescent="0.2">
      <c r="A137" s="109" t="s">
        <v>1435</v>
      </c>
      <c r="B137" s="110" t="s">
        <v>70</v>
      </c>
      <c r="C137" s="111">
        <v>2</v>
      </c>
      <c r="D137" s="112"/>
      <c r="E137" s="113">
        <v>1300.8399999999999</v>
      </c>
      <c r="F137" s="114">
        <f>C137*E137</f>
        <v>2601.6799999999998</v>
      </c>
      <c r="G137" s="115">
        <v>40</v>
      </c>
      <c r="H137" s="116">
        <f>F137*(1-(G137/100)) +(0*SUM(H138,H139,H140,H141))</f>
        <v>1561.0079999999998</v>
      </c>
      <c r="I137" s="117"/>
    </row>
    <row r="138" spans="1:9" hidden="1" outlineLevel="4" x14ac:dyDescent="0.2">
      <c r="A138" s="109" t="s">
        <v>1436</v>
      </c>
      <c r="B138" s="110" t="s">
        <v>72</v>
      </c>
      <c r="C138" s="111">
        <v>1</v>
      </c>
      <c r="D138" s="112"/>
      <c r="E138" s="113">
        <v>290.63</v>
      </c>
      <c r="F138" s="114">
        <v>290.63</v>
      </c>
      <c r="G138" s="115">
        <v>40</v>
      </c>
      <c r="H138" s="116">
        <v>174.37799999999999</v>
      </c>
      <c r="I138" s="117"/>
    </row>
    <row r="139" spans="1:9" hidden="1" outlineLevel="4" x14ac:dyDescent="0.2">
      <c r="A139" s="109" t="s">
        <v>1437</v>
      </c>
      <c r="B139" s="110" t="s">
        <v>74</v>
      </c>
      <c r="C139" s="111">
        <v>1</v>
      </c>
      <c r="D139" s="112"/>
      <c r="E139" s="113">
        <v>297</v>
      </c>
      <c r="F139" s="114">
        <v>297</v>
      </c>
      <c r="G139" s="115">
        <v>40</v>
      </c>
      <c r="H139" s="116">
        <v>178.2</v>
      </c>
      <c r="I139" s="117"/>
    </row>
    <row r="140" spans="1:9" hidden="1" outlineLevel="4" x14ac:dyDescent="0.2">
      <c r="A140" s="109" t="s">
        <v>1438</v>
      </c>
      <c r="B140" s="110" t="s">
        <v>64</v>
      </c>
      <c r="C140" s="111">
        <v>0</v>
      </c>
      <c r="D140" s="112"/>
      <c r="E140" s="113">
        <v>1419</v>
      </c>
      <c r="F140" s="114">
        <v>0</v>
      </c>
      <c r="G140" s="115">
        <v>40</v>
      </c>
      <c r="H140" s="116">
        <v>0</v>
      </c>
      <c r="I140" s="117"/>
    </row>
    <row r="141" spans="1:9" hidden="1" outlineLevel="4" x14ac:dyDescent="0.2">
      <c r="A141" s="109" t="s">
        <v>1439</v>
      </c>
      <c r="B141" s="110" t="s">
        <v>77</v>
      </c>
      <c r="C141" s="111">
        <v>1</v>
      </c>
      <c r="D141" s="112"/>
      <c r="E141" s="113">
        <v>713.21</v>
      </c>
      <c r="F141" s="114">
        <v>713.21</v>
      </c>
      <c r="G141" s="115">
        <v>40</v>
      </c>
      <c r="H141" s="116">
        <v>427.92599999999999</v>
      </c>
      <c r="I141" s="117"/>
    </row>
    <row r="142" spans="1:9" outlineLevel="3" x14ac:dyDescent="0.2">
      <c r="A142" s="109" t="s">
        <v>1440</v>
      </c>
      <c r="B142" s="110" t="s">
        <v>79</v>
      </c>
      <c r="C142" s="111">
        <v>5</v>
      </c>
      <c r="D142" s="112"/>
      <c r="E142" s="113">
        <v>5811.78</v>
      </c>
      <c r="F142" s="114">
        <f>C142*E142</f>
        <v>29058.899999999998</v>
      </c>
      <c r="G142" s="115">
        <v>40</v>
      </c>
      <c r="H142" s="116">
        <f>F142*(1-(G142/100)) +(0*SUM(H143,H144,H145))</f>
        <v>17435.339999999997</v>
      </c>
      <c r="I142" s="117"/>
    </row>
    <row r="143" spans="1:9" hidden="1" outlineLevel="4" x14ac:dyDescent="0.2">
      <c r="A143" s="109" t="s">
        <v>1441</v>
      </c>
      <c r="B143" s="110" t="s">
        <v>81</v>
      </c>
      <c r="C143" s="111">
        <v>1</v>
      </c>
      <c r="D143" s="112"/>
      <c r="E143" s="113">
        <v>121.31</v>
      </c>
      <c r="F143" s="114">
        <v>121.31</v>
      </c>
      <c r="G143" s="115">
        <v>40</v>
      </c>
      <c r="H143" s="116">
        <v>72.786000000000001</v>
      </c>
      <c r="I143" s="117"/>
    </row>
    <row r="144" spans="1:9" hidden="1" outlineLevel="4" x14ac:dyDescent="0.2">
      <c r="A144" s="109" t="s">
        <v>1442</v>
      </c>
      <c r="B144" s="110" t="s">
        <v>83</v>
      </c>
      <c r="C144" s="111">
        <v>1</v>
      </c>
      <c r="D144" s="112"/>
      <c r="E144" s="113">
        <v>5658.47</v>
      </c>
      <c r="F144" s="114">
        <v>5658.47</v>
      </c>
      <c r="G144" s="115">
        <v>40</v>
      </c>
      <c r="H144" s="116">
        <v>3395.0819999999999</v>
      </c>
      <c r="I144" s="117"/>
    </row>
    <row r="145" spans="1:9" hidden="1" outlineLevel="4" x14ac:dyDescent="0.2">
      <c r="A145" s="109" t="s">
        <v>1443</v>
      </c>
      <c r="B145" s="110" t="s">
        <v>85</v>
      </c>
      <c r="C145" s="111">
        <v>1</v>
      </c>
      <c r="D145" s="112"/>
      <c r="E145" s="113">
        <v>32</v>
      </c>
      <c r="F145" s="114">
        <v>32</v>
      </c>
      <c r="G145" s="115">
        <v>40</v>
      </c>
      <c r="H145" s="116">
        <v>19.2</v>
      </c>
      <c r="I145" s="117"/>
    </row>
    <row r="146" spans="1:9" outlineLevel="3" x14ac:dyDescent="0.2">
      <c r="A146" s="109" t="s">
        <v>1444</v>
      </c>
      <c r="B146" s="110" t="s">
        <v>87</v>
      </c>
      <c r="C146" s="111">
        <v>5</v>
      </c>
      <c r="D146" s="112"/>
      <c r="E146" s="113">
        <v>2153.15</v>
      </c>
      <c r="F146" s="114">
        <f>C146*E146</f>
        <v>10765.75</v>
      </c>
      <c r="G146" s="115">
        <v>40</v>
      </c>
      <c r="H146" s="116">
        <f>F146*(1-(G146/100)) +(0*SUM(H147))</f>
        <v>6459.45</v>
      </c>
      <c r="I146" s="117"/>
    </row>
    <row r="147" spans="1:9" hidden="1" outlineLevel="3" x14ac:dyDescent="0.2">
      <c r="A147" s="109" t="s">
        <v>1445</v>
      </c>
      <c r="B147" s="110" t="s">
        <v>89</v>
      </c>
      <c r="C147" s="111">
        <v>1</v>
      </c>
      <c r="D147" s="112"/>
      <c r="E147" s="113">
        <v>2153.15</v>
      </c>
      <c r="F147" s="114">
        <v>2153.15</v>
      </c>
      <c r="G147" s="115">
        <v>40</v>
      </c>
      <c r="H147" s="116">
        <v>1291.8900000000001</v>
      </c>
      <c r="I147" s="117"/>
    </row>
    <row r="148" spans="1:9" outlineLevel="3" x14ac:dyDescent="0.2">
      <c r="A148" s="109" t="s">
        <v>1446</v>
      </c>
      <c r="B148" s="110" t="s">
        <v>1447</v>
      </c>
      <c r="C148" s="111">
        <v>2</v>
      </c>
      <c r="D148" s="112"/>
      <c r="E148" s="113">
        <f>SUM(F149)</f>
        <v>709.71</v>
      </c>
      <c r="F148" s="114">
        <f>C148*E148</f>
        <v>1419.42</v>
      </c>
      <c r="G148" s="115">
        <f>IF(F148=0, 0, 100*(1-(H148/F148)))</f>
        <v>40</v>
      </c>
      <c r="H148" s="116">
        <f>C148*SUM(H149)</f>
        <v>851.65200000000004</v>
      </c>
      <c r="I148" s="117"/>
    </row>
    <row r="149" spans="1:9" outlineLevel="3" x14ac:dyDescent="0.2">
      <c r="A149" s="109" t="s">
        <v>1448</v>
      </c>
      <c r="B149" s="110" t="s">
        <v>1449</v>
      </c>
      <c r="C149" s="111">
        <v>1</v>
      </c>
      <c r="D149" s="112"/>
      <c r="E149" s="113">
        <v>709.71</v>
      </c>
      <c r="F149" s="114">
        <f>C149*E149</f>
        <v>709.71</v>
      </c>
      <c r="G149" s="115">
        <v>40</v>
      </c>
      <c r="H149" s="116">
        <f>F149*(1-(G149/100)) +(0*SUM(H150,H151,H152))</f>
        <v>425.82600000000002</v>
      </c>
      <c r="I149" s="117"/>
    </row>
    <row r="150" spans="1:9" hidden="1" outlineLevel="4" x14ac:dyDescent="0.2">
      <c r="A150" s="109" t="s">
        <v>1450</v>
      </c>
      <c r="B150" s="110" t="s">
        <v>1451</v>
      </c>
      <c r="C150" s="111">
        <v>1</v>
      </c>
      <c r="D150" s="112"/>
      <c r="E150" s="113">
        <v>96.1</v>
      </c>
      <c r="F150" s="114">
        <v>96.1</v>
      </c>
      <c r="G150" s="115">
        <v>40</v>
      </c>
      <c r="H150" s="116">
        <v>57.66</v>
      </c>
      <c r="I150" s="117"/>
    </row>
    <row r="151" spans="1:9" hidden="1" outlineLevel="4" x14ac:dyDescent="0.2">
      <c r="A151" s="109" t="s">
        <v>1452</v>
      </c>
      <c r="B151" s="110" t="s">
        <v>1453</v>
      </c>
      <c r="C151" s="111">
        <v>1</v>
      </c>
      <c r="D151" s="112"/>
      <c r="E151" s="113">
        <v>84.08</v>
      </c>
      <c r="F151" s="114">
        <v>84.08</v>
      </c>
      <c r="G151" s="115">
        <v>40</v>
      </c>
      <c r="H151" s="116">
        <v>50.448</v>
      </c>
      <c r="I151" s="117"/>
    </row>
    <row r="152" spans="1:9" hidden="1" outlineLevel="4" x14ac:dyDescent="0.2">
      <c r="A152" s="109" t="s">
        <v>1454</v>
      </c>
      <c r="B152" s="110" t="s">
        <v>1455</v>
      </c>
      <c r="C152" s="111">
        <v>1</v>
      </c>
      <c r="D152" s="112"/>
      <c r="E152" s="113">
        <v>529.53</v>
      </c>
      <c r="F152" s="114">
        <v>529.53</v>
      </c>
      <c r="G152" s="115">
        <v>40</v>
      </c>
      <c r="H152" s="116">
        <v>317.71800000000002</v>
      </c>
      <c r="I152" s="117"/>
    </row>
    <row r="153" spans="1:9" outlineLevel="3" x14ac:dyDescent="0.2">
      <c r="A153" s="109" t="s">
        <v>1456</v>
      </c>
      <c r="B153" s="110" t="s">
        <v>1457</v>
      </c>
      <c r="C153" s="111">
        <v>5</v>
      </c>
      <c r="D153" s="112"/>
      <c r="E153" s="113">
        <v>16551.687253290002</v>
      </c>
      <c r="F153" s="114">
        <f>C153*E153</f>
        <v>82758.436266450008</v>
      </c>
      <c r="G153" s="115">
        <v>40</v>
      </c>
      <c r="H153" s="116">
        <f>F153*(1-(G153/100)) +(0*SUM(H154,H155,H156,H157,H158,H159,H160,H161,H162,H163,H164,H165,H166,H167,H168))</f>
        <v>49655.061759870005</v>
      </c>
      <c r="I153" s="117"/>
    </row>
    <row r="154" spans="1:9" hidden="1" outlineLevel="4" x14ac:dyDescent="0.2">
      <c r="A154" s="109" t="s">
        <v>1458</v>
      </c>
      <c r="B154" s="110" t="s">
        <v>98</v>
      </c>
      <c r="C154" s="111">
        <v>1</v>
      </c>
      <c r="D154" s="112"/>
      <c r="E154" s="113">
        <v>594.85546925000006</v>
      </c>
      <c r="F154" s="114">
        <v>594.85546925000006</v>
      </c>
      <c r="G154" s="115">
        <v>40</v>
      </c>
      <c r="H154" s="116">
        <v>356.91328155000002</v>
      </c>
      <c r="I154" s="117"/>
    </row>
    <row r="155" spans="1:9" hidden="1" outlineLevel="4" x14ac:dyDescent="0.2">
      <c r="A155" s="109" t="s">
        <v>1459</v>
      </c>
      <c r="B155" s="110" t="s">
        <v>100</v>
      </c>
      <c r="C155" s="111">
        <v>1</v>
      </c>
      <c r="D155" s="112"/>
      <c r="E155" s="113">
        <v>967.93582071000003</v>
      </c>
      <c r="F155" s="114">
        <v>967.93582071000003</v>
      </c>
      <c r="G155" s="115">
        <v>40</v>
      </c>
      <c r="H155" s="116">
        <v>580.76149242600002</v>
      </c>
      <c r="I155" s="117"/>
    </row>
    <row r="156" spans="1:9" hidden="1" outlineLevel="4" x14ac:dyDescent="0.2">
      <c r="A156" s="109" t="s">
        <v>1460</v>
      </c>
      <c r="B156" s="110" t="s">
        <v>102</v>
      </c>
      <c r="C156" s="111">
        <v>0</v>
      </c>
      <c r="D156" s="112"/>
      <c r="E156" s="113">
        <v>78.186680249999995</v>
      </c>
      <c r="F156" s="114">
        <v>0</v>
      </c>
      <c r="G156" s="115">
        <v>40</v>
      </c>
      <c r="H156" s="116">
        <v>0</v>
      </c>
      <c r="I156" s="117"/>
    </row>
    <row r="157" spans="1:9" hidden="1" outlineLevel="4" x14ac:dyDescent="0.2">
      <c r="A157" s="109" t="s">
        <v>1461</v>
      </c>
      <c r="B157" s="110" t="s">
        <v>104</v>
      </c>
      <c r="C157" s="111">
        <v>0</v>
      </c>
      <c r="D157" s="112"/>
      <c r="E157" s="113">
        <v>823.90169361999995</v>
      </c>
      <c r="F157" s="114">
        <v>0</v>
      </c>
      <c r="G157" s="115">
        <v>40</v>
      </c>
      <c r="H157" s="116">
        <v>0</v>
      </c>
      <c r="I157" s="117"/>
    </row>
    <row r="158" spans="1:9" hidden="1" outlineLevel="4" x14ac:dyDescent="0.2">
      <c r="A158" s="109" t="s">
        <v>1462</v>
      </c>
      <c r="B158" s="110" t="s">
        <v>106</v>
      </c>
      <c r="C158" s="111">
        <v>2</v>
      </c>
      <c r="D158" s="112"/>
      <c r="E158" s="113">
        <v>313.76543995999998</v>
      </c>
      <c r="F158" s="114">
        <v>627.53087991999996</v>
      </c>
      <c r="G158" s="115">
        <v>40</v>
      </c>
      <c r="H158" s="116">
        <v>376.518527952</v>
      </c>
      <c r="I158" s="117"/>
    </row>
    <row r="159" spans="1:9" hidden="1" outlineLevel="4" x14ac:dyDescent="0.2">
      <c r="A159" s="109" t="s">
        <v>1463</v>
      </c>
      <c r="B159" s="110" t="s">
        <v>108</v>
      </c>
      <c r="C159" s="111">
        <v>1</v>
      </c>
      <c r="D159" s="112"/>
      <c r="E159" s="113">
        <v>6097.03298103</v>
      </c>
      <c r="F159" s="114">
        <v>6097.03298103</v>
      </c>
      <c r="G159" s="115">
        <v>40</v>
      </c>
      <c r="H159" s="116">
        <v>3658.2197886180002</v>
      </c>
      <c r="I159" s="117"/>
    </row>
    <row r="160" spans="1:9" hidden="1" outlineLevel="4" x14ac:dyDescent="0.2">
      <c r="A160" s="109" t="s">
        <v>1464</v>
      </c>
      <c r="B160" s="110" t="s">
        <v>110</v>
      </c>
      <c r="C160" s="111">
        <v>1</v>
      </c>
      <c r="D160" s="112"/>
      <c r="E160" s="113">
        <v>3158.4872023399998</v>
      </c>
      <c r="F160" s="114">
        <v>3158.4872023399998</v>
      </c>
      <c r="G160" s="115">
        <v>40</v>
      </c>
      <c r="H160" s="116">
        <v>1895.0923214039999</v>
      </c>
      <c r="I160" s="117"/>
    </row>
    <row r="161" spans="1:9" hidden="1" outlineLevel="4" x14ac:dyDescent="0.2">
      <c r="A161" s="109" t="s">
        <v>1465</v>
      </c>
      <c r="B161" s="110" t="s">
        <v>112</v>
      </c>
      <c r="C161" s="111">
        <v>1</v>
      </c>
      <c r="D161" s="112"/>
      <c r="E161" s="113">
        <v>967.93582071000003</v>
      </c>
      <c r="F161" s="114">
        <v>967.93582071000003</v>
      </c>
      <c r="G161" s="115">
        <v>40</v>
      </c>
      <c r="H161" s="116">
        <v>580.76149242600002</v>
      </c>
      <c r="I161" s="117"/>
    </row>
    <row r="162" spans="1:9" hidden="1" outlineLevel="4" x14ac:dyDescent="0.2">
      <c r="A162" s="109" t="s">
        <v>1466</v>
      </c>
      <c r="B162" s="110" t="s">
        <v>114</v>
      </c>
      <c r="C162" s="111">
        <v>1</v>
      </c>
      <c r="D162" s="112"/>
      <c r="E162" s="113">
        <v>1400.7385712499999</v>
      </c>
      <c r="F162" s="114">
        <v>1400.7385712499999</v>
      </c>
      <c r="G162" s="115">
        <v>40</v>
      </c>
      <c r="H162" s="116">
        <v>840.44314274999999</v>
      </c>
      <c r="I162" s="117"/>
    </row>
    <row r="163" spans="1:9" hidden="1" outlineLevel="4" x14ac:dyDescent="0.2">
      <c r="A163" s="109" t="s">
        <v>1467</v>
      </c>
      <c r="B163" s="110" t="s">
        <v>116</v>
      </c>
      <c r="C163" s="111">
        <v>1</v>
      </c>
      <c r="D163" s="112"/>
      <c r="E163" s="113">
        <v>491.93938622000002</v>
      </c>
      <c r="F163" s="114">
        <v>491.93938622000002</v>
      </c>
      <c r="G163" s="115">
        <v>40</v>
      </c>
      <c r="H163" s="116">
        <v>295.163631732</v>
      </c>
      <c r="I163" s="117"/>
    </row>
    <row r="164" spans="1:9" hidden="1" outlineLevel="4" x14ac:dyDescent="0.2">
      <c r="A164" s="109" t="s">
        <v>1468</v>
      </c>
      <c r="B164" s="110" t="s">
        <v>118</v>
      </c>
      <c r="C164" s="111">
        <v>4</v>
      </c>
      <c r="D164" s="112"/>
      <c r="E164" s="113">
        <v>508.08608175000001</v>
      </c>
      <c r="F164" s="114">
        <v>2032.344327</v>
      </c>
      <c r="G164" s="115">
        <v>40</v>
      </c>
      <c r="H164" s="116">
        <v>1219.4065962</v>
      </c>
      <c r="I164" s="117"/>
    </row>
    <row r="165" spans="1:9" hidden="1" outlineLevel="4" x14ac:dyDescent="0.2">
      <c r="A165" s="109" t="s">
        <v>1469</v>
      </c>
      <c r="B165" s="110" t="s">
        <v>120</v>
      </c>
      <c r="C165" s="111">
        <v>0</v>
      </c>
      <c r="D165" s="112"/>
      <c r="E165" s="113">
        <v>275.43613906000002</v>
      </c>
      <c r="F165" s="114">
        <v>0</v>
      </c>
      <c r="G165" s="115">
        <v>40</v>
      </c>
      <c r="H165" s="116">
        <v>0</v>
      </c>
      <c r="I165" s="117"/>
    </row>
    <row r="166" spans="1:9" hidden="1" outlineLevel="4" x14ac:dyDescent="0.2">
      <c r="A166" s="109" t="s">
        <v>1470</v>
      </c>
      <c r="B166" s="110" t="s">
        <v>122</v>
      </c>
      <c r="C166" s="111">
        <v>0</v>
      </c>
      <c r="D166" s="112"/>
      <c r="E166" s="113">
        <v>270.62269196</v>
      </c>
      <c r="F166" s="114">
        <v>0</v>
      </c>
      <c r="G166" s="115">
        <v>40</v>
      </c>
      <c r="H166" s="116">
        <v>0</v>
      </c>
      <c r="I166" s="117"/>
    </row>
    <row r="167" spans="1:9" hidden="1" outlineLevel="4" x14ac:dyDescent="0.2">
      <c r="A167" s="109" t="s">
        <v>1471</v>
      </c>
      <c r="B167" s="110" t="s">
        <v>124</v>
      </c>
      <c r="C167" s="111">
        <v>1</v>
      </c>
      <c r="D167" s="112"/>
      <c r="E167" s="113">
        <v>212.88679486000001</v>
      </c>
      <c r="F167" s="114">
        <v>212.88679486000001</v>
      </c>
      <c r="G167" s="115">
        <v>40</v>
      </c>
      <c r="H167" s="116">
        <v>127.732076916</v>
      </c>
      <c r="I167" s="117"/>
    </row>
    <row r="168" spans="1:9" hidden="1" outlineLevel="4" x14ac:dyDescent="0.2">
      <c r="A168" s="109" t="s">
        <v>1472</v>
      </c>
      <c r="B168" s="110" t="s">
        <v>126</v>
      </c>
      <c r="C168" s="111">
        <v>0</v>
      </c>
      <c r="D168" s="112"/>
      <c r="E168" s="113">
        <v>206.87635298999999</v>
      </c>
      <c r="F168" s="114">
        <v>0</v>
      </c>
      <c r="G168" s="115">
        <v>40</v>
      </c>
      <c r="H168" s="116">
        <v>0</v>
      </c>
      <c r="I168" s="117"/>
    </row>
    <row r="169" spans="1:9" ht="22.5" outlineLevel="3" x14ac:dyDescent="0.2">
      <c r="A169" s="109" t="s">
        <v>1473</v>
      </c>
      <c r="B169" s="110" t="s">
        <v>1474</v>
      </c>
      <c r="C169" s="111">
        <v>2</v>
      </c>
      <c r="D169" s="112"/>
      <c r="E169" s="113">
        <v>10837.870877380001</v>
      </c>
      <c r="F169" s="114">
        <f>C169*E169</f>
        <v>21675.741754760002</v>
      </c>
      <c r="G169" s="115">
        <v>40</v>
      </c>
      <c r="H169" s="116">
        <f>F169*(1-(G169/100)) +(0*SUM(H170,H171,H172,H173,H174,H175,H176,H177,H178,H179,H180,H181,H182,H183,H184,H185,H186,H187))</f>
        <v>13005.445052856001</v>
      </c>
      <c r="I169" s="117"/>
    </row>
    <row r="170" spans="1:9" hidden="1" outlineLevel="4" x14ac:dyDescent="0.2">
      <c r="A170" s="109" t="s">
        <v>1475</v>
      </c>
      <c r="B170" s="110" t="s">
        <v>1308</v>
      </c>
      <c r="C170" s="111">
        <v>0</v>
      </c>
      <c r="D170" s="112"/>
      <c r="E170" s="113">
        <v>3158</v>
      </c>
      <c r="F170" s="114">
        <v>0</v>
      </c>
      <c r="G170" s="115">
        <v>40</v>
      </c>
      <c r="H170" s="116">
        <v>0</v>
      </c>
      <c r="I170" s="117"/>
    </row>
    <row r="171" spans="1:9" hidden="1" outlineLevel="4" x14ac:dyDescent="0.2">
      <c r="A171" s="109" t="s">
        <v>1476</v>
      </c>
      <c r="B171" s="110" t="s">
        <v>118</v>
      </c>
      <c r="C171" s="111">
        <v>4</v>
      </c>
      <c r="D171" s="112"/>
      <c r="E171" s="113">
        <v>508.08608175000001</v>
      </c>
      <c r="F171" s="114">
        <v>2032.344327</v>
      </c>
      <c r="G171" s="115">
        <v>40</v>
      </c>
      <c r="H171" s="116">
        <v>1219.4065962</v>
      </c>
      <c r="I171" s="117"/>
    </row>
    <row r="172" spans="1:9" hidden="1" outlineLevel="4" x14ac:dyDescent="0.2">
      <c r="A172" s="109" t="s">
        <v>1477</v>
      </c>
      <c r="B172" s="110" t="s">
        <v>1311</v>
      </c>
      <c r="C172" s="111">
        <v>0</v>
      </c>
      <c r="D172" s="112"/>
      <c r="E172" s="113">
        <v>7895</v>
      </c>
      <c r="F172" s="114">
        <v>0</v>
      </c>
      <c r="G172" s="115">
        <v>40</v>
      </c>
      <c r="H172" s="116">
        <v>0</v>
      </c>
      <c r="I172" s="117"/>
    </row>
    <row r="173" spans="1:9" hidden="1" outlineLevel="4" x14ac:dyDescent="0.2">
      <c r="A173" s="109" t="s">
        <v>1478</v>
      </c>
      <c r="B173" s="110" t="s">
        <v>114</v>
      </c>
      <c r="C173" s="111">
        <v>1</v>
      </c>
      <c r="D173" s="112"/>
      <c r="E173" s="113">
        <v>1400.7385712499999</v>
      </c>
      <c r="F173" s="114">
        <v>1400.7385712499999</v>
      </c>
      <c r="G173" s="115">
        <v>40</v>
      </c>
      <c r="H173" s="116">
        <v>840.44314274999999</v>
      </c>
      <c r="I173" s="117"/>
    </row>
    <row r="174" spans="1:9" hidden="1" outlineLevel="4" x14ac:dyDescent="0.2">
      <c r="A174" s="109" t="s">
        <v>1479</v>
      </c>
      <c r="B174" s="110" t="s">
        <v>1480</v>
      </c>
      <c r="C174" s="111">
        <v>0</v>
      </c>
      <c r="D174" s="112"/>
      <c r="E174" s="113">
        <v>3038.6731185499998</v>
      </c>
      <c r="F174" s="114">
        <v>0</v>
      </c>
      <c r="G174" s="115">
        <v>40</v>
      </c>
      <c r="H174" s="116">
        <v>0</v>
      </c>
      <c r="I174" s="117"/>
    </row>
    <row r="175" spans="1:9" hidden="1" outlineLevel="4" x14ac:dyDescent="0.2">
      <c r="A175" s="109" t="s">
        <v>1481</v>
      </c>
      <c r="B175" s="110" t="s">
        <v>106</v>
      </c>
      <c r="C175" s="111">
        <v>3</v>
      </c>
      <c r="D175" s="112"/>
      <c r="E175" s="113">
        <v>313.76543995999998</v>
      </c>
      <c r="F175" s="114">
        <v>941.29631988000006</v>
      </c>
      <c r="G175" s="115">
        <v>40</v>
      </c>
      <c r="H175" s="116">
        <v>564.77779192800006</v>
      </c>
      <c r="I175" s="117"/>
    </row>
    <row r="176" spans="1:9" hidden="1" outlineLevel="4" x14ac:dyDescent="0.2">
      <c r="A176" s="109" t="s">
        <v>1482</v>
      </c>
      <c r="B176" s="110" t="s">
        <v>246</v>
      </c>
      <c r="C176" s="111">
        <v>1</v>
      </c>
      <c r="D176" s="112"/>
      <c r="E176" s="113">
        <v>2631.3510760200002</v>
      </c>
      <c r="F176" s="114">
        <v>2631.3510760200002</v>
      </c>
      <c r="G176" s="115">
        <v>40</v>
      </c>
      <c r="H176" s="116">
        <v>1578.8106456119999</v>
      </c>
      <c r="I176" s="117"/>
    </row>
    <row r="177" spans="1:9" hidden="1" outlineLevel="4" x14ac:dyDescent="0.2">
      <c r="A177" s="109" t="s">
        <v>1483</v>
      </c>
      <c r="B177" s="110" t="s">
        <v>116</v>
      </c>
      <c r="C177" s="111">
        <v>1</v>
      </c>
      <c r="D177" s="112"/>
      <c r="E177" s="113">
        <v>491.93938622000002</v>
      </c>
      <c r="F177" s="114">
        <v>491.93938622000002</v>
      </c>
      <c r="G177" s="115">
        <v>40</v>
      </c>
      <c r="H177" s="116">
        <v>295.163631732</v>
      </c>
      <c r="I177" s="117"/>
    </row>
    <row r="178" spans="1:9" hidden="1" outlineLevel="4" x14ac:dyDescent="0.2">
      <c r="A178" s="109" t="s">
        <v>1484</v>
      </c>
      <c r="B178" s="110" t="s">
        <v>1160</v>
      </c>
      <c r="C178" s="111">
        <v>0</v>
      </c>
      <c r="D178" s="112"/>
      <c r="E178" s="113">
        <v>666.34407233000002</v>
      </c>
      <c r="F178" s="114">
        <v>0</v>
      </c>
      <c r="G178" s="115">
        <v>40</v>
      </c>
      <c r="H178" s="116">
        <v>0</v>
      </c>
      <c r="I178" s="117"/>
    </row>
    <row r="179" spans="1:9" hidden="1" outlineLevel="4" x14ac:dyDescent="0.2">
      <c r="A179" s="109" t="s">
        <v>1485</v>
      </c>
      <c r="B179" s="110" t="s">
        <v>100</v>
      </c>
      <c r="C179" s="111">
        <v>1</v>
      </c>
      <c r="D179" s="112"/>
      <c r="E179" s="113">
        <v>967.93582071000003</v>
      </c>
      <c r="F179" s="114">
        <v>967.93582071000003</v>
      </c>
      <c r="G179" s="115">
        <v>40</v>
      </c>
      <c r="H179" s="116">
        <v>580.76149242600002</v>
      </c>
      <c r="I179" s="117"/>
    </row>
    <row r="180" spans="1:9" hidden="1" outlineLevel="4" x14ac:dyDescent="0.2">
      <c r="A180" s="109" t="s">
        <v>1486</v>
      </c>
      <c r="B180" s="110" t="s">
        <v>112</v>
      </c>
      <c r="C180" s="111">
        <v>1</v>
      </c>
      <c r="D180" s="112"/>
      <c r="E180" s="113">
        <v>967.93582071000003</v>
      </c>
      <c r="F180" s="114">
        <v>967.93582071000003</v>
      </c>
      <c r="G180" s="115">
        <v>40</v>
      </c>
      <c r="H180" s="116">
        <v>580.76149242600002</v>
      </c>
      <c r="I180" s="117"/>
    </row>
    <row r="181" spans="1:9" hidden="1" outlineLevel="4" x14ac:dyDescent="0.2">
      <c r="A181" s="109" t="s">
        <v>1487</v>
      </c>
      <c r="B181" s="110" t="s">
        <v>98</v>
      </c>
      <c r="C181" s="111">
        <v>1</v>
      </c>
      <c r="D181" s="112"/>
      <c r="E181" s="113">
        <v>594.85546925000006</v>
      </c>
      <c r="F181" s="114">
        <v>594.85546925000006</v>
      </c>
      <c r="G181" s="115">
        <v>40</v>
      </c>
      <c r="H181" s="116">
        <v>356.91328155000002</v>
      </c>
      <c r="I181" s="117"/>
    </row>
    <row r="182" spans="1:9" hidden="1" outlineLevel="4" x14ac:dyDescent="0.2">
      <c r="A182" s="109" t="s">
        <v>1488</v>
      </c>
      <c r="B182" s="110" t="s">
        <v>120</v>
      </c>
      <c r="C182" s="111">
        <v>1</v>
      </c>
      <c r="D182" s="112"/>
      <c r="E182" s="113">
        <v>275.43613906000002</v>
      </c>
      <c r="F182" s="114">
        <v>275.43613906000002</v>
      </c>
      <c r="G182" s="115">
        <v>40</v>
      </c>
      <c r="H182" s="116">
        <v>165.261683436</v>
      </c>
      <c r="I182" s="117"/>
    </row>
    <row r="183" spans="1:9" hidden="1" outlineLevel="4" x14ac:dyDescent="0.2">
      <c r="A183" s="109" t="s">
        <v>1489</v>
      </c>
      <c r="B183" s="110" t="s">
        <v>122</v>
      </c>
      <c r="C183" s="111">
        <v>1</v>
      </c>
      <c r="D183" s="112"/>
      <c r="E183" s="113">
        <v>270.62269196</v>
      </c>
      <c r="F183" s="114">
        <v>270.62269196</v>
      </c>
      <c r="G183" s="115">
        <v>40</v>
      </c>
      <c r="H183" s="116">
        <v>162.37361517599999</v>
      </c>
      <c r="I183" s="117"/>
    </row>
    <row r="184" spans="1:9" hidden="1" outlineLevel="4" x14ac:dyDescent="0.2">
      <c r="A184" s="109" t="s">
        <v>1490</v>
      </c>
      <c r="B184" s="110" t="s">
        <v>242</v>
      </c>
      <c r="C184" s="111">
        <v>1</v>
      </c>
      <c r="D184" s="112"/>
      <c r="E184" s="113">
        <v>36.08811919</v>
      </c>
      <c r="F184" s="114">
        <v>36.08811919</v>
      </c>
      <c r="G184" s="115">
        <v>40</v>
      </c>
      <c r="H184" s="116">
        <v>21.652871514000001</v>
      </c>
      <c r="I184" s="117"/>
    </row>
    <row r="185" spans="1:9" hidden="1" outlineLevel="4" x14ac:dyDescent="0.2">
      <c r="A185" s="109" t="s">
        <v>1491</v>
      </c>
      <c r="B185" s="110" t="s">
        <v>1333</v>
      </c>
      <c r="C185" s="111">
        <v>0</v>
      </c>
      <c r="D185" s="112"/>
      <c r="E185" s="113">
        <v>8039</v>
      </c>
      <c r="F185" s="114">
        <v>0</v>
      </c>
      <c r="G185" s="115">
        <v>40</v>
      </c>
      <c r="H185" s="116">
        <v>0</v>
      </c>
      <c r="I185" s="117"/>
    </row>
    <row r="186" spans="1:9" hidden="1" outlineLevel="4" x14ac:dyDescent="0.2">
      <c r="A186" s="109" t="s">
        <v>1492</v>
      </c>
      <c r="B186" s="110" t="s">
        <v>1335</v>
      </c>
      <c r="C186" s="111">
        <v>0</v>
      </c>
      <c r="D186" s="112"/>
      <c r="E186" s="113">
        <v>3215</v>
      </c>
      <c r="F186" s="114">
        <v>0</v>
      </c>
      <c r="G186" s="115">
        <v>40</v>
      </c>
      <c r="H186" s="116">
        <v>0</v>
      </c>
      <c r="I186" s="117"/>
    </row>
    <row r="187" spans="1:9" hidden="1" outlineLevel="4" x14ac:dyDescent="0.2">
      <c r="A187" s="109" t="s">
        <v>1493</v>
      </c>
      <c r="B187" s="110" t="s">
        <v>244</v>
      </c>
      <c r="C187" s="111">
        <v>1</v>
      </c>
      <c r="D187" s="112"/>
      <c r="E187" s="113">
        <v>227.32713613000001</v>
      </c>
      <c r="F187" s="114">
        <v>227.32713613000001</v>
      </c>
      <c r="G187" s="115">
        <v>40</v>
      </c>
      <c r="H187" s="116">
        <v>136.39628167800001</v>
      </c>
      <c r="I187" s="117"/>
    </row>
    <row r="188" spans="1:9" outlineLevel="3" x14ac:dyDescent="0.2">
      <c r="A188" s="109" t="s">
        <v>1494</v>
      </c>
      <c r="B188" s="110" t="s">
        <v>1495</v>
      </c>
      <c r="C188" s="111">
        <v>2</v>
      </c>
      <c r="D188" s="112"/>
      <c r="E188" s="113">
        <f>SUM(F189)</f>
        <v>592</v>
      </c>
      <c r="F188" s="114">
        <f>C188*E188</f>
        <v>1184</v>
      </c>
      <c r="G188" s="115">
        <f>IF(F188=0, 0, 100*(1-(H188/F188)))</f>
        <v>40</v>
      </c>
      <c r="H188" s="116">
        <f>C188*SUM(H189)</f>
        <v>710.4</v>
      </c>
      <c r="I188" s="117"/>
    </row>
    <row r="189" spans="1:9" outlineLevel="3" x14ac:dyDescent="0.2">
      <c r="A189" s="109" t="s">
        <v>1496</v>
      </c>
      <c r="B189" s="110" t="s">
        <v>1497</v>
      </c>
      <c r="C189" s="111">
        <v>1</v>
      </c>
      <c r="D189" s="112"/>
      <c r="E189" s="113">
        <v>592</v>
      </c>
      <c r="F189" s="114">
        <f>C189*E189</f>
        <v>592</v>
      </c>
      <c r="G189" s="115">
        <v>40</v>
      </c>
      <c r="H189" s="116">
        <f>F189*(1-(G189/100)) +(0*SUM(H190))</f>
        <v>355.2</v>
      </c>
      <c r="I189" s="117"/>
    </row>
    <row r="190" spans="1:9" hidden="1" outlineLevel="3" x14ac:dyDescent="0.2">
      <c r="A190" s="109" t="s">
        <v>1498</v>
      </c>
      <c r="B190" s="110" t="s">
        <v>1499</v>
      </c>
      <c r="C190" s="111">
        <v>1</v>
      </c>
      <c r="D190" s="112"/>
      <c r="E190" s="113">
        <v>592</v>
      </c>
      <c r="F190" s="114">
        <v>592</v>
      </c>
      <c r="G190" s="115">
        <v>40</v>
      </c>
      <c r="H190" s="116">
        <v>355.2</v>
      </c>
      <c r="I190" s="117"/>
    </row>
    <row r="191" spans="1:9" outlineLevel="1" x14ac:dyDescent="0.2">
      <c r="A191" s="109" t="s">
        <v>1500</v>
      </c>
      <c r="B191" s="110" t="s">
        <v>1501</v>
      </c>
      <c r="C191" s="111">
        <v>1</v>
      </c>
      <c r="D191" s="112"/>
      <c r="E191" s="113">
        <f>SUM(F192,F195)</f>
        <v>1577395.6800000002</v>
      </c>
      <c r="F191" s="114">
        <f>C191*E191</f>
        <v>1577395.6800000002</v>
      </c>
      <c r="G191" s="115">
        <f>IF(F191=0, 0, 100*(1-(H191/F191)))</f>
        <v>40</v>
      </c>
      <c r="H191" s="116">
        <f>C191*SUM(H192,H195)</f>
        <v>946437.40800000005</v>
      </c>
      <c r="I191" s="117"/>
    </row>
    <row r="192" spans="1:9" outlineLevel="2" x14ac:dyDescent="0.2">
      <c r="A192" s="109" t="s">
        <v>1502</v>
      </c>
      <c r="B192" s="110" t="s">
        <v>1503</v>
      </c>
      <c r="C192" s="111">
        <v>1</v>
      </c>
      <c r="D192" s="112"/>
      <c r="E192" s="113">
        <f>SUM(F193)</f>
        <v>855536.64000000001</v>
      </c>
      <c r="F192" s="114">
        <f>C192*E192</f>
        <v>855536.64000000001</v>
      </c>
      <c r="G192" s="115">
        <f>IF(F192=0, 0, 100*(1-(H192/F192)))</f>
        <v>40</v>
      </c>
      <c r="H192" s="116">
        <f>C192*SUM(H193)</f>
        <v>513321.984</v>
      </c>
      <c r="I192" s="117"/>
    </row>
    <row r="193" spans="1:9" outlineLevel="2" x14ac:dyDescent="0.2">
      <c r="A193" s="109" t="s">
        <v>1504</v>
      </c>
      <c r="B193" s="110" t="s">
        <v>1505</v>
      </c>
      <c r="C193" s="111">
        <v>384</v>
      </c>
      <c r="D193" s="112"/>
      <c r="E193" s="113">
        <v>2227.96</v>
      </c>
      <c r="F193" s="114">
        <f>C193*E193</f>
        <v>855536.64000000001</v>
      </c>
      <c r="G193" s="115">
        <v>40</v>
      </c>
      <c r="H193" s="116">
        <f>F193*(1-(G193/100)) +(0*SUM(H194))</f>
        <v>513321.984</v>
      </c>
      <c r="I193" s="117"/>
    </row>
    <row r="194" spans="1:9" hidden="1" outlineLevel="2" x14ac:dyDescent="0.2">
      <c r="A194" s="109" t="s">
        <v>1506</v>
      </c>
      <c r="B194" s="110" t="s">
        <v>1507</v>
      </c>
      <c r="C194" s="111">
        <v>1</v>
      </c>
      <c r="D194" s="112"/>
      <c r="E194" s="113">
        <v>2227.96</v>
      </c>
      <c r="F194" s="114">
        <v>2227.96</v>
      </c>
      <c r="G194" s="115">
        <v>40</v>
      </c>
      <c r="H194" s="116">
        <v>1336.7760000000001</v>
      </c>
      <c r="I194" s="117"/>
    </row>
    <row r="195" spans="1:9" outlineLevel="2" x14ac:dyDescent="0.2">
      <c r="A195" s="109" t="s">
        <v>1508</v>
      </c>
      <c r="B195" s="110" t="s">
        <v>1509</v>
      </c>
      <c r="C195" s="111">
        <v>1</v>
      </c>
      <c r="D195" s="112"/>
      <c r="E195" s="113">
        <f>SUM(F196)</f>
        <v>721859.04</v>
      </c>
      <c r="F195" s="114">
        <f>C195*E195</f>
        <v>721859.04</v>
      </c>
      <c r="G195" s="115">
        <f>IF(F195=0, 0, 100*(1-(H195/F195)))</f>
        <v>40</v>
      </c>
      <c r="H195" s="116">
        <f>C195*SUM(H196)</f>
        <v>433115.424</v>
      </c>
      <c r="I195" s="117"/>
    </row>
    <row r="196" spans="1:9" outlineLevel="2" x14ac:dyDescent="0.2">
      <c r="A196" s="109" t="s">
        <v>1510</v>
      </c>
      <c r="B196" s="110" t="s">
        <v>1505</v>
      </c>
      <c r="C196" s="111">
        <v>324</v>
      </c>
      <c r="D196" s="112"/>
      <c r="E196" s="113">
        <v>2227.96</v>
      </c>
      <c r="F196" s="114">
        <f>C196*E196</f>
        <v>721859.04</v>
      </c>
      <c r="G196" s="115">
        <v>40</v>
      </c>
      <c r="H196" s="116">
        <f>F196*(1-(G196/100)) +(0*SUM(H197))</f>
        <v>433115.424</v>
      </c>
      <c r="I196" s="117"/>
    </row>
    <row r="197" spans="1:9" hidden="1" outlineLevel="2" x14ac:dyDescent="0.2">
      <c r="A197" s="109" t="s">
        <v>1511</v>
      </c>
      <c r="B197" s="110" t="s">
        <v>1507</v>
      </c>
      <c r="C197" s="111">
        <v>1</v>
      </c>
      <c r="D197" s="112"/>
      <c r="E197" s="113">
        <v>2227.96</v>
      </c>
      <c r="F197" s="114">
        <v>2227.96</v>
      </c>
      <c r="G197" s="115">
        <v>40</v>
      </c>
      <c r="H197" s="116">
        <v>1336.7760000000001</v>
      </c>
      <c r="I197" s="117"/>
    </row>
    <row r="198" spans="1:9" outlineLevel="1" x14ac:dyDescent="0.2">
      <c r="A198" s="109" t="s">
        <v>1512</v>
      </c>
      <c r="B198" s="110" t="s">
        <v>1513</v>
      </c>
      <c r="C198" s="111">
        <v>1</v>
      </c>
      <c r="D198" s="112"/>
      <c r="E198" s="113">
        <f>SUM(F199,F202)</f>
        <v>0</v>
      </c>
      <c r="F198" s="114">
        <f>C198*E198</f>
        <v>0</v>
      </c>
      <c r="G198" s="115">
        <f>IF(F198=0, 0, 100*(1-(H198/F198)))</f>
        <v>0</v>
      </c>
      <c r="H198" s="116">
        <f>C198*SUM(H199,H202)</f>
        <v>0</v>
      </c>
      <c r="I198" s="117"/>
    </row>
    <row r="199" spans="1:9" outlineLevel="2" x14ac:dyDescent="0.2">
      <c r="A199" s="109" t="s">
        <v>1514</v>
      </c>
      <c r="B199" s="110" t="s">
        <v>1515</v>
      </c>
      <c r="C199" s="111">
        <v>1</v>
      </c>
      <c r="D199" s="112"/>
      <c r="E199" s="113">
        <f>SUM(F200)</f>
        <v>0</v>
      </c>
      <c r="F199" s="114">
        <f>C199*E199</f>
        <v>0</v>
      </c>
      <c r="G199" s="115">
        <f>IF(F199=0, 0, 100*(1-(H199/F199)))</f>
        <v>0</v>
      </c>
      <c r="H199" s="116">
        <f>C199*SUM(H200)</f>
        <v>0</v>
      </c>
      <c r="I199" s="117"/>
    </row>
    <row r="200" spans="1:9" outlineLevel="2" x14ac:dyDescent="0.2">
      <c r="A200" s="109" t="s">
        <v>1516</v>
      </c>
      <c r="B200" s="110" t="s">
        <v>338</v>
      </c>
      <c r="C200" s="111">
        <v>1</v>
      </c>
      <c r="D200" s="112"/>
      <c r="E200" s="113">
        <v>0</v>
      </c>
      <c r="F200" s="114">
        <f>C200*E200</f>
        <v>0</v>
      </c>
      <c r="G200" s="115">
        <v>0</v>
      </c>
      <c r="H200" s="116">
        <f>F200*(1-(G200/100)) +(0*SUM(H201))</f>
        <v>0</v>
      </c>
      <c r="I200" s="117"/>
    </row>
    <row r="201" spans="1:9" hidden="1" outlineLevel="2" x14ac:dyDescent="0.2">
      <c r="A201" s="109" t="s">
        <v>1517</v>
      </c>
      <c r="B201" s="110" t="s">
        <v>340</v>
      </c>
      <c r="C201" s="111">
        <v>1</v>
      </c>
      <c r="D201" s="112"/>
      <c r="E201" s="113">
        <v>0</v>
      </c>
      <c r="F201" s="114">
        <v>0</v>
      </c>
      <c r="G201" s="115">
        <v>0</v>
      </c>
      <c r="H201" s="116">
        <v>0</v>
      </c>
      <c r="I201" s="117"/>
    </row>
    <row r="202" spans="1:9" outlineLevel="2" x14ac:dyDescent="0.2">
      <c r="A202" s="109" t="s">
        <v>1518</v>
      </c>
      <c r="B202" s="110" t="s">
        <v>1519</v>
      </c>
      <c r="C202" s="111">
        <v>1</v>
      </c>
      <c r="D202" s="112"/>
      <c r="E202" s="113">
        <f>SUM(F203)</f>
        <v>0</v>
      </c>
      <c r="F202" s="114">
        <f>C202*E202</f>
        <v>0</v>
      </c>
      <c r="G202" s="115">
        <f>IF(F202=0, 0, 100*(1-(H202/F202)))</f>
        <v>0</v>
      </c>
      <c r="H202" s="116">
        <f>C202*SUM(H203)</f>
        <v>0</v>
      </c>
      <c r="I202" s="117"/>
    </row>
    <row r="203" spans="1:9" outlineLevel="2" x14ac:dyDescent="0.2">
      <c r="A203" s="109" t="s">
        <v>1520</v>
      </c>
      <c r="B203" s="110" t="s">
        <v>338</v>
      </c>
      <c r="C203" s="111">
        <v>1</v>
      </c>
      <c r="D203" s="112"/>
      <c r="E203" s="113">
        <v>0</v>
      </c>
      <c r="F203" s="114">
        <f>C203*E203</f>
        <v>0</v>
      </c>
      <c r="G203" s="115">
        <v>0</v>
      </c>
      <c r="H203" s="116">
        <f>F203*(1-(G203/100)) +(0*SUM(H204))</f>
        <v>0</v>
      </c>
      <c r="I203" s="117"/>
    </row>
    <row r="204" spans="1:9" hidden="1" outlineLevel="2" x14ac:dyDescent="0.2">
      <c r="A204" s="109" t="s">
        <v>1521</v>
      </c>
      <c r="B204" s="110" t="s">
        <v>340</v>
      </c>
      <c r="C204" s="111">
        <v>1</v>
      </c>
      <c r="D204" s="112"/>
      <c r="E204" s="113">
        <v>0</v>
      </c>
      <c r="F204" s="114">
        <v>0</v>
      </c>
      <c r="G204" s="115">
        <v>0</v>
      </c>
      <c r="H204" s="116">
        <v>0</v>
      </c>
      <c r="I204" s="117"/>
    </row>
    <row r="205" spans="1:9" outlineLevel="1" x14ac:dyDescent="0.2">
      <c r="A205" s="109" t="s">
        <v>1522</v>
      </c>
      <c r="B205" s="110" t="s">
        <v>1523</v>
      </c>
      <c r="C205" s="111">
        <v>1</v>
      </c>
      <c r="D205" s="112"/>
      <c r="E205" s="113">
        <f>SUM(F206,F252,F295,F369,F483)</f>
        <v>13848252.120879753</v>
      </c>
      <c r="F205" s="114">
        <f>C205*E205</f>
        <v>13848252.120879753</v>
      </c>
      <c r="G205" s="115">
        <f>IF(F205=0, 0, 100*(1-(H205/F205)))</f>
        <v>40.000000000000014</v>
      </c>
      <c r="H205" s="116">
        <f>C205*SUM(H206,H252,H295,H369,H483)</f>
        <v>8308951.2725278502</v>
      </c>
      <c r="I205" s="117"/>
    </row>
    <row r="206" spans="1:9" outlineLevel="2" x14ac:dyDescent="0.2">
      <c r="A206" s="109" t="s">
        <v>1524</v>
      </c>
      <c r="B206" s="110" t="s">
        <v>1525</v>
      </c>
      <c r="C206" s="111">
        <v>1</v>
      </c>
      <c r="D206" s="112"/>
      <c r="E206" s="113">
        <f>SUM(F207,F209,F211,F213,F215,F222)</f>
        <v>1548797.1340910201</v>
      </c>
      <c r="F206" s="114">
        <f>C206*E206</f>
        <v>1548797.1340910201</v>
      </c>
      <c r="G206" s="115">
        <f>IF(F206=0, 0, 100*(1-(H206/F206)))</f>
        <v>40</v>
      </c>
      <c r="H206" s="116">
        <f>C206*SUM(H207,H209,H211,H213,H215,H222)</f>
        <v>929278.2804546121</v>
      </c>
      <c r="I206" s="117"/>
    </row>
    <row r="207" spans="1:9" outlineLevel="3" x14ac:dyDescent="0.2">
      <c r="A207" s="109" t="s">
        <v>1526</v>
      </c>
      <c r="B207" s="110" t="s">
        <v>66</v>
      </c>
      <c r="C207" s="111">
        <v>22</v>
      </c>
      <c r="D207" s="112"/>
      <c r="E207" s="113">
        <v>5209</v>
      </c>
      <c r="F207" s="114">
        <f>C207*E207</f>
        <v>114598</v>
      </c>
      <c r="G207" s="115">
        <v>40</v>
      </c>
      <c r="H207" s="116">
        <f>F207*(1-(G207/100)) +(0*SUM(H208))</f>
        <v>68758.8</v>
      </c>
      <c r="I207" s="117"/>
    </row>
    <row r="208" spans="1:9" hidden="1" outlineLevel="3" x14ac:dyDescent="0.2">
      <c r="A208" s="109" t="s">
        <v>1527</v>
      </c>
      <c r="B208" s="110" t="s">
        <v>68</v>
      </c>
      <c r="C208" s="111">
        <v>1</v>
      </c>
      <c r="D208" s="112"/>
      <c r="E208" s="113">
        <v>5209</v>
      </c>
      <c r="F208" s="114">
        <v>5209</v>
      </c>
      <c r="G208" s="115">
        <v>40</v>
      </c>
      <c r="H208" s="116">
        <v>3125.4</v>
      </c>
      <c r="I208" s="117"/>
    </row>
    <row r="209" spans="1:9" outlineLevel="3" x14ac:dyDescent="0.2">
      <c r="A209" s="109" t="s">
        <v>1528</v>
      </c>
      <c r="B209" s="110" t="s">
        <v>821</v>
      </c>
      <c r="C209" s="111">
        <v>88</v>
      </c>
      <c r="D209" s="112"/>
      <c r="E209" s="113">
        <v>214.52947918000001</v>
      </c>
      <c r="F209" s="114">
        <f>C209*E209</f>
        <v>18878.594167840001</v>
      </c>
      <c r="G209" s="115">
        <v>40</v>
      </c>
      <c r="H209" s="116">
        <f>F209*(1-(G209/100)) +(0*SUM(H210))</f>
        <v>11327.156500704001</v>
      </c>
      <c r="I209" s="117"/>
    </row>
    <row r="210" spans="1:9" hidden="1" outlineLevel="3" x14ac:dyDescent="0.2">
      <c r="A210" s="109" t="s">
        <v>1529</v>
      </c>
      <c r="B210" s="110" t="s">
        <v>452</v>
      </c>
      <c r="C210" s="111">
        <v>1</v>
      </c>
      <c r="D210" s="112"/>
      <c r="E210" s="113">
        <v>214.52947918000001</v>
      </c>
      <c r="F210" s="114">
        <v>214.52947918000001</v>
      </c>
      <c r="G210" s="115">
        <v>40</v>
      </c>
      <c r="H210" s="116">
        <v>128.71768750800001</v>
      </c>
      <c r="I210" s="117"/>
    </row>
    <row r="211" spans="1:9" outlineLevel="3" x14ac:dyDescent="0.2">
      <c r="A211" s="109" t="s">
        <v>1530</v>
      </c>
      <c r="B211" s="110" t="s">
        <v>824</v>
      </c>
      <c r="C211" s="111">
        <v>352</v>
      </c>
      <c r="D211" s="112"/>
      <c r="E211" s="113">
        <v>214.52947918000001</v>
      </c>
      <c r="F211" s="114">
        <f>C211*E211</f>
        <v>75514.376671360005</v>
      </c>
      <c r="G211" s="115">
        <v>40</v>
      </c>
      <c r="H211" s="116">
        <f>F211*(1-(G211/100)) +(0*SUM(H212))</f>
        <v>45308.626002816003</v>
      </c>
      <c r="I211" s="117"/>
    </row>
    <row r="212" spans="1:9" hidden="1" outlineLevel="3" x14ac:dyDescent="0.2">
      <c r="A212" s="109" t="s">
        <v>1531</v>
      </c>
      <c r="B212" s="110" t="s">
        <v>454</v>
      </c>
      <c r="C212" s="111">
        <v>1</v>
      </c>
      <c r="D212" s="112"/>
      <c r="E212" s="113">
        <v>214.52947918000001</v>
      </c>
      <c r="F212" s="114">
        <v>214.52947918000001</v>
      </c>
      <c r="G212" s="115">
        <v>40</v>
      </c>
      <c r="H212" s="116">
        <v>128.71768750800001</v>
      </c>
      <c r="I212" s="117"/>
    </row>
    <row r="213" spans="1:9" outlineLevel="3" x14ac:dyDescent="0.2">
      <c r="A213" s="109" t="s">
        <v>1532</v>
      </c>
      <c r="B213" s="110" t="s">
        <v>440</v>
      </c>
      <c r="C213" s="111">
        <v>198</v>
      </c>
      <c r="D213" s="112"/>
      <c r="E213" s="113">
        <v>256.72991214000001</v>
      </c>
      <c r="F213" s="114">
        <f>C213*E213</f>
        <v>50832.522603720005</v>
      </c>
      <c r="G213" s="115">
        <v>40</v>
      </c>
      <c r="H213" s="116">
        <f>F213*(1-(G213/100)) +(0*SUM(H214))</f>
        <v>30499.513562232001</v>
      </c>
      <c r="I213" s="117"/>
    </row>
    <row r="214" spans="1:9" hidden="1" outlineLevel="3" x14ac:dyDescent="0.2">
      <c r="A214" s="109" t="s">
        <v>1533</v>
      </c>
      <c r="B214" s="110" t="s">
        <v>442</v>
      </c>
      <c r="C214" s="111">
        <v>1</v>
      </c>
      <c r="D214" s="112"/>
      <c r="E214" s="113">
        <v>256.72991214000001</v>
      </c>
      <c r="F214" s="114">
        <v>256.72991214000001</v>
      </c>
      <c r="G214" s="115">
        <v>40</v>
      </c>
      <c r="H214" s="116">
        <v>154.03794728400001</v>
      </c>
      <c r="I214" s="117"/>
    </row>
    <row r="215" spans="1:9" outlineLevel="3" x14ac:dyDescent="0.2">
      <c r="A215" s="109" t="s">
        <v>1534</v>
      </c>
      <c r="B215" s="110" t="s">
        <v>556</v>
      </c>
      <c r="C215" s="111">
        <v>22</v>
      </c>
      <c r="D215" s="112"/>
      <c r="E215" s="113">
        <v>23843.461097700001</v>
      </c>
      <c r="F215" s="114">
        <f>C215*E215</f>
        <v>524556.14414940006</v>
      </c>
      <c r="G215" s="115">
        <v>40</v>
      </c>
      <c r="H215" s="116">
        <f>F215*(1-(G215/100)) +(0*SUM(H216,H217,H218,H219,H220,H221))</f>
        <v>314733.68648964004</v>
      </c>
      <c r="I215" s="117"/>
    </row>
    <row r="216" spans="1:9" hidden="1" outlineLevel="4" x14ac:dyDescent="0.2">
      <c r="A216" s="109" t="s">
        <v>1535</v>
      </c>
      <c r="B216" s="110" t="s">
        <v>446</v>
      </c>
      <c r="C216" s="111">
        <v>1</v>
      </c>
      <c r="D216" s="112"/>
      <c r="E216" s="113">
        <v>10880.466063919999</v>
      </c>
      <c r="F216" s="114">
        <v>10880.466063919999</v>
      </c>
      <c r="G216" s="115">
        <v>40</v>
      </c>
      <c r="H216" s="116">
        <v>6528.2796383519999</v>
      </c>
      <c r="I216" s="117"/>
    </row>
    <row r="217" spans="1:9" hidden="1" outlineLevel="4" x14ac:dyDescent="0.2">
      <c r="A217" s="109" t="s">
        <v>1536</v>
      </c>
      <c r="B217" s="110" t="s">
        <v>100</v>
      </c>
      <c r="C217" s="111">
        <v>3</v>
      </c>
      <c r="D217" s="112"/>
      <c r="E217" s="113">
        <v>967.93582071000003</v>
      </c>
      <c r="F217" s="114">
        <v>2903.8074621300002</v>
      </c>
      <c r="G217" s="115">
        <v>40</v>
      </c>
      <c r="H217" s="116">
        <v>1742.2844772779999</v>
      </c>
      <c r="I217" s="117"/>
    </row>
    <row r="218" spans="1:9" hidden="1" outlineLevel="4" x14ac:dyDescent="0.2">
      <c r="A218" s="109" t="s">
        <v>1537</v>
      </c>
      <c r="B218" s="110" t="s">
        <v>448</v>
      </c>
      <c r="C218" s="111">
        <v>3</v>
      </c>
      <c r="D218" s="112"/>
      <c r="E218" s="113">
        <v>862.86769387000004</v>
      </c>
      <c r="F218" s="114">
        <v>2588.6030816100001</v>
      </c>
      <c r="G218" s="115">
        <v>40</v>
      </c>
      <c r="H218" s="116">
        <v>1553.161848966</v>
      </c>
      <c r="I218" s="117"/>
    </row>
    <row r="219" spans="1:9" hidden="1" outlineLevel="4" x14ac:dyDescent="0.2">
      <c r="A219" s="109" t="s">
        <v>1538</v>
      </c>
      <c r="B219" s="110" t="s">
        <v>454</v>
      </c>
      <c r="C219" s="111">
        <v>0</v>
      </c>
      <c r="D219" s="112"/>
      <c r="E219" s="113">
        <v>214.52947918000001</v>
      </c>
      <c r="F219" s="114">
        <v>0</v>
      </c>
      <c r="G219" s="115">
        <v>40</v>
      </c>
      <c r="H219" s="116">
        <v>0</v>
      </c>
      <c r="I219" s="117"/>
    </row>
    <row r="220" spans="1:9" hidden="1" outlineLevel="4" x14ac:dyDescent="0.2">
      <c r="A220" s="109" t="s">
        <v>1539</v>
      </c>
      <c r="B220" s="110" t="s">
        <v>442</v>
      </c>
      <c r="C220" s="111">
        <v>9</v>
      </c>
      <c r="D220" s="112"/>
      <c r="E220" s="113">
        <v>256.72991214000001</v>
      </c>
      <c r="F220" s="114">
        <v>2310.5692092600002</v>
      </c>
      <c r="G220" s="115">
        <v>40</v>
      </c>
      <c r="H220" s="116">
        <v>1386.3415255560001</v>
      </c>
      <c r="I220" s="117"/>
    </row>
    <row r="221" spans="1:9" hidden="1" outlineLevel="4" x14ac:dyDescent="0.2">
      <c r="A221" s="109" t="s">
        <v>1540</v>
      </c>
      <c r="B221" s="110" t="s">
        <v>507</v>
      </c>
      <c r="C221" s="111">
        <v>1</v>
      </c>
      <c r="D221" s="112"/>
      <c r="E221" s="113">
        <v>5160.0152807799996</v>
      </c>
      <c r="F221" s="114">
        <v>5160.0152807799996</v>
      </c>
      <c r="G221" s="115">
        <v>40</v>
      </c>
      <c r="H221" s="116">
        <v>3096.0091684680001</v>
      </c>
      <c r="I221" s="117"/>
    </row>
    <row r="222" spans="1:9" outlineLevel="3" x14ac:dyDescent="0.2">
      <c r="A222" s="109" t="s">
        <v>1541</v>
      </c>
      <c r="B222" s="110" t="s">
        <v>1230</v>
      </c>
      <c r="C222" s="111">
        <v>22</v>
      </c>
      <c r="D222" s="112"/>
      <c r="E222" s="113">
        <v>34746.249840850003</v>
      </c>
      <c r="F222" s="114">
        <f>C222*E222</f>
        <v>764417.49649870011</v>
      </c>
      <c r="G222" s="115">
        <v>40</v>
      </c>
      <c r="H222" s="116">
        <f>F222*(1-(G222/100)) +(0*SUM(H223,H224,H225,H226,H227,H228,H229,H230,H231,H232,H233,H234,H235,H236,H237,H238,H239,H240,H241,H242,H243,H244,H245,H246,H247,H248,H249,H250,H251))</f>
        <v>458650.49789922003</v>
      </c>
      <c r="I222" s="117"/>
    </row>
    <row r="223" spans="1:9" hidden="1" outlineLevel="4" x14ac:dyDescent="0.2">
      <c r="A223" s="109" t="s">
        <v>1542</v>
      </c>
      <c r="B223" s="110" t="s">
        <v>446</v>
      </c>
      <c r="C223" s="111">
        <v>1</v>
      </c>
      <c r="D223" s="112"/>
      <c r="E223" s="113">
        <v>10880.466063919999</v>
      </c>
      <c r="F223" s="114">
        <v>10880.466063919999</v>
      </c>
      <c r="G223" s="115">
        <v>40</v>
      </c>
      <c r="H223" s="116">
        <v>6528.2796383519999</v>
      </c>
      <c r="I223" s="117"/>
    </row>
    <row r="224" spans="1:9" hidden="1" outlineLevel="4" x14ac:dyDescent="0.2">
      <c r="A224" s="109" t="s">
        <v>1543</v>
      </c>
      <c r="B224" s="110" t="s">
        <v>116</v>
      </c>
      <c r="C224" s="111">
        <v>0</v>
      </c>
      <c r="D224" s="112"/>
      <c r="E224" s="113">
        <v>491.93938622000002</v>
      </c>
      <c r="F224" s="114">
        <v>0</v>
      </c>
      <c r="G224" s="115">
        <v>40</v>
      </c>
      <c r="H224" s="116">
        <v>0</v>
      </c>
      <c r="I224" s="117"/>
    </row>
    <row r="225" spans="1:9" hidden="1" outlineLevel="4" x14ac:dyDescent="0.2">
      <c r="A225" s="109" t="s">
        <v>1544</v>
      </c>
      <c r="B225" s="110" t="s">
        <v>211</v>
      </c>
      <c r="C225" s="111">
        <v>1</v>
      </c>
      <c r="D225" s="112"/>
      <c r="E225" s="113">
        <v>926.14287533000004</v>
      </c>
      <c r="F225" s="114">
        <v>926.14287533000004</v>
      </c>
      <c r="G225" s="115">
        <v>40</v>
      </c>
      <c r="H225" s="116">
        <v>555.685725198</v>
      </c>
      <c r="I225" s="117"/>
    </row>
    <row r="226" spans="1:9" hidden="1" outlineLevel="4" x14ac:dyDescent="0.2">
      <c r="A226" s="109" t="s">
        <v>1545</v>
      </c>
      <c r="B226" s="110" t="s">
        <v>1155</v>
      </c>
      <c r="C226" s="111">
        <v>1</v>
      </c>
      <c r="D226" s="112"/>
      <c r="E226" s="113">
        <v>1655.4183114699999</v>
      </c>
      <c r="F226" s="114">
        <v>1655.4183114699999</v>
      </c>
      <c r="G226" s="115">
        <v>40</v>
      </c>
      <c r="H226" s="116">
        <v>993.25098688200001</v>
      </c>
      <c r="I226" s="117"/>
    </row>
    <row r="227" spans="1:9" hidden="1" outlineLevel="4" x14ac:dyDescent="0.2">
      <c r="A227" s="109" t="s">
        <v>1546</v>
      </c>
      <c r="B227" s="110" t="s">
        <v>830</v>
      </c>
      <c r="C227" s="111">
        <v>1</v>
      </c>
      <c r="D227" s="112"/>
      <c r="E227" s="113">
        <v>537.64166561000002</v>
      </c>
      <c r="F227" s="114">
        <v>537.64166561000002</v>
      </c>
      <c r="G227" s="115">
        <v>40</v>
      </c>
      <c r="H227" s="116">
        <v>322.58499936599998</v>
      </c>
      <c r="I227" s="117"/>
    </row>
    <row r="228" spans="1:9" hidden="1" outlineLevel="4" x14ac:dyDescent="0.2">
      <c r="A228" s="109" t="s">
        <v>1547</v>
      </c>
      <c r="B228" s="110" t="s">
        <v>106</v>
      </c>
      <c r="C228" s="111">
        <v>2</v>
      </c>
      <c r="D228" s="112"/>
      <c r="E228" s="113">
        <v>313.76543995999998</v>
      </c>
      <c r="F228" s="114">
        <v>627.53087991999996</v>
      </c>
      <c r="G228" s="115">
        <v>40</v>
      </c>
      <c r="H228" s="116">
        <v>376.518527952</v>
      </c>
      <c r="I228" s="117"/>
    </row>
    <row r="229" spans="1:9" hidden="1" outlineLevel="4" x14ac:dyDescent="0.2">
      <c r="A229" s="109" t="s">
        <v>1548</v>
      </c>
      <c r="B229" s="110" t="s">
        <v>214</v>
      </c>
      <c r="C229" s="111">
        <v>0</v>
      </c>
      <c r="D229" s="112"/>
      <c r="E229" s="113">
        <v>5940.1629950300003</v>
      </c>
      <c r="F229" s="114">
        <v>0</v>
      </c>
      <c r="G229" s="115">
        <v>40</v>
      </c>
      <c r="H229" s="116">
        <v>0</v>
      </c>
      <c r="I229" s="117"/>
    </row>
    <row r="230" spans="1:9" hidden="1" outlineLevel="4" x14ac:dyDescent="0.2">
      <c r="A230" s="109" t="s">
        <v>1549</v>
      </c>
      <c r="B230" s="110" t="s">
        <v>1160</v>
      </c>
      <c r="C230" s="111">
        <v>1</v>
      </c>
      <c r="D230" s="112"/>
      <c r="E230" s="113">
        <v>666.34407233000002</v>
      </c>
      <c r="F230" s="114">
        <v>666.34407233000002</v>
      </c>
      <c r="G230" s="115">
        <v>40</v>
      </c>
      <c r="H230" s="116">
        <v>399.806443398</v>
      </c>
      <c r="I230" s="117"/>
    </row>
    <row r="231" spans="1:9" hidden="1" outlineLevel="4" x14ac:dyDescent="0.2">
      <c r="A231" s="109" t="s">
        <v>1550</v>
      </c>
      <c r="B231" s="110" t="s">
        <v>100</v>
      </c>
      <c r="C231" s="111">
        <v>3</v>
      </c>
      <c r="D231" s="112"/>
      <c r="E231" s="113">
        <v>967.93582071000003</v>
      </c>
      <c r="F231" s="114">
        <v>2903.8074621300002</v>
      </c>
      <c r="G231" s="115">
        <v>40</v>
      </c>
      <c r="H231" s="116">
        <v>1742.2844772779999</v>
      </c>
      <c r="I231" s="117"/>
    </row>
    <row r="232" spans="1:9" hidden="1" outlineLevel="4" x14ac:dyDescent="0.2">
      <c r="A232" s="109" t="s">
        <v>1551</v>
      </c>
      <c r="B232" s="110" t="s">
        <v>112</v>
      </c>
      <c r="C232" s="111">
        <v>3</v>
      </c>
      <c r="D232" s="112"/>
      <c r="E232" s="113">
        <v>967.93582071000003</v>
      </c>
      <c r="F232" s="114">
        <v>2903.8074621300002</v>
      </c>
      <c r="G232" s="115">
        <v>40</v>
      </c>
      <c r="H232" s="116">
        <v>1742.2844772779999</v>
      </c>
      <c r="I232" s="117"/>
    </row>
    <row r="233" spans="1:9" hidden="1" outlineLevel="4" x14ac:dyDescent="0.2">
      <c r="A233" s="109" t="s">
        <v>1552</v>
      </c>
      <c r="B233" s="110" t="s">
        <v>448</v>
      </c>
      <c r="C233" s="111">
        <v>6</v>
      </c>
      <c r="D233" s="112"/>
      <c r="E233" s="113">
        <v>862.86769387000004</v>
      </c>
      <c r="F233" s="114">
        <v>5177.2061632200002</v>
      </c>
      <c r="G233" s="115">
        <v>40</v>
      </c>
      <c r="H233" s="116">
        <v>3106.323697932</v>
      </c>
      <c r="I233" s="117"/>
    </row>
    <row r="234" spans="1:9" hidden="1" outlineLevel="4" x14ac:dyDescent="0.2">
      <c r="A234" s="109" t="s">
        <v>1553</v>
      </c>
      <c r="B234" s="110" t="s">
        <v>466</v>
      </c>
      <c r="C234" s="111">
        <v>0</v>
      </c>
      <c r="D234" s="112"/>
      <c r="E234" s="113">
        <v>2064.00101872</v>
      </c>
      <c r="F234" s="114">
        <v>0</v>
      </c>
      <c r="G234" s="115">
        <v>40</v>
      </c>
      <c r="H234" s="116">
        <v>0</v>
      </c>
      <c r="I234" s="117"/>
    </row>
    <row r="235" spans="1:9" hidden="1" outlineLevel="4" x14ac:dyDescent="0.2">
      <c r="A235" s="109" t="s">
        <v>1554</v>
      </c>
      <c r="B235" s="110" t="s">
        <v>452</v>
      </c>
      <c r="C235" s="111">
        <v>0</v>
      </c>
      <c r="D235" s="112"/>
      <c r="E235" s="113">
        <v>214.52947918000001</v>
      </c>
      <c r="F235" s="114">
        <v>0</v>
      </c>
      <c r="G235" s="115">
        <v>40</v>
      </c>
      <c r="H235" s="116">
        <v>0</v>
      </c>
      <c r="I235" s="117"/>
    </row>
    <row r="236" spans="1:9" hidden="1" outlineLevel="4" x14ac:dyDescent="0.2">
      <c r="A236" s="109" t="s">
        <v>1555</v>
      </c>
      <c r="B236" s="110" t="s">
        <v>454</v>
      </c>
      <c r="C236" s="111">
        <v>0</v>
      </c>
      <c r="D236" s="112"/>
      <c r="E236" s="113">
        <v>214.52947918000001</v>
      </c>
      <c r="F236" s="114">
        <v>0</v>
      </c>
      <c r="G236" s="115">
        <v>40</v>
      </c>
      <c r="H236" s="116">
        <v>0</v>
      </c>
      <c r="I236" s="117"/>
    </row>
    <row r="237" spans="1:9" hidden="1" outlineLevel="4" x14ac:dyDescent="0.2">
      <c r="A237" s="109" t="s">
        <v>1556</v>
      </c>
      <c r="B237" s="110" t="s">
        <v>442</v>
      </c>
      <c r="C237" s="111">
        <v>9</v>
      </c>
      <c r="D237" s="112"/>
      <c r="E237" s="113">
        <v>256.72991214000001</v>
      </c>
      <c r="F237" s="114">
        <v>2310.5692092600002</v>
      </c>
      <c r="G237" s="115">
        <v>40</v>
      </c>
      <c r="H237" s="116">
        <v>1386.3415255560001</v>
      </c>
      <c r="I237" s="117"/>
    </row>
    <row r="238" spans="1:9" hidden="1" outlineLevel="4" x14ac:dyDescent="0.2">
      <c r="A238" s="109" t="s">
        <v>1557</v>
      </c>
      <c r="B238" s="110" t="s">
        <v>841</v>
      </c>
      <c r="C238" s="111">
        <v>1</v>
      </c>
      <c r="D238" s="112"/>
      <c r="E238" s="113">
        <v>997.30039475000001</v>
      </c>
      <c r="F238" s="114">
        <v>997.30039475000001</v>
      </c>
      <c r="G238" s="115">
        <v>40</v>
      </c>
      <c r="H238" s="116">
        <v>598.38023684999996</v>
      </c>
      <c r="I238" s="117"/>
    </row>
    <row r="239" spans="1:9" hidden="1" outlineLevel="4" x14ac:dyDescent="0.2">
      <c r="A239" s="109" t="s">
        <v>1558</v>
      </c>
      <c r="B239" s="110" t="s">
        <v>218</v>
      </c>
      <c r="C239" s="111">
        <v>0</v>
      </c>
      <c r="D239" s="112"/>
      <c r="E239" s="113">
        <v>1527.53087992</v>
      </c>
      <c r="F239" s="114">
        <v>0</v>
      </c>
      <c r="G239" s="115">
        <v>40</v>
      </c>
      <c r="H239" s="116">
        <v>0</v>
      </c>
      <c r="I239" s="117"/>
    </row>
    <row r="240" spans="1:9" hidden="1" outlineLevel="4" x14ac:dyDescent="0.2">
      <c r="A240" s="109" t="s">
        <v>1559</v>
      </c>
      <c r="B240" s="110" t="s">
        <v>98</v>
      </c>
      <c r="C240" s="111">
        <v>0</v>
      </c>
      <c r="D240" s="112"/>
      <c r="E240" s="113">
        <v>594.85546925000006</v>
      </c>
      <c r="F240" s="114">
        <v>0</v>
      </c>
      <c r="G240" s="115">
        <v>40</v>
      </c>
      <c r="H240" s="116">
        <v>0</v>
      </c>
      <c r="I240" s="117"/>
    </row>
    <row r="241" spans="1:9" hidden="1" outlineLevel="4" x14ac:dyDescent="0.2">
      <c r="A241" s="109" t="s">
        <v>1560</v>
      </c>
      <c r="B241" s="110" t="s">
        <v>68</v>
      </c>
      <c r="C241" s="111">
        <v>0</v>
      </c>
      <c r="D241" s="112"/>
      <c r="E241" s="113">
        <v>5209</v>
      </c>
      <c r="F241" s="114">
        <v>0</v>
      </c>
      <c r="G241" s="115">
        <v>40</v>
      </c>
      <c r="H241" s="116">
        <v>0</v>
      </c>
      <c r="I241" s="117"/>
    </row>
    <row r="242" spans="1:9" hidden="1" outlineLevel="4" x14ac:dyDescent="0.2">
      <c r="A242" s="109" t="s">
        <v>1561</v>
      </c>
      <c r="B242" s="110" t="s">
        <v>120</v>
      </c>
      <c r="C242" s="111">
        <v>0</v>
      </c>
      <c r="D242" s="112"/>
      <c r="E242" s="113">
        <v>275.43613906000002</v>
      </c>
      <c r="F242" s="114">
        <v>0</v>
      </c>
      <c r="G242" s="115">
        <v>40</v>
      </c>
      <c r="H242" s="116">
        <v>0</v>
      </c>
      <c r="I242" s="117"/>
    </row>
    <row r="243" spans="1:9" hidden="1" outlineLevel="4" x14ac:dyDescent="0.2">
      <c r="A243" s="109" t="s">
        <v>1562</v>
      </c>
      <c r="B243" s="110" t="s">
        <v>102</v>
      </c>
      <c r="C243" s="111">
        <v>0</v>
      </c>
      <c r="D243" s="112"/>
      <c r="E243" s="113">
        <v>78.186680249999995</v>
      </c>
      <c r="F243" s="114">
        <v>0</v>
      </c>
      <c r="G243" s="115">
        <v>40</v>
      </c>
      <c r="H243" s="116">
        <v>0</v>
      </c>
      <c r="I243" s="117"/>
    </row>
    <row r="244" spans="1:9" hidden="1" outlineLevel="4" x14ac:dyDescent="0.2">
      <c r="A244" s="109" t="s">
        <v>1563</v>
      </c>
      <c r="B244" s="110" t="s">
        <v>104</v>
      </c>
      <c r="C244" s="111">
        <v>0</v>
      </c>
      <c r="D244" s="112"/>
      <c r="E244" s="113">
        <v>823.90169361999995</v>
      </c>
      <c r="F244" s="114">
        <v>0</v>
      </c>
      <c r="G244" s="115">
        <v>40</v>
      </c>
      <c r="H244" s="116">
        <v>0</v>
      </c>
      <c r="I244" s="117"/>
    </row>
    <row r="245" spans="1:9" hidden="1" outlineLevel="4" x14ac:dyDescent="0.2">
      <c r="A245" s="109" t="s">
        <v>1564</v>
      </c>
      <c r="B245" s="110" t="s">
        <v>122</v>
      </c>
      <c r="C245" s="111">
        <v>0</v>
      </c>
      <c r="D245" s="112"/>
      <c r="E245" s="113">
        <v>270.62269196</v>
      </c>
      <c r="F245" s="114">
        <v>0</v>
      </c>
      <c r="G245" s="115">
        <v>40</v>
      </c>
      <c r="H245" s="116">
        <v>0</v>
      </c>
      <c r="I245" s="117"/>
    </row>
    <row r="246" spans="1:9" hidden="1" outlineLevel="4" x14ac:dyDescent="0.2">
      <c r="A246" s="109" t="s">
        <v>1565</v>
      </c>
      <c r="B246" s="110" t="s">
        <v>226</v>
      </c>
      <c r="C246" s="111">
        <v>0</v>
      </c>
      <c r="D246" s="112"/>
      <c r="E246" s="113">
        <v>119.07551254000001</v>
      </c>
      <c r="F246" s="114">
        <v>0</v>
      </c>
      <c r="G246" s="115">
        <v>40</v>
      </c>
      <c r="H246" s="116">
        <v>0</v>
      </c>
      <c r="I246" s="117"/>
    </row>
    <row r="247" spans="1:9" hidden="1" outlineLevel="4" x14ac:dyDescent="0.2">
      <c r="A247" s="109" t="s">
        <v>1566</v>
      </c>
      <c r="B247" s="110" t="s">
        <v>228</v>
      </c>
      <c r="C247" s="111">
        <v>0</v>
      </c>
      <c r="D247" s="112"/>
      <c r="E247" s="113">
        <v>56.526168339999998</v>
      </c>
      <c r="F247" s="114">
        <v>0</v>
      </c>
      <c r="G247" s="115">
        <v>40</v>
      </c>
      <c r="H247" s="116">
        <v>0</v>
      </c>
      <c r="I247" s="117"/>
    </row>
    <row r="248" spans="1:9" hidden="1" outlineLevel="4" x14ac:dyDescent="0.2">
      <c r="A248" s="109" t="s">
        <v>1567</v>
      </c>
      <c r="B248" s="110" t="s">
        <v>124</v>
      </c>
      <c r="C248" s="111">
        <v>0</v>
      </c>
      <c r="D248" s="112"/>
      <c r="E248" s="113">
        <v>212.88679486000001</v>
      </c>
      <c r="F248" s="114">
        <v>0</v>
      </c>
      <c r="G248" s="115">
        <v>40</v>
      </c>
      <c r="H248" s="116">
        <v>0</v>
      </c>
      <c r="I248" s="117"/>
    </row>
    <row r="249" spans="1:9" hidden="1" outlineLevel="4" x14ac:dyDescent="0.2">
      <c r="A249" s="109" t="s">
        <v>1568</v>
      </c>
      <c r="B249" s="110" t="s">
        <v>126</v>
      </c>
      <c r="C249" s="111">
        <v>0</v>
      </c>
      <c r="D249" s="112"/>
      <c r="E249" s="113">
        <v>206.87635298999999</v>
      </c>
      <c r="F249" s="114">
        <v>0</v>
      </c>
      <c r="G249" s="115">
        <v>40</v>
      </c>
      <c r="H249" s="116">
        <v>0</v>
      </c>
      <c r="I249" s="117"/>
    </row>
    <row r="250" spans="1:9" hidden="1" outlineLevel="4" x14ac:dyDescent="0.2">
      <c r="A250" s="109" t="s">
        <v>1569</v>
      </c>
      <c r="B250" s="110" t="s">
        <v>507</v>
      </c>
      <c r="C250" s="111">
        <v>1</v>
      </c>
      <c r="D250" s="112"/>
      <c r="E250" s="113">
        <v>5160.0152807799996</v>
      </c>
      <c r="F250" s="114">
        <v>5160.0152807799996</v>
      </c>
      <c r="G250" s="115">
        <v>40</v>
      </c>
      <c r="H250" s="116">
        <v>3096.0091684680001</v>
      </c>
      <c r="I250" s="117"/>
    </row>
    <row r="251" spans="1:9" hidden="1" outlineLevel="4" x14ac:dyDescent="0.2">
      <c r="A251" s="109" t="s">
        <v>1570</v>
      </c>
      <c r="B251" s="110" t="s">
        <v>235</v>
      </c>
      <c r="C251" s="111">
        <v>0</v>
      </c>
      <c r="D251" s="112"/>
      <c r="E251" s="113">
        <v>1142.63338851</v>
      </c>
      <c r="F251" s="114">
        <v>0</v>
      </c>
      <c r="G251" s="115">
        <v>40</v>
      </c>
      <c r="H251" s="116">
        <v>0</v>
      </c>
      <c r="I251" s="117"/>
    </row>
    <row r="252" spans="1:9" outlineLevel="2" x14ac:dyDescent="0.2">
      <c r="A252" s="109" t="s">
        <v>1571</v>
      </c>
      <c r="B252" s="110" t="s">
        <v>1572</v>
      </c>
      <c r="C252" s="111">
        <v>1</v>
      </c>
      <c r="D252" s="112"/>
      <c r="E252" s="113">
        <f>SUM(F253,F255,F257,F259,F261,F268)</f>
        <v>5568485.5809317203</v>
      </c>
      <c r="F252" s="114">
        <f>C252*E252</f>
        <v>5568485.5809317203</v>
      </c>
      <c r="G252" s="115">
        <f>IF(F252=0, 0, 100*(1-(H252/F252)))</f>
        <v>40</v>
      </c>
      <c r="H252" s="116">
        <f>C252*SUM(H253,H255,H257,H259,H261,H268)</f>
        <v>3341091.3485590322</v>
      </c>
      <c r="I252" s="117"/>
    </row>
    <row r="253" spans="1:9" outlineLevel="3" x14ac:dyDescent="0.2">
      <c r="A253" s="109" t="s">
        <v>1573</v>
      </c>
      <c r="B253" s="110" t="s">
        <v>66</v>
      </c>
      <c r="C253" s="111">
        <v>71</v>
      </c>
      <c r="D253" s="112"/>
      <c r="E253" s="113">
        <v>5209</v>
      </c>
      <c r="F253" s="114">
        <f>C253*E253</f>
        <v>369839</v>
      </c>
      <c r="G253" s="115">
        <v>40</v>
      </c>
      <c r="H253" s="116">
        <f>F253*(1-(G253/100)) +(0*SUM(H254))</f>
        <v>221903.4</v>
      </c>
      <c r="I253" s="117"/>
    </row>
    <row r="254" spans="1:9" hidden="1" outlineLevel="3" x14ac:dyDescent="0.2">
      <c r="A254" s="109" t="s">
        <v>1574</v>
      </c>
      <c r="B254" s="110" t="s">
        <v>68</v>
      </c>
      <c r="C254" s="111">
        <v>1</v>
      </c>
      <c r="D254" s="112"/>
      <c r="E254" s="113">
        <v>5209</v>
      </c>
      <c r="F254" s="114">
        <v>5209</v>
      </c>
      <c r="G254" s="115">
        <v>40</v>
      </c>
      <c r="H254" s="116">
        <v>3125.4</v>
      </c>
      <c r="I254" s="117"/>
    </row>
    <row r="255" spans="1:9" outlineLevel="3" x14ac:dyDescent="0.2">
      <c r="A255" s="109" t="s">
        <v>1575</v>
      </c>
      <c r="B255" s="110" t="s">
        <v>821</v>
      </c>
      <c r="C255" s="111">
        <v>284</v>
      </c>
      <c r="D255" s="112"/>
      <c r="E255" s="113">
        <v>214.52947918000001</v>
      </c>
      <c r="F255" s="114">
        <f>C255*E255</f>
        <v>60926.372087120006</v>
      </c>
      <c r="G255" s="115">
        <v>40</v>
      </c>
      <c r="H255" s="116">
        <f>F255*(1-(G255/100)) +(0*SUM(H256))</f>
        <v>36555.823252271999</v>
      </c>
      <c r="I255" s="117"/>
    </row>
    <row r="256" spans="1:9" hidden="1" outlineLevel="3" x14ac:dyDescent="0.2">
      <c r="A256" s="109" t="s">
        <v>1576</v>
      </c>
      <c r="B256" s="110" t="s">
        <v>452</v>
      </c>
      <c r="C256" s="111">
        <v>1</v>
      </c>
      <c r="D256" s="112"/>
      <c r="E256" s="113">
        <v>214.52947918000001</v>
      </c>
      <c r="F256" s="114">
        <v>214.52947918000001</v>
      </c>
      <c r="G256" s="115">
        <v>40</v>
      </c>
      <c r="H256" s="116">
        <v>128.71768750800001</v>
      </c>
      <c r="I256" s="117"/>
    </row>
    <row r="257" spans="1:9" outlineLevel="3" x14ac:dyDescent="0.2">
      <c r="A257" s="109" t="s">
        <v>1577</v>
      </c>
      <c r="B257" s="110" t="s">
        <v>824</v>
      </c>
      <c r="C257" s="111">
        <v>1136</v>
      </c>
      <c r="D257" s="112"/>
      <c r="E257" s="113">
        <v>214.52947918000001</v>
      </c>
      <c r="F257" s="114">
        <f>C257*E257</f>
        <v>243705.48834848002</v>
      </c>
      <c r="G257" s="115">
        <v>40</v>
      </c>
      <c r="H257" s="116">
        <f>F257*(1-(G257/100)) +(0*SUM(H258))</f>
        <v>146223.293009088</v>
      </c>
      <c r="I257" s="117"/>
    </row>
    <row r="258" spans="1:9" hidden="1" outlineLevel="3" x14ac:dyDescent="0.2">
      <c r="A258" s="109" t="s">
        <v>1578</v>
      </c>
      <c r="B258" s="110" t="s">
        <v>454</v>
      </c>
      <c r="C258" s="111">
        <v>1</v>
      </c>
      <c r="D258" s="112"/>
      <c r="E258" s="113">
        <v>214.52947918000001</v>
      </c>
      <c r="F258" s="114">
        <v>214.52947918000001</v>
      </c>
      <c r="G258" s="115">
        <v>40</v>
      </c>
      <c r="H258" s="116">
        <v>128.71768750800001</v>
      </c>
      <c r="I258" s="117"/>
    </row>
    <row r="259" spans="1:9" outlineLevel="3" x14ac:dyDescent="0.2">
      <c r="A259" s="109" t="s">
        <v>1579</v>
      </c>
      <c r="B259" s="110" t="s">
        <v>440</v>
      </c>
      <c r="C259" s="111">
        <v>639</v>
      </c>
      <c r="D259" s="112"/>
      <c r="E259" s="113">
        <v>256.72991214000001</v>
      </c>
      <c r="F259" s="114">
        <f>C259*E259</f>
        <v>164050.41385745999</v>
      </c>
      <c r="G259" s="115">
        <v>40</v>
      </c>
      <c r="H259" s="116">
        <f>F259*(1-(G259/100)) +(0*SUM(H260))</f>
        <v>98430.24831447599</v>
      </c>
      <c r="I259" s="117"/>
    </row>
    <row r="260" spans="1:9" hidden="1" outlineLevel="3" x14ac:dyDescent="0.2">
      <c r="A260" s="109" t="s">
        <v>1580</v>
      </c>
      <c r="B260" s="110" t="s">
        <v>442</v>
      </c>
      <c r="C260" s="111">
        <v>1</v>
      </c>
      <c r="D260" s="112"/>
      <c r="E260" s="113">
        <v>256.72991214000001</v>
      </c>
      <c r="F260" s="114">
        <v>256.72991214000001</v>
      </c>
      <c r="G260" s="115">
        <v>40</v>
      </c>
      <c r="H260" s="116">
        <v>154.03794728400001</v>
      </c>
      <c r="I260" s="117"/>
    </row>
    <row r="261" spans="1:9" outlineLevel="3" x14ac:dyDescent="0.2">
      <c r="A261" s="109" t="s">
        <v>1581</v>
      </c>
      <c r="B261" s="110" t="s">
        <v>556</v>
      </c>
      <c r="C261" s="111">
        <v>71</v>
      </c>
      <c r="D261" s="112"/>
      <c r="E261" s="113">
        <v>23843.461097700001</v>
      </c>
      <c r="F261" s="114">
        <f>C261*E261</f>
        <v>1692885.7379367</v>
      </c>
      <c r="G261" s="115">
        <v>40</v>
      </c>
      <c r="H261" s="116">
        <f>F261*(1-(G261/100)) +(0*SUM(H262,H263,H264,H265,H266,H267))</f>
        <v>1015731.4427620199</v>
      </c>
      <c r="I261" s="117"/>
    </row>
    <row r="262" spans="1:9" hidden="1" outlineLevel="4" x14ac:dyDescent="0.2">
      <c r="A262" s="109" t="s">
        <v>1582</v>
      </c>
      <c r="B262" s="110" t="s">
        <v>446</v>
      </c>
      <c r="C262" s="111">
        <v>1</v>
      </c>
      <c r="D262" s="112"/>
      <c r="E262" s="113">
        <v>10880.466063919999</v>
      </c>
      <c r="F262" s="114">
        <v>10880.466063919999</v>
      </c>
      <c r="G262" s="115">
        <v>40</v>
      </c>
      <c r="H262" s="116">
        <v>6528.2796383519999</v>
      </c>
      <c r="I262" s="117"/>
    </row>
    <row r="263" spans="1:9" hidden="1" outlineLevel="4" x14ac:dyDescent="0.2">
      <c r="A263" s="109" t="s">
        <v>1583</v>
      </c>
      <c r="B263" s="110" t="s">
        <v>100</v>
      </c>
      <c r="C263" s="111">
        <v>3</v>
      </c>
      <c r="D263" s="112"/>
      <c r="E263" s="113">
        <v>967.93582071000003</v>
      </c>
      <c r="F263" s="114">
        <v>2903.8074621300002</v>
      </c>
      <c r="G263" s="115">
        <v>40</v>
      </c>
      <c r="H263" s="116">
        <v>1742.2844772779999</v>
      </c>
      <c r="I263" s="117"/>
    </row>
    <row r="264" spans="1:9" hidden="1" outlineLevel="4" x14ac:dyDescent="0.2">
      <c r="A264" s="109" t="s">
        <v>1584</v>
      </c>
      <c r="B264" s="110" t="s">
        <v>448</v>
      </c>
      <c r="C264" s="111">
        <v>3</v>
      </c>
      <c r="D264" s="112"/>
      <c r="E264" s="113">
        <v>862.86769387000004</v>
      </c>
      <c r="F264" s="114">
        <v>2588.6030816100001</v>
      </c>
      <c r="G264" s="115">
        <v>40</v>
      </c>
      <c r="H264" s="116">
        <v>1553.161848966</v>
      </c>
      <c r="I264" s="117"/>
    </row>
    <row r="265" spans="1:9" hidden="1" outlineLevel="4" x14ac:dyDescent="0.2">
      <c r="A265" s="109" t="s">
        <v>1585</v>
      </c>
      <c r="B265" s="110" t="s">
        <v>454</v>
      </c>
      <c r="C265" s="111">
        <v>0</v>
      </c>
      <c r="D265" s="112"/>
      <c r="E265" s="113">
        <v>214.52947918000001</v>
      </c>
      <c r="F265" s="114">
        <v>0</v>
      </c>
      <c r="G265" s="115">
        <v>40</v>
      </c>
      <c r="H265" s="116">
        <v>0</v>
      </c>
      <c r="I265" s="117"/>
    </row>
    <row r="266" spans="1:9" hidden="1" outlineLevel="4" x14ac:dyDescent="0.2">
      <c r="A266" s="109" t="s">
        <v>1586</v>
      </c>
      <c r="B266" s="110" t="s">
        <v>442</v>
      </c>
      <c r="C266" s="111">
        <v>9</v>
      </c>
      <c r="D266" s="112"/>
      <c r="E266" s="113">
        <v>256.72991214000001</v>
      </c>
      <c r="F266" s="114">
        <v>2310.5692092600002</v>
      </c>
      <c r="G266" s="115">
        <v>40</v>
      </c>
      <c r="H266" s="116">
        <v>1386.3415255560001</v>
      </c>
      <c r="I266" s="117"/>
    </row>
    <row r="267" spans="1:9" hidden="1" outlineLevel="4" x14ac:dyDescent="0.2">
      <c r="A267" s="109" t="s">
        <v>1587</v>
      </c>
      <c r="B267" s="110" t="s">
        <v>507</v>
      </c>
      <c r="C267" s="111">
        <v>1</v>
      </c>
      <c r="D267" s="112"/>
      <c r="E267" s="113">
        <v>5160.0152807799996</v>
      </c>
      <c r="F267" s="114">
        <v>5160.0152807799996</v>
      </c>
      <c r="G267" s="115">
        <v>40</v>
      </c>
      <c r="H267" s="116">
        <v>3096.0091684680001</v>
      </c>
      <c r="I267" s="117"/>
    </row>
    <row r="268" spans="1:9" outlineLevel="3" x14ac:dyDescent="0.2">
      <c r="A268" s="109" t="s">
        <v>1588</v>
      </c>
      <c r="B268" s="110" t="s">
        <v>929</v>
      </c>
      <c r="C268" s="111">
        <v>71</v>
      </c>
      <c r="D268" s="112"/>
      <c r="E268" s="113">
        <v>42775.754488760002</v>
      </c>
      <c r="F268" s="114">
        <f>C268*E268</f>
        <v>3037078.5687019601</v>
      </c>
      <c r="G268" s="115">
        <v>40</v>
      </c>
      <c r="H268" s="116">
        <f>F268*(1-(G268/100)) +(0*SUM(H269,H270,H271,H272,H273,H274,H275,H276,H277,H278,H279,H280,H281,H282,H283,H284,H285,H286,H287,H288,H289,H290,H291,H292,H293,H294))</f>
        <v>1822247.1412211761</v>
      </c>
      <c r="I268" s="117"/>
    </row>
    <row r="269" spans="1:9" hidden="1" outlineLevel="4" x14ac:dyDescent="0.2">
      <c r="A269" s="109" t="s">
        <v>1589</v>
      </c>
      <c r="B269" s="110" t="s">
        <v>446</v>
      </c>
      <c r="C269" s="111">
        <v>1</v>
      </c>
      <c r="D269" s="112"/>
      <c r="E269" s="113">
        <v>10880.466063919999</v>
      </c>
      <c r="F269" s="114">
        <v>10880.466063919999</v>
      </c>
      <c r="G269" s="115">
        <v>40</v>
      </c>
      <c r="H269" s="116">
        <v>6528.2796383519999</v>
      </c>
      <c r="I269" s="117"/>
    </row>
    <row r="270" spans="1:9" hidden="1" outlineLevel="4" x14ac:dyDescent="0.2">
      <c r="A270" s="109" t="s">
        <v>1590</v>
      </c>
      <c r="B270" s="110" t="s">
        <v>116</v>
      </c>
      <c r="C270" s="111">
        <v>1</v>
      </c>
      <c r="D270" s="112"/>
      <c r="E270" s="113">
        <v>491.93938622000002</v>
      </c>
      <c r="F270" s="114">
        <v>491.93938622000002</v>
      </c>
      <c r="G270" s="115">
        <v>40</v>
      </c>
      <c r="H270" s="116">
        <v>295.163631732</v>
      </c>
      <c r="I270" s="117"/>
    </row>
    <row r="271" spans="1:9" hidden="1" outlineLevel="4" x14ac:dyDescent="0.2">
      <c r="A271" s="109" t="s">
        <v>1591</v>
      </c>
      <c r="B271" s="110" t="s">
        <v>211</v>
      </c>
      <c r="C271" s="111">
        <v>1</v>
      </c>
      <c r="D271" s="112"/>
      <c r="E271" s="113">
        <v>926.14287533000004</v>
      </c>
      <c r="F271" s="114">
        <v>926.14287533000004</v>
      </c>
      <c r="G271" s="115">
        <v>40</v>
      </c>
      <c r="H271" s="116">
        <v>555.685725198</v>
      </c>
      <c r="I271" s="117"/>
    </row>
    <row r="272" spans="1:9" hidden="1" outlineLevel="4" x14ac:dyDescent="0.2">
      <c r="A272" s="109" t="s">
        <v>1592</v>
      </c>
      <c r="B272" s="110" t="s">
        <v>830</v>
      </c>
      <c r="C272" s="111">
        <v>1</v>
      </c>
      <c r="D272" s="112"/>
      <c r="E272" s="113">
        <v>537.64166561000002</v>
      </c>
      <c r="F272" s="114">
        <v>537.64166561000002</v>
      </c>
      <c r="G272" s="115">
        <v>40</v>
      </c>
      <c r="H272" s="116">
        <v>322.58499936599998</v>
      </c>
      <c r="I272" s="117"/>
    </row>
    <row r="273" spans="1:9" hidden="1" outlineLevel="4" x14ac:dyDescent="0.2">
      <c r="A273" s="109" t="s">
        <v>1593</v>
      </c>
      <c r="B273" s="110" t="s">
        <v>106</v>
      </c>
      <c r="C273" s="111">
        <v>3</v>
      </c>
      <c r="D273" s="112"/>
      <c r="E273" s="113">
        <v>313.76543995999998</v>
      </c>
      <c r="F273" s="114">
        <v>941.29631988000006</v>
      </c>
      <c r="G273" s="115">
        <v>40</v>
      </c>
      <c r="H273" s="116">
        <v>564.77779192800006</v>
      </c>
      <c r="I273" s="117"/>
    </row>
    <row r="274" spans="1:9" hidden="1" outlineLevel="4" x14ac:dyDescent="0.2">
      <c r="A274" s="109" t="s">
        <v>1594</v>
      </c>
      <c r="B274" s="110" t="s">
        <v>214</v>
      </c>
      <c r="C274" s="111">
        <v>1</v>
      </c>
      <c r="D274" s="112"/>
      <c r="E274" s="113">
        <v>5940.1629950300003</v>
      </c>
      <c r="F274" s="114">
        <v>5940.1629950300003</v>
      </c>
      <c r="G274" s="115">
        <v>40</v>
      </c>
      <c r="H274" s="116">
        <v>3564.0977970180002</v>
      </c>
      <c r="I274" s="117"/>
    </row>
    <row r="275" spans="1:9" hidden="1" outlineLevel="4" x14ac:dyDescent="0.2">
      <c r="A275" s="109" t="s">
        <v>1595</v>
      </c>
      <c r="B275" s="110" t="s">
        <v>100</v>
      </c>
      <c r="C275" s="111">
        <v>3</v>
      </c>
      <c r="D275" s="112"/>
      <c r="E275" s="113">
        <v>967.93582071000003</v>
      </c>
      <c r="F275" s="114">
        <v>2903.8074621300002</v>
      </c>
      <c r="G275" s="115">
        <v>40</v>
      </c>
      <c r="H275" s="116">
        <v>1742.2844772779999</v>
      </c>
      <c r="I275" s="117"/>
    </row>
    <row r="276" spans="1:9" hidden="1" outlineLevel="4" x14ac:dyDescent="0.2">
      <c r="A276" s="109" t="s">
        <v>1596</v>
      </c>
      <c r="B276" s="110" t="s">
        <v>112</v>
      </c>
      <c r="C276" s="111">
        <v>3</v>
      </c>
      <c r="D276" s="112"/>
      <c r="E276" s="113">
        <v>967.93582071000003</v>
      </c>
      <c r="F276" s="114">
        <v>2903.8074621300002</v>
      </c>
      <c r="G276" s="115">
        <v>40</v>
      </c>
      <c r="H276" s="116">
        <v>1742.2844772779999</v>
      </c>
      <c r="I276" s="117"/>
    </row>
    <row r="277" spans="1:9" hidden="1" outlineLevel="4" x14ac:dyDescent="0.2">
      <c r="A277" s="109" t="s">
        <v>1597</v>
      </c>
      <c r="B277" s="110" t="s">
        <v>448</v>
      </c>
      <c r="C277" s="111">
        <v>6</v>
      </c>
      <c r="D277" s="112"/>
      <c r="E277" s="113">
        <v>862.86769387000004</v>
      </c>
      <c r="F277" s="114">
        <v>5177.2061632200002</v>
      </c>
      <c r="G277" s="115">
        <v>40</v>
      </c>
      <c r="H277" s="116">
        <v>3106.323697932</v>
      </c>
      <c r="I277" s="117"/>
    </row>
    <row r="278" spans="1:9" hidden="1" outlineLevel="4" x14ac:dyDescent="0.2">
      <c r="A278" s="109" t="s">
        <v>1598</v>
      </c>
      <c r="B278" s="110" t="s">
        <v>452</v>
      </c>
      <c r="C278" s="111">
        <v>0</v>
      </c>
      <c r="D278" s="112"/>
      <c r="E278" s="113">
        <v>214.52947918000001</v>
      </c>
      <c r="F278" s="114">
        <v>0</v>
      </c>
      <c r="G278" s="115">
        <v>40</v>
      </c>
      <c r="H278" s="116">
        <v>0</v>
      </c>
      <c r="I278" s="117"/>
    </row>
    <row r="279" spans="1:9" hidden="1" outlineLevel="4" x14ac:dyDescent="0.2">
      <c r="A279" s="109" t="s">
        <v>1599</v>
      </c>
      <c r="B279" s="110" t="s">
        <v>454</v>
      </c>
      <c r="C279" s="111">
        <v>0</v>
      </c>
      <c r="D279" s="112"/>
      <c r="E279" s="113">
        <v>214.52947918000001</v>
      </c>
      <c r="F279" s="114">
        <v>0</v>
      </c>
      <c r="G279" s="115">
        <v>40</v>
      </c>
      <c r="H279" s="116">
        <v>0</v>
      </c>
      <c r="I279" s="117"/>
    </row>
    <row r="280" spans="1:9" hidden="1" outlineLevel="4" x14ac:dyDescent="0.2">
      <c r="A280" s="109" t="s">
        <v>1600</v>
      </c>
      <c r="B280" s="110" t="s">
        <v>442</v>
      </c>
      <c r="C280" s="111">
        <v>9</v>
      </c>
      <c r="D280" s="112"/>
      <c r="E280" s="113">
        <v>256.72991214000001</v>
      </c>
      <c r="F280" s="114">
        <v>2310.5692092600002</v>
      </c>
      <c r="G280" s="115">
        <v>40</v>
      </c>
      <c r="H280" s="116">
        <v>1386.3415255560001</v>
      </c>
      <c r="I280" s="117"/>
    </row>
    <row r="281" spans="1:9" hidden="1" outlineLevel="4" x14ac:dyDescent="0.2">
      <c r="A281" s="109" t="s">
        <v>1601</v>
      </c>
      <c r="B281" s="110" t="s">
        <v>841</v>
      </c>
      <c r="C281" s="111">
        <v>1</v>
      </c>
      <c r="D281" s="112"/>
      <c r="E281" s="113">
        <v>997.30039475000001</v>
      </c>
      <c r="F281" s="114">
        <v>997.30039475000001</v>
      </c>
      <c r="G281" s="115">
        <v>40</v>
      </c>
      <c r="H281" s="116">
        <v>598.38023684999996</v>
      </c>
      <c r="I281" s="117"/>
    </row>
    <row r="282" spans="1:9" hidden="1" outlineLevel="4" x14ac:dyDescent="0.2">
      <c r="A282" s="109" t="s">
        <v>1602</v>
      </c>
      <c r="B282" s="110" t="s">
        <v>218</v>
      </c>
      <c r="C282" s="111">
        <v>0</v>
      </c>
      <c r="D282" s="112"/>
      <c r="E282" s="113">
        <v>1527.53087992</v>
      </c>
      <c r="F282" s="114">
        <v>0</v>
      </c>
      <c r="G282" s="115">
        <v>40</v>
      </c>
      <c r="H282" s="116">
        <v>0</v>
      </c>
      <c r="I282" s="117"/>
    </row>
    <row r="283" spans="1:9" hidden="1" outlineLevel="4" x14ac:dyDescent="0.2">
      <c r="A283" s="109" t="s">
        <v>1603</v>
      </c>
      <c r="B283" s="110" t="s">
        <v>98</v>
      </c>
      <c r="C283" s="111">
        <v>1</v>
      </c>
      <c r="D283" s="112"/>
      <c r="E283" s="113">
        <v>594.85546925000006</v>
      </c>
      <c r="F283" s="114">
        <v>594.85546925000006</v>
      </c>
      <c r="G283" s="115">
        <v>40</v>
      </c>
      <c r="H283" s="116">
        <v>356.91328155000002</v>
      </c>
      <c r="I283" s="117"/>
    </row>
    <row r="284" spans="1:9" hidden="1" outlineLevel="4" x14ac:dyDescent="0.2">
      <c r="A284" s="109" t="s">
        <v>1604</v>
      </c>
      <c r="B284" s="110" t="s">
        <v>68</v>
      </c>
      <c r="C284" s="111">
        <v>0</v>
      </c>
      <c r="D284" s="112"/>
      <c r="E284" s="113">
        <v>5209</v>
      </c>
      <c r="F284" s="114">
        <v>0</v>
      </c>
      <c r="G284" s="115">
        <v>40</v>
      </c>
      <c r="H284" s="116">
        <v>0</v>
      </c>
      <c r="I284" s="117"/>
    </row>
    <row r="285" spans="1:9" hidden="1" outlineLevel="4" x14ac:dyDescent="0.2">
      <c r="A285" s="109" t="s">
        <v>1605</v>
      </c>
      <c r="B285" s="110" t="s">
        <v>120</v>
      </c>
      <c r="C285" s="111">
        <v>1</v>
      </c>
      <c r="D285" s="112"/>
      <c r="E285" s="113">
        <v>275.43613906000002</v>
      </c>
      <c r="F285" s="114">
        <v>275.43613906000002</v>
      </c>
      <c r="G285" s="115">
        <v>40</v>
      </c>
      <c r="H285" s="116">
        <v>165.261683436</v>
      </c>
      <c r="I285" s="117"/>
    </row>
    <row r="286" spans="1:9" hidden="1" outlineLevel="4" x14ac:dyDescent="0.2">
      <c r="A286" s="109" t="s">
        <v>1606</v>
      </c>
      <c r="B286" s="110" t="s">
        <v>102</v>
      </c>
      <c r="C286" s="111">
        <v>1</v>
      </c>
      <c r="D286" s="112"/>
      <c r="E286" s="113">
        <v>78.186680249999995</v>
      </c>
      <c r="F286" s="114">
        <v>78.186680249999995</v>
      </c>
      <c r="G286" s="115">
        <v>40</v>
      </c>
      <c r="H286" s="116">
        <v>46.912008149999998</v>
      </c>
      <c r="I286" s="117"/>
    </row>
    <row r="287" spans="1:9" hidden="1" outlineLevel="4" x14ac:dyDescent="0.2">
      <c r="A287" s="109" t="s">
        <v>1607</v>
      </c>
      <c r="B287" s="110" t="s">
        <v>104</v>
      </c>
      <c r="C287" s="111">
        <v>1</v>
      </c>
      <c r="D287" s="112"/>
      <c r="E287" s="113">
        <v>823.90169361999995</v>
      </c>
      <c r="F287" s="114">
        <v>823.90169361999995</v>
      </c>
      <c r="G287" s="115">
        <v>40</v>
      </c>
      <c r="H287" s="116">
        <v>494.34101617200002</v>
      </c>
      <c r="I287" s="117"/>
    </row>
    <row r="288" spans="1:9" hidden="1" outlineLevel="4" x14ac:dyDescent="0.2">
      <c r="A288" s="109" t="s">
        <v>1608</v>
      </c>
      <c r="B288" s="110" t="s">
        <v>122</v>
      </c>
      <c r="C288" s="111">
        <v>1</v>
      </c>
      <c r="D288" s="112"/>
      <c r="E288" s="113">
        <v>270.62269196</v>
      </c>
      <c r="F288" s="114">
        <v>270.62269196</v>
      </c>
      <c r="G288" s="115">
        <v>40</v>
      </c>
      <c r="H288" s="116">
        <v>162.37361517599999</v>
      </c>
      <c r="I288" s="117"/>
    </row>
    <row r="289" spans="1:9" hidden="1" outlineLevel="4" x14ac:dyDescent="0.2">
      <c r="A289" s="109" t="s">
        <v>1609</v>
      </c>
      <c r="B289" s="110" t="s">
        <v>226</v>
      </c>
      <c r="C289" s="111">
        <v>0</v>
      </c>
      <c r="D289" s="112"/>
      <c r="E289" s="113">
        <v>119.07551254000001</v>
      </c>
      <c r="F289" s="114">
        <v>0</v>
      </c>
      <c r="G289" s="115">
        <v>40</v>
      </c>
      <c r="H289" s="116">
        <v>0</v>
      </c>
      <c r="I289" s="117"/>
    </row>
    <row r="290" spans="1:9" hidden="1" outlineLevel="4" x14ac:dyDescent="0.2">
      <c r="A290" s="109" t="s">
        <v>1610</v>
      </c>
      <c r="B290" s="110" t="s">
        <v>228</v>
      </c>
      <c r="C290" s="111">
        <v>0</v>
      </c>
      <c r="D290" s="112"/>
      <c r="E290" s="113">
        <v>56.526168339999998</v>
      </c>
      <c r="F290" s="114">
        <v>0</v>
      </c>
      <c r="G290" s="115">
        <v>40</v>
      </c>
      <c r="H290" s="116">
        <v>0</v>
      </c>
      <c r="I290" s="117"/>
    </row>
    <row r="291" spans="1:9" hidden="1" outlineLevel="4" x14ac:dyDescent="0.2">
      <c r="A291" s="109" t="s">
        <v>1611</v>
      </c>
      <c r="B291" s="110" t="s">
        <v>124</v>
      </c>
      <c r="C291" s="111">
        <v>1</v>
      </c>
      <c r="D291" s="112"/>
      <c r="E291" s="113">
        <v>212.88679486000001</v>
      </c>
      <c r="F291" s="114">
        <v>212.88679486000001</v>
      </c>
      <c r="G291" s="115">
        <v>40</v>
      </c>
      <c r="H291" s="116">
        <v>127.732076916</v>
      </c>
      <c r="I291" s="117"/>
    </row>
    <row r="292" spans="1:9" hidden="1" outlineLevel="4" x14ac:dyDescent="0.2">
      <c r="A292" s="109" t="s">
        <v>1612</v>
      </c>
      <c r="B292" s="110" t="s">
        <v>126</v>
      </c>
      <c r="C292" s="111">
        <v>1</v>
      </c>
      <c r="D292" s="112"/>
      <c r="E292" s="113">
        <v>206.87635298999999</v>
      </c>
      <c r="F292" s="114">
        <v>206.87635298999999</v>
      </c>
      <c r="G292" s="115">
        <v>40</v>
      </c>
      <c r="H292" s="116">
        <v>124.125811794</v>
      </c>
      <c r="I292" s="117"/>
    </row>
    <row r="293" spans="1:9" hidden="1" outlineLevel="4" x14ac:dyDescent="0.2">
      <c r="A293" s="109" t="s">
        <v>1613</v>
      </c>
      <c r="B293" s="110" t="s">
        <v>507</v>
      </c>
      <c r="C293" s="111">
        <v>1</v>
      </c>
      <c r="D293" s="112"/>
      <c r="E293" s="113">
        <v>5160.0152807799996</v>
      </c>
      <c r="F293" s="114">
        <v>5160.0152807799996</v>
      </c>
      <c r="G293" s="115">
        <v>40</v>
      </c>
      <c r="H293" s="116">
        <v>3096.0091684680001</v>
      </c>
      <c r="I293" s="117"/>
    </row>
    <row r="294" spans="1:9" hidden="1" outlineLevel="4" x14ac:dyDescent="0.2">
      <c r="A294" s="109" t="s">
        <v>1614</v>
      </c>
      <c r="B294" s="110" t="s">
        <v>235</v>
      </c>
      <c r="C294" s="111">
        <v>1</v>
      </c>
      <c r="D294" s="112"/>
      <c r="E294" s="113">
        <v>1142.63338851</v>
      </c>
      <c r="F294" s="114">
        <v>1142.63338851</v>
      </c>
      <c r="G294" s="115">
        <v>40</v>
      </c>
      <c r="H294" s="116">
        <v>685.58003310599997</v>
      </c>
      <c r="I294" s="117"/>
    </row>
    <row r="295" spans="1:9" outlineLevel="2" x14ac:dyDescent="0.2">
      <c r="A295" s="109" t="s">
        <v>1615</v>
      </c>
      <c r="B295" s="110" t="s">
        <v>1616</v>
      </c>
      <c r="C295" s="111">
        <v>1</v>
      </c>
      <c r="D295" s="112"/>
      <c r="E295" s="113">
        <f>SUM(F296,F298,F300,F302,F307,F336,F340)</f>
        <v>2676945.5494740903</v>
      </c>
      <c r="F295" s="114">
        <f>C295*E295</f>
        <v>2676945.5494740903</v>
      </c>
      <c r="G295" s="115">
        <f>IF(F295=0, 0, 100*(1-(H295/F295)))</f>
        <v>40</v>
      </c>
      <c r="H295" s="116">
        <f>C295*SUM(H296,H298,H300,H302,H307,H336,H340)</f>
        <v>1606167.329684454</v>
      </c>
      <c r="I295" s="117"/>
    </row>
    <row r="296" spans="1:9" outlineLevel="3" x14ac:dyDescent="0.2">
      <c r="A296" s="109" t="s">
        <v>1617</v>
      </c>
      <c r="B296" s="110" t="s">
        <v>821</v>
      </c>
      <c r="C296" s="111">
        <v>223</v>
      </c>
      <c r="D296" s="112"/>
      <c r="E296" s="113">
        <v>214.52947918000001</v>
      </c>
      <c r="F296" s="114">
        <f>C296*E296</f>
        <v>47840.07385714</v>
      </c>
      <c r="G296" s="115">
        <v>40</v>
      </c>
      <c r="H296" s="116">
        <f>F296*(1-(G296/100)) +(0*SUM(H297))</f>
        <v>28704.044314283998</v>
      </c>
      <c r="I296" s="117"/>
    </row>
    <row r="297" spans="1:9" hidden="1" outlineLevel="3" x14ac:dyDescent="0.2">
      <c r="A297" s="109" t="s">
        <v>1618</v>
      </c>
      <c r="B297" s="110" t="s">
        <v>452</v>
      </c>
      <c r="C297" s="111">
        <v>1</v>
      </c>
      <c r="D297" s="112"/>
      <c r="E297" s="113">
        <v>214.52947918000001</v>
      </c>
      <c r="F297" s="114">
        <v>214.52947918000001</v>
      </c>
      <c r="G297" s="115">
        <v>40</v>
      </c>
      <c r="H297" s="116">
        <v>128.71768750800001</v>
      </c>
      <c r="I297" s="117"/>
    </row>
    <row r="298" spans="1:9" outlineLevel="3" x14ac:dyDescent="0.2">
      <c r="A298" s="109" t="s">
        <v>1619</v>
      </c>
      <c r="B298" s="110" t="s">
        <v>824</v>
      </c>
      <c r="C298" s="111">
        <v>847</v>
      </c>
      <c r="D298" s="112"/>
      <c r="E298" s="113">
        <v>214.52947918000001</v>
      </c>
      <c r="F298" s="114">
        <f>C298*E298</f>
        <v>181706.46886546002</v>
      </c>
      <c r="G298" s="115">
        <v>40</v>
      </c>
      <c r="H298" s="116">
        <f>F298*(1-(G298/100)) +(0*SUM(H299))</f>
        <v>109023.88131927601</v>
      </c>
      <c r="I298" s="117"/>
    </row>
    <row r="299" spans="1:9" hidden="1" outlineLevel="3" x14ac:dyDescent="0.2">
      <c r="A299" s="109" t="s">
        <v>1620</v>
      </c>
      <c r="B299" s="110" t="s">
        <v>454</v>
      </c>
      <c r="C299" s="111">
        <v>1</v>
      </c>
      <c r="D299" s="112"/>
      <c r="E299" s="113">
        <v>214.52947918000001</v>
      </c>
      <c r="F299" s="114">
        <v>214.52947918000001</v>
      </c>
      <c r="G299" s="115">
        <v>40</v>
      </c>
      <c r="H299" s="116">
        <v>128.71768750800001</v>
      </c>
      <c r="I299" s="117"/>
    </row>
    <row r="300" spans="1:9" outlineLevel="3" x14ac:dyDescent="0.2">
      <c r="A300" s="109" t="s">
        <v>1621</v>
      </c>
      <c r="B300" s="110" t="s">
        <v>440</v>
      </c>
      <c r="C300" s="111">
        <v>267</v>
      </c>
      <c r="D300" s="112"/>
      <c r="E300" s="113">
        <v>256.72991214000001</v>
      </c>
      <c r="F300" s="114">
        <f>C300*E300</f>
        <v>68546.886541380009</v>
      </c>
      <c r="G300" s="115">
        <v>40</v>
      </c>
      <c r="H300" s="116">
        <f>F300*(1-(G300/100)) +(0*SUM(H301))</f>
        <v>41128.131924828005</v>
      </c>
      <c r="I300" s="117"/>
    </row>
    <row r="301" spans="1:9" hidden="1" outlineLevel="3" x14ac:dyDescent="0.2">
      <c r="A301" s="109" t="s">
        <v>1622</v>
      </c>
      <c r="B301" s="110" t="s">
        <v>442</v>
      </c>
      <c r="C301" s="111">
        <v>1</v>
      </c>
      <c r="D301" s="112"/>
      <c r="E301" s="113">
        <v>256.72991214000001</v>
      </c>
      <c r="F301" s="114">
        <v>256.72991214000001</v>
      </c>
      <c r="G301" s="115">
        <v>40</v>
      </c>
      <c r="H301" s="116">
        <v>154.03794728400001</v>
      </c>
      <c r="I301" s="117"/>
    </row>
    <row r="302" spans="1:9" outlineLevel="3" x14ac:dyDescent="0.2">
      <c r="A302" s="109" t="s">
        <v>1623</v>
      </c>
      <c r="B302" s="110" t="s">
        <v>513</v>
      </c>
      <c r="C302" s="111">
        <v>45</v>
      </c>
      <c r="D302" s="112"/>
      <c r="E302" s="113">
        <v>12513.52349421</v>
      </c>
      <c r="F302" s="114">
        <f>C302*E302</f>
        <v>563108.55723944993</v>
      </c>
      <c r="G302" s="115">
        <v>40</v>
      </c>
      <c r="H302" s="116">
        <f>F302*(1-(G302/100)) +(0*SUM(H303,H304,H305,H306))</f>
        <v>337865.13434366992</v>
      </c>
      <c r="I302" s="117"/>
    </row>
    <row r="303" spans="1:9" hidden="1" outlineLevel="4" x14ac:dyDescent="0.2">
      <c r="A303" s="109" t="s">
        <v>1624</v>
      </c>
      <c r="B303" s="110" t="s">
        <v>446</v>
      </c>
      <c r="C303" s="111">
        <v>1</v>
      </c>
      <c r="D303" s="112"/>
      <c r="E303" s="113">
        <v>10880.466063919999</v>
      </c>
      <c r="F303" s="114">
        <v>10880.466063919999</v>
      </c>
      <c r="G303" s="115">
        <v>40</v>
      </c>
      <c r="H303" s="116">
        <v>6528.2796383519999</v>
      </c>
      <c r="I303" s="117"/>
    </row>
    <row r="304" spans="1:9" hidden="1" outlineLevel="4" x14ac:dyDescent="0.2">
      <c r="A304" s="109" t="s">
        <v>1625</v>
      </c>
      <c r="B304" s="110" t="s">
        <v>448</v>
      </c>
      <c r="C304" s="111">
        <v>1</v>
      </c>
      <c r="D304" s="112"/>
      <c r="E304" s="113">
        <v>862.86769387000004</v>
      </c>
      <c r="F304" s="114">
        <v>862.86769387000004</v>
      </c>
      <c r="G304" s="115">
        <v>40</v>
      </c>
      <c r="H304" s="116">
        <v>517.72061632199996</v>
      </c>
      <c r="I304" s="117"/>
    </row>
    <row r="305" spans="1:9" hidden="1" outlineLevel="4" x14ac:dyDescent="0.2">
      <c r="A305" s="109" t="s">
        <v>1626</v>
      </c>
      <c r="B305" s="110" t="s">
        <v>450</v>
      </c>
      <c r="C305" s="111">
        <v>0</v>
      </c>
      <c r="D305" s="112"/>
      <c r="E305" s="113">
        <v>7211.7152680500003</v>
      </c>
      <c r="F305" s="114">
        <v>0</v>
      </c>
      <c r="G305" s="115">
        <v>40</v>
      </c>
      <c r="H305" s="116">
        <v>0</v>
      </c>
      <c r="I305" s="117"/>
    </row>
    <row r="306" spans="1:9" hidden="1" outlineLevel="4" x14ac:dyDescent="0.2">
      <c r="A306" s="109" t="s">
        <v>1627</v>
      </c>
      <c r="B306" s="110" t="s">
        <v>442</v>
      </c>
      <c r="C306" s="111">
        <v>3</v>
      </c>
      <c r="D306" s="112"/>
      <c r="E306" s="113">
        <v>256.72991214000001</v>
      </c>
      <c r="F306" s="114">
        <v>770.18973642000003</v>
      </c>
      <c r="G306" s="115">
        <v>40</v>
      </c>
      <c r="H306" s="116">
        <v>462.11384185200001</v>
      </c>
      <c r="I306" s="117"/>
    </row>
    <row r="307" spans="1:9" outlineLevel="3" x14ac:dyDescent="0.2">
      <c r="A307" s="109" t="s">
        <v>1628</v>
      </c>
      <c r="B307" s="110" t="s">
        <v>1151</v>
      </c>
      <c r="C307" s="111">
        <v>45</v>
      </c>
      <c r="D307" s="112"/>
      <c r="E307" s="113">
        <v>19117.89125176</v>
      </c>
      <c r="F307" s="114">
        <f>C307*E307</f>
        <v>860305.10632919997</v>
      </c>
      <c r="G307" s="115">
        <v>40</v>
      </c>
      <c r="H307" s="116">
        <f>F307*(1-(G307/100)) +(0*SUM(H308,H309,H310,H311,H312,H313,H314,H315,H316,H317,H318,H319,H320,H321,H322,H323,H324,H325,H326,H327,H328,H329,H330,H331,H332,H333,H334,H335))</f>
        <v>516183.06379751995</v>
      </c>
      <c r="I307" s="117"/>
    </row>
    <row r="308" spans="1:9" hidden="1" outlineLevel="4" x14ac:dyDescent="0.2">
      <c r="A308" s="109" t="s">
        <v>1629</v>
      </c>
      <c r="B308" s="110" t="s">
        <v>116</v>
      </c>
      <c r="C308" s="111">
        <v>0</v>
      </c>
      <c r="D308" s="112"/>
      <c r="E308" s="113">
        <v>491.93938622000002</v>
      </c>
      <c r="F308" s="114">
        <v>0</v>
      </c>
      <c r="G308" s="115">
        <v>40</v>
      </c>
      <c r="H308" s="116">
        <v>0</v>
      </c>
      <c r="I308" s="117"/>
    </row>
    <row r="309" spans="1:9" hidden="1" outlineLevel="4" x14ac:dyDescent="0.2">
      <c r="A309" s="109" t="s">
        <v>1630</v>
      </c>
      <c r="B309" s="110" t="s">
        <v>211</v>
      </c>
      <c r="C309" s="111">
        <v>1</v>
      </c>
      <c r="D309" s="112"/>
      <c r="E309" s="113">
        <v>926.14287533000004</v>
      </c>
      <c r="F309" s="114">
        <v>926.14287533000004</v>
      </c>
      <c r="G309" s="115">
        <v>40</v>
      </c>
      <c r="H309" s="116">
        <v>555.685725198</v>
      </c>
      <c r="I309" s="117"/>
    </row>
    <row r="310" spans="1:9" hidden="1" outlineLevel="4" x14ac:dyDescent="0.2">
      <c r="A310" s="109" t="s">
        <v>1631</v>
      </c>
      <c r="B310" s="110" t="s">
        <v>1155</v>
      </c>
      <c r="C310" s="111">
        <v>1</v>
      </c>
      <c r="D310" s="112"/>
      <c r="E310" s="113">
        <v>1655.4183114699999</v>
      </c>
      <c r="F310" s="114">
        <v>1655.4183114699999</v>
      </c>
      <c r="G310" s="115">
        <v>40</v>
      </c>
      <c r="H310" s="116">
        <v>993.25098688200001</v>
      </c>
      <c r="I310" s="117"/>
    </row>
    <row r="311" spans="1:9" hidden="1" outlineLevel="4" x14ac:dyDescent="0.2">
      <c r="A311" s="109" t="s">
        <v>1632</v>
      </c>
      <c r="B311" s="110" t="s">
        <v>830</v>
      </c>
      <c r="C311" s="111">
        <v>1</v>
      </c>
      <c r="D311" s="112"/>
      <c r="E311" s="113">
        <v>537.64166561000002</v>
      </c>
      <c r="F311" s="114">
        <v>537.64166561000002</v>
      </c>
      <c r="G311" s="115">
        <v>40</v>
      </c>
      <c r="H311" s="116">
        <v>322.58499936599998</v>
      </c>
      <c r="I311" s="117"/>
    </row>
    <row r="312" spans="1:9" hidden="1" outlineLevel="4" x14ac:dyDescent="0.2">
      <c r="A312" s="109" t="s">
        <v>1633</v>
      </c>
      <c r="B312" s="110" t="s">
        <v>106</v>
      </c>
      <c r="C312" s="111">
        <v>2</v>
      </c>
      <c r="D312" s="112"/>
      <c r="E312" s="113">
        <v>313.76543995999998</v>
      </c>
      <c r="F312" s="114">
        <v>627.53087991999996</v>
      </c>
      <c r="G312" s="115">
        <v>40</v>
      </c>
      <c r="H312" s="116">
        <v>376.518527952</v>
      </c>
      <c r="I312" s="117"/>
    </row>
    <row r="313" spans="1:9" hidden="1" outlineLevel="4" x14ac:dyDescent="0.2">
      <c r="A313" s="109" t="s">
        <v>1634</v>
      </c>
      <c r="B313" s="110" t="s">
        <v>214</v>
      </c>
      <c r="C313" s="111">
        <v>0</v>
      </c>
      <c r="D313" s="112"/>
      <c r="E313" s="113">
        <v>5940.1629950300003</v>
      </c>
      <c r="F313" s="114">
        <v>0</v>
      </c>
      <c r="G313" s="115">
        <v>40</v>
      </c>
      <c r="H313" s="116">
        <v>0</v>
      </c>
      <c r="I313" s="117"/>
    </row>
    <row r="314" spans="1:9" hidden="1" outlineLevel="4" x14ac:dyDescent="0.2">
      <c r="A314" s="109" t="s">
        <v>1635</v>
      </c>
      <c r="B314" s="110" t="s">
        <v>1160</v>
      </c>
      <c r="C314" s="111">
        <v>1</v>
      </c>
      <c r="D314" s="112"/>
      <c r="E314" s="113">
        <v>666.34407233000002</v>
      </c>
      <c r="F314" s="114">
        <v>666.34407233000002</v>
      </c>
      <c r="G314" s="115">
        <v>40</v>
      </c>
      <c r="H314" s="116">
        <v>399.806443398</v>
      </c>
      <c r="I314" s="117"/>
    </row>
    <row r="315" spans="1:9" hidden="1" outlineLevel="4" x14ac:dyDescent="0.2">
      <c r="A315" s="109" t="s">
        <v>1636</v>
      </c>
      <c r="B315" s="110" t="s">
        <v>100</v>
      </c>
      <c r="C315" s="111">
        <v>1</v>
      </c>
      <c r="D315" s="112"/>
      <c r="E315" s="113">
        <v>967.93582071000003</v>
      </c>
      <c r="F315" s="114">
        <v>967.93582071000003</v>
      </c>
      <c r="G315" s="115">
        <v>40</v>
      </c>
      <c r="H315" s="116">
        <v>580.76149242600002</v>
      </c>
      <c r="I315" s="117"/>
    </row>
    <row r="316" spans="1:9" hidden="1" outlineLevel="4" x14ac:dyDescent="0.2">
      <c r="A316" s="109" t="s">
        <v>1637</v>
      </c>
      <c r="B316" s="110" t="s">
        <v>112</v>
      </c>
      <c r="C316" s="111">
        <v>1</v>
      </c>
      <c r="D316" s="112"/>
      <c r="E316" s="113">
        <v>967.93582071000003</v>
      </c>
      <c r="F316" s="114">
        <v>967.93582071000003</v>
      </c>
      <c r="G316" s="115">
        <v>40</v>
      </c>
      <c r="H316" s="116">
        <v>580.76149242600002</v>
      </c>
      <c r="I316" s="117"/>
    </row>
    <row r="317" spans="1:9" hidden="1" outlineLevel="4" x14ac:dyDescent="0.2">
      <c r="A317" s="109" t="s">
        <v>1638</v>
      </c>
      <c r="B317" s="110" t="s">
        <v>448</v>
      </c>
      <c r="C317" s="111">
        <v>2</v>
      </c>
      <c r="D317" s="112"/>
      <c r="E317" s="113">
        <v>862.86769387000004</v>
      </c>
      <c r="F317" s="114">
        <v>1725.7353877400001</v>
      </c>
      <c r="G317" s="115">
        <v>40</v>
      </c>
      <c r="H317" s="116">
        <v>1035.4412326439999</v>
      </c>
      <c r="I317" s="117"/>
    </row>
    <row r="318" spans="1:9" hidden="1" outlineLevel="4" x14ac:dyDescent="0.2">
      <c r="A318" s="109" t="s">
        <v>1639</v>
      </c>
      <c r="B318" s="110" t="s">
        <v>466</v>
      </c>
      <c r="C318" s="111">
        <v>1</v>
      </c>
      <c r="D318" s="112"/>
      <c r="E318" s="113">
        <v>2064.00101872</v>
      </c>
      <c r="F318" s="114">
        <v>2064.00101872</v>
      </c>
      <c r="G318" s="115">
        <v>40</v>
      </c>
      <c r="H318" s="116">
        <v>1238.4006112320001</v>
      </c>
      <c r="I318" s="117"/>
    </row>
    <row r="319" spans="1:9" hidden="1" outlineLevel="4" x14ac:dyDescent="0.2">
      <c r="A319" s="109" t="s">
        <v>1640</v>
      </c>
      <c r="B319" s="110" t="s">
        <v>450</v>
      </c>
      <c r="C319" s="111">
        <v>1</v>
      </c>
      <c r="D319" s="112"/>
      <c r="E319" s="113">
        <v>7211.7152680500003</v>
      </c>
      <c r="F319" s="114">
        <v>7211.7152680500003</v>
      </c>
      <c r="G319" s="115">
        <v>40</v>
      </c>
      <c r="H319" s="116">
        <v>4327.0291608300004</v>
      </c>
      <c r="I319" s="117"/>
    </row>
    <row r="320" spans="1:9" hidden="1" outlineLevel="4" x14ac:dyDescent="0.2">
      <c r="A320" s="109" t="s">
        <v>1641</v>
      </c>
      <c r="B320" s="110" t="s">
        <v>452</v>
      </c>
      <c r="C320" s="111">
        <v>0</v>
      </c>
      <c r="D320" s="112"/>
      <c r="E320" s="113">
        <v>214.52947918000001</v>
      </c>
      <c r="F320" s="114">
        <v>0</v>
      </c>
      <c r="G320" s="115">
        <v>40</v>
      </c>
      <c r="H320" s="116">
        <v>0</v>
      </c>
      <c r="I320" s="117"/>
    </row>
    <row r="321" spans="1:9" hidden="1" outlineLevel="4" x14ac:dyDescent="0.2">
      <c r="A321" s="109" t="s">
        <v>1642</v>
      </c>
      <c r="B321" s="110" t="s">
        <v>454</v>
      </c>
      <c r="C321" s="111">
        <v>0</v>
      </c>
      <c r="D321" s="112"/>
      <c r="E321" s="113">
        <v>214.52947918000001</v>
      </c>
      <c r="F321" s="114">
        <v>0</v>
      </c>
      <c r="G321" s="115">
        <v>40</v>
      </c>
      <c r="H321" s="116">
        <v>0</v>
      </c>
      <c r="I321" s="117"/>
    </row>
    <row r="322" spans="1:9" hidden="1" outlineLevel="4" x14ac:dyDescent="0.2">
      <c r="A322" s="109" t="s">
        <v>1643</v>
      </c>
      <c r="B322" s="110" t="s">
        <v>442</v>
      </c>
      <c r="C322" s="111">
        <v>3</v>
      </c>
      <c r="D322" s="112"/>
      <c r="E322" s="113">
        <v>256.72991214000001</v>
      </c>
      <c r="F322" s="114">
        <v>770.18973642000003</v>
      </c>
      <c r="G322" s="115">
        <v>40</v>
      </c>
      <c r="H322" s="116">
        <v>462.11384185200001</v>
      </c>
      <c r="I322" s="117"/>
    </row>
    <row r="323" spans="1:9" hidden="1" outlineLevel="4" x14ac:dyDescent="0.2">
      <c r="A323" s="109" t="s">
        <v>1644</v>
      </c>
      <c r="B323" s="110" t="s">
        <v>841</v>
      </c>
      <c r="C323" s="111">
        <v>1</v>
      </c>
      <c r="D323" s="112"/>
      <c r="E323" s="113">
        <v>997.30039475000001</v>
      </c>
      <c r="F323" s="114">
        <v>997.30039475000001</v>
      </c>
      <c r="G323" s="115">
        <v>40</v>
      </c>
      <c r="H323" s="116">
        <v>598.38023684999996</v>
      </c>
      <c r="I323" s="117"/>
    </row>
    <row r="324" spans="1:9" hidden="1" outlineLevel="4" x14ac:dyDescent="0.2">
      <c r="A324" s="109" t="s">
        <v>1645</v>
      </c>
      <c r="B324" s="110" t="s">
        <v>218</v>
      </c>
      <c r="C324" s="111">
        <v>0</v>
      </c>
      <c r="D324" s="112"/>
      <c r="E324" s="113">
        <v>1527.53087992</v>
      </c>
      <c r="F324" s="114">
        <v>0</v>
      </c>
      <c r="G324" s="115">
        <v>40</v>
      </c>
      <c r="H324" s="116">
        <v>0</v>
      </c>
      <c r="I324" s="117"/>
    </row>
    <row r="325" spans="1:9" hidden="1" outlineLevel="4" x14ac:dyDescent="0.2">
      <c r="A325" s="109" t="s">
        <v>1646</v>
      </c>
      <c r="B325" s="110" t="s">
        <v>98</v>
      </c>
      <c r="C325" s="111">
        <v>0</v>
      </c>
      <c r="D325" s="112"/>
      <c r="E325" s="113">
        <v>594.85546925000006</v>
      </c>
      <c r="F325" s="114">
        <v>0</v>
      </c>
      <c r="G325" s="115">
        <v>40</v>
      </c>
      <c r="H325" s="116">
        <v>0</v>
      </c>
      <c r="I325" s="117"/>
    </row>
    <row r="326" spans="1:9" hidden="1" outlineLevel="4" x14ac:dyDescent="0.2">
      <c r="A326" s="109" t="s">
        <v>1647</v>
      </c>
      <c r="B326" s="110" t="s">
        <v>68</v>
      </c>
      <c r="C326" s="111">
        <v>0</v>
      </c>
      <c r="D326" s="112"/>
      <c r="E326" s="113">
        <v>5209</v>
      </c>
      <c r="F326" s="114">
        <v>0</v>
      </c>
      <c r="G326" s="115">
        <v>40</v>
      </c>
      <c r="H326" s="116">
        <v>0</v>
      </c>
      <c r="I326" s="117"/>
    </row>
    <row r="327" spans="1:9" hidden="1" outlineLevel="4" x14ac:dyDescent="0.2">
      <c r="A327" s="109" t="s">
        <v>1648</v>
      </c>
      <c r="B327" s="110" t="s">
        <v>120</v>
      </c>
      <c r="C327" s="111">
        <v>0</v>
      </c>
      <c r="D327" s="112"/>
      <c r="E327" s="113">
        <v>275.43613906000002</v>
      </c>
      <c r="F327" s="114">
        <v>0</v>
      </c>
      <c r="G327" s="115">
        <v>40</v>
      </c>
      <c r="H327" s="116">
        <v>0</v>
      </c>
      <c r="I327" s="117"/>
    </row>
    <row r="328" spans="1:9" hidden="1" outlineLevel="4" x14ac:dyDescent="0.2">
      <c r="A328" s="109" t="s">
        <v>1649</v>
      </c>
      <c r="B328" s="110" t="s">
        <v>102</v>
      </c>
      <c r="C328" s="111">
        <v>0</v>
      </c>
      <c r="D328" s="112"/>
      <c r="E328" s="113">
        <v>78.186680249999995</v>
      </c>
      <c r="F328" s="114">
        <v>0</v>
      </c>
      <c r="G328" s="115">
        <v>40</v>
      </c>
      <c r="H328" s="116">
        <v>0</v>
      </c>
      <c r="I328" s="117"/>
    </row>
    <row r="329" spans="1:9" hidden="1" outlineLevel="4" x14ac:dyDescent="0.2">
      <c r="A329" s="109" t="s">
        <v>1650</v>
      </c>
      <c r="B329" s="110" t="s">
        <v>104</v>
      </c>
      <c r="C329" s="111">
        <v>0</v>
      </c>
      <c r="D329" s="112"/>
      <c r="E329" s="113">
        <v>823.90169361999995</v>
      </c>
      <c r="F329" s="114">
        <v>0</v>
      </c>
      <c r="G329" s="115">
        <v>40</v>
      </c>
      <c r="H329" s="116">
        <v>0</v>
      </c>
      <c r="I329" s="117"/>
    </row>
    <row r="330" spans="1:9" hidden="1" outlineLevel="4" x14ac:dyDescent="0.2">
      <c r="A330" s="109" t="s">
        <v>1651</v>
      </c>
      <c r="B330" s="110" t="s">
        <v>122</v>
      </c>
      <c r="C330" s="111">
        <v>0</v>
      </c>
      <c r="D330" s="112"/>
      <c r="E330" s="113">
        <v>270.62269196</v>
      </c>
      <c r="F330" s="114">
        <v>0</v>
      </c>
      <c r="G330" s="115">
        <v>40</v>
      </c>
      <c r="H330" s="116">
        <v>0</v>
      </c>
      <c r="I330" s="117"/>
    </row>
    <row r="331" spans="1:9" hidden="1" outlineLevel="4" x14ac:dyDescent="0.2">
      <c r="A331" s="109" t="s">
        <v>1652</v>
      </c>
      <c r="B331" s="110" t="s">
        <v>226</v>
      </c>
      <c r="C331" s="111">
        <v>0</v>
      </c>
      <c r="D331" s="112"/>
      <c r="E331" s="113">
        <v>119.07551254000001</v>
      </c>
      <c r="F331" s="114">
        <v>0</v>
      </c>
      <c r="G331" s="115">
        <v>40</v>
      </c>
      <c r="H331" s="116">
        <v>0</v>
      </c>
      <c r="I331" s="117"/>
    </row>
    <row r="332" spans="1:9" hidden="1" outlineLevel="4" x14ac:dyDescent="0.2">
      <c r="A332" s="109" t="s">
        <v>1653</v>
      </c>
      <c r="B332" s="110" t="s">
        <v>228</v>
      </c>
      <c r="C332" s="111">
        <v>0</v>
      </c>
      <c r="D332" s="112"/>
      <c r="E332" s="113">
        <v>56.526168339999998</v>
      </c>
      <c r="F332" s="114">
        <v>0</v>
      </c>
      <c r="G332" s="115">
        <v>40</v>
      </c>
      <c r="H332" s="116">
        <v>0</v>
      </c>
      <c r="I332" s="117"/>
    </row>
    <row r="333" spans="1:9" hidden="1" outlineLevel="4" x14ac:dyDescent="0.2">
      <c r="A333" s="109" t="s">
        <v>1654</v>
      </c>
      <c r="B333" s="110" t="s">
        <v>124</v>
      </c>
      <c r="C333" s="111">
        <v>0</v>
      </c>
      <c r="D333" s="112"/>
      <c r="E333" s="113">
        <v>212.88679486000001</v>
      </c>
      <c r="F333" s="114">
        <v>0</v>
      </c>
      <c r="G333" s="115">
        <v>40</v>
      </c>
      <c r="H333" s="116">
        <v>0</v>
      </c>
      <c r="I333" s="117"/>
    </row>
    <row r="334" spans="1:9" hidden="1" outlineLevel="4" x14ac:dyDescent="0.2">
      <c r="A334" s="109" t="s">
        <v>1655</v>
      </c>
      <c r="B334" s="110" t="s">
        <v>126</v>
      </c>
      <c r="C334" s="111">
        <v>0</v>
      </c>
      <c r="D334" s="112"/>
      <c r="E334" s="113">
        <v>206.87635298999999</v>
      </c>
      <c r="F334" s="114">
        <v>0</v>
      </c>
      <c r="G334" s="115">
        <v>40</v>
      </c>
      <c r="H334" s="116">
        <v>0</v>
      </c>
      <c r="I334" s="117"/>
    </row>
    <row r="335" spans="1:9" hidden="1" outlineLevel="4" x14ac:dyDescent="0.2">
      <c r="A335" s="109" t="s">
        <v>1656</v>
      </c>
      <c r="B335" s="110" t="s">
        <v>235</v>
      </c>
      <c r="C335" s="111">
        <v>0</v>
      </c>
      <c r="D335" s="112"/>
      <c r="E335" s="113">
        <v>1142.63338851</v>
      </c>
      <c r="F335" s="114">
        <v>0</v>
      </c>
      <c r="G335" s="115">
        <v>40</v>
      </c>
      <c r="H335" s="116">
        <v>0</v>
      </c>
      <c r="I335" s="117"/>
    </row>
    <row r="336" spans="1:9" outlineLevel="3" x14ac:dyDescent="0.2">
      <c r="A336" s="109" t="s">
        <v>1657</v>
      </c>
      <c r="B336" s="110" t="s">
        <v>535</v>
      </c>
      <c r="C336" s="111">
        <v>22</v>
      </c>
      <c r="D336" s="112"/>
      <c r="E336" s="113">
        <v>14146.5809245</v>
      </c>
      <c r="F336" s="114">
        <f>C336*E336</f>
        <v>311224.78033899999</v>
      </c>
      <c r="G336" s="115">
        <v>40</v>
      </c>
      <c r="H336" s="116">
        <f>F336*(1-(G336/100)) +(0*SUM(H337,H338,H339))</f>
        <v>186734.86820339999</v>
      </c>
      <c r="I336" s="117"/>
    </row>
    <row r="337" spans="1:9" hidden="1" outlineLevel="4" x14ac:dyDescent="0.2">
      <c r="A337" s="109" t="s">
        <v>1658</v>
      </c>
      <c r="B337" s="110" t="s">
        <v>446</v>
      </c>
      <c r="C337" s="111">
        <v>1</v>
      </c>
      <c r="D337" s="112"/>
      <c r="E337" s="113">
        <v>10880.466063919999</v>
      </c>
      <c r="F337" s="114">
        <v>10880.466063919999</v>
      </c>
      <c r="G337" s="115">
        <v>40</v>
      </c>
      <c r="H337" s="116">
        <v>6528.2796383519999</v>
      </c>
      <c r="I337" s="117"/>
    </row>
    <row r="338" spans="1:9" hidden="1" outlineLevel="4" x14ac:dyDescent="0.2">
      <c r="A338" s="109" t="s">
        <v>1659</v>
      </c>
      <c r="B338" s="110" t="s">
        <v>448</v>
      </c>
      <c r="C338" s="111">
        <v>2</v>
      </c>
      <c r="D338" s="112"/>
      <c r="E338" s="113">
        <v>862.86769387000004</v>
      </c>
      <c r="F338" s="114">
        <v>1725.7353877400001</v>
      </c>
      <c r="G338" s="115">
        <v>40</v>
      </c>
      <c r="H338" s="116">
        <v>1035.4412326439999</v>
      </c>
      <c r="I338" s="117"/>
    </row>
    <row r="339" spans="1:9" hidden="1" outlineLevel="4" x14ac:dyDescent="0.2">
      <c r="A339" s="109" t="s">
        <v>1660</v>
      </c>
      <c r="B339" s="110" t="s">
        <v>442</v>
      </c>
      <c r="C339" s="111">
        <v>6</v>
      </c>
      <c r="D339" s="112"/>
      <c r="E339" s="113">
        <v>256.72991214000001</v>
      </c>
      <c r="F339" s="114">
        <v>1540.3794728400001</v>
      </c>
      <c r="G339" s="115">
        <v>40</v>
      </c>
      <c r="H339" s="116">
        <v>924.22768370400001</v>
      </c>
      <c r="I339" s="117"/>
    </row>
    <row r="340" spans="1:9" outlineLevel="3" x14ac:dyDescent="0.2">
      <c r="A340" s="109" t="s">
        <v>1661</v>
      </c>
      <c r="B340" s="110" t="s">
        <v>1267</v>
      </c>
      <c r="C340" s="111">
        <v>22</v>
      </c>
      <c r="D340" s="112"/>
      <c r="E340" s="113">
        <v>29282.439831930002</v>
      </c>
      <c r="F340" s="114">
        <f>C340*E340</f>
        <v>644213.67630246002</v>
      </c>
      <c r="G340" s="115">
        <v>40</v>
      </c>
      <c r="H340" s="116">
        <f>F340*(1-(G340/100)) +(0*SUM(H341,H342,H343,H344,H345,H346,H347,H348,H349,H350,H351,H352,H353,H354,H355,H356,H357,H358,H359,H360,H361,H362,H363,H364,H365,H366,H367,H368))</f>
        <v>386528.20578147599</v>
      </c>
      <c r="I340" s="117"/>
    </row>
    <row r="341" spans="1:9" hidden="1" outlineLevel="4" x14ac:dyDescent="0.2">
      <c r="A341" s="109" t="s">
        <v>1662</v>
      </c>
      <c r="B341" s="110" t="s">
        <v>446</v>
      </c>
      <c r="C341" s="111">
        <v>1</v>
      </c>
      <c r="D341" s="112"/>
      <c r="E341" s="113">
        <v>10880.466063919999</v>
      </c>
      <c r="F341" s="114">
        <v>10880.466063919999</v>
      </c>
      <c r="G341" s="115">
        <v>40</v>
      </c>
      <c r="H341" s="116">
        <v>6528.2796383519999</v>
      </c>
      <c r="I341" s="117"/>
    </row>
    <row r="342" spans="1:9" hidden="1" outlineLevel="4" x14ac:dyDescent="0.2">
      <c r="A342" s="109" t="s">
        <v>1663</v>
      </c>
      <c r="B342" s="110" t="s">
        <v>116</v>
      </c>
      <c r="C342" s="111">
        <v>0</v>
      </c>
      <c r="D342" s="112"/>
      <c r="E342" s="113">
        <v>491.93938622000002</v>
      </c>
      <c r="F342" s="114">
        <v>0</v>
      </c>
      <c r="G342" s="115">
        <v>40</v>
      </c>
      <c r="H342" s="116">
        <v>0</v>
      </c>
      <c r="I342" s="117"/>
    </row>
    <row r="343" spans="1:9" hidden="1" outlineLevel="4" x14ac:dyDescent="0.2">
      <c r="A343" s="109" t="s">
        <v>1664</v>
      </c>
      <c r="B343" s="110" t="s">
        <v>211</v>
      </c>
      <c r="C343" s="111">
        <v>1</v>
      </c>
      <c r="D343" s="112"/>
      <c r="E343" s="113">
        <v>926.14287533000004</v>
      </c>
      <c r="F343" s="114">
        <v>926.14287533000004</v>
      </c>
      <c r="G343" s="115">
        <v>40</v>
      </c>
      <c r="H343" s="116">
        <v>555.685725198</v>
      </c>
      <c r="I343" s="117"/>
    </row>
    <row r="344" spans="1:9" hidden="1" outlineLevel="4" x14ac:dyDescent="0.2">
      <c r="A344" s="109" t="s">
        <v>1665</v>
      </c>
      <c r="B344" s="110" t="s">
        <v>1155</v>
      </c>
      <c r="C344" s="111">
        <v>1</v>
      </c>
      <c r="D344" s="112"/>
      <c r="E344" s="113">
        <v>1655.4183114699999</v>
      </c>
      <c r="F344" s="114">
        <v>1655.4183114699999</v>
      </c>
      <c r="G344" s="115">
        <v>40</v>
      </c>
      <c r="H344" s="116">
        <v>993.25098688200001</v>
      </c>
      <c r="I344" s="117"/>
    </row>
    <row r="345" spans="1:9" hidden="1" outlineLevel="4" x14ac:dyDescent="0.2">
      <c r="A345" s="109" t="s">
        <v>1666</v>
      </c>
      <c r="B345" s="110" t="s">
        <v>830</v>
      </c>
      <c r="C345" s="111">
        <v>1</v>
      </c>
      <c r="D345" s="112"/>
      <c r="E345" s="113">
        <v>537.64166561000002</v>
      </c>
      <c r="F345" s="114">
        <v>537.64166561000002</v>
      </c>
      <c r="G345" s="115">
        <v>40</v>
      </c>
      <c r="H345" s="116">
        <v>322.58499936599998</v>
      </c>
      <c r="I345" s="117"/>
    </row>
    <row r="346" spans="1:9" hidden="1" outlineLevel="4" x14ac:dyDescent="0.2">
      <c r="A346" s="109" t="s">
        <v>1667</v>
      </c>
      <c r="B346" s="110" t="s">
        <v>106</v>
      </c>
      <c r="C346" s="111">
        <v>2</v>
      </c>
      <c r="D346" s="112"/>
      <c r="E346" s="113">
        <v>313.76543995999998</v>
      </c>
      <c r="F346" s="114">
        <v>627.53087991999996</v>
      </c>
      <c r="G346" s="115">
        <v>40</v>
      </c>
      <c r="H346" s="116">
        <v>376.518527952</v>
      </c>
      <c r="I346" s="117"/>
    </row>
    <row r="347" spans="1:9" hidden="1" outlineLevel="4" x14ac:dyDescent="0.2">
      <c r="A347" s="109" t="s">
        <v>1668</v>
      </c>
      <c r="B347" s="110" t="s">
        <v>214</v>
      </c>
      <c r="C347" s="111">
        <v>0</v>
      </c>
      <c r="D347" s="112"/>
      <c r="E347" s="113">
        <v>5940.1629950300003</v>
      </c>
      <c r="F347" s="114">
        <v>0</v>
      </c>
      <c r="G347" s="115">
        <v>40</v>
      </c>
      <c r="H347" s="116">
        <v>0</v>
      </c>
      <c r="I347" s="117"/>
    </row>
    <row r="348" spans="1:9" hidden="1" outlineLevel="4" x14ac:dyDescent="0.2">
      <c r="A348" s="109" t="s">
        <v>1669</v>
      </c>
      <c r="B348" s="110" t="s">
        <v>1160</v>
      </c>
      <c r="C348" s="111">
        <v>1</v>
      </c>
      <c r="D348" s="112"/>
      <c r="E348" s="113">
        <v>666.34407233000002</v>
      </c>
      <c r="F348" s="114">
        <v>666.34407233000002</v>
      </c>
      <c r="G348" s="115">
        <v>40</v>
      </c>
      <c r="H348" s="116">
        <v>399.806443398</v>
      </c>
      <c r="I348" s="117"/>
    </row>
    <row r="349" spans="1:9" hidden="1" outlineLevel="4" x14ac:dyDescent="0.2">
      <c r="A349" s="109" t="s">
        <v>1670</v>
      </c>
      <c r="B349" s="110" t="s">
        <v>100</v>
      </c>
      <c r="C349" s="111">
        <v>2</v>
      </c>
      <c r="D349" s="112"/>
      <c r="E349" s="113">
        <v>967.93582071000003</v>
      </c>
      <c r="F349" s="114">
        <v>1935.8716414200001</v>
      </c>
      <c r="G349" s="115">
        <v>40</v>
      </c>
      <c r="H349" s="116">
        <v>1161.522984852</v>
      </c>
      <c r="I349" s="117"/>
    </row>
    <row r="350" spans="1:9" hidden="1" outlineLevel="4" x14ac:dyDescent="0.2">
      <c r="A350" s="109" t="s">
        <v>1671</v>
      </c>
      <c r="B350" s="110" t="s">
        <v>112</v>
      </c>
      <c r="C350" s="111">
        <v>2</v>
      </c>
      <c r="D350" s="112"/>
      <c r="E350" s="113">
        <v>967.93582071000003</v>
      </c>
      <c r="F350" s="114">
        <v>1935.8716414200001</v>
      </c>
      <c r="G350" s="115">
        <v>40</v>
      </c>
      <c r="H350" s="116">
        <v>1161.522984852</v>
      </c>
      <c r="I350" s="117"/>
    </row>
    <row r="351" spans="1:9" hidden="1" outlineLevel="4" x14ac:dyDescent="0.2">
      <c r="A351" s="109" t="s">
        <v>1672</v>
      </c>
      <c r="B351" s="110" t="s">
        <v>448</v>
      </c>
      <c r="C351" s="111">
        <v>4</v>
      </c>
      <c r="D351" s="112"/>
      <c r="E351" s="113">
        <v>862.86769387000004</v>
      </c>
      <c r="F351" s="114">
        <v>3451.4707754800002</v>
      </c>
      <c r="G351" s="115">
        <v>40</v>
      </c>
      <c r="H351" s="116">
        <v>2070.8824652879998</v>
      </c>
      <c r="I351" s="117"/>
    </row>
    <row r="352" spans="1:9" hidden="1" outlineLevel="4" x14ac:dyDescent="0.2">
      <c r="A352" s="109" t="s">
        <v>1673</v>
      </c>
      <c r="B352" s="110" t="s">
        <v>466</v>
      </c>
      <c r="C352" s="111">
        <v>2</v>
      </c>
      <c r="D352" s="112"/>
      <c r="E352" s="113">
        <v>2064.00101872</v>
      </c>
      <c r="F352" s="114">
        <v>4128.0020374400001</v>
      </c>
      <c r="G352" s="115">
        <v>40</v>
      </c>
      <c r="H352" s="116">
        <v>2476.8012224640001</v>
      </c>
      <c r="I352" s="117"/>
    </row>
    <row r="353" spans="1:9" hidden="1" outlineLevel="4" x14ac:dyDescent="0.2">
      <c r="A353" s="109" t="s">
        <v>1674</v>
      </c>
      <c r="B353" s="110" t="s">
        <v>452</v>
      </c>
      <c r="C353" s="111">
        <v>0</v>
      </c>
      <c r="D353" s="112"/>
      <c r="E353" s="113">
        <v>214.52947918000001</v>
      </c>
      <c r="F353" s="114">
        <v>0</v>
      </c>
      <c r="G353" s="115">
        <v>40</v>
      </c>
      <c r="H353" s="116">
        <v>0</v>
      </c>
      <c r="I353" s="117"/>
    </row>
    <row r="354" spans="1:9" hidden="1" outlineLevel="4" x14ac:dyDescent="0.2">
      <c r="A354" s="109" t="s">
        <v>1675</v>
      </c>
      <c r="B354" s="110" t="s">
        <v>454</v>
      </c>
      <c r="C354" s="111">
        <v>0</v>
      </c>
      <c r="D354" s="112"/>
      <c r="E354" s="113">
        <v>214.52947918000001</v>
      </c>
      <c r="F354" s="114">
        <v>0</v>
      </c>
      <c r="G354" s="115">
        <v>40</v>
      </c>
      <c r="H354" s="116">
        <v>0</v>
      </c>
      <c r="I354" s="117"/>
    </row>
    <row r="355" spans="1:9" hidden="1" outlineLevel="4" x14ac:dyDescent="0.2">
      <c r="A355" s="109" t="s">
        <v>1676</v>
      </c>
      <c r="B355" s="110" t="s">
        <v>442</v>
      </c>
      <c r="C355" s="111">
        <v>6</v>
      </c>
      <c r="D355" s="112"/>
      <c r="E355" s="113">
        <v>256.72991214000001</v>
      </c>
      <c r="F355" s="114">
        <v>1540.3794728400001</v>
      </c>
      <c r="G355" s="115">
        <v>40</v>
      </c>
      <c r="H355" s="116">
        <v>924.22768370400001</v>
      </c>
      <c r="I355" s="117"/>
    </row>
    <row r="356" spans="1:9" hidden="1" outlineLevel="4" x14ac:dyDescent="0.2">
      <c r="A356" s="109" t="s">
        <v>1677</v>
      </c>
      <c r="B356" s="110" t="s">
        <v>841</v>
      </c>
      <c r="C356" s="111">
        <v>1</v>
      </c>
      <c r="D356" s="112"/>
      <c r="E356" s="113">
        <v>997.30039475000001</v>
      </c>
      <c r="F356" s="114">
        <v>997.30039475000001</v>
      </c>
      <c r="G356" s="115">
        <v>40</v>
      </c>
      <c r="H356" s="116">
        <v>598.38023684999996</v>
      </c>
      <c r="I356" s="117"/>
    </row>
    <row r="357" spans="1:9" hidden="1" outlineLevel="4" x14ac:dyDescent="0.2">
      <c r="A357" s="109" t="s">
        <v>1678</v>
      </c>
      <c r="B357" s="110" t="s">
        <v>218</v>
      </c>
      <c r="C357" s="111">
        <v>0</v>
      </c>
      <c r="D357" s="112"/>
      <c r="E357" s="113">
        <v>1527.53087992</v>
      </c>
      <c r="F357" s="114">
        <v>0</v>
      </c>
      <c r="G357" s="115">
        <v>40</v>
      </c>
      <c r="H357" s="116">
        <v>0</v>
      </c>
      <c r="I357" s="117"/>
    </row>
    <row r="358" spans="1:9" hidden="1" outlineLevel="4" x14ac:dyDescent="0.2">
      <c r="A358" s="109" t="s">
        <v>1679</v>
      </c>
      <c r="B358" s="110" t="s">
        <v>98</v>
      </c>
      <c r="C358" s="111">
        <v>0</v>
      </c>
      <c r="D358" s="112"/>
      <c r="E358" s="113">
        <v>594.85546925000006</v>
      </c>
      <c r="F358" s="114">
        <v>0</v>
      </c>
      <c r="G358" s="115">
        <v>40</v>
      </c>
      <c r="H358" s="116">
        <v>0</v>
      </c>
      <c r="I358" s="117"/>
    </row>
    <row r="359" spans="1:9" hidden="1" outlineLevel="4" x14ac:dyDescent="0.2">
      <c r="A359" s="109" t="s">
        <v>1680</v>
      </c>
      <c r="B359" s="110" t="s">
        <v>68</v>
      </c>
      <c r="C359" s="111">
        <v>0</v>
      </c>
      <c r="D359" s="112"/>
      <c r="E359" s="113">
        <v>5209</v>
      </c>
      <c r="F359" s="114">
        <v>0</v>
      </c>
      <c r="G359" s="115">
        <v>40</v>
      </c>
      <c r="H359" s="116">
        <v>0</v>
      </c>
      <c r="I359" s="117"/>
    </row>
    <row r="360" spans="1:9" hidden="1" outlineLevel="4" x14ac:dyDescent="0.2">
      <c r="A360" s="109" t="s">
        <v>1681</v>
      </c>
      <c r="B360" s="110" t="s">
        <v>120</v>
      </c>
      <c r="C360" s="111">
        <v>0</v>
      </c>
      <c r="D360" s="112"/>
      <c r="E360" s="113">
        <v>275.43613906000002</v>
      </c>
      <c r="F360" s="114">
        <v>0</v>
      </c>
      <c r="G360" s="115">
        <v>40</v>
      </c>
      <c r="H360" s="116">
        <v>0</v>
      </c>
      <c r="I360" s="117"/>
    </row>
    <row r="361" spans="1:9" hidden="1" outlineLevel="4" x14ac:dyDescent="0.2">
      <c r="A361" s="109" t="s">
        <v>1682</v>
      </c>
      <c r="B361" s="110" t="s">
        <v>102</v>
      </c>
      <c r="C361" s="111">
        <v>0</v>
      </c>
      <c r="D361" s="112"/>
      <c r="E361" s="113">
        <v>78.186680249999995</v>
      </c>
      <c r="F361" s="114">
        <v>0</v>
      </c>
      <c r="G361" s="115">
        <v>40</v>
      </c>
      <c r="H361" s="116">
        <v>0</v>
      </c>
      <c r="I361" s="117"/>
    </row>
    <row r="362" spans="1:9" hidden="1" outlineLevel="4" x14ac:dyDescent="0.2">
      <c r="A362" s="109" t="s">
        <v>1683</v>
      </c>
      <c r="B362" s="110" t="s">
        <v>104</v>
      </c>
      <c r="C362" s="111">
        <v>0</v>
      </c>
      <c r="D362" s="112"/>
      <c r="E362" s="113">
        <v>823.90169361999995</v>
      </c>
      <c r="F362" s="114">
        <v>0</v>
      </c>
      <c r="G362" s="115">
        <v>40</v>
      </c>
      <c r="H362" s="116">
        <v>0</v>
      </c>
      <c r="I362" s="117"/>
    </row>
    <row r="363" spans="1:9" hidden="1" outlineLevel="4" x14ac:dyDescent="0.2">
      <c r="A363" s="109" t="s">
        <v>1684</v>
      </c>
      <c r="B363" s="110" t="s">
        <v>122</v>
      </c>
      <c r="C363" s="111">
        <v>0</v>
      </c>
      <c r="D363" s="112"/>
      <c r="E363" s="113">
        <v>270.62269196</v>
      </c>
      <c r="F363" s="114">
        <v>0</v>
      </c>
      <c r="G363" s="115">
        <v>40</v>
      </c>
      <c r="H363" s="116">
        <v>0</v>
      </c>
      <c r="I363" s="117"/>
    </row>
    <row r="364" spans="1:9" hidden="1" outlineLevel="4" x14ac:dyDescent="0.2">
      <c r="A364" s="109" t="s">
        <v>1685</v>
      </c>
      <c r="B364" s="110" t="s">
        <v>226</v>
      </c>
      <c r="C364" s="111">
        <v>0</v>
      </c>
      <c r="D364" s="112"/>
      <c r="E364" s="113">
        <v>119.07551254000001</v>
      </c>
      <c r="F364" s="114">
        <v>0</v>
      </c>
      <c r="G364" s="115">
        <v>40</v>
      </c>
      <c r="H364" s="116">
        <v>0</v>
      </c>
      <c r="I364" s="117"/>
    </row>
    <row r="365" spans="1:9" hidden="1" outlineLevel="4" x14ac:dyDescent="0.2">
      <c r="A365" s="109" t="s">
        <v>1686</v>
      </c>
      <c r="B365" s="110" t="s">
        <v>228</v>
      </c>
      <c r="C365" s="111">
        <v>0</v>
      </c>
      <c r="D365" s="112"/>
      <c r="E365" s="113">
        <v>56.526168339999998</v>
      </c>
      <c r="F365" s="114">
        <v>0</v>
      </c>
      <c r="G365" s="115">
        <v>40</v>
      </c>
      <c r="H365" s="116">
        <v>0</v>
      </c>
      <c r="I365" s="117"/>
    </row>
    <row r="366" spans="1:9" hidden="1" outlineLevel="4" x14ac:dyDescent="0.2">
      <c r="A366" s="109" t="s">
        <v>1687</v>
      </c>
      <c r="B366" s="110" t="s">
        <v>124</v>
      </c>
      <c r="C366" s="111">
        <v>0</v>
      </c>
      <c r="D366" s="112"/>
      <c r="E366" s="113">
        <v>212.88679486000001</v>
      </c>
      <c r="F366" s="114">
        <v>0</v>
      </c>
      <c r="G366" s="115">
        <v>40</v>
      </c>
      <c r="H366" s="116">
        <v>0</v>
      </c>
      <c r="I366" s="117"/>
    </row>
    <row r="367" spans="1:9" hidden="1" outlineLevel="4" x14ac:dyDescent="0.2">
      <c r="A367" s="109" t="s">
        <v>1688</v>
      </c>
      <c r="B367" s="110" t="s">
        <v>126</v>
      </c>
      <c r="C367" s="111">
        <v>0</v>
      </c>
      <c r="D367" s="112"/>
      <c r="E367" s="113">
        <v>206.87635298999999</v>
      </c>
      <c r="F367" s="114">
        <v>0</v>
      </c>
      <c r="G367" s="115">
        <v>40</v>
      </c>
      <c r="H367" s="116">
        <v>0</v>
      </c>
      <c r="I367" s="117"/>
    </row>
    <row r="368" spans="1:9" hidden="1" outlineLevel="4" x14ac:dyDescent="0.2">
      <c r="A368" s="109" t="s">
        <v>1689</v>
      </c>
      <c r="B368" s="110" t="s">
        <v>235</v>
      </c>
      <c r="C368" s="111">
        <v>0</v>
      </c>
      <c r="D368" s="112"/>
      <c r="E368" s="113">
        <v>1142.63338851</v>
      </c>
      <c r="F368" s="114">
        <v>0</v>
      </c>
      <c r="G368" s="115">
        <v>40</v>
      </c>
      <c r="H368" s="116">
        <v>0</v>
      </c>
      <c r="I368" s="117"/>
    </row>
    <row r="369" spans="1:9" outlineLevel="2" x14ac:dyDescent="0.2">
      <c r="A369" s="109" t="s">
        <v>1690</v>
      </c>
      <c r="B369" s="110" t="s">
        <v>1691</v>
      </c>
      <c r="C369" s="111">
        <v>1</v>
      </c>
      <c r="D369" s="112"/>
      <c r="E369" s="113">
        <f>SUM(F370,F372,F374,F379,F383,F385,F387,F389,F391,F396,F403,F426,F431,F458,F462,F480)</f>
        <v>3073418.7340593203</v>
      </c>
      <c r="F369" s="114">
        <f>C369*E369</f>
        <v>3073418.7340593203</v>
      </c>
      <c r="G369" s="115">
        <f>IF(F369=0, 0, 100*(1-(H369/F369)))</f>
        <v>40.000000000000014</v>
      </c>
      <c r="H369" s="116">
        <f>C369*SUM(H370,H372,H374,H379,H383,H385,H387,H389,H391,H396,H403,H426,H431,H458,H462,H480)</f>
        <v>1844051.2404355919</v>
      </c>
      <c r="I369" s="117"/>
    </row>
    <row r="370" spans="1:9" outlineLevel="3" x14ac:dyDescent="0.2">
      <c r="A370" s="109" t="s">
        <v>1692</v>
      </c>
      <c r="B370" s="110" t="s">
        <v>62</v>
      </c>
      <c r="C370" s="111">
        <v>2</v>
      </c>
      <c r="D370" s="112"/>
      <c r="E370" s="113">
        <v>1419</v>
      </c>
      <c r="F370" s="114">
        <f>C370*E370</f>
        <v>2838</v>
      </c>
      <c r="G370" s="115">
        <v>40</v>
      </c>
      <c r="H370" s="116">
        <f>F370*(1-(G370/100)) +(0*SUM(H371))</f>
        <v>1702.8</v>
      </c>
      <c r="I370" s="117"/>
    </row>
    <row r="371" spans="1:9" hidden="1" outlineLevel="3" x14ac:dyDescent="0.2">
      <c r="A371" s="109" t="s">
        <v>1693</v>
      </c>
      <c r="B371" s="110" t="s">
        <v>64</v>
      </c>
      <c r="C371" s="111">
        <v>1</v>
      </c>
      <c r="D371" s="112"/>
      <c r="E371" s="113">
        <v>1419</v>
      </c>
      <c r="F371" s="114">
        <v>1419</v>
      </c>
      <c r="G371" s="115">
        <v>40</v>
      </c>
      <c r="H371" s="116">
        <v>851.4</v>
      </c>
      <c r="I371" s="117"/>
    </row>
    <row r="372" spans="1:9" outlineLevel="3" x14ac:dyDescent="0.2">
      <c r="A372" s="109" t="s">
        <v>1694</v>
      </c>
      <c r="B372" s="110" t="s">
        <v>66</v>
      </c>
      <c r="C372" s="111">
        <v>36</v>
      </c>
      <c r="D372" s="112"/>
      <c r="E372" s="113">
        <v>5209</v>
      </c>
      <c r="F372" s="114">
        <f>C372*E372</f>
        <v>187524</v>
      </c>
      <c r="G372" s="115">
        <v>40</v>
      </c>
      <c r="H372" s="116">
        <f>F372*(1-(G372/100)) +(0*SUM(H373))</f>
        <v>112514.4</v>
      </c>
      <c r="I372" s="117"/>
    </row>
    <row r="373" spans="1:9" hidden="1" outlineLevel="3" x14ac:dyDescent="0.2">
      <c r="A373" s="109" t="s">
        <v>1695</v>
      </c>
      <c r="B373" s="110" t="s">
        <v>68</v>
      </c>
      <c r="C373" s="111">
        <v>1</v>
      </c>
      <c r="D373" s="112"/>
      <c r="E373" s="113">
        <v>5209</v>
      </c>
      <c r="F373" s="114">
        <v>5209</v>
      </c>
      <c r="G373" s="115">
        <v>40</v>
      </c>
      <c r="H373" s="116">
        <v>3125.4</v>
      </c>
      <c r="I373" s="117"/>
    </row>
    <row r="374" spans="1:9" outlineLevel="3" x14ac:dyDescent="0.2">
      <c r="A374" s="109" t="s">
        <v>1696</v>
      </c>
      <c r="B374" s="110" t="s">
        <v>70</v>
      </c>
      <c r="C374" s="111">
        <v>2</v>
      </c>
      <c r="D374" s="112"/>
      <c r="E374" s="113">
        <v>1300.8399999999999</v>
      </c>
      <c r="F374" s="114">
        <f>C374*E374</f>
        <v>2601.6799999999998</v>
      </c>
      <c r="G374" s="115">
        <v>40</v>
      </c>
      <c r="H374" s="116">
        <f>F374*(1-(G374/100)) +(0*SUM(H375,H376,H377,H378))</f>
        <v>1561.0079999999998</v>
      </c>
      <c r="I374" s="117"/>
    </row>
    <row r="375" spans="1:9" hidden="1" outlineLevel="4" x14ac:dyDescent="0.2">
      <c r="A375" s="109" t="s">
        <v>1697</v>
      </c>
      <c r="B375" s="110" t="s">
        <v>72</v>
      </c>
      <c r="C375" s="111">
        <v>1</v>
      </c>
      <c r="D375" s="112"/>
      <c r="E375" s="113">
        <v>290.63</v>
      </c>
      <c r="F375" s="114">
        <v>290.63</v>
      </c>
      <c r="G375" s="115">
        <v>40</v>
      </c>
      <c r="H375" s="116">
        <v>174.37799999999999</v>
      </c>
      <c r="I375" s="117"/>
    </row>
    <row r="376" spans="1:9" hidden="1" outlineLevel="4" x14ac:dyDescent="0.2">
      <c r="A376" s="109" t="s">
        <v>1698</v>
      </c>
      <c r="B376" s="110" t="s">
        <v>74</v>
      </c>
      <c r="C376" s="111">
        <v>1</v>
      </c>
      <c r="D376" s="112"/>
      <c r="E376" s="113">
        <v>297</v>
      </c>
      <c r="F376" s="114">
        <v>297</v>
      </c>
      <c r="G376" s="115">
        <v>40</v>
      </c>
      <c r="H376" s="116">
        <v>178.2</v>
      </c>
      <c r="I376" s="117"/>
    </row>
    <row r="377" spans="1:9" hidden="1" outlineLevel="4" x14ac:dyDescent="0.2">
      <c r="A377" s="109" t="s">
        <v>1699</v>
      </c>
      <c r="B377" s="110" t="s">
        <v>64</v>
      </c>
      <c r="C377" s="111">
        <v>0</v>
      </c>
      <c r="D377" s="112"/>
      <c r="E377" s="113">
        <v>1419</v>
      </c>
      <c r="F377" s="114">
        <v>0</v>
      </c>
      <c r="G377" s="115">
        <v>40</v>
      </c>
      <c r="H377" s="116">
        <v>0</v>
      </c>
      <c r="I377" s="117"/>
    </row>
    <row r="378" spans="1:9" hidden="1" outlineLevel="4" x14ac:dyDescent="0.2">
      <c r="A378" s="109" t="s">
        <v>1700</v>
      </c>
      <c r="B378" s="110" t="s">
        <v>77</v>
      </c>
      <c r="C378" s="111">
        <v>1</v>
      </c>
      <c r="D378" s="112"/>
      <c r="E378" s="113">
        <v>713.21</v>
      </c>
      <c r="F378" s="114">
        <v>713.21</v>
      </c>
      <c r="G378" s="115">
        <v>40</v>
      </c>
      <c r="H378" s="116">
        <v>427.92599999999999</v>
      </c>
      <c r="I378" s="117"/>
    </row>
    <row r="379" spans="1:9" outlineLevel="3" x14ac:dyDescent="0.2">
      <c r="A379" s="109" t="s">
        <v>1701</v>
      </c>
      <c r="B379" s="110" t="s">
        <v>79</v>
      </c>
      <c r="C379" s="111">
        <v>25</v>
      </c>
      <c r="D379" s="112"/>
      <c r="E379" s="113">
        <v>5811.78</v>
      </c>
      <c r="F379" s="114">
        <f>C379*E379</f>
        <v>145294.5</v>
      </c>
      <c r="G379" s="115">
        <v>40</v>
      </c>
      <c r="H379" s="116">
        <f>F379*(1-(G379/100)) +(0*SUM(H380,H381,H382))</f>
        <v>87176.7</v>
      </c>
      <c r="I379" s="117"/>
    </row>
    <row r="380" spans="1:9" hidden="1" outlineLevel="4" x14ac:dyDescent="0.2">
      <c r="A380" s="109" t="s">
        <v>1702</v>
      </c>
      <c r="B380" s="110" t="s">
        <v>81</v>
      </c>
      <c r="C380" s="111">
        <v>1</v>
      </c>
      <c r="D380" s="112"/>
      <c r="E380" s="113">
        <v>121.31</v>
      </c>
      <c r="F380" s="114">
        <v>121.31</v>
      </c>
      <c r="G380" s="115">
        <v>40</v>
      </c>
      <c r="H380" s="116">
        <v>72.786000000000001</v>
      </c>
      <c r="I380" s="117"/>
    </row>
    <row r="381" spans="1:9" hidden="1" outlineLevel="4" x14ac:dyDescent="0.2">
      <c r="A381" s="109" t="s">
        <v>1703</v>
      </c>
      <c r="B381" s="110" t="s">
        <v>83</v>
      </c>
      <c r="C381" s="111">
        <v>1</v>
      </c>
      <c r="D381" s="112"/>
      <c r="E381" s="113">
        <v>5658.47</v>
      </c>
      <c r="F381" s="114">
        <v>5658.47</v>
      </c>
      <c r="G381" s="115">
        <v>40</v>
      </c>
      <c r="H381" s="116">
        <v>3395.0819999999999</v>
      </c>
      <c r="I381" s="117"/>
    </row>
    <row r="382" spans="1:9" hidden="1" outlineLevel="4" x14ac:dyDescent="0.2">
      <c r="A382" s="109" t="s">
        <v>1704</v>
      </c>
      <c r="B382" s="110" t="s">
        <v>85</v>
      </c>
      <c r="C382" s="111">
        <v>1</v>
      </c>
      <c r="D382" s="112"/>
      <c r="E382" s="113">
        <v>32</v>
      </c>
      <c r="F382" s="114">
        <v>32</v>
      </c>
      <c r="G382" s="115">
        <v>40</v>
      </c>
      <c r="H382" s="116">
        <v>19.2</v>
      </c>
      <c r="I382" s="117"/>
    </row>
    <row r="383" spans="1:9" outlineLevel="3" x14ac:dyDescent="0.2">
      <c r="A383" s="109" t="s">
        <v>1705</v>
      </c>
      <c r="B383" s="110" t="s">
        <v>821</v>
      </c>
      <c r="C383" s="111">
        <v>189</v>
      </c>
      <c r="D383" s="112"/>
      <c r="E383" s="113">
        <v>214.52947918000001</v>
      </c>
      <c r="F383" s="114">
        <f>C383*E383</f>
        <v>40546.07156502</v>
      </c>
      <c r="G383" s="115">
        <v>40</v>
      </c>
      <c r="H383" s="116">
        <f>F383*(1-(G383/100)) +(0*SUM(H384))</f>
        <v>24327.642939011999</v>
      </c>
      <c r="I383" s="117"/>
    </row>
    <row r="384" spans="1:9" hidden="1" outlineLevel="3" x14ac:dyDescent="0.2">
      <c r="A384" s="109" t="s">
        <v>1706</v>
      </c>
      <c r="B384" s="110" t="s">
        <v>452</v>
      </c>
      <c r="C384" s="111">
        <v>1</v>
      </c>
      <c r="D384" s="112"/>
      <c r="E384" s="113">
        <v>214.52947918000001</v>
      </c>
      <c r="F384" s="114">
        <v>214.52947918000001</v>
      </c>
      <c r="G384" s="115">
        <v>40</v>
      </c>
      <c r="H384" s="116">
        <v>128.71768750800001</v>
      </c>
      <c r="I384" s="117"/>
    </row>
    <row r="385" spans="1:9" outlineLevel="3" x14ac:dyDescent="0.2">
      <c r="A385" s="109" t="s">
        <v>1707</v>
      </c>
      <c r="B385" s="110" t="s">
        <v>824</v>
      </c>
      <c r="C385" s="111">
        <v>693</v>
      </c>
      <c r="D385" s="112"/>
      <c r="E385" s="113">
        <v>214.52947918000001</v>
      </c>
      <c r="F385" s="114">
        <f>C385*E385</f>
        <v>148668.92907174001</v>
      </c>
      <c r="G385" s="115">
        <v>40</v>
      </c>
      <c r="H385" s="116">
        <f>F385*(1-(G385/100)) +(0*SUM(H386))</f>
        <v>89201.357443044006</v>
      </c>
      <c r="I385" s="117"/>
    </row>
    <row r="386" spans="1:9" hidden="1" outlineLevel="3" x14ac:dyDescent="0.2">
      <c r="A386" s="109" t="s">
        <v>1708</v>
      </c>
      <c r="B386" s="110" t="s">
        <v>454</v>
      </c>
      <c r="C386" s="111">
        <v>1</v>
      </c>
      <c r="D386" s="112"/>
      <c r="E386" s="113">
        <v>214.52947918000001</v>
      </c>
      <c r="F386" s="114">
        <v>214.52947918000001</v>
      </c>
      <c r="G386" s="115">
        <v>40</v>
      </c>
      <c r="H386" s="116">
        <v>128.71768750800001</v>
      </c>
      <c r="I386" s="117"/>
    </row>
    <row r="387" spans="1:9" outlineLevel="3" x14ac:dyDescent="0.2">
      <c r="A387" s="109" t="s">
        <v>1709</v>
      </c>
      <c r="B387" s="110" t="s">
        <v>440</v>
      </c>
      <c r="C387" s="111">
        <v>189</v>
      </c>
      <c r="D387" s="112"/>
      <c r="E387" s="113">
        <v>256.72991214000001</v>
      </c>
      <c r="F387" s="114">
        <f>C387*E387</f>
        <v>48521.953394460004</v>
      </c>
      <c r="G387" s="115">
        <v>40</v>
      </c>
      <c r="H387" s="116">
        <f>F387*(1-(G387/100)) +(0*SUM(H388))</f>
        <v>29113.172036676002</v>
      </c>
      <c r="I387" s="117"/>
    </row>
    <row r="388" spans="1:9" hidden="1" outlineLevel="3" x14ac:dyDescent="0.2">
      <c r="A388" s="109" t="s">
        <v>1710</v>
      </c>
      <c r="B388" s="110" t="s">
        <v>442</v>
      </c>
      <c r="C388" s="111">
        <v>1</v>
      </c>
      <c r="D388" s="112"/>
      <c r="E388" s="113">
        <v>256.72991214000001</v>
      </c>
      <c r="F388" s="114">
        <v>256.72991214000001</v>
      </c>
      <c r="G388" s="115">
        <v>40</v>
      </c>
      <c r="H388" s="116">
        <v>154.03794728400001</v>
      </c>
      <c r="I388" s="117"/>
    </row>
    <row r="389" spans="1:9" outlineLevel="3" x14ac:dyDescent="0.2">
      <c r="A389" s="109" t="s">
        <v>1711</v>
      </c>
      <c r="B389" s="110" t="s">
        <v>87</v>
      </c>
      <c r="C389" s="111">
        <v>25</v>
      </c>
      <c r="D389" s="112"/>
      <c r="E389" s="113">
        <v>2153.15</v>
      </c>
      <c r="F389" s="114">
        <f>C389*E389</f>
        <v>53828.75</v>
      </c>
      <c r="G389" s="115">
        <v>40</v>
      </c>
      <c r="H389" s="116">
        <f>F389*(1-(G389/100)) +(0*SUM(H390))</f>
        <v>32297.25</v>
      </c>
      <c r="I389" s="117"/>
    </row>
    <row r="390" spans="1:9" hidden="1" outlineLevel="3" x14ac:dyDescent="0.2">
      <c r="A390" s="109" t="s">
        <v>1712</v>
      </c>
      <c r="B390" s="110" t="s">
        <v>89</v>
      </c>
      <c r="C390" s="111">
        <v>1</v>
      </c>
      <c r="D390" s="112"/>
      <c r="E390" s="113">
        <v>2153.15</v>
      </c>
      <c r="F390" s="114">
        <v>2153.15</v>
      </c>
      <c r="G390" s="115">
        <v>40</v>
      </c>
      <c r="H390" s="116">
        <v>1291.8900000000001</v>
      </c>
      <c r="I390" s="117"/>
    </row>
    <row r="391" spans="1:9" outlineLevel="3" x14ac:dyDescent="0.2">
      <c r="A391" s="109" t="s">
        <v>1713</v>
      </c>
      <c r="B391" s="110" t="s">
        <v>1447</v>
      </c>
      <c r="C391" s="111">
        <v>2</v>
      </c>
      <c r="D391" s="112"/>
      <c r="E391" s="113">
        <f>SUM(F392)</f>
        <v>709.71</v>
      </c>
      <c r="F391" s="114">
        <f>C391*E391</f>
        <v>1419.42</v>
      </c>
      <c r="G391" s="115">
        <f>IF(F391=0, 0, 100*(1-(H391/F391)))</f>
        <v>40</v>
      </c>
      <c r="H391" s="116">
        <f>C391*SUM(H392)</f>
        <v>851.65200000000004</v>
      </c>
      <c r="I391" s="117"/>
    </row>
    <row r="392" spans="1:9" outlineLevel="3" x14ac:dyDescent="0.2">
      <c r="A392" s="109" t="s">
        <v>1714</v>
      </c>
      <c r="B392" s="110" t="s">
        <v>1449</v>
      </c>
      <c r="C392" s="111">
        <v>1</v>
      </c>
      <c r="D392" s="112"/>
      <c r="E392" s="113">
        <v>709.71</v>
      </c>
      <c r="F392" s="114">
        <f>C392*E392</f>
        <v>709.71</v>
      </c>
      <c r="G392" s="115">
        <v>40</v>
      </c>
      <c r="H392" s="116">
        <f>F392*(1-(G392/100)) +(0*SUM(H393,H394,H395))</f>
        <v>425.82600000000002</v>
      </c>
      <c r="I392" s="117"/>
    </row>
    <row r="393" spans="1:9" hidden="1" outlineLevel="4" x14ac:dyDescent="0.2">
      <c r="A393" s="109" t="s">
        <v>1715</v>
      </c>
      <c r="B393" s="110" t="s">
        <v>1451</v>
      </c>
      <c r="C393" s="111">
        <v>1</v>
      </c>
      <c r="D393" s="112"/>
      <c r="E393" s="113">
        <v>96.1</v>
      </c>
      <c r="F393" s="114">
        <v>96.1</v>
      </c>
      <c r="G393" s="115">
        <v>40</v>
      </c>
      <c r="H393" s="116">
        <v>57.66</v>
      </c>
      <c r="I393" s="117"/>
    </row>
    <row r="394" spans="1:9" hidden="1" outlineLevel="4" x14ac:dyDescent="0.2">
      <c r="A394" s="109" t="s">
        <v>1716</v>
      </c>
      <c r="B394" s="110" t="s">
        <v>1453</v>
      </c>
      <c r="C394" s="111">
        <v>1</v>
      </c>
      <c r="D394" s="112"/>
      <c r="E394" s="113">
        <v>84.08</v>
      </c>
      <c r="F394" s="114">
        <v>84.08</v>
      </c>
      <c r="G394" s="115">
        <v>40</v>
      </c>
      <c r="H394" s="116">
        <v>50.448</v>
      </c>
      <c r="I394" s="117"/>
    </row>
    <row r="395" spans="1:9" hidden="1" outlineLevel="4" x14ac:dyDescent="0.2">
      <c r="A395" s="109" t="s">
        <v>1717</v>
      </c>
      <c r="B395" s="110" t="s">
        <v>1455</v>
      </c>
      <c r="C395" s="111">
        <v>1</v>
      </c>
      <c r="D395" s="112"/>
      <c r="E395" s="113">
        <v>529.53</v>
      </c>
      <c r="F395" s="114">
        <v>529.53</v>
      </c>
      <c r="G395" s="115">
        <v>40</v>
      </c>
      <c r="H395" s="116">
        <v>317.71800000000002</v>
      </c>
      <c r="I395" s="117"/>
    </row>
    <row r="396" spans="1:9" outlineLevel="3" x14ac:dyDescent="0.2">
      <c r="A396" s="109" t="s">
        <v>1718</v>
      </c>
      <c r="B396" s="110" t="s">
        <v>444</v>
      </c>
      <c r="C396" s="111">
        <v>25</v>
      </c>
      <c r="D396" s="112"/>
      <c r="E396" s="113">
        <v>12513.52349421</v>
      </c>
      <c r="F396" s="114">
        <f>C396*E396</f>
        <v>312838.08735524997</v>
      </c>
      <c r="G396" s="115">
        <v>40</v>
      </c>
      <c r="H396" s="116">
        <f>F396*(1-(G396/100)) +(0*SUM(H397,H398,H399,H400,H401,H402))</f>
        <v>187702.85241314999</v>
      </c>
      <c r="I396" s="117"/>
    </row>
    <row r="397" spans="1:9" hidden="1" outlineLevel="4" x14ac:dyDescent="0.2">
      <c r="A397" s="109" t="s">
        <v>1719</v>
      </c>
      <c r="B397" s="110" t="s">
        <v>446</v>
      </c>
      <c r="C397" s="111">
        <v>1</v>
      </c>
      <c r="D397" s="112"/>
      <c r="E397" s="113">
        <v>10880.466063919999</v>
      </c>
      <c r="F397" s="114">
        <v>10880.466063919999</v>
      </c>
      <c r="G397" s="115">
        <v>40</v>
      </c>
      <c r="H397" s="116">
        <v>6528.2796383519999</v>
      </c>
      <c r="I397" s="117"/>
    </row>
    <row r="398" spans="1:9" hidden="1" outlineLevel="4" x14ac:dyDescent="0.2">
      <c r="A398" s="109" t="s">
        <v>1720</v>
      </c>
      <c r="B398" s="110" t="s">
        <v>448</v>
      </c>
      <c r="C398" s="111">
        <v>1</v>
      </c>
      <c r="D398" s="112"/>
      <c r="E398" s="113">
        <v>862.86769387000004</v>
      </c>
      <c r="F398" s="114">
        <v>862.86769387000004</v>
      </c>
      <c r="G398" s="115">
        <v>40</v>
      </c>
      <c r="H398" s="116">
        <v>517.72061632199996</v>
      </c>
      <c r="I398" s="117"/>
    </row>
    <row r="399" spans="1:9" hidden="1" outlineLevel="4" x14ac:dyDescent="0.2">
      <c r="A399" s="109" t="s">
        <v>1721</v>
      </c>
      <c r="B399" s="110" t="s">
        <v>450</v>
      </c>
      <c r="C399" s="111">
        <v>0</v>
      </c>
      <c r="D399" s="112"/>
      <c r="E399" s="113">
        <v>7211.7152680500003</v>
      </c>
      <c r="F399" s="114">
        <v>0</v>
      </c>
      <c r="G399" s="115">
        <v>40</v>
      </c>
      <c r="H399" s="116">
        <v>0</v>
      </c>
      <c r="I399" s="117"/>
    </row>
    <row r="400" spans="1:9" hidden="1" outlineLevel="4" x14ac:dyDescent="0.2">
      <c r="A400" s="109" t="s">
        <v>1722</v>
      </c>
      <c r="B400" s="110" t="s">
        <v>452</v>
      </c>
      <c r="C400" s="111">
        <v>0</v>
      </c>
      <c r="D400" s="112"/>
      <c r="E400" s="113">
        <v>214.52947918000001</v>
      </c>
      <c r="F400" s="114">
        <v>0</v>
      </c>
      <c r="G400" s="115">
        <v>40</v>
      </c>
      <c r="H400" s="116">
        <v>0</v>
      </c>
      <c r="I400" s="117"/>
    </row>
    <row r="401" spans="1:9" hidden="1" outlineLevel="4" x14ac:dyDescent="0.2">
      <c r="A401" s="109" t="s">
        <v>1723</v>
      </c>
      <c r="B401" s="110" t="s">
        <v>454</v>
      </c>
      <c r="C401" s="111">
        <v>0</v>
      </c>
      <c r="D401" s="112"/>
      <c r="E401" s="113">
        <v>214.52947918000001</v>
      </c>
      <c r="F401" s="114">
        <v>0</v>
      </c>
      <c r="G401" s="115">
        <v>40</v>
      </c>
      <c r="H401" s="116">
        <v>0</v>
      </c>
      <c r="I401" s="117"/>
    </row>
    <row r="402" spans="1:9" hidden="1" outlineLevel="4" x14ac:dyDescent="0.2">
      <c r="A402" s="109" t="s">
        <v>1724</v>
      </c>
      <c r="B402" s="110" t="s">
        <v>442</v>
      </c>
      <c r="C402" s="111">
        <v>3</v>
      </c>
      <c r="D402" s="112"/>
      <c r="E402" s="113">
        <v>256.72991214000001</v>
      </c>
      <c r="F402" s="114">
        <v>770.18973642000003</v>
      </c>
      <c r="G402" s="115">
        <v>40</v>
      </c>
      <c r="H402" s="116">
        <v>462.11384185200001</v>
      </c>
      <c r="I402" s="117"/>
    </row>
    <row r="403" spans="1:9" outlineLevel="3" x14ac:dyDescent="0.2">
      <c r="A403" s="109" t="s">
        <v>1725</v>
      </c>
      <c r="B403" s="110" t="s">
        <v>827</v>
      </c>
      <c r="C403" s="111">
        <v>25</v>
      </c>
      <c r="D403" s="112"/>
      <c r="E403" s="113">
        <v>25428.091175369998</v>
      </c>
      <c r="F403" s="114">
        <f>C403*E403</f>
        <v>635702.27938424994</v>
      </c>
      <c r="G403" s="115">
        <v>40</v>
      </c>
      <c r="H403" s="116">
        <f>F403*(1-(G403/100)) +(0*SUM(H404,H405,H406,H407,H408,H409,H410,H411,H412,H413,H414,H415,H416,H417,H418,H419,H420,H421,H422,H423,H424,H425))</f>
        <v>381421.36763054994</v>
      </c>
      <c r="I403" s="117"/>
    </row>
    <row r="404" spans="1:9" hidden="1" outlineLevel="4" x14ac:dyDescent="0.2">
      <c r="A404" s="109" t="s">
        <v>1726</v>
      </c>
      <c r="B404" s="110" t="s">
        <v>108</v>
      </c>
      <c r="C404" s="111">
        <v>1</v>
      </c>
      <c r="D404" s="112"/>
      <c r="E404" s="113">
        <v>6097.03298103</v>
      </c>
      <c r="F404" s="114">
        <v>6097.03298103</v>
      </c>
      <c r="G404" s="115">
        <v>40</v>
      </c>
      <c r="H404" s="116">
        <v>3658.2197886180002</v>
      </c>
      <c r="I404" s="117"/>
    </row>
    <row r="405" spans="1:9" hidden="1" outlineLevel="4" x14ac:dyDescent="0.2">
      <c r="A405" s="109" t="s">
        <v>1727</v>
      </c>
      <c r="B405" s="110" t="s">
        <v>830</v>
      </c>
      <c r="C405" s="111">
        <v>1</v>
      </c>
      <c r="D405" s="112"/>
      <c r="E405" s="113">
        <v>537.64166561000002</v>
      </c>
      <c r="F405" s="114">
        <v>537.64166561000002</v>
      </c>
      <c r="G405" s="115">
        <v>40</v>
      </c>
      <c r="H405" s="116">
        <v>322.58499936599998</v>
      </c>
      <c r="I405" s="117"/>
    </row>
    <row r="406" spans="1:9" hidden="1" outlineLevel="4" x14ac:dyDescent="0.2">
      <c r="A406" s="109" t="s">
        <v>1728</v>
      </c>
      <c r="B406" s="110" t="s">
        <v>106</v>
      </c>
      <c r="C406" s="111">
        <v>2</v>
      </c>
      <c r="D406" s="112"/>
      <c r="E406" s="113">
        <v>313.76543995999998</v>
      </c>
      <c r="F406" s="114">
        <v>627.53087991999996</v>
      </c>
      <c r="G406" s="115">
        <v>40</v>
      </c>
      <c r="H406" s="116">
        <v>376.518527952</v>
      </c>
      <c r="I406" s="117"/>
    </row>
    <row r="407" spans="1:9" hidden="1" outlineLevel="4" x14ac:dyDescent="0.2">
      <c r="A407" s="109" t="s">
        <v>1729</v>
      </c>
      <c r="B407" s="110" t="s">
        <v>100</v>
      </c>
      <c r="C407" s="111">
        <v>1</v>
      </c>
      <c r="D407" s="112"/>
      <c r="E407" s="113">
        <v>967.93582071000003</v>
      </c>
      <c r="F407" s="114">
        <v>967.93582071000003</v>
      </c>
      <c r="G407" s="115">
        <v>40</v>
      </c>
      <c r="H407" s="116">
        <v>580.76149242600002</v>
      </c>
      <c r="I407" s="117"/>
    </row>
    <row r="408" spans="1:9" hidden="1" outlineLevel="4" x14ac:dyDescent="0.2">
      <c r="A408" s="109" t="s">
        <v>1730</v>
      </c>
      <c r="B408" s="110" t="s">
        <v>112</v>
      </c>
      <c r="C408" s="111">
        <v>1</v>
      </c>
      <c r="D408" s="112"/>
      <c r="E408" s="113">
        <v>967.93582071000003</v>
      </c>
      <c r="F408" s="114">
        <v>967.93582071000003</v>
      </c>
      <c r="G408" s="115">
        <v>40</v>
      </c>
      <c r="H408" s="116">
        <v>580.76149242600002</v>
      </c>
      <c r="I408" s="117"/>
    </row>
    <row r="409" spans="1:9" hidden="1" outlineLevel="4" x14ac:dyDescent="0.2">
      <c r="A409" s="109" t="s">
        <v>1731</v>
      </c>
      <c r="B409" s="110" t="s">
        <v>448</v>
      </c>
      <c r="C409" s="111">
        <v>2</v>
      </c>
      <c r="D409" s="112"/>
      <c r="E409" s="113">
        <v>862.86769387000004</v>
      </c>
      <c r="F409" s="114">
        <v>1725.7353877400001</v>
      </c>
      <c r="G409" s="115">
        <v>40</v>
      </c>
      <c r="H409" s="116">
        <v>1035.4412326439999</v>
      </c>
      <c r="I409" s="117"/>
    </row>
    <row r="410" spans="1:9" hidden="1" outlineLevel="4" x14ac:dyDescent="0.2">
      <c r="A410" s="109" t="s">
        <v>1732</v>
      </c>
      <c r="B410" s="110" t="s">
        <v>466</v>
      </c>
      <c r="C410" s="111">
        <v>1</v>
      </c>
      <c r="D410" s="112"/>
      <c r="E410" s="113">
        <v>2064.00101872</v>
      </c>
      <c r="F410" s="114">
        <v>2064.00101872</v>
      </c>
      <c r="G410" s="115">
        <v>40</v>
      </c>
      <c r="H410" s="116">
        <v>1238.4006112320001</v>
      </c>
      <c r="I410" s="117"/>
    </row>
    <row r="411" spans="1:9" hidden="1" outlineLevel="4" x14ac:dyDescent="0.2">
      <c r="A411" s="109" t="s">
        <v>1733</v>
      </c>
      <c r="B411" s="110" t="s">
        <v>450</v>
      </c>
      <c r="C411" s="111">
        <v>1</v>
      </c>
      <c r="D411" s="112"/>
      <c r="E411" s="113">
        <v>7211.7152680500003</v>
      </c>
      <c r="F411" s="114">
        <v>7211.7152680500003</v>
      </c>
      <c r="G411" s="115">
        <v>40</v>
      </c>
      <c r="H411" s="116">
        <v>4327.0291608300004</v>
      </c>
      <c r="I411" s="117"/>
    </row>
    <row r="412" spans="1:9" hidden="1" outlineLevel="4" x14ac:dyDescent="0.2">
      <c r="A412" s="109" t="s">
        <v>1734</v>
      </c>
      <c r="B412" s="110" t="s">
        <v>452</v>
      </c>
      <c r="C412" s="111">
        <v>0</v>
      </c>
      <c r="D412" s="112"/>
      <c r="E412" s="113">
        <v>214.52947918000001</v>
      </c>
      <c r="F412" s="114">
        <v>0</v>
      </c>
      <c r="G412" s="115">
        <v>40</v>
      </c>
      <c r="H412" s="116">
        <v>0</v>
      </c>
      <c r="I412" s="117"/>
    </row>
    <row r="413" spans="1:9" hidden="1" outlineLevel="4" x14ac:dyDescent="0.2">
      <c r="A413" s="109" t="s">
        <v>1735</v>
      </c>
      <c r="B413" s="110" t="s">
        <v>454</v>
      </c>
      <c r="C413" s="111">
        <v>0</v>
      </c>
      <c r="D413" s="112"/>
      <c r="E413" s="113">
        <v>214.52947918000001</v>
      </c>
      <c r="F413" s="114">
        <v>0</v>
      </c>
      <c r="G413" s="115">
        <v>40</v>
      </c>
      <c r="H413" s="116">
        <v>0</v>
      </c>
      <c r="I413" s="117"/>
    </row>
    <row r="414" spans="1:9" hidden="1" outlineLevel="4" x14ac:dyDescent="0.2">
      <c r="A414" s="109" t="s">
        <v>1736</v>
      </c>
      <c r="B414" s="110" t="s">
        <v>442</v>
      </c>
      <c r="C414" s="111">
        <v>3</v>
      </c>
      <c r="D414" s="112"/>
      <c r="E414" s="113">
        <v>256.72991214000001</v>
      </c>
      <c r="F414" s="114">
        <v>770.18973642000003</v>
      </c>
      <c r="G414" s="115">
        <v>40</v>
      </c>
      <c r="H414" s="116">
        <v>462.11384185200001</v>
      </c>
      <c r="I414" s="117"/>
    </row>
    <row r="415" spans="1:9" hidden="1" outlineLevel="4" x14ac:dyDescent="0.2">
      <c r="A415" s="109" t="s">
        <v>1737</v>
      </c>
      <c r="B415" s="110" t="s">
        <v>841</v>
      </c>
      <c r="C415" s="111">
        <v>1</v>
      </c>
      <c r="D415" s="112"/>
      <c r="E415" s="113">
        <v>997.30039475000001</v>
      </c>
      <c r="F415" s="114">
        <v>997.30039475000001</v>
      </c>
      <c r="G415" s="115">
        <v>40</v>
      </c>
      <c r="H415" s="116">
        <v>598.38023684999996</v>
      </c>
      <c r="I415" s="117"/>
    </row>
    <row r="416" spans="1:9" hidden="1" outlineLevel="4" x14ac:dyDescent="0.2">
      <c r="A416" s="109" t="s">
        <v>1738</v>
      </c>
      <c r="B416" s="110" t="s">
        <v>843</v>
      </c>
      <c r="C416" s="111">
        <v>1</v>
      </c>
      <c r="D416" s="112"/>
      <c r="E416" s="113">
        <v>938.16375906999997</v>
      </c>
      <c r="F416" s="114">
        <v>938.16375906999997</v>
      </c>
      <c r="G416" s="115">
        <v>40</v>
      </c>
      <c r="H416" s="116">
        <v>562.89825544200005</v>
      </c>
      <c r="I416" s="117"/>
    </row>
    <row r="417" spans="1:9" hidden="1" outlineLevel="4" x14ac:dyDescent="0.2">
      <c r="A417" s="109" t="s">
        <v>1739</v>
      </c>
      <c r="B417" s="110" t="s">
        <v>98</v>
      </c>
      <c r="C417" s="111">
        <v>1</v>
      </c>
      <c r="D417" s="112"/>
      <c r="E417" s="113">
        <v>594.85546925000006</v>
      </c>
      <c r="F417" s="114">
        <v>594.85546925000006</v>
      </c>
      <c r="G417" s="115">
        <v>40</v>
      </c>
      <c r="H417" s="116">
        <v>356.91328155000002</v>
      </c>
      <c r="I417" s="117"/>
    </row>
    <row r="418" spans="1:9" hidden="1" outlineLevel="4" x14ac:dyDescent="0.2">
      <c r="A418" s="109" t="s">
        <v>1740</v>
      </c>
      <c r="B418" s="110" t="s">
        <v>120</v>
      </c>
      <c r="C418" s="111">
        <v>1</v>
      </c>
      <c r="D418" s="112"/>
      <c r="E418" s="113">
        <v>275.43613906000002</v>
      </c>
      <c r="F418" s="114">
        <v>275.43613906000002</v>
      </c>
      <c r="G418" s="115">
        <v>40</v>
      </c>
      <c r="H418" s="116">
        <v>165.261683436</v>
      </c>
      <c r="I418" s="117"/>
    </row>
    <row r="419" spans="1:9" hidden="1" outlineLevel="4" x14ac:dyDescent="0.2">
      <c r="A419" s="109" t="s">
        <v>1741</v>
      </c>
      <c r="B419" s="110" t="s">
        <v>102</v>
      </c>
      <c r="C419" s="111">
        <v>1</v>
      </c>
      <c r="D419" s="112"/>
      <c r="E419" s="113">
        <v>78.186680249999995</v>
      </c>
      <c r="F419" s="114">
        <v>78.186680249999995</v>
      </c>
      <c r="G419" s="115">
        <v>40</v>
      </c>
      <c r="H419" s="116">
        <v>46.912008149999998</v>
      </c>
      <c r="I419" s="117"/>
    </row>
    <row r="420" spans="1:9" hidden="1" outlineLevel="4" x14ac:dyDescent="0.2">
      <c r="A420" s="109" t="s">
        <v>1742</v>
      </c>
      <c r="B420" s="110" t="s">
        <v>104</v>
      </c>
      <c r="C420" s="111">
        <v>1</v>
      </c>
      <c r="D420" s="112"/>
      <c r="E420" s="113">
        <v>823.90169361999995</v>
      </c>
      <c r="F420" s="114">
        <v>823.90169361999995</v>
      </c>
      <c r="G420" s="115">
        <v>40</v>
      </c>
      <c r="H420" s="116">
        <v>494.34101617200002</v>
      </c>
      <c r="I420" s="117"/>
    </row>
    <row r="421" spans="1:9" hidden="1" outlineLevel="4" x14ac:dyDescent="0.2">
      <c r="A421" s="109" t="s">
        <v>1743</v>
      </c>
      <c r="B421" s="110" t="s">
        <v>122</v>
      </c>
      <c r="C421" s="111">
        <v>1</v>
      </c>
      <c r="D421" s="112"/>
      <c r="E421" s="113">
        <v>270.62269196</v>
      </c>
      <c r="F421" s="114">
        <v>270.62269196</v>
      </c>
      <c r="G421" s="115">
        <v>40</v>
      </c>
      <c r="H421" s="116">
        <v>162.37361517599999</v>
      </c>
      <c r="I421" s="117"/>
    </row>
    <row r="422" spans="1:9" hidden="1" outlineLevel="4" x14ac:dyDescent="0.2">
      <c r="A422" s="109" t="s">
        <v>1744</v>
      </c>
      <c r="B422" s="110" t="s">
        <v>850</v>
      </c>
      <c r="C422" s="111">
        <v>1</v>
      </c>
      <c r="D422" s="112"/>
      <c r="E422" s="113">
        <v>60.142620649999998</v>
      </c>
      <c r="F422" s="114">
        <v>60.142620649999998</v>
      </c>
      <c r="G422" s="115">
        <v>40</v>
      </c>
      <c r="H422" s="116">
        <v>36.085572390000003</v>
      </c>
      <c r="I422" s="117"/>
    </row>
    <row r="423" spans="1:9" hidden="1" outlineLevel="4" x14ac:dyDescent="0.2">
      <c r="A423" s="109" t="s">
        <v>1745</v>
      </c>
      <c r="B423" s="110" t="s">
        <v>226</v>
      </c>
      <c r="C423" s="111">
        <v>0</v>
      </c>
      <c r="D423" s="112"/>
      <c r="E423" s="113">
        <v>119.07551254000001</v>
      </c>
      <c r="F423" s="114">
        <v>0</v>
      </c>
      <c r="G423" s="115">
        <v>40</v>
      </c>
      <c r="H423" s="116">
        <v>0</v>
      </c>
      <c r="I423" s="117"/>
    </row>
    <row r="424" spans="1:9" hidden="1" outlineLevel="4" x14ac:dyDescent="0.2">
      <c r="A424" s="109" t="s">
        <v>1746</v>
      </c>
      <c r="B424" s="110" t="s">
        <v>124</v>
      </c>
      <c r="C424" s="111">
        <v>1</v>
      </c>
      <c r="D424" s="112"/>
      <c r="E424" s="113">
        <v>212.88679486000001</v>
      </c>
      <c r="F424" s="114">
        <v>212.88679486000001</v>
      </c>
      <c r="G424" s="115">
        <v>40</v>
      </c>
      <c r="H424" s="116">
        <v>127.732076916</v>
      </c>
      <c r="I424" s="117"/>
    </row>
    <row r="425" spans="1:9" hidden="1" outlineLevel="4" x14ac:dyDescent="0.2">
      <c r="A425" s="109" t="s">
        <v>1747</v>
      </c>
      <c r="B425" s="110" t="s">
        <v>126</v>
      </c>
      <c r="C425" s="111">
        <v>1</v>
      </c>
      <c r="D425" s="112"/>
      <c r="E425" s="113">
        <v>206.87635298999999</v>
      </c>
      <c r="F425" s="114">
        <v>206.87635298999999</v>
      </c>
      <c r="G425" s="115">
        <v>40</v>
      </c>
      <c r="H425" s="116">
        <v>124.125811794</v>
      </c>
      <c r="I425" s="117"/>
    </row>
    <row r="426" spans="1:9" outlineLevel="3" x14ac:dyDescent="0.2">
      <c r="A426" s="109" t="s">
        <v>1748</v>
      </c>
      <c r="B426" s="110" t="s">
        <v>513</v>
      </c>
      <c r="C426" s="111">
        <v>36</v>
      </c>
      <c r="D426" s="112"/>
      <c r="E426" s="113">
        <v>12513.52349421</v>
      </c>
      <c r="F426" s="114">
        <f>C426*E426</f>
        <v>450486.84579156002</v>
      </c>
      <c r="G426" s="115">
        <v>40</v>
      </c>
      <c r="H426" s="116">
        <f>F426*(1-(G426/100)) +(0*SUM(H427,H428,H429,H430))</f>
        <v>270292.107474936</v>
      </c>
      <c r="I426" s="117"/>
    </row>
    <row r="427" spans="1:9" hidden="1" outlineLevel="4" x14ac:dyDescent="0.2">
      <c r="A427" s="109" t="s">
        <v>1749</v>
      </c>
      <c r="B427" s="110" t="s">
        <v>446</v>
      </c>
      <c r="C427" s="111">
        <v>1</v>
      </c>
      <c r="D427" s="112"/>
      <c r="E427" s="113">
        <v>10880.466063919999</v>
      </c>
      <c r="F427" s="114">
        <v>10880.466063919999</v>
      </c>
      <c r="G427" s="115">
        <v>40</v>
      </c>
      <c r="H427" s="116">
        <v>6528.2796383519999</v>
      </c>
      <c r="I427" s="117"/>
    </row>
    <row r="428" spans="1:9" hidden="1" outlineLevel="4" x14ac:dyDescent="0.2">
      <c r="A428" s="109" t="s">
        <v>1750</v>
      </c>
      <c r="B428" s="110" t="s">
        <v>448</v>
      </c>
      <c r="C428" s="111">
        <v>1</v>
      </c>
      <c r="D428" s="112"/>
      <c r="E428" s="113">
        <v>862.86769387000004</v>
      </c>
      <c r="F428" s="114">
        <v>862.86769387000004</v>
      </c>
      <c r="G428" s="115">
        <v>40</v>
      </c>
      <c r="H428" s="116">
        <v>517.72061632199996</v>
      </c>
      <c r="I428" s="117"/>
    </row>
    <row r="429" spans="1:9" hidden="1" outlineLevel="4" x14ac:dyDescent="0.2">
      <c r="A429" s="109" t="s">
        <v>1751</v>
      </c>
      <c r="B429" s="110" t="s">
        <v>450</v>
      </c>
      <c r="C429" s="111">
        <v>0</v>
      </c>
      <c r="D429" s="112"/>
      <c r="E429" s="113">
        <v>7211.7152680500003</v>
      </c>
      <c r="F429" s="114">
        <v>0</v>
      </c>
      <c r="G429" s="115">
        <v>40</v>
      </c>
      <c r="H429" s="116">
        <v>0</v>
      </c>
      <c r="I429" s="117"/>
    </row>
    <row r="430" spans="1:9" hidden="1" outlineLevel="4" x14ac:dyDescent="0.2">
      <c r="A430" s="109" t="s">
        <v>1752</v>
      </c>
      <c r="B430" s="110" t="s">
        <v>442</v>
      </c>
      <c r="C430" s="111">
        <v>3</v>
      </c>
      <c r="D430" s="112"/>
      <c r="E430" s="113">
        <v>256.72991214000001</v>
      </c>
      <c r="F430" s="114">
        <v>770.18973642000003</v>
      </c>
      <c r="G430" s="115">
        <v>40</v>
      </c>
      <c r="H430" s="116">
        <v>462.11384185200001</v>
      </c>
      <c r="I430" s="117"/>
    </row>
    <row r="431" spans="1:9" outlineLevel="3" x14ac:dyDescent="0.2">
      <c r="A431" s="109" t="s">
        <v>1753</v>
      </c>
      <c r="B431" s="110" t="s">
        <v>861</v>
      </c>
      <c r="C431" s="111">
        <v>36</v>
      </c>
      <c r="D431" s="112"/>
      <c r="E431" s="113">
        <v>27147.395899669998</v>
      </c>
      <c r="F431" s="114">
        <f>C431*E431</f>
        <v>977306.25238811993</v>
      </c>
      <c r="G431" s="115">
        <v>40</v>
      </c>
      <c r="H431" s="116">
        <f>F431*(1-(G431/100)) +(0*SUM(H432,H433,H434,H435,H436,H437,H438,H439,H440,H441,H442,H443,H444,H445,H446,H447,H448,H449,H450,H451,H452,H453,H454,H455,H456,H457))</f>
        <v>586383.75143287191</v>
      </c>
      <c r="I431" s="117"/>
    </row>
    <row r="432" spans="1:9" hidden="1" outlineLevel="4" x14ac:dyDescent="0.2">
      <c r="A432" s="109" t="s">
        <v>1754</v>
      </c>
      <c r="B432" s="110" t="s">
        <v>116</v>
      </c>
      <c r="C432" s="111">
        <v>1</v>
      </c>
      <c r="D432" s="112"/>
      <c r="E432" s="113">
        <v>491.93938622000002</v>
      </c>
      <c r="F432" s="114">
        <v>491.93938622000002</v>
      </c>
      <c r="G432" s="115">
        <v>40</v>
      </c>
      <c r="H432" s="116">
        <v>295.163631732</v>
      </c>
      <c r="I432" s="117"/>
    </row>
    <row r="433" spans="1:9" hidden="1" outlineLevel="4" x14ac:dyDescent="0.2">
      <c r="A433" s="109" t="s">
        <v>1755</v>
      </c>
      <c r="B433" s="110" t="s">
        <v>211</v>
      </c>
      <c r="C433" s="111">
        <v>1</v>
      </c>
      <c r="D433" s="112"/>
      <c r="E433" s="113">
        <v>926.14287533000004</v>
      </c>
      <c r="F433" s="114">
        <v>926.14287533000004</v>
      </c>
      <c r="G433" s="115">
        <v>40</v>
      </c>
      <c r="H433" s="116">
        <v>555.685725198</v>
      </c>
      <c r="I433" s="117"/>
    </row>
    <row r="434" spans="1:9" hidden="1" outlineLevel="4" x14ac:dyDescent="0.2">
      <c r="A434" s="109" t="s">
        <v>1756</v>
      </c>
      <c r="B434" s="110" t="s">
        <v>830</v>
      </c>
      <c r="C434" s="111">
        <v>1</v>
      </c>
      <c r="D434" s="112"/>
      <c r="E434" s="113">
        <v>537.64166561000002</v>
      </c>
      <c r="F434" s="114">
        <v>537.64166561000002</v>
      </c>
      <c r="G434" s="115">
        <v>40</v>
      </c>
      <c r="H434" s="116">
        <v>322.58499936599998</v>
      </c>
      <c r="I434" s="117"/>
    </row>
    <row r="435" spans="1:9" hidden="1" outlineLevel="4" x14ac:dyDescent="0.2">
      <c r="A435" s="109" t="s">
        <v>1757</v>
      </c>
      <c r="B435" s="110" t="s">
        <v>106</v>
      </c>
      <c r="C435" s="111">
        <v>3</v>
      </c>
      <c r="D435" s="112"/>
      <c r="E435" s="113">
        <v>313.76543995999998</v>
      </c>
      <c r="F435" s="114">
        <v>941.29631988000006</v>
      </c>
      <c r="G435" s="115">
        <v>40</v>
      </c>
      <c r="H435" s="116">
        <v>564.77779192800006</v>
      </c>
      <c r="I435" s="117"/>
    </row>
    <row r="436" spans="1:9" hidden="1" outlineLevel="4" x14ac:dyDescent="0.2">
      <c r="A436" s="109" t="s">
        <v>1758</v>
      </c>
      <c r="B436" s="110" t="s">
        <v>214</v>
      </c>
      <c r="C436" s="111">
        <v>1</v>
      </c>
      <c r="D436" s="112"/>
      <c r="E436" s="113">
        <v>5940.1629950300003</v>
      </c>
      <c r="F436" s="114">
        <v>5940.1629950300003</v>
      </c>
      <c r="G436" s="115">
        <v>40</v>
      </c>
      <c r="H436" s="116">
        <v>3564.0977970180002</v>
      </c>
      <c r="I436" s="117"/>
    </row>
    <row r="437" spans="1:9" hidden="1" outlineLevel="4" x14ac:dyDescent="0.2">
      <c r="A437" s="109" t="s">
        <v>1759</v>
      </c>
      <c r="B437" s="110" t="s">
        <v>100</v>
      </c>
      <c r="C437" s="111">
        <v>1</v>
      </c>
      <c r="D437" s="112"/>
      <c r="E437" s="113">
        <v>967.93582071000003</v>
      </c>
      <c r="F437" s="114">
        <v>967.93582071000003</v>
      </c>
      <c r="G437" s="115">
        <v>40</v>
      </c>
      <c r="H437" s="116">
        <v>580.76149242600002</v>
      </c>
      <c r="I437" s="117"/>
    </row>
    <row r="438" spans="1:9" hidden="1" outlineLevel="4" x14ac:dyDescent="0.2">
      <c r="A438" s="109" t="s">
        <v>1760</v>
      </c>
      <c r="B438" s="110" t="s">
        <v>112</v>
      </c>
      <c r="C438" s="111">
        <v>1</v>
      </c>
      <c r="D438" s="112"/>
      <c r="E438" s="113">
        <v>967.93582071000003</v>
      </c>
      <c r="F438" s="114">
        <v>967.93582071000003</v>
      </c>
      <c r="G438" s="115">
        <v>40</v>
      </c>
      <c r="H438" s="116">
        <v>580.76149242600002</v>
      </c>
      <c r="I438" s="117"/>
    </row>
    <row r="439" spans="1:9" hidden="1" outlineLevel="4" x14ac:dyDescent="0.2">
      <c r="A439" s="109" t="s">
        <v>1761</v>
      </c>
      <c r="B439" s="110" t="s">
        <v>448</v>
      </c>
      <c r="C439" s="111">
        <v>2</v>
      </c>
      <c r="D439" s="112"/>
      <c r="E439" s="113">
        <v>862.86769387000004</v>
      </c>
      <c r="F439" s="114">
        <v>1725.7353877400001</v>
      </c>
      <c r="G439" s="115">
        <v>40</v>
      </c>
      <c r="H439" s="116">
        <v>1035.4412326439999</v>
      </c>
      <c r="I439" s="117"/>
    </row>
    <row r="440" spans="1:9" hidden="1" outlineLevel="4" x14ac:dyDescent="0.2">
      <c r="A440" s="109" t="s">
        <v>1762</v>
      </c>
      <c r="B440" s="110" t="s">
        <v>466</v>
      </c>
      <c r="C440" s="111">
        <v>1</v>
      </c>
      <c r="D440" s="112"/>
      <c r="E440" s="113">
        <v>2064.00101872</v>
      </c>
      <c r="F440" s="114">
        <v>2064.00101872</v>
      </c>
      <c r="G440" s="115">
        <v>40</v>
      </c>
      <c r="H440" s="116">
        <v>1238.4006112320001</v>
      </c>
      <c r="I440" s="117"/>
    </row>
    <row r="441" spans="1:9" hidden="1" outlineLevel="4" x14ac:dyDescent="0.2">
      <c r="A441" s="109" t="s">
        <v>1763</v>
      </c>
      <c r="B441" s="110" t="s">
        <v>450</v>
      </c>
      <c r="C441" s="111">
        <v>1</v>
      </c>
      <c r="D441" s="112"/>
      <c r="E441" s="113">
        <v>7211.7152680500003</v>
      </c>
      <c r="F441" s="114">
        <v>7211.7152680500003</v>
      </c>
      <c r="G441" s="115">
        <v>40</v>
      </c>
      <c r="H441" s="116">
        <v>4327.0291608300004</v>
      </c>
      <c r="I441" s="117"/>
    </row>
    <row r="442" spans="1:9" hidden="1" outlineLevel="4" x14ac:dyDescent="0.2">
      <c r="A442" s="109" t="s">
        <v>1764</v>
      </c>
      <c r="B442" s="110" t="s">
        <v>452</v>
      </c>
      <c r="C442" s="111">
        <v>0</v>
      </c>
      <c r="D442" s="112"/>
      <c r="E442" s="113">
        <v>214.52947918000001</v>
      </c>
      <c r="F442" s="114">
        <v>0</v>
      </c>
      <c r="G442" s="115">
        <v>40</v>
      </c>
      <c r="H442" s="116">
        <v>0</v>
      </c>
      <c r="I442" s="117"/>
    </row>
    <row r="443" spans="1:9" hidden="1" outlineLevel="4" x14ac:dyDescent="0.2">
      <c r="A443" s="109" t="s">
        <v>1765</v>
      </c>
      <c r="B443" s="110" t="s">
        <v>454</v>
      </c>
      <c r="C443" s="111">
        <v>0</v>
      </c>
      <c r="D443" s="112"/>
      <c r="E443" s="113">
        <v>214.52947918000001</v>
      </c>
      <c r="F443" s="114">
        <v>0</v>
      </c>
      <c r="G443" s="115">
        <v>40</v>
      </c>
      <c r="H443" s="116">
        <v>0</v>
      </c>
      <c r="I443" s="117"/>
    </row>
    <row r="444" spans="1:9" hidden="1" outlineLevel="4" x14ac:dyDescent="0.2">
      <c r="A444" s="109" t="s">
        <v>1766</v>
      </c>
      <c r="B444" s="110" t="s">
        <v>442</v>
      </c>
      <c r="C444" s="111">
        <v>3</v>
      </c>
      <c r="D444" s="112"/>
      <c r="E444" s="113">
        <v>256.72991214000001</v>
      </c>
      <c r="F444" s="114">
        <v>770.18973642000003</v>
      </c>
      <c r="G444" s="115">
        <v>40</v>
      </c>
      <c r="H444" s="116">
        <v>462.11384185200001</v>
      </c>
      <c r="I444" s="117"/>
    </row>
    <row r="445" spans="1:9" hidden="1" outlineLevel="4" x14ac:dyDescent="0.2">
      <c r="A445" s="109" t="s">
        <v>1767</v>
      </c>
      <c r="B445" s="110" t="s">
        <v>841</v>
      </c>
      <c r="C445" s="111">
        <v>1</v>
      </c>
      <c r="D445" s="112"/>
      <c r="E445" s="113">
        <v>997.30039475000001</v>
      </c>
      <c r="F445" s="114">
        <v>997.30039475000001</v>
      </c>
      <c r="G445" s="115">
        <v>40</v>
      </c>
      <c r="H445" s="116">
        <v>598.38023684999996</v>
      </c>
      <c r="I445" s="117"/>
    </row>
    <row r="446" spans="1:9" hidden="1" outlineLevel="4" x14ac:dyDescent="0.2">
      <c r="A446" s="109" t="s">
        <v>1768</v>
      </c>
      <c r="B446" s="110" t="s">
        <v>218</v>
      </c>
      <c r="C446" s="111">
        <v>0</v>
      </c>
      <c r="D446" s="112"/>
      <c r="E446" s="113">
        <v>1527.53087992</v>
      </c>
      <c r="F446" s="114">
        <v>0</v>
      </c>
      <c r="G446" s="115">
        <v>40</v>
      </c>
      <c r="H446" s="116">
        <v>0</v>
      </c>
      <c r="I446" s="117"/>
    </row>
    <row r="447" spans="1:9" hidden="1" outlineLevel="4" x14ac:dyDescent="0.2">
      <c r="A447" s="109" t="s">
        <v>1769</v>
      </c>
      <c r="B447" s="110" t="s">
        <v>98</v>
      </c>
      <c r="C447" s="111">
        <v>1</v>
      </c>
      <c r="D447" s="112"/>
      <c r="E447" s="113">
        <v>594.85546925000006</v>
      </c>
      <c r="F447" s="114">
        <v>594.85546925000006</v>
      </c>
      <c r="G447" s="115">
        <v>40</v>
      </c>
      <c r="H447" s="116">
        <v>356.91328155000002</v>
      </c>
      <c r="I447" s="117"/>
    </row>
    <row r="448" spans="1:9" hidden="1" outlineLevel="4" x14ac:dyDescent="0.2">
      <c r="A448" s="109" t="s">
        <v>1770</v>
      </c>
      <c r="B448" s="110" t="s">
        <v>68</v>
      </c>
      <c r="C448" s="111">
        <v>0</v>
      </c>
      <c r="D448" s="112"/>
      <c r="E448" s="113">
        <v>5209</v>
      </c>
      <c r="F448" s="114">
        <v>0</v>
      </c>
      <c r="G448" s="115">
        <v>40</v>
      </c>
      <c r="H448" s="116">
        <v>0</v>
      </c>
      <c r="I448" s="117"/>
    </row>
    <row r="449" spans="1:9" hidden="1" outlineLevel="4" x14ac:dyDescent="0.2">
      <c r="A449" s="109" t="s">
        <v>1771</v>
      </c>
      <c r="B449" s="110" t="s">
        <v>120</v>
      </c>
      <c r="C449" s="111">
        <v>1</v>
      </c>
      <c r="D449" s="112"/>
      <c r="E449" s="113">
        <v>275.43613906000002</v>
      </c>
      <c r="F449" s="114">
        <v>275.43613906000002</v>
      </c>
      <c r="G449" s="115">
        <v>40</v>
      </c>
      <c r="H449" s="116">
        <v>165.261683436</v>
      </c>
      <c r="I449" s="117"/>
    </row>
    <row r="450" spans="1:9" hidden="1" outlineLevel="4" x14ac:dyDescent="0.2">
      <c r="A450" s="109" t="s">
        <v>1772</v>
      </c>
      <c r="B450" s="110" t="s">
        <v>102</v>
      </c>
      <c r="C450" s="111">
        <v>1</v>
      </c>
      <c r="D450" s="112"/>
      <c r="E450" s="113">
        <v>78.186680249999995</v>
      </c>
      <c r="F450" s="114">
        <v>78.186680249999995</v>
      </c>
      <c r="G450" s="115">
        <v>40</v>
      </c>
      <c r="H450" s="116">
        <v>46.912008149999998</v>
      </c>
      <c r="I450" s="117"/>
    </row>
    <row r="451" spans="1:9" hidden="1" outlineLevel="4" x14ac:dyDescent="0.2">
      <c r="A451" s="109" t="s">
        <v>1773</v>
      </c>
      <c r="B451" s="110" t="s">
        <v>104</v>
      </c>
      <c r="C451" s="111">
        <v>1</v>
      </c>
      <c r="D451" s="112"/>
      <c r="E451" s="113">
        <v>823.90169361999995</v>
      </c>
      <c r="F451" s="114">
        <v>823.90169361999995</v>
      </c>
      <c r="G451" s="115">
        <v>40</v>
      </c>
      <c r="H451" s="116">
        <v>494.34101617200002</v>
      </c>
      <c r="I451" s="117"/>
    </row>
    <row r="452" spans="1:9" hidden="1" outlineLevel="4" x14ac:dyDescent="0.2">
      <c r="A452" s="109" t="s">
        <v>1774</v>
      </c>
      <c r="B452" s="110" t="s">
        <v>122</v>
      </c>
      <c r="C452" s="111">
        <v>1</v>
      </c>
      <c r="D452" s="112"/>
      <c r="E452" s="113">
        <v>270.62269196</v>
      </c>
      <c r="F452" s="114">
        <v>270.62269196</v>
      </c>
      <c r="G452" s="115">
        <v>40</v>
      </c>
      <c r="H452" s="116">
        <v>162.37361517599999</v>
      </c>
      <c r="I452" s="117"/>
    </row>
    <row r="453" spans="1:9" hidden="1" outlineLevel="4" x14ac:dyDescent="0.2">
      <c r="A453" s="109" t="s">
        <v>1775</v>
      </c>
      <c r="B453" s="110" t="s">
        <v>226</v>
      </c>
      <c r="C453" s="111">
        <v>0</v>
      </c>
      <c r="D453" s="112"/>
      <c r="E453" s="113">
        <v>119.07551254000001</v>
      </c>
      <c r="F453" s="114">
        <v>0</v>
      </c>
      <c r="G453" s="115">
        <v>40</v>
      </c>
      <c r="H453" s="116">
        <v>0</v>
      </c>
      <c r="I453" s="117"/>
    </row>
    <row r="454" spans="1:9" hidden="1" outlineLevel="4" x14ac:dyDescent="0.2">
      <c r="A454" s="109" t="s">
        <v>1776</v>
      </c>
      <c r="B454" s="110" t="s">
        <v>228</v>
      </c>
      <c r="C454" s="111">
        <v>0</v>
      </c>
      <c r="D454" s="112"/>
      <c r="E454" s="113">
        <v>56.526168339999998</v>
      </c>
      <c r="F454" s="114">
        <v>0</v>
      </c>
      <c r="G454" s="115">
        <v>40</v>
      </c>
      <c r="H454" s="116">
        <v>0</v>
      </c>
      <c r="I454" s="117"/>
    </row>
    <row r="455" spans="1:9" hidden="1" outlineLevel="4" x14ac:dyDescent="0.2">
      <c r="A455" s="109" t="s">
        <v>1777</v>
      </c>
      <c r="B455" s="110" t="s">
        <v>124</v>
      </c>
      <c r="C455" s="111">
        <v>1</v>
      </c>
      <c r="D455" s="112"/>
      <c r="E455" s="113">
        <v>212.88679486000001</v>
      </c>
      <c r="F455" s="114">
        <v>212.88679486000001</v>
      </c>
      <c r="G455" s="115">
        <v>40</v>
      </c>
      <c r="H455" s="116">
        <v>127.732076916</v>
      </c>
      <c r="I455" s="117"/>
    </row>
    <row r="456" spans="1:9" hidden="1" outlineLevel="4" x14ac:dyDescent="0.2">
      <c r="A456" s="109" t="s">
        <v>1778</v>
      </c>
      <c r="B456" s="110" t="s">
        <v>126</v>
      </c>
      <c r="C456" s="111">
        <v>1</v>
      </c>
      <c r="D456" s="112"/>
      <c r="E456" s="113">
        <v>206.87635298999999</v>
      </c>
      <c r="F456" s="114">
        <v>206.87635298999999</v>
      </c>
      <c r="G456" s="115">
        <v>40</v>
      </c>
      <c r="H456" s="116">
        <v>124.125811794</v>
      </c>
      <c r="I456" s="117"/>
    </row>
    <row r="457" spans="1:9" hidden="1" outlineLevel="4" x14ac:dyDescent="0.2">
      <c r="A457" s="109" t="s">
        <v>1779</v>
      </c>
      <c r="B457" s="110" t="s">
        <v>235</v>
      </c>
      <c r="C457" s="111">
        <v>1</v>
      </c>
      <c r="D457" s="112"/>
      <c r="E457" s="113">
        <v>1142.63338851</v>
      </c>
      <c r="F457" s="114">
        <v>1142.63338851</v>
      </c>
      <c r="G457" s="115">
        <v>40</v>
      </c>
      <c r="H457" s="116">
        <v>685.58003310599997</v>
      </c>
      <c r="I457" s="117"/>
    </row>
    <row r="458" spans="1:9" outlineLevel="3" x14ac:dyDescent="0.2">
      <c r="A458" s="109" t="s">
        <v>1780</v>
      </c>
      <c r="B458" s="110" t="s">
        <v>568</v>
      </c>
      <c r="C458" s="111">
        <v>2</v>
      </c>
      <c r="D458" s="112"/>
      <c r="E458" s="113">
        <v>12513.52349421</v>
      </c>
      <c r="F458" s="114">
        <f>C458*E458</f>
        <v>25027.046988419999</v>
      </c>
      <c r="G458" s="115">
        <v>40</v>
      </c>
      <c r="H458" s="116">
        <f>F458*(1-(G458/100)) +(0*SUM(H459,H460,H461))</f>
        <v>15016.228193051998</v>
      </c>
      <c r="I458" s="117"/>
    </row>
    <row r="459" spans="1:9" hidden="1" outlineLevel="4" x14ac:dyDescent="0.2">
      <c r="A459" s="109" t="s">
        <v>1781</v>
      </c>
      <c r="B459" s="110" t="s">
        <v>446</v>
      </c>
      <c r="C459" s="111">
        <v>1</v>
      </c>
      <c r="D459" s="112"/>
      <c r="E459" s="113">
        <v>10880.466063919999</v>
      </c>
      <c r="F459" s="114">
        <v>10880.466063919999</v>
      </c>
      <c r="G459" s="115">
        <v>40</v>
      </c>
      <c r="H459" s="116">
        <v>6528.2796383519999</v>
      </c>
      <c r="I459" s="117"/>
    </row>
    <row r="460" spans="1:9" hidden="1" outlineLevel="4" x14ac:dyDescent="0.2">
      <c r="A460" s="109" t="s">
        <v>1782</v>
      </c>
      <c r="B460" s="110" t="s">
        <v>448</v>
      </c>
      <c r="C460" s="111">
        <v>1</v>
      </c>
      <c r="D460" s="112"/>
      <c r="E460" s="113">
        <v>862.86769387000004</v>
      </c>
      <c r="F460" s="114">
        <v>862.86769387000004</v>
      </c>
      <c r="G460" s="115">
        <v>40</v>
      </c>
      <c r="H460" s="116">
        <v>517.72061632199996</v>
      </c>
      <c r="I460" s="117"/>
    </row>
    <row r="461" spans="1:9" hidden="1" outlineLevel="4" x14ac:dyDescent="0.2">
      <c r="A461" s="109" t="s">
        <v>1783</v>
      </c>
      <c r="B461" s="110" t="s">
        <v>442</v>
      </c>
      <c r="C461" s="111">
        <v>3</v>
      </c>
      <c r="D461" s="112"/>
      <c r="E461" s="113">
        <v>256.72991214000001</v>
      </c>
      <c r="F461" s="114">
        <v>770.18973642000003</v>
      </c>
      <c r="G461" s="115">
        <v>40</v>
      </c>
      <c r="H461" s="116">
        <v>462.11384185200001</v>
      </c>
      <c r="I461" s="117"/>
    </row>
    <row r="462" spans="1:9" outlineLevel="3" x14ac:dyDescent="0.2">
      <c r="A462" s="109" t="s">
        <v>1784</v>
      </c>
      <c r="B462" s="110" t="s">
        <v>963</v>
      </c>
      <c r="C462" s="111">
        <v>2</v>
      </c>
      <c r="D462" s="112"/>
      <c r="E462" s="113">
        <v>19815.459060249999</v>
      </c>
      <c r="F462" s="114">
        <f>C462*E462</f>
        <v>39630.918120499999</v>
      </c>
      <c r="G462" s="115">
        <v>40</v>
      </c>
      <c r="H462" s="116">
        <f>F462*(1-(G462/100)) +(0*SUM(H463,H464,H465,H466,H467,H468,H469,H470,H471,H472,H473,H474,H475,H476,H477,H478,H479))</f>
        <v>23778.550872299998</v>
      </c>
      <c r="I462" s="117"/>
    </row>
    <row r="463" spans="1:9" hidden="1" outlineLevel="4" x14ac:dyDescent="0.2">
      <c r="A463" s="109" t="s">
        <v>1785</v>
      </c>
      <c r="B463" s="110" t="s">
        <v>446</v>
      </c>
      <c r="C463" s="111">
        <v>0</v>
      </c>
      <c r="D463" s="112"/>
      <c r="E463" s="113">
        <v>10880.466063919999</v>
      </c>
      <c r="F463" s="114">
        <v>0</v>
      </c>
      <c r="G463" s="115">
        <v>40</v>
      </c>
      <c r="H463" s="116">
        <v>0</v>
      </c>
      <c r="I463" s="117"/>
    </row>
    <row r="464" spans="1:9" hidden="1" outlineLevel="4" x14ac:dyDescent="0.2">
      <c r="A464" s="109" t="s">
        <v>1786</v>
      </c>
      <c r="B464" s="110" t="s">
        <v>246</v>
      </c>
      <c r="C464" s="111">
        <v>1</v>
      </c>
      <c r="D464" s="112"/>
      <c r="E464" s="113">
        <v>2631.3510760200002</v>
      </c>
      <c r="F464" s="114">
        <v>2631.3510760200002</v>
      </c>
      <c r="G464" s="115">
        <v>40</v>
      </c>
      <c r="H464" s="116">
        <v>1578.8106456119999</v>
      </c>
      <c r="I464" s="117"/>
    </row>
    <row r="465" spans="1:9" hidden="1" outlineLevel="4" x14ac:dyDescent="0.2">
      <c r="A465" s="109" t="s">
        <v>1787</v>
      </c>
      <c r="B465" s="110" t="s">
        <v>116</v>
      </c>
      <c r="C465" s="111">
        <v>1</v>
      </c>
      <c r="D465" s="112"/>
      <c r="E465" s="113">
        <v>491.93938622000002</v>
      </c>
      <c r="F465" s="114">
        <v>491.93938622000002</v>
      </c>
      <c r="G465" s="115">
        <v>40</v>
      </c>
      <c r="H465" s="116">
        <v>295.163631732</v>
      </c>
      <c r="I465" s="117"/>
    </row>
    <row r="466" spans="1:9" hidden="1" outlineLevel="4" x14ac:dyDescent="0.2">
      <c r="A466" s="109" t="s">
        <v>1788</v>
      </c>
      <c r="B466" s="110" t="s">
        <v>242</v>
      </c>
      <c r="C466" s="111">
        <v>0</v>
      </c>
      <c r="D466" s="112"/>
      <c r="E466" s="113">
        <v>36.08811919</v>
      </c>
      <c r="F466" s="114">
        <v>0</v>
      </c>
      <c r="G466" s="115">
        <v>40</v>
      </c>
      <c r="H466" s="116">
        <v>0</v>
      </c>
      <c r="I466" s="117"/>
    </row>
    <row r="467" spans="1:9" hidden="1" outlineLevel="4" x14ac:dyDescent="0.2">
      <c r="A467" s="109" t="s">
        <v>1789</v>
      </c>
      <c r="B467" s="110" t="s">
        <v>830</v>
      </c>
      <c r="C467" s="111">
        <v>1</v>
      </c>
      <c r="D467" s="112"/>
      <c r="E467" s="113">
        <v>537.64166561000002</v>
      </c>
      <c r="F467" s="114">
        <v>537.64166561000002</v>
      </c>
      <c r="G467" s="115">
        <v>40</v>
      </c>
      <c r="H467" s="116">
        <v>322.58499936599998</v>
      </c>
      <c r="I467" s="117"/>
    </row>
    <row r="468" spans="1:9" hidden="1" outlineLevel="4" x14ac:dyDescent="0.2">
      <c r="A468" s="109" t="s">
        <v>1790</v>
      </c>
      <c r="B468" s="110" t="s">
        <v>106</v>
      </c>
      <c r="C468" s="111">
        <v>2</v>
      </c>
      <c r="D468" s="112"/>
      <c r="E468" s="113">
        <v>313.76543995999998</v>
      </c>
      <c r="F468" s="114">
        <v>627.53087991999996</v>
      </c>
      <c r="G468" s="115">
        <v>40</v>
      </c>
      <c r="H468" s="116">
        <v>376.518527952</v>
      </c>
      <c r="I468" s="117"/>
    </row>
    <row r="469" spans="1:9" hidden="1" outlineLevel="4" x14ac:dyDescent="0.2">
      <c r="A469" s="109" t="s">
        <v>1791</v>
      </c>
      <c r="B469" s="110" t="s">
        <v>100</v>
      </c>
      <c r="C469" s="111">
        <v>1</v>
      </c>
      <c r="D469" s="112"/>
      <c r="E469" s="113">
        <v>967.93582071000003</v>
      </c>
      <c r="F469" s="114">
        <v>967.93582071000003</v>
      </c>
      <c r="G469" s="115">
        <v>40</v>
      </c>
      <c r="H469" s="116">
        <v>580.76149242600002</v>
      </c>
      <c r="I469" s="117"/>
    </row>
    <row r="470" spans="1:9" hidden="1" outlineLevel="4" x14ac:dyDescent="0.2">
      <c r="A470" s="109" t="s">
        <v>1792</v>
      </c>
      <c r="B470" s="110" t="s">
        <v>112</v>
      </c>
      <c r="C470" s="111">
        <v>1</v>
      </c>
      <c r="D470" s="112"/>
      <c r="E470" s="113">
        <v>967.93582071000003</v>
      </c>
      <c r="F470" s="114">
        <v>967.93582071000003</v>
      </c>
      <c r="G470" s="115">
        <v>40</v>
      </c>
      <c r="H470" s="116">
        <v>580.76149242600002</v>
      </c>
      <c r="I470" s="117"/>
    </row>
    <row r="471" spans="1:9" hidden="1" outlineLevel="4" x14ac:dyDescent="0.2">
      <c r="A471" s="109" t="s">
        <v>1793</v>
      </c>
      <c r="B471" s="110" t="s">
        <v>448</v>
      </c>
      <c r="C471" s="111">
        <v>2</v>
      </c>
      <c r="D471" s="112"/>
      <c r="E471" s="113">
        <v>862.86769387000004</v>
      </c>
      <c r="F471" s="114">
        <v>1725.7353877400001</v>
      </c>
      <c r="G471" s="115">
        <v>40</v>
      </c>
      <c r="H471" s="116">
        <v>1035.4412326439999</v>
      </c>
      <c r="I471" s="117"/>
    </row>
    <row r="472" spans="1:9" hidden="1" outlineLevel="4" x14ac:dyDescent="0.2">
      <c r="A472" s="109" t="s">
        <v>1794</v>
      </c>
      <c r="B472" s="110" t="s">
        <v>466</v>
      </c>
      <c r="C472" s="111">
        <v>1</v>
      </c>
      <c r="D472" s="112"/>
      <c r="E472" s="113">
        <v>2064.00101872</v>
      </c>
      <c r="F472" s="114">
        <v>2064.00101872</v>
      </c>
      <c r="G472" s="115">
        <v>40</v>
      </c>
      <c r="H472" s="116">
        <v>1238.4006112320001</v>
      </c>
      <c r="I472" s="117"/>
    </row>
    <row r="473" spans="1:9" hidden="1" outlineLevel="4" x14ac:dyDescent="0.2">
      <c r="A473" s="109" t="s">
        <v>1795</v>
      </c>
      <c r="B473" s="110" t="s">
        <v>450</v>
      </c>
      <c r="C473" s="111">
        <v>1</v>
      </c>
      <c r="D473" s="112"/>
      <c r="E473" s="113">
        <v>7211.7152680500003</v>
      </c>
      <c r="F473" s="114">
        <v>7211.7152680500003</v>
      </c>
      <c r="G473" s="115">
        <v>40</v>
      </c>
      <c r="H473" s="116">
        <v>4327.0291608300004</v>
      </c>
      <c r="I473" s="117"/>
    </row>
    <row r="474" spans="1:9" hidden="1" outlineLevel="4" x14ac:dyDescent="0.2">
      <c r="A474" s="109" t="s">
        <v>1796</v>
      </c>
      <c r="B474" s="110" t="s">
        <v>452</v>
      </c>
      <c r="C474" s="111">
        <v>0</v>
      </c>
      <c r="D474" s="112"/>
      <c r="E474" s="113">
        <v>214.52947918000001</v>
      </c>
      <c r="F474" s="114">
        <v>0</v>
      </c>
      <c r="G474" s="115">
        <v>40</v>
      </c>
      <c r="H474" s="116">
        <v>0</v>
      </c>
      <c r="I474" s="117"/>
    </row>
    <row r="475" spans="1:9" hidden="1" outlineLevel="4" x14ac:dyDescent="0.2">
      <c r="A475" s="109" t="s">
        <v>1797</v>
      </c>
      <c r="B475" s="110" t="s">
        <v>454</v>
      </c>
      <c r="C475" s="111">
        <v>0</v>
      </c>
      <c r="D475" s="112"/>
      <c r="E475" s="113">
        <v>214.52947918000001</v>
      </c>
      <c r="F475" s="114">
        <v>0</v>
      </c>
      <c r="G475" s="115">
        <v>40</v>
      </c>
      <c r="H475" s="116">
        <v>0</v>
      </c>
      <c r="I475" s="117"/>
    </row>
    <row r="476" spans="1:9" hidden="1" outlineLevel="4" x14ac:dyDescent="0.2">
      <c r="A476" s="109" t="s">
        <v>1798</v>
      </c>
      <c r="B476" s="110" t="s">
        <v>442</v>
      </c>
      <c r="C476" s="111">
        <v>3</v>
      </c>
      <c r="D476" s="112"/>
      <c r="E476" s="113">
        <v>256.72991214000001</v>
      </c>
      <c r="F476" s="114">
        <v>770.18973642000003</v>
      </c>
      <c r="G476" s="115">
        <v>40</v>
      </c>
      <c r="H476" s="116">
        <v>462.11384185200001</v>
      </c>
      <c r="I476" s="117"/>
    </row>
    <row r="477" spans="1:9" hidden="1" outlineLevel="4" x14ac:dyDescent="0.2">
      <c r="A477" s="109" t="s">
        <v>1799</v>
      </c>
      <c r="B477" s="110" t="s">
        <v>841</v>
      </c>
      <c r="C477" s="111">
        <v>1</v>
      </c>
      <c r="D477" s="112"/>
      <c r="E477" s="113">
        <v>997.30039475000001</v>
      </c>
      <c r="F477" s="114">
        <v>997.30039475000001</v>
      </c>
      <c r="G477" s="115">
        <v>40</v>
      </c>
      <c r="H477" s="116">
        <v>598.38023684999996</v>
      </c>
      <c r="I477" s="117"/>
    </row>
    <row r="478" spans="1:9" hidden="1" outlineLevel="4" x14ac:dyDescent="0.2">
      <c r="A478" s="109" t="s">
        <v>1800</v>
      </c>
      <c r="B478" s="110" t="s">
        <v>98</v>
      </c>
      <c r="C478" s="111">
        <v>1</v>
      </c>
      <c r="D478" s="112"/>
      <c r="E478" s="113">
        <v>594.85546925000006</v>
      </c>
      <c r="F478" s="114">
        <v>594.85546925000006</v>
      </c>
      <c r="G478" s="115">
        <v>40</v>
      </c>
      <c r="H478" s="116">
        <v>356.91328155000002</v>
      </c>
      <c r="I478" s="117"/>
    </row>
    <row r="479" spans="1:9" hidden="1" outlineLevel="4" x14ac:dyDescent="0.2">
      <c r="A479" s="109" t="s">
        <v>1801</v>
      </c>
      <c r="B479" s="110" t="s">
        <v>244</v>
      </c>
      <c r="C479" s="111">
        <v>1</v>
      </c>
      <c r="D479" s="112"/>
      <c r="E479" s="113">
        <v>227.32713613000001</v>
      </c>
      <c r="F479" s="114">
        <v>227.32713613000001</v>
      </c>
      <c r="G479" s="115">
        <v>40</v>
      </c>
      <c r="H479" s="116">
        <v>136.39628167800001</v>
      </c>
      <c r="I479" s="117"/>
    </row>
    <row r="480" spans="1:9" outlineLevel="3" x14ac:dyDescent="0.2">
      <c r="A480" s="109" t="s">
        <v>1802</v>
      </c>
      <c r="B480" s="110" t="s">
        <v>1495</v>
      </c>
      <c r="C480" s="111">
        <v>2</v>
      </c>
      <c r="D480" s="112"/>
      <c r="E480" s="113">
        <f>SUM(F481)</f>
        <v>592</v>
      </c>
      <c r="F480" s="114">
        <f>C480*E480</f>
        <v>1184</v>
      </c>
      <c r="G480" s="115">
        <f>IF(F480=0, 0, 100*(1-(H480/F480)))</f>
        <v>40</v>
      </c>
      <c r="H480" s="116">
        <f>C480*SUM(H481)</f>
        <v>710.4</v>
      </c>
      <c r="I480" s="117"/>
    </row>
    <row r="481" spans="1:9" outlineLevel="3" x14ac:dyDescent="0.2">
      <c r="A481" s="109" t="s">
        <v>1803</v>
      </c>
      <c r="B481" s="110" t="s">
        <v>1497</v>
      </c>
      <c r="C481" s="111">
        <v>1</v>
      </c>
      <c r="D481" s="112"/>
      <c r="E481" s="113">
        <v>592</v>
      </c>
      <c r="F481" s="114">
        <f>C481*E481</f>
        <v>592</v>
      </c>
      <c r="G481" s="115">
        <v>40</v>
      </c>
      <c r="H481" s="116">
        <f>F481*(1-(G481/100)) +(0*SUM(H482))</f>
        <v>355.2</v>
      </c>
      <c r="I481" s="117"/>
    </row>
    <row r="482" spans="1:9" hidden="1" outlineLevel="3" x14ac:dyDescent="0.2">
      <c r="A482" s="109" t="s">
        <v>1804</v>
      </c>
      <c r="B482" s="110" t="s">
        <v>1499</v>
      </c>
      <c r="C482" s="111">
        <v>1</v>
      </c>
      <c r="D482" s="112"/>
      <c r="E482" s="113">
        <v>592</v>
      </c>
      <c r="F482" s="114">
        <v>592</v>
      </c>
      <c r="G482" s="115">
        <v>40</v>
      </c>
      <c r="H482" s="116">
        <v>355.2</v>
      </c>
      <c r="I482" s="117"/>
    </row>
    <row r="483" spans="1:9" outlineLevel="2" x14ac:dyDescent="0.2">
      <c r="A483" s="109" t="s">
        <v>1805</v>
      </c>
      <c r="B483" s="110" t="s">
        <v>1806</v>
      </c>
      <c r="C483" s="111">
        <v>1</v>
      </c>
      <c r="D483" s="112"/>
      <c r="E483" s="113">
        <f>SUM(F484,F489,F491,F493,F495,F497,F521,F525)</f>
        <v>980605.12232359999</v>
      </c>
      <c r="F483" s="114">
        <f>C483*E483</f>
        <v>980605.12232359999</v>
      </c>
      <c r="G483" s="115">
        <f>IF(F483=0, 0, 100*(1-(H483/F483)))</f>
        <v>40.000000000000014</v>
      </c>
      <c r="H483" s="116">
        <f>C483*SUM(H484,H489,H491,H493,H495,H497,H521,H525)</f>
        <v>588363.0733941599</v>
      </c>
      <c r="I483" s="117"/>
    </row>
    <row r="484" spans="1:9" outlineLevel="3" x14ac:dyDescent="0.2">
      <c r="A484" s="109" t="s">
        <v>1807</v>
      </c>
      <c r="B484" s="110" t="s">
        <v>1808</v>
      </c>
      <c r="C484" s="111">
        <v>20</v>
      </c>
      <c r="D484" s="112"/>
      <c r="E484" s="113">
        <v>3086.24</v>
      </c>
      <c r="F484" s="114">
        <f>C484*E484</f>
        <v>61724.799999999996</v>
      </c>
      <c r="G484" s="115">
        <v>40</v>
      </c>
      <c r="H484" s="116">
        <f>F484*(1-(G484/100)) +(0*SUM(H485,H486,H487,H488))</f>
        <v>37034.879999999997</v>
      </c>
      <c r="I484" s="117"/>
    </row>
    <row r="485" spans="1:9" hidden="1" outlineLevel="4" x14ac:dyDescent="0.2">
      <c r="A485" s="109" t="s">
        <v>1809</v>
      </c>
      <c r="B485" s="110" t="s">
        <v>1810</v>
      </c>
      <c r="C485" s="111">
        <v>1</v>
      </c>
      <c r="D485" s="112"/>
      <c r="E485" s="113">
        <v>2879</v>
      </c>
      <c r="F485" s="114">
        <v>2879</v>
      </c>
      <c r="G485" s="115">
        <v>40</v>
      </c>
      <c r="H485" s="116">
        <v>1727.4</v>
      </c>
      <c r="I485" s="117"/>
    </row>
    <row r="486" spans="1:9" hidden="1" outlineLevel="4" x14ac:dyDescent="0.2">
      <c r="A486" s="109" t="s">
        <v>1811</v>
      </c>
      <c r="B486" s="110" t="s">
        <v>1812</v>
      </c>
      <c r="C486" s="111">
        <v>1</v>
      </c>
      <c r="D486" s="112"/>
      <c r="E486" s="113">
        <v>53.48</v>
      </c>
      <c r="F486" s="114">
        <v>53.48</v>
      </c>
      <c r="G486" s="115">
        <v>40</v>
      </c>
      <c r="H486" s="116">
        <v>32.088000000000001</v>
      </c>
      <c r="I486" s="117"/>
    </row>
    <row r="487" spans="1:9" hidden="1" outlineLevel="4" x14ac:dyDescent="0.2">
      <c r="A487" s="109" t="s">
        <v>1813</v>
      </c>
      <c r="B487" s="110" t="s">
        <v>1814</v>
      </c>
      <c r="C487" s="111">
        <v>1</v>
      </c>
      <c r="D487" s="112"/>
      <c r="E487" s="113">
        <v>25.4</v>
      </c>
      <c r="F487" s="114">
        <v>25.4</v>
      </c>
      <c r="G487" s="115">
        <v>40</v>
      </c>
      <c r="H487" s="116">
        <v>15.24</v>
      </c>
      <c r="I487" s="117"/>
    </row>
    <row r="488" spans="1:9" hidden="1" outlineLevel="4" x14ac:dyDescent="0.2">
      <c r="A488" s="109" t="s">
        <v>1815</v>
      </c>
      <c r="B488" s="110" t="s">
        <v>1816</v>
      </c>
      <c r="C488" s="111">
        <v>1</v>
      </c>
      <c r="D488" s="112"/>
      <c r="E488" s="113">
        <v>128.36000000000001</v>
      </c>
      <c r="F488" s="114">
        <v>128.36000000000001</v>
      </c>
      <c r="G488" s="115">
        <v>40</v>
      </c>
      <c r="H488" s="116">
        <v>77.016000000000005</v>
      </c>
      <c r="I488" s="117"/>
    </row>
    <row r="489" spans="1:9" outlineLevel="3" x14ac:dyDescent="0.2">
      <c r="A489" s="109" t="s">
        <v>1817</v>
      </c>
      <c r="B489" s="110" t="s">
        <v>821</v>
      </c>
      <c r="C489" s="111">
        <v>60</v>
      </c>
      <c r="D489" s="112"/>
      <c r="E489" s="113">
        <v>214.52947918000001</v>
      </c>
      <c r="F489" s="114">
        <f>C489*E489</f>
        <v>12871.7687508</v>
      </c>
      <c r="G489" s="115">
        <v>40</v>
      </c>
      <c r="H489" s="116">
        <f>F489*(1-(G489/100)) +(0*SUM(H490))</f>
        <v>7723.0612504799992</v>
      </c>
      <c r="I489" s="117"/>
    </row>
    <row r="490" spans="1:9" hidden="1" outlineLevel="3" x14ac:dyDescent="0.2">
      <c r="A490" s="109" t="s">
        <v>1818</v>
      </c>
      <c r="B490" s="110" t="s">
        <v>452</v>
      </c>
      <c r="C490" s="111">
        <v>1</v>
      </c>
      <c r="D490" s="112"/>
      <c r="E490" s="113">
        <v>214.52947918000001</v>
      </c>
      <c r="F490" s="114">
        <v>214.52947918000001</v>
      </c>
      <c r="G490" s="115">
        <v>40</v>
      </c>
      <c r="H490" s="116">
        <v>128.71768750800001</v>
      </c>
      <c r="I490" s="117"/>
    </row>
    <row r="491" spans="1:9" outlineLevel="3" x14ac:dyDescent="0.2">
      <c r="A491" s="109" t="s">
        <v>1819</v>
      </c>
      <c r="B491" s="110" t="s">
        <v>824</v>
      </c>
      <c r="C491" s="111">
        <v>220</v>
      </c>
      <c r="D491" s="112"/>
      <c r="E491" s="113">
        <v>214.52947918000001</v>
      </c>
      <c r="F491" s="114">
        <f>C491*E491</f>
        <v>47196.485419600001</v>
      </c>
      <c r="G491" s="115">
        <v>40</v>
      </c>
      <c r="H491" s="116">
        <f>F491*(1-(G491/100)) +(0*SUM(H492))</f>
        <v>28317.89125176</v>
      </c>
      <c r="I491" s="117"/>
    </row>
    <row r="492" spans="1:9" hidden="1" outlineLevel="3" x14ac:dyDescent="0.2">
      <c r="A492" s="109" t="s">
        <v>1820</v>
      </c>
      <c r="B492" s="110" t="s">
        <v>454</v>
      </c>
      <c r="C492" s="111">
        <v>1</v>
      </c>
      <c r="D492" s="112"/>
      <c r="E492" s="113">
        <v>214.52947918000001</v>
      </c>
      <c r="F492" s="114">
        <v>214.52947918000001</v>
      </c>
      <c r="G492" s="115">
        <v>40</v>
      </c>
      <c r="H492" s="116">
        <v>128.71768750800001</v>
      </c>
      <c r="I492" s="117"/>
    </row>
    <row r="493" spans="1:9" outlineLevel="3" x14ac:dyDescent="0.2">
      <c r="A493" s="109" t="s">
        <v>1821</v>
      </c>
      <c r="B493" s="110" t="s">
        <v>440</v>
      </c>
      <c r="C493" s="111">
        <v>60</v>
      </c>
      <c r="D493" s="112"/>
      <c r="E493" s="113">
        <v>256.72991214000001</v>
      </c>
      <c r="F493" s="114">
        <f>C493*E493</f>
        <v>15403.7947284</v>
      </c>
      <c r="G493" s="115">
        <v>40</v>
      </c>
      <c r="H493" s="116">
        <f>F493*(1-(G493/100)) +(0*SUM(H494))</f>
        <v>9242.276837039999</v>
      </c>
      <c r="I493" s="117"/>
    </row>
    <row r="494" spans="1:9" hidden="1" outlineLevel="3" x14ac:dyDescent="0.2">
      <c r="A494" s="109" t="s">
        <v>1822</v>
      </c>
      <c r="B494" s="110" t="s">
        <v>442</v>
      </c>
      <c r="C494" s="111">
        <v>1</v>
      </c>
      <c r="D494" s="112"/>
      <c r="E494" s="113">
        <v>256.72991214000001</v>
      </c>
      <c r="F494" s="114">
        <v>256.72991214000001</v>
      </c>
      <c r="G494" s="115">
        <v>40</v>
      </c>
      <c r="H494" s="116">
        <v>154.03794728400001</v>
      </c>
      <c r="I494" s="117"/>
    </row>
    <row r="495" spans="1:9" outlineLevel="3" x14ac:dyDescent="0.2">
      <c r="A495" s="109" t="s">
        <v>1823</v>
      </c>
      <c r="B495" s="110" t="s">
        <v>1824</v>
      </c>
      <c r="C495" s="111">
        <v>20</v>
      </c>
      <c r="D495" s="112"/>
      <c r="E495" s="113">
        <v>1500</v>
      </c>
      <c r="F495" s="114">
        <f>C495*E495</f>
        <v>30000</v>
      </c>
      <c r="G495" s="115">
        <v>40</v>
      </c>
      <c r="H495" s="116">
        <f>F495*(1-(G495/100)) +(0*SUM(H496))</f>
        <v>18000</v>
      </c>
      <c r="I495" s="117"/>
    </row>
    <row r="496" spans="1:9" hidden="1" outlineLevel="3" x14ac:dyDescent="0.2">
      <c r="A496" s="109" t="s">
        <v>1825</v>
      </c>
      <c r="B496" s="110" t="s">
        <v>1826</v>
      </c>
      <c r="C496" s="111">
        <v>1</v>
      </c>
      <c r="D496" s="112"/>
      <c r="E496" s="113">
        <v>1500</v>
      </c>
      <c r="F496" s="114">
        <v>1500</v>
      </c>
      <c r="G496" s="115">
        <v>40</v>
      </c>
      <c r="H496" s="116">
        <v>900</v>
      </c>
      <c r="I496" s="117"/>
    </row>
    <row r="497" spans="1:9" outlineLevel="3" x14ac:dyDescent="0.2">
      <c r="A497" s="109" t="s">
        <v>1827</v>
      </c>
      <c r="B497" s="110" t="s">
        <v>1828</v>
      </c>
      <c r="C497" s="111">
        <v>20</v>
      </c>
      <c r="D497" s="112"/>
      <c r="E497" s="113">
        <v>28069.772894459998</v>
      </c>
      <c r="F497" s="114">
        <f>C497*E497</f>
        <v>561395.45788919996</v>
      </c>
      <c r="G497" s="115">
        <v>40</v>
      </c>
      <c r="H497" s="116">
        <f>F497*(1-(G497/100)) +(0*SUM(H498,H499,H500,H501,H502,H503,H504,H505,H506,H507,H508,H509,H510,H511,H512,H513,H514,H515,H517))</f>
        <v>336837.27473351994</v>
      </c>
      <c r="I497" s="117"/>
    </row>
    <row r="498" spans="1:9" hidden="1" outlineLevel="4" x14ac:dyDescent="0.2">
      <c r="A498" s="109" t="s">
        <v>1829</v>
      </c>
      <c r="B498" s="110" t="s">
        <v>1830</v>
      </c>
      <c r="C498" s="111">
        <v>1</v>
      </c>
      <c r="D498" s="112"/>
      <c r="E498" s="113">
        <v>5177.22</v>
      </c>
      <c r="F498" s="114">
        <v>5177.22</v>
      </c>
      <c r="G498" s="115">
        <v>40</v>
      </c>
      <c r="H498" s="116">
        <v>3106.3319999999999</v>
      </c>
      <c r="I498" s="117"/>
    </row>
    <row r="499" spans="1:9" hidden="1" outlineLevel="4" x14ac:dyDescent="0.2">
      <c r="A499" s="109" t="s">
        <v>1831</v>
      </c>
      <c r="B499" s="110" t="s">
        <v>830</v>
      </c>
      <c r="C499" s="111">
        <v>1</v>
      </c>
      <c r="D499" s="112"/>
      <c r="E499" s="113">
        <v>537.64166561000002</v>
      </c>
      <c r="F499" s="114">
        <v>537.64166561000002</v>
      </c>
      <c r="G499" s="115">
        <v>40</v>
      </c>
      <c r="H499" s="116">
        <v>322.58499936599998</v>
      </c>
      <c r="I499" s="117"/>
    </row>
    <row r="500" spans="1:9" hidden="1" outlineLevel="4" x14ac:dyDescent="0.2">
      <c r="A500" s="109" t="s">
        <v>1832</v>
      </c>
      <c r="B500" s="110" t="s">
        <v>100</v>
      </c>
      <c r="C500" s="111">
        <v>1</v>
      </c>
      <c r="D500" s="112"/>
      <c r="E500" s="113">
        <v>967.93582071000003</v>
      </c>
      <c r="F500" s="114">
        <v>967.93582071000003</v>
      </c>
      <c r="G500" s="115">
        <v>40</v>
      </c>
      <c r="H500" s="116">
        <v>580.76149242600002</v>
      </c>
      <c r="I500" s="117"/>
    </row>
    <row r="501" spans="1:9" hidden="1" outlineLevel="4" x14ac:dyDescent="0.2">
      <c r="A501" s="109" t="s">
        <v>1833</v>
      </c>
      <c r="B501" s="110" t="s">
        <v>112</v>
      </c>
      <c r="C501" s="111">
        <v>1</v>
      </c>
      <c r="D501" s="112"/>
      <c r="E501" s="113">
        <v>967.93582071000003</v>
      </c>
      <c r="F501" s="114">
        <v>967.93582071000003</v>
      </c>
      <c r="G501" s="115">
        <v>40</v>
      </c>
      <c r="H501" s="116">
        <v>580.76149242600002</v>
      </c>
      <c r="I501" s="117"/>
    </row>
    <row r="502" spans="1:9" hidden="1" outlineLevel="4" x14ac:dyDescent="0.2">
      <c r="A502" s="109" t="s">
        <v>1834</v>
      </c>
      <c r="B502" s="110" t="s">
        <v>448</v>
      </c>
      <c r="C502" s="111">
        <v>2</v>
      </c>
      <c r="D502" s="112"/>
      <c r="E502" s="113">
        <v>862.86769387000004</v>
      </c>
      <c r="F502" s="114">
        <v>1725.7353877400001</v>
      </c>
      <c r="G502" s="115">
        <v>40</v>
      </c>
      <c r="H502" s="116">
        <v>1035.4412326439999</v>
      </c>
      <c r="I502" s="117"/>
    </row>
    <row r="503" spans="1:9" hidden="1" outlineLevel="4" x14ac:dyDescent="0.2">
      <c r="A503" s="109" t="s">
        <v>1835</v>
      </c>
      <c r="B503" s="110" t="s">
        <v>450</v>
      </c>
      <c r="C503" s="111">
        <v>1</v>
      </c>
      <c r="D503" s="112"/>
      <c r="E503" s="113">
        <v>7211.7152680500003</v>
      </c>
      <c r="F503" s="114">
        <v>7211.7152680500003</v>
      </c>
      <c r="G503" s="115">
        <v>40</v>
      </c>
      <c r="H503" s="116">
        <v>4327.0291608300004</v>
      </c>
      <c r="I503" s="117"/>
    </row>
    <row r="504" spans="1:9" hidden="1" outlineLevel="4" x14ac:dyDescent="0.2">
      <c r="A504" s="109" t="s">
        <v>1836</v>
      </c>
      <c r="B504" s="110" t="s">
        <v>442</v>
      </c>
      <c r="C504" s="111">
        <v>3</v>
      </c>
      <c r="D504" s="112"/>
      <c r="E504" s="113">
        <v>256.72991214000001</v>
      </c>
      <c r="F504" s="114">
        <v>770.18973642000003</v>
      </c>
      <c r="G504" s="115">
        <v>40</v>
      </c>
      <c r="H504" s="116">
        <v>462.11384185200001</v>
      </c>
      <c r="I504" s="117"/>
    </row>
    <row r="505" spans="1:9" hidden="1" outlineLevel="4" x14ac:dyDescent="0.2">
      <c r="A505" s="109" t="s">
        <v>1837</v>
      </c>
      <c r="B505" s="110" t="s">
        <v>841</v>
      </c>
      <c r="C505" s="111">
        <v>1</v>
      </c>
      <c r="D505" s="112"/>
      <c r="E505" s="113">
        <v>997.30039475000001</v>
      </c>
      <c r="F505" s="114">
        <v>997.30039475000001</v>
      </c>
      <c r="G505" s="115">
        <v>40</v>
      </c>
      <c r="H505" s="116">
        <v>598.38023684999996</v>
      </c>
      <c r="I505" s="117"/>
    </row>
    <row r="506" spans="1:9" hidden="1" outlineLevel="4" x14ac:dyDescent="0.2">
      <c r="A506" s="109" t="s">
        <v>1838</v>
      </c>
      <c r="B506" s="110" t="s">
        <v>120</v>
      </c>
      <c r="C506" s="111">
        <v>1</v>
      </c>
      <c r="D506" s="112"/>
      <c r="E506" s="113">
        <v>275.43613906000002</v>
      </c>
      <c r="F506" s="114">
        <v>275.43613906000002</v>
      </c>
      <c r="G506" s="115">
        <v>40</v>
      </c>
      <c r="H506" s="116">
        <v>165.261683436</v>
      </c>
      <c r="I506" s="117"/>
    </row>
    <row r="507" spans="1:9" hidden="1" outlineLevel="4" x14ac:dyDescent="0.2">
      <c r="A507" s="109" t="s">
        <v>1839</v>
      </c>
      <c r="B507" s="110" t="s">
        <v>122</v>
      </c>
      <c r="C507" s="111">
        <v>1</v>
      </c>
      <c r="D507" s="112"/>
      <c r="E507" s="113">
        <v>270.62269196</v>
      </c>
      <c r="F507" s="114">
        <v>270.62269196</v>
      </c>
      <c r="G507" s="115">
        <v>40</v>
      </c>
      <c r="H507" s="116">
        <v>162.37361517599999</v>
      </c>
      <c r="I507" s="117"/>
    </row>
    <row r="508" spans="1:9" hidden="1" outlineLevel="4" x14ac:dyDescent="0.2">
      <c r="A508" s="109" t="s">
        <v>1840</v>
      </c>
      <c r="B508" s="110" t="s">
        <v>106</v>
      </c>
      <c r="C508" s="111">
        <v>2</v>
      </c>
      <c r="D508" s="112"/>
      <c r="E508" s="113">
        <v>313.76543995999998</v>
      </c>
      <c r="F508" s="114">
        <v>627.53087991999996</v>
      </c>
      <c r="G508" s="115">
        <v>40</v>
      </c>
      <c r="H508" s="116">
        <v>376.518527952</v>
      </c>
      <c r="I508" s="117"/>
    </row>
    <row r="509" spans="1:9" hidden="1" outlineLevel="4" x14ac:dyDescent="0.2">
      <c r="A509" s="109" t="s">
        <v>1841</v>
      </c>
      <c r="B509" s="110" t="s">
        <v>1842</v>
      </c>
      <c r="C509" s="111">
        <v>1</v>
      </c>
      <c r="D509" s="112"/>
      <c r="E509" s="113">
        <v>2577.83</v>
      </c>
      <c r="F509" s="114">
        <v>2577.83</v>
      </c>
      <c r="G509" s="115">
        <v>40</v>
      </c>
      <c r="H509" s="116">
        <v>1546.6980000000001</v>
      </c>
      <c r="I509" s="117"/>
    </row>
    <row r="510" spans="1:9" hidden="1" outlineLevel="4" x14ac:dyDescent="0.2">
      <c r="A510" s="109" t="s">
        <v>1843</v>
      </c>
      <c r="B510" s="110" t="s">
        <v>1844</v>
      </c>
      <c r="C510" s="111">
        <v>1</v>
      </c>
      <c r="D510" s="112"/>
      <c r="E510" s="113">
        <v>243</v>
      </c>
      <c r="F510" s="114">
        <v>243</v>
      </c>
      <c r="G510" s="115">
        <v>40</v>
      </c>
      <c r="H510" s="116">
        <v>145.80000000000001</v>
      </c>
      <c r="I510" s="117"/>
    </row>
    <row r="511" spans="1:9" hidden="1" outlineLevel="4" x14ac:dyDescent="0.2">
      <c r="A511" s="109" t="s">
        <v>1845</v>
      </c>
      <c r="B511" s="110" t="s">
        <v>1846</v>
      </c>
      <c r="C511" s="111">
        <v>1</v>
      </c>
      <c r="D511" s="112"/>
      <c r="E511" s="113">
        <v>281.33</v>
      </c>
      <c r="F511" s="114">
        <v>281.33</v>
      </c>
      <c r="G511" s="115">
        <v>40</v>
      </c>
      <c r="H511" s="116">
        <v>168.798</v>
      </c>
      <c r="I511" s="117"/>
    </row>
    <row r="512" spans="1:9" hidden="1" outlineLevel="4" x14ac:dyDescent="0.2">
      <c r="A512" s="109" t="s">
        <v>1847</v>
      </c>
      <c r="B512" s="110" t="s">
        <v>124</v>
      </c>
      <c r="C512" s="111">
        <v>1</v>
      </c>
      <c r="D512" s="112"/>
      <c r="E512" s="113">
        <v>212.88679486000001</v>
      </c>
      <c r="F512" s="114">
        <v>212.88679486000001</v>
      </c>
      <c r="G512" s="115">
        <v>40</v>
      </c>
      <c r="H512" s="116">
        <v>127.732076916</v>
      </c>
      <c r="I512" s="117"/>
    </row>
    <row r="513" spans="1:9" hidden="1" outlineLevel="4" x14ac:dyDescent="0.2">
      <c r="A513" s="109" t="s">
        <v>1848</v>
      </c>
      <c r="B513" s="110" t="s">
        <v>126</v>
      </c>
      <c r="C513" s="111">
        <v>1</v>
      </c>
      <c r="D513" s="112"/>
      <c r="E513" s="113">
        <v>206.87635298999999</v>
      </c>
      <c r="F513" s="114">
        <v>206.87635298999999</v>
      </c>
      <c r="G513" s="115">
        <v>40</v>
      </c>
      <c r="H513" s="116">
        <v>124.125811794</v>
      </c>
      <c r="I513" s="117"/>
    </row>
    <row r="514" spans="1:9" hidden="1" outlineLevel="4" x14ac:dyDescent="0.2">
      <c r="A514" s="109" t="s">
        <v>1849</v>
      </c>
      <c r="B514" s="110" t="s">
        <v>1850</v>
      </c>
      <c r="C514" s="111">
        <v>1</v>
      </c>
      <c r="D514" s="112"/>
      <c r="E514" s="113">
        <v>4511.2695785100004</v>
      </c>
      <c r="F514" s="114">
        <v>4511.2695785100004</v>
      </c>
      <c r="G514" s="115">
        <v>40</v>
      </c>
      <c r="H514" s="116">
        <v>2706.7617471059998</v>
      </c>
      <c r="I514" s="117"/>
    </row>
    <row r="515" spans="1:9" outlineLevel="4" x14ac:dyDescent="0.2">
      <c r="A515" s="109" t="s">
        <v>1851</v>
      </c>
      <c r="B515" s="110" t="s">
        <v>271</v>
      </c>
      <c r="C515" s="111">
        <v>1</v>
      </c>
      <c r="D515" s="112"/>
      <c r="E515" s="113">
        <v>330.26</v>
      </c>
      <c r="F515" s="114">
        <f>C515*E515</f>
        <v>330.26</v>
      </c>
      <c r="G515" s="115">
        <v>40</v>
      </c>
      <c r="H515" s="116">
        <f>F515*(1-(G515/100)) +(0*SUM(H516))</f>
        <v>198.15599999999998</v>
      </c>
      <c r="I515" s="117"/>
    </row>
    <row r="516" spans="1:9" hidden="1" outlineLevel="4" x14ac:dyDescent="0.2">
      <c r="A516" s="109" t="s">
        <v>1852</v>
      </c>
      <c r="B516" s="110" t="s">
        <v>1853</v>
      </c>
      <c r="C516" s="111">
        <v>1</v>
      </c>
      <c r="D516" s="112"/>
      <c r="E516" s="113">
        <v>330.26</v>
      </c>
      <c r="F516" s="114">
        <v>330.26</v>
      </c>
      <c r="G516" s="115">
        <v>40</v>
      </c>
      <c r="H516" s="116">
        <v>198.15600000000001</v>
      </c>
      <c r="I516" s="117"/>
    </row>
    <row r="517" spans="1:9" outlineLevel="4" x14ac:dyDescent="0.2">
      <c r="A517" s="109" t="s">
        <v>1854</v>
      </c>
      <c r="B517" s="110" t="s">
        <v>271</v>
      </c>
      <c r="C517" s="111">
        <v>1</v>
      </c>
      <c r="D517" s="112"/>
      <c r="E517" s="113">
        <v>177.05636317</v>
      </c>
      <c r="F517" s="114">
        <f>C517*E517</f>
        <v>177.05636317</v>
      </c>
      <c r="G517" s="115">
        <v>40</v>
      </c>
      <c r="H517" s="116">
        <f>F517*(1-(G517/100)) +(0*SUM(H518,H519,H520))</f>
        <v>106.233817902</v>
      </c>
      <c r="I517" s="117"/>
    </row>
    <row r="518" spans="1:9" hidden="1" outlineLevel="5" x14ac:dyDescent="0.2">
      <c r="A518" s="109" t="s">
        <v>1855</v>
      </c>
      <c r="B518" s="110" t="s">
        <v>275</v>
      </c>
      <c r="C518" s="111">
        <v>1</v>
      </c>
      <c r="D518" s="112"/>
      <c r="E518" s="113">
        <v>65.516363170000005</v>
      </c>
      <c r="F518" s="114">
        <v>65.516363170000005</v>
      </c>
      <c r="G518" s="115">
        <v>40</v>
      </c>
      <c r="H518" s="116">
        <v>39.309817901999999</v>
      </c>
      <c r="I518" s="117"/>
    </row>
    <row r="519" spans="1:9" hidden="1" outlineLevel="5" x14ac:dyDescent="0.2">
      <c r="A519" s="109" t="s">
        <v>1856</v>
      </c>
      <c r="B519" s="110" t="s">
        <v>277</v>
      </c>
      <c r="C519" s="111">
        <v>2</v>
      </c>
      <c r="D519" s="112"/>
      <c r="E519" s="113">
        <v>28.6</v>
      </c>
      <c r="F519" s="114">
        <v>57.2</v>
      </c>
      <c r="G519" s="115">
        <v>40</v>
      </c>
      <c r="H519" s="116">
        <v>34.32</v>
      </c>
      <c r="I519" s="117"/>
    </row>
    <row r="520" spans="1:9" hidden="1" outlineLevel="5" x14ac:dyDescent="0.2">
      <c r="A520" s="109" t="s">
        <v>1857</v>
      </c>
      <c r="B520" s="110" t="s">
        <v>273</v>
      </c>
      <c r="C520" s="111">
        <v>2</v>
      </c>
      <c r="D520" s="112"/>
      <c r="E520" s="113">
        <v>27.17</v>
      </c>
      <c r="F520" s="114">
        <v>54.34</v>
      </c>
      <c r="G520" s="115">
        <v>40</v>
      </c>
      <c r="H520" s="116">
        <v>32.603999999999999</v>
      </c>
      <c r="I520" s="117"/>
    </row>
    <row r="521" spans="1:9" outlineLevel="3" x14ac:dyDescent="0.2">
      <c r="A521" s="109" t="s">
        <v>1858</v>
      </c>
      <c r="B521" s="110" t="s">
        <v>1859</v>
      </c>
      <c r="C521" s="111">
        <v>20</v>
      </c>
      <c r="D521" s="112"/>
      <c r="E521" s="113">
        <f>SUM(F522)</f>
        <v>87.11728257</v>
      </c>
      <c r="F521" s="114">
        <f>C521*E521</f>
        <v>1742.3456514</v>
      </c>
      <c r="G521" s="115">
        <f>IF(F521=0, 0, 100*(1-(H521/F521)))</f>
        <v>39.999999999999993</v>
      </c>
      <c r="H521" s="116">
        <f>C521*SUM(H522)</f>
        <v>1045.4073908400001</v>
      </c>
      <c r="I521" s="117"/>
    </row>
    <row r="522" spans="1:9" outlineLevel="3" x14ac:dyDescent="0.2">
      <c r="A522" s="109" t="s">
        <v>1860</v>
      </c>
      <c r="B522" s="110" t="s">
        <v>271</v>
      </c>
      <c r="C522" s="111">
        <v>1</v>
      </c>
      <c r="D522" s="112"/>
      <c r="E522" s="113">
        <v>87.11728257</v>
      </c>
      <c r="F522" s="114">
        <f>C522*E522</f>
        <v>87.11728257</v>
      </c>
      <c r="G522" s="115">
        <v>40</v>
      </c>
      <c r="H522" s="116">
        <f>F522*(1-(G522/100)) +(0*SUM(H523,H524))</f>
        <v>52.270369541999997</v>
      </c>
      <c r="I522" s="117"/>
    </row>
    <row r="523" spans="1:9" hidden="1" outlineLevel="4" x14ac:dyDescent="0.2">
      <c r="A523" s="109" t="s">
        <v>1861</v>
      </c>
      <c r="B523" s="110" t="s">
        <v>275</v>
      </c>
      <c r="C523" s="111">
        <v>1</v>
      </c>
      <c r="D523" s="112"/>
      <c r="E523" s="113">
        <v>32.777282569999997</v>
      </c>
      <c r="F523" s="114">
        <v>32.777282569999997</v>
      </c>
      <c r="G523" s="115">
        <v>40</v>
      </c>
      <c r="H523" s="116">
        <v>19.666369542000002</v>
      </c>
      <c r="I523" s="117"/>
    </row>
    <row r="524" spans="1:9" hidden="1" outlineLevel="4" x14ac:dyDescent="0.2">
      <c r="A524" s="109" t="s">
        <v>1862</v>
      </c>
      <c r="B524" s="110" t="s">
        <v>273</v>
      </c>
      <c r="C524" s="111">
        <v>2</v>
      </c>
      <c r="D524" s="112"/>
      <c r="E524" s="113">
        <v>27.17</v>
      </c>
      <c r="F524" s="114">
        <v>54.34</v>
      </c>
      <c r="G524" s="115">
        <v>40</v>
      </c>
      <c r="H524" s="116">
        <v>32.603999999999999</v>
      </c>
      <c r="I524" s="117"/>
    </row>
    <row r="525" spans="1:9" outlineLevel="3" x14ac:dyDescent="0.2">
      <c r="A525" s="109" t="s">
        <v>1863</v>
      </c>
      <c r="B525" s="110" t="s">
        <v>1864</v>
      </c>
      <c r="C525" s="111">
        <v>20</v>
      </c>
      <c r="D525" s="112"/>
      <c r="E525" s="113">
        <v>12513.52349421</v>
      </c>
      <c r="F525" s="114">
        <f>C525*E525</f>
        <v>250270.46988419999</v>
      </c>
      <c r="G525" s="115">
        <v>40</v>
      </c>
      <c r="H525" s="116">
        <f>F525*(1-(G525/100)) +(0*SUM(H526,H527,H528,H529))</f>
        <v>150162.28193052</v>
      </c>
      <c r="I525" s="117"/>
    </row>
    <row r="526" spans="1:9" hidden="1" outlineLevel="4" x14ac:dyDescent="0.2">
      <c r="A526" s="109" t="s">
        <v>1865</v>
      </c>
      <c r="B526" s="110" t="s">
        <v>446</v>
      </c>
      <c r="C526" s="111">
        <v>1</v>
      </c>
      <c r="D526" s="112"/>
      <c r="E526" s="113">
        <v>10880.466063919999</v>
      </c>
      <c r="F526" s="114">
        <v>10880.466063919999</v>
      </c>
      <c r="G526" s="115">
        <v>40</v>
      </c>
      <c r="H526" s="116">
        <v>6528.2796383519999</v>
      </c>
      <c r="I526" s="117"/>
    </row>
    <row r="527" spans="1:9" hidden="1" outlineLevel="4" x14ac:dyDescent="0.2">
      <c r="A527" s="109" t="s">
        <v>1866</v>
      </c>
      <c r="B527" s="110" t="s">
        <v>448</v>
      </c>
      <c r="C527" s="111">
        <v>1</v>
      </c>
      <c r="D527" s="112"/>
      <c r="E527" s="113">
        <v>862.86769387000004</v>
      </c>
      <c r="F527" s="114">
        <v>862.86769387000004</v>
      </c>
      <c r="G527" s="115">
        <v>40</v>
      </c>
      <c r="H527" s="116">
        <v>517.72061632199996</v>
      </c>
      <c r="I527" s="117"/>
    </row>
    <row r="528" spans="1:9" hidden="1" outlineLevel="4" x14ac:dyDescent="0.2">
      <c r="A528" s="109" t="s">
        <v>1867</v>
      </c>
      <c r="B528" s="110" t="s">
        <v>450</v>
      </c>
      <c r="C528" s="111">
        <v>0</v>
      </c>
      <c r="D528" s="112"/>
      <c r="E528" s="113">
        <v>7211.7152680500003</v>
      </c>
      <c r="F528" s="114">
        <v>0</v>
      </c>
      <c r="G528" s="115">
        <v>40</v>
      </c>
      <c r="H528" s="116">
        <v>0</v>
      </c>
      <c r="I528" s="117"/>
    </row>
    <row r="529" spans="1:9" hidden="1" outlineLevel="4" x14ac:dyDescent="0.2">
      <c r="A529" s="109" t="s">
        <v>1868</v>
      </c>
      <c r="B529" s="110" t="s">
        <v>442</v>
      </c>
      <c r="C529" s="111">
        <v>3</v>
      </c>
      <c r="D529" s="112"/>
      <c r="E529" s="113">
        <v>256.72991214000001</v>
      </c>
      <c r="F529" s="114">
        <v>770.18973642000003</v>
      </c>
      <c r="G529" s="115">
        <v>40</v>
      </c>
      <c r="H529" s="116">
        <v>462.11384185200001</v>
      </c>
      <c r="I529" s="117"/>
    </row>
    <row r="530" spans="1:9" outlineLevel="1" x14ac:dyDescent="0.2">
      <c r="A530" s="109" t="s">
        <v>1869</v>
      </c>
      <c r="B530" s="110" t="s">
        <v>1870</v>
      </c>
      <c r="C530" s="111">
        <v>1</v>
      </c>
      <c r="D530" s="112"/>
      <c r="E530" s="113">
        <f>SUM(F531,F571,F574,F586,F598,F601,F604,F607,F610,F613,F616,F621)</f>
        <v>6064800.5183357811</v>
      </c>
      <c r="F530" s="114">
        <f>C530*E530</f>
        <v>6064800.5183357811</v>
      </c>
      <c r="G530" s="115">
        <f>IF(F530=0, 0, 100*(1-(H530/F530)))</f>
        <v>77.048916144534587</v>
      </c>
      <c r="H530" s="116">
        <f>C530*SUM(H531,H571,H574,H586,H598,H601,H604,H607,H610,H613,H616,H621)</f>
        <v>1391937.4526299462</v>
      </c>
      <c r="I530" s="117"/>
    </row>
    <row r="531" spans="1:9" outlineLevel="2" x14ac:dyDescent="0.2">
      <c r="A531" s="109" t="s">
        <v>1871</v>
      </c>
      <c r="B531" s="110" t="s">
        <v>1872</v>
      </c>
      <c r="C531" s="111">
        <v>1</v>
      </c>
      <c r="D531" s="112"/>
      <c r="E531" s="113">
        <f>SUM(F532,F535,F537,F539,F541,F543,F545,F547,F549,F551,F553,F555,F557,F559,F561,F563,F565,F567,F569)</f>
        <v>4981092.0398674002</v>
      </c>
      <c r="F531" s="114">
        <f>C531*E531</f>
        <v>4981092.0398674002</v>
      </c>
      <c r="G531" s="115">
        <f>IF(F531=0, 0, 100*(1-(H531/F531)))</f>
        <v>76</v>
      </c>
      <c r="H531" s="116">
        <f>C531*SUM(H532,H535,H537,H539,H541,H543,H545,H547,H549,H551,H553,H555,H557,H559,H561,H563,H565,H567,H569)</f>
        <v>1195462.0895681761</v>
      </c>
      <c r="I531" s="117"/>
    </row>
    <row r="532" spans="1:9" outlineLevel="3" x14ac:dyDescent="0.2">
      <c r="A532" s="109" t="s">
        <v>1873</v>
      </c>
      <c r="B532" s="110" t="s">
        <v>728</v>
      </c>
      <c r="C532" s="111">
        <v>130</v>
      </c>
      <c r="D532" s="112"/>
      <c r="E532" s="113">
        <v>2292.1176620400001</v>
      </c>
      <c r="F532" s="114">
        <f>C532*E532</f>
        <v>297975.2960652</v>
      </c>
      <c r="G532" s="115">
        <v>76</v>
      </c>
      <c r="H532" s="116">
        <f>F532*(1-(G532/100)) +(0*SUM(H533,H534))</f>
        <v>71514.071055648004</v>
      </c>
      <c r="I532" s="117"/>
    </row>
    <row r="533" spans="1:9" hidden="1" outlineLevel="4" x14ac:dyDescent="0.2">
      <c r="A533" s="109" t="s">
        <v>1874</v>
      </c>
      <c r="B533" s="110" t="s">
        <v>730</v>
      </c>
      <c r="C533" s="111">
        <v>1</v>
      </c>
      <c r="D533" s="112"/>
      <c r="E533" s="113">
        <v>509.35948044999998</v>
      </c>
      <c r="F533" s="114">
        <v>509.35948044999998</v>
      </c>
      <c r="G533" s="115">
        <v>76</v>
      </c>
      <c r="H533" s="116">
        <v>122.24627530799999</v>
      </c>
      <c r="I533" s="117"/>
    </row>
    <row r="534" spans="1:9" hidden="1" outlineLevel="4" x14ac:dyDescent="0.2">
      <c r="A534" s="109" t="s">
        <v>1875</v>
      </c>
      <c r="B534" s="110" t="s">
        <v>732</v>
      </c>
      <c r="C534" s="111">
        <v>1</v>
      </c>
      <c r="D534" s="112"/>
      <c r="E534" s="113">
        <v>1782.75818159</v>
      </c>
      <c r="F534" s="114">
        <v>1782.75818159</v>
      </c>
      <c r="G534" s="115">
        <v>76</v>
      </c>
      <c r="H534" s="116">
        <v>427.86196358159998</v>
      </c>
      <c r="I534" s="117"/>
    </row>
    <row r="535" spans="1:9" outlineLevel="3" x14ac:dyDescent="0.2">
      <c r="A535" s="109" t="s">
        <v>1876</v>
      </c>
      <c r="B535" s="110" t="s">
        <v>1877</v>
      </c>
      <c r="C535" s="111">
        <v>1952</v>
      </c>
      <c r="D535" s="112"/>
      <c r="E535" s="113">
        <v>18.75</v>
      </c>
      <c r="F535" s="114">
        <f>C535*E535</f>
        <v>36600</v>
      </c>
      <c r="G535" s="115">
        <v>76</v>
      </c>
      <c r="H535" s="116">
        <f>F535*(1-(G535/100)) +(0*SUM(H536))</f>
        <v>8784</v>
      </c>
      <c r="I535" s="117"/>
    </row>
    <row r="536" spans="1:9" hidden="1" outlineLevel="3" x14ac:dyDescent="0.2">
      <c r="A536" s="109" t="s">
        <v>1878</v>
      </c>
      <c r="B536" s="110" t="s">
        <v>1879</v>
      </c>
      <c r="C536" s="111">
        <v>1</v>
      </c>
      <c r="D536" s="112"/>
      <c r="E536" s="113">
        <v>18.75</v>
      </c>
      <c r="F536" s="114">
        <v>18.75</v>
      </c>
      <c r="G536" s="115">
        <v>76</v>
      </c>
      <c r="H536" s="116">
        <v>4.5</v>
      </c>
      <c r="I536" s="117"/>
    </row>
    <row r="537" spans="1:9" outlineLevel="3" x14ac:dyDescent="0.2">
      <c r="A537" s="109" t="s">
        <v>1880</v>
      </c>
      <c r="B537" s="110" t="s">
        <v>1881</v>
      </c>
      <c r="C537" s="111">
        <v>130</v>
      </c>
      <c r="D537" s="112"/>
      <c r="E537" s="113">
        <v>407.48758436000003</v>
      </c>
      <c r="F537" s="114">
        <f>C537*E537</f>
        <v>52973.3859668</v>
      </c>
      <c r="G537" s="115">
        <v>76</v>
      </c>
      <c r="H537" s="116">
        <f>F537*(1-(G537/100)) +(0*SUM(H538))</f>
        <v>12713.612632032</v>
      </c>
      <c r="I537" s="117"/>
    </row>
    <row r="538" spans="1:9" hidden="1" outlineLevel="3" x14ac:dyDescent="0.2">
      <c r="A538" s="109" t="s">
        <v>1882</v>
      </c>
      <c r="B538" s="110" t="s">
        <v>1883</v>
      </c>
      <c r="C538" s="111">
        <v>1</v>
      </c>
      <c r="D538" s="112"/>
      <c r="E538" s="113">
        <v>407.48758436000003</v>
      </c>
      <c r="F538" s="114">
        <v>407.48758436000003</v>
      </c>
      <c r="G538" s="115">
        <v>76</v>
      </c>
      <c r="H538" s="116">
        <v>97.797020246399995</v>
      </c>
      <c r="I538" s="117"/>
    </row>
    <row r="539" spans="1:9" outlineLevel="3" x14ac:dyDescent="0.2">
      <c r="A539" s="109" t="s">
        <v>1884</v>
      </c>
      <c r="B539" s="110" t="s">
        <v>741</v>
      </c>
      <c r="C539" s="111">
        <v>130</v>
      </c>
      <c r="D539" s="112"/>
      <c r="E539" s="113">
        <v>303.06889087000002</v>
      </c>
      <c r="F539" s="114">
        <f>C539*E539</f>
        <v>39398.955813100001</v>
      </c>
      <c r="G539" s="115">
        <v>76</v>
      </c>
      <c r="H539" s="116">
        <f>F539*(1-(G539/100)) +(0*SUM(H540))</f>
        <v>9455.7493951439992</v>
      </c>
      <c r="I539" s="117"/>
    </row>
    <row r="540" spans="1:9" hidden="1" outlineLevel="3" x14ac:dyDescent="0.2">
      <c r="A540" s="109" t="s">
        <v>1885</v>
      </c>
      <c r="B540" s="110" t="s">
        <v>743</v>
      </c>
      <c r="C540" s="111">
        <v>1</v>
      </c>
      <c r="D540" s="112"/>
      <c r="E540" s="113">
        <v>303.06889087000002</v>
      </c>
      <c r="F540" s="114">
        <v>303.06889087000002</v>
      </c>
      <c r="G540" s="115">
        <v>76</v>
      </c>
      <c r="H540" s="116">
        <v>72.736533808800004</v>
      </c>
      <c r="I540" s="117"/>
    </row>
    <row r="541" spans="1:9" outlineLevel="3" x14ac:dyDescent="0.2">
      <c r="A541" s="109" t="s">
        <v>1886</v>
      </c>
      <c r="B541" s="110" t="s">
        <v>1887</v>
      </c>
      <c r="C541" s="111">
        <v>130</v>
      </c>
      <c r="D541" s="112"/>
      <c r="E541" s="113">
        <v>152.80784413999999</v>
      </c>
      <c r="F541" s="114">
        <f>C541*E541</f>
        <v>19865.019738199997</v>
      </c>
      <c r="G541" s="115">
        <v>76</v>
      </c>
      <c r="H541" s="116">
        <f>F541*(1-(G541/100)) +(0*SUM(H542))</f>
        <v>4767.6047371679988</v>
      </c>
      <c r="I541" s="117"/>
    </row>
    <row r="542" spans="1:9" hidden="1" outlineLevel="3" x14ac:dyDescent="0.2">
      <c r="A542" s="109" t="s">
        <v>1888</v>
      </c>
      <c r="B542" s="110" t="s">
        <v>1889</v>
      </c>
      <c r="C542" s="111">
        <v>1</v>
      </c>
      <c r="D542" s="112"/>
      <c r="E542" s="113">
        <v>152.80784413999999</v>
      </c>
      <c r="F542" s="114">
        <v>152.80784413999999</v>
      </c>
      <c r="G542" s="115">
        <v>76</v>
      </c>
      <c r="H542" s="116">
        <v>36.673882593599998</v>
      </c>
      <c r="I542" s="117"/>
    </row>
    <row r="543" spans="1:9" outlineLevel="3" x14ac:dyDescent="0.2">
      <c r="A543" s="109" t="s">
        <v>1890</v>
      </c>
      <c r="B543" s="110" t="s">
        <v>1891</v>
      </c>
      <c r="C543" s="111">
        <v>130</v>
      </c>
      <c r="D543" s="112"/>
      <c r="E543" s="113">
        <v>471.15751942000003</v>
      </c>
      <c r="F543" s="114">
        <f>C543*E543</f>
        <v>61250.477524600006</v>
      </c>
      <c r="G543" s="115">
        <v>76</v>
      </c>
      <c r="H543" s="116">
        <f>F543*(1-(G543/100)) +(0*SUM(H544))</f>
        <v>14700.114605904</v>
      </c>
      <c r="I543" s="117"/>
    </row>
    <row r="544" spans="1:9" hidden="1" outlineLevel="3" x14ac:dyDescent="0.2">
      <c r="A544" s="109" t="s">
        <v>1892</v>
      </c>
      <c r="B544" s="110" t="s">
        <v>1893</v>
      </c>
      <c r="C544" s="111">
        <v>1</v>
      </c>
      <c r="D544" s="112"/>
      <c r="E544" s="113">
        <v>471.15751942000003</v>
      </c>
      <c r="F544" s="114">
        <v>471.15751942000003</v>
      </c>
      <c r="G544" s="115">
        <v>76</v>
      </c>
      <c r="H544" s="116">
        <v>113.0778046608</v>
      </c>
      <c r="I544" s="117"/>
    </row>
    <row r="545" spans="1:9" outlineLevel="3" x14ac:dyDescent="0.2">
      <c r="A545" s="109" t="s">
        <v>1894</v>
      </c>
      <c r="B545" s="110" t="s">
        <v>1895</v>
      </c>
      <c r="C545" s="111">
        <v>130</v>
      </c>
      <c r="D545" s="112"/>
      <c r="E545" s="113">
        <v>282.69451164999998</v>
      </c>
      <c r="F545" s="114">
        <f>C545*E545</f>
        <v>36750.286514499996</v>
      </c>
      <c r="G545" s="115">
        <v>76</v>
      </c>
      <c r="H545" s="116">
        <f>F545*(1-(G545/100)) +(0*SUM(H546))</f>
        <v>8820.0687634799979</v>
      </c>
      <c r="I545" s="117"/>
    </row>
    <row r="546" spans="1:9" hidden="1" outlineLevel="3" x14ac:dyDescent="0.2">
      <c r="A546" s="109" t="s">
        <v>1896</v>
      </c>
      <c r="B546" s="110" t="s">
        <v>1897</v>
      </c>
      <c r="C546" s="111">
        <v>1</v>
      </c>
      <c r="D546" s="112"/>
      <c r="E546" s="113">
        <v>282.69451164999998</v>
      </c>
      <c r="F546" s="114">
        <v>282.69451164999998</v>
      </c>
      <c r="G546" s="115">
        <v>76</v>
      </c>
      <c r="H546" s="116">
        <v>67.846682795999996</v>
      </c>
      <c r="I546" s="117"/>
    </row>
    <row r="547" spans="1:9" outlineLevel="3" x14ac:dyDescent="0.2">
      <c r="A547" s="109" t="s">
        <v>1898</v>
      </c>
      <c r="B547" s="110" t="s">
        <v>1899</v>
      </c>
      <c r="C547" s="111">
        <v>130</v>
      </c>
      <c r="D547" s="112"/>
      <c r="E547" s="113">
        <v>1528.0784413599999</v>
      </c>
      <c r="F547" s="114">
        <f>C547*E547</f>
        <v>198650.1973768</v>
      </c>
      <c r="G547" s="115">
        <v>76</v>
      </c>
      <c r="H547" s="116">
        <f>F547*(1-(G547/100)) +(0*SUM(H548))</f>
        <v>47676.047370431996</v>
      </c>
      <c r="I547" s="117"/>
    </row>
    <row r="548" spans="1:9" hidden="1" outlineLevel="3" x14ac:dyDescent="0.2">
      <c r="A548" s="109" t="s">
        <v>1900</v>
      </c>
      <c r="B548" s="110" t="s">
        <v>1901</v>
      </c>
      <c r="C548" s="111">
        <v>1</v>
      </c>
      <c r="D548" s="112"/>
      <c r="E548" s="113">
        <v>1528.0784413599999</v>
      </c>
      <c r="F548" s="114">
        <v>1528.0784413599999</v>
      </c>
      <c r="G548" s="115">
        <v>76</v>
      </c>
      <c r="H548" s="116">
        <v>366.73882592640001</v>
      </c>
      <c r="I548" s="117"/>
    </row>
    <row r="549" spans="1:9" outlineLevel="3" x14ac:dyDescent="0.2">
      <c r="A549" s="109" t="s">
        <v>1902</v>
      </c>
      <c r="B549" s="110" t="s">
        <v>1903</v>
      </c>
      <c r="C549" s="111">
        <v>130</v>
      </c>
      <c r="D549" s="112"/>
      <c r="E549" s="113">
        <v>357.5</v>
      </c>
      <c r="F549" s="114">
        <f>C549*E549</f>
        <v>46475</v>
      </c>
      <c r="G549" s="115">
        <v>76</v>
      </c>
      <c r="H549" s="116">
        <f>F549*(1-(G549/100)) +(0*SUM(H550))</f>
        <v>11154</v>
      </c>
      <c r="I549" s="117"/>
    </row>
    <row r="550" spans="1:9" hidden="1" outlineLevel="3" x14ac:dyDescent="0.2">
      <c r="A550" s="109" t="s">
        <v>1904</v>
      </c>
      <c r="B550" s="110" t="s">
        <v>1905</v>
      </c>
      <c r="C550" s="111">
        <v>1</v>
      </c>
      <c r="D550" s="112"/>
      <c r="E550" s="113">
        <v>357.5</v>
      </c>
      <c r="F550" s="114">
        <v>357.5</v>
      </c>
      <c r="G550" s="115">
        <v>76</v>
      </c>
      <c r="H550" s="116">
        <v>85.8</v>
      </c>
      <c r="I550" s="117"/>
    </row>
    <row r="551" spans="1:9" outlineLevel="3" x14ac:dyDescent="0.2">
      <c r="A551" s="109" t="s">
        <v>1906</v>
      </c>
      <c r="B551" s="110" t="s">
        <v>1907</v>
      </c>
      <c r="C551" s="111">
        <v>130</v>
      </c>
      <c r="D551" s="112"/>
      <c r="E551" s="113">
        <v>1337.06863619</v>
      </c>
      <c r="F551" s="114">
        <f>C551*E551</f>
        <v>173818.9227047</v>
      </c>
      <c r="G551" s="115">
        <v>76</v>
      </c>
      <c r="H551" s="116">
        <f>F551*(1-(G551/100)) +(0*SUM(H552))</f>
        <v>41716.541449128003</v>
      </c>
      <c r="I551" s="117"/>
    </row>
    <row r="552" spans="1:9" hidden="1" outlineLevel="3" x14ac:dyDescent="0.2">
      <c r="A552" s="109" t="s">
        <v>1908</v>
      </c>
      <c r="B552" s="110" t="s">
        <v>1909</v>
      </c>
      <c r="C552" s="111">
        <v>1</v>
      </c>
      <c r="D552" s="112"/>
      <c r="E552" s="113">
        <v>1337.06863619</v>
      </c>
      <c r="F552" s="114">
        <v>1337.06863619</v>
      </c>
      <c r="G552" s="115">
        <v>76</v>
      </c>
      <c r="H552" s="116">
        <v>320.89647268559997</v>
      </c>
      <c r="I552" s="117"/>
    </row>
    <row r="553" spans="1:9" outlineLevel="3" x14ac:dyDescent="0.2">
      <c r="A553" s="109" t="s">
        <v>1910</v>
      </c>
      <c r="B553" s="110" t="s">
        <v>1911</v>
      </c>
      <c r="C553" s="111">
        <v>1952</v>
      </c>
      <c r="D553" s="112"/>
      <c r="E553" s="113">
        <v>33.450000000000003</v>
      </c>
      <c r="F553" s="114">
        <f>C553*E553</f>
        <v>65294.400000000009</v>
      </c>
      <c r="G553" s="115">
        <v>76</v>
      </c>
      <c r="H553" s="116">
        <f>F553*(1-(G553/100)) +(0*SUM(H554))</f>
        <v>15670.656000000001</v>
      </c>
      <c r="I553" s="117"/>
    </row>
    <row r="554" spans="1:9" hidden="1" outlineLevel="3" x14ac:dyDescent="0.2">
      <c r="A554" s="109" t="s">
        <v>1912</v>
      </c>
      <c r="B554" s="110" t="s">
        <v>1913</v>
      </c>
      <c r="C554" s="111">
        <v>1</v>
      </c>
      <c r="D554" s="112"/>
      <c r="E554" s="113">
        <v>33.450000000000003</v>
      </c>
      <c r="F554" s="114">
        <v>33.450000000000003</v>
      </c>
      <c r="G554" s="115">
        <v>76</v>
      </c>
      <c r="H554" s="116">
        <v>8.0280000000000005</v>
      </c>
      <c r="I554" s="117"/>
    </row>
    <row r="555" spans="1:9" outlineLevel="3" x14ac:dyDescent="0.2">
      <c r="A555" s="109" t="s">
        <v>1914</v>
      </c>
      <c r="B555" s="110" t="s">
        <v>1915</v>
      </c>
      <c r="C555" s="111">
        <v>1952</v>
      </c>
      <c r="D555" s="112"/>
      <c r="E555" s="113">
        <v>11.23</v>
      </c>
      <c r="F555" s="114">
        <f>C555*E555</f>
        <v>21920.959999999999</v>
      </c>
      <c r="G555" s="115">
        <v>76</v>
      </c>
      <c r="H555" s="116">
        <f>F555*(1-(G555/100)) +(0*SUM(H556))</f>
        <v>5261.0303999999996</v>
      </c>
      <c r="I555" s="117"/>
    </row>
    <row r="556" spans="1:9" hidden="1" outlineLevel="3" x14ac:dyDescent="0.2">
      <c r="A556" s="109" t="s">
        <v>1916</v>
      </c>
      <c r="B556" s="110" t="s">
        <v>1917</v>
      </c>
      <c r="C556" s="111">
        <v>1</v>
      </c>
      <c r="D556" s="112"/>
      <c r="E556" s="113">
        <v>11.23</v>
      </c>
      <c r="F556" s="114">
        <v>11.23</v>
      </c>
      <c r="G556" s="115">
        <v>76</v>
      </c>
      <c r="H556" s="116">
        <v>2.6951999999999998</v>
      </c>
      <c r="I556" s="117"/>
    </row>
    <row r="557" spans="1:9" outlineLevel="3" x14ac:dyDescent="0.2">
      <c r="A557" s="109" t="s">
        <v>1918</v>
      </c>
      <c r="B557" s="110" t="s">
        <v>1919</v>
      </c>
      <c r="C557" s="111">
        <v>1952</v>
      </c>
      <c r="D557" s="112"/>
      <c r="E557" s="113">
        <v>11.23</v>
      </c>
      <c r="F557" s="114">
        <f>C557*E557</f>
        <v>21920.959999999999</v>
      </c>
      <c r="G557" s="115">
        <v>76</v>
      </c>
      <c r="H557" s="116">
        <f>F557*(1-(G557/100)) +(0*SUM(H558))</f>
        <v>5261.0303999999996</v>
      </c>
      <c r="I557" s="117"/>
    </row>
    <row r="558" spans="1:9" hidden="1" outlineLevel="3" x14ac:dyDescent="0.2">
      <c r="A558" s="109" t="s">
        <v>1920</v>
      </c>
      <c r="B558" s="110" t="s">
        <v>1921</v>
      </c>
      <c r="C558" s="111">
        <v>1</v>
      </c>
      <c r="D558" s="112"/>
      <c r="E558" s="113">
        <v>11.23</v>
      </c>
      <c r="F558" s="114">
        <v>11.23</v>
      </c>
      <c r="G558" s="115">
        <v>76</v>
      </c>
      <c r="H558" s="116">
        <v>2.6951999999999998</v>
      </c>
      <c r="I558" s="117"/>
    </row>
    <row r="559" spans="1:9" outlineLevel="3" x14ac:dyDescent="0.2">
      <c r="A559" s="109" t="s">
        <v>1922</v>
      </c>
      <c r="B559" s="110" t="s">
        <v>745</v>
      </c>
      <c r="C559" s="111">
        <v>130</v>
      </c>
      <c r="D559" s="112"/>
      <c r="E559" s="113">
        <v>1069.6549089499999</v>
      </c>
      <c r="F559" s="114">
        <f>C559*E559</f>
        <v>139055.1381635</v>
      </c>
      <c r="G559" s="115">
        <v>76</v>
      </c>
      <c r="H559" s="116">
        <f>F559*(1-(G559/100)) +(0*SUM(H560))</f>
        <v>33373.233159240001</v>
      </c>
      <c r="I559" s="117"/>
    </row>
    <row r="560" spans="1:9" hidden="1" outlineLevel="3" x14ac:dyDescent="0.2">
      <c r="A560" s="109" t="s">
        <v>1923</v>
      </c>
      <c r="B560" s="110" t="s">
        <v>747</v>
      </c>
      <c r="C560" s="111">
        <v>1</v>
      </c>
      <c r="D560" s="112"/>
      <c r="E560" s="113">
        <v>1069.6549089499999</v>
      </c>
      <c r="F560" s="114">
        <v>1069.6549089499999</v>
      </c>
      <c r="G560" s="115">
        <v>76</v>
      </c>
      <c r="H560" s="116">
        <v>256.71717814800002</v>
      </c>
      <c r="I560" s="117"/>
    </row>
    <row r="561" spans="1:9" outlineLevel="3" x14ac:dyDescent="0.2">
      <c r="A561" s="109" t="s">
        <v>1924</v>
      </c>
      <c r="B561" s="110" t="s">
        <v>1925</v>
      </c>
      <c r="C561" s="111">
        <v>1952</v>
      </c>
      <c r="D561" s="112"/>
      <c r="E561" s="113">
        <v>25.5</v>
      </c>
      <c r="F561" s="114">
        <f>C561*E561</f>
        <v>49776</v>
      </c>
      <c r="G561" s="115">
        <v>76</v>
      </c>
      <c r="H561" s="116">
        <f>F561*(1-(G561/100)) +(0*SUM(H562))</f>
        <v>11946.24</v>
      </c>
      <c r="I561" s="117"/>
    </row>
    <row r="562" spans="1:9" hidden="1" outlineLevel="3" x14ac:dyDescent="0.2">
      <c r="A562" s="109" t="s">
        <v>1926</v>
      </c>
      <c r="B562" s="110" t="s">
        <v>1925</v>
      </c>
      <c r="C562" s="111">
        <v>1</v>
      </c>
      <c r="D562" s="112"/>
      <c r="E562" s="113">
        <v>25.5</v>
      </c>
      <c r="F562" s="114">
        <v>25.5</v>
      </c>
      <c r="G562" s="115">
        <v>76</v>
      </c>
      <c r="H562" s="116">
        <v>6.12</v>
      </c>
      <c r="I562" s="117"/>
    </row>
    <row r="563" spans="1:9" outlineLevel="3" x14ac:dyDescent="0.2">
      <c r="A563" s="109" t="s">
        <v>1927</v>
      </c>
      <c r="B563" s="110" t="s">
        <v>749</v>
      </c>
      <c r="C563" s="111">
        <v>130</v>
      </c>
      <c r="D563" s="112"/>
      <c r="E563" s="113">
        <v>9012.9</v>
      </c>
      <c r="F563" s="114">
        <f>C563*E563</f>
        <v>1171677</v>
      </c>
      <c r="G563" s="115">
        <v>76</v>
      </c>
      <c r="H563" s="116">
        <f>F563*(1-(G563/100)) +(0*SUM(H564))</f>
        <v>281202.48</v>
      </c>
      <c r="I563" s="117"/>
    </row>
    <row r="564" spans="1:9" hidden="1" outlineLevel="3" x14ac:dyDescent="0.2">
      <c r="A564" s="109" t="s">
        <v>1928</v>
      </c>
      <c r="B564" s="110" t="s">
        <v>751</v>
      </c>
      <c r="C564" s="111">
        <v>1</v>
      </c>
      <c r="D564" s="112"/>
      <c r="E564" s="113">
        <v>9012.9</v>
      </c>
      <c r="F564" s="114">
        <v>9012.9</v>
      </c>
      <c r="G564" s="115">
        <v>76</v>
      </c>
      <c r="H564" s="116">
        <v>2163.096</v>
      </c>
      <c r="I564" s="117"/>
    </row>
    <row r="565" spans="1:9" outlineLevel="3" x14ac:dyDescent="0.2">
      <c r="A565" s="109" t="s">
        <v>1929</v>
      </c>
      <c r="B565" s="110" t="s">
        <v>1930</v>
      </c>
      <c r="C565" s="111">
        <v>1952</v>
      </c>
      <c r="D565" s="112"/>
      <c r="E565" s="113">
        <v>1113.17</v>
      </c>
      <c r="F565" s="114">
        <f>C565*E565</f>
        <v>2172907.8400000003</v>
      </c>
      <c r="G565" s="115">
        <v>76</v>
      </c>
      <c r="H565" s="116">
        <f>F565*(1-(G565/100)) +(0*SUM(H566))</f>
        <v>521497.88160000008</v>
      </c>
      <c r="I565" s="117"/>
    </row>
    <row r="566" spans="1:9" hidden="1" outlineLevel="3" x14ac:dyDescent="0.2">
      <c r="A566" s="109" t="s">
        <v>1931</v>
      </c>
      <c r="B566" s="110" t="s">
        <v>1932</v>
      </c>
      <c r="C566" s="111">
        <v>1</v>
      </c>
      <c r="D566" s="112"/>
      <c r="E566" s="113">
        <v>1113.17</v>
      </c>
      <c r="F566" s="114">
        <v>1113.17</v>
      </c>
      <c r="G566" s="115">
        <v>76</v>
      </c>
      <c r="H566" s="116">
        <v>267.16079999999999</v>
      </c>
      <c r="I566" s="117"/>
    </row>
    <row r="567" spans="1:9" outlineLevel="3" x14ac:dyDescent="0.2">
      <c r="A567" s="109" t="s">
        <v>1933</v>
      </c>
      <c r="B567" s="110" t="s">
        <v>1934</v>
      </c>
      <c r="C567" s="111">
        <v>130</v>
      </c>
      <c r="D567" s="112"/>
      <c r="E567" s="113">
        <v>1481.94</v>
      </c>
      <c r="F567" s="114">
        <f>C567*E567</f>
        <v>192652.2</v>
      </c>
      <c r="G567" s="115">
        <v>76</v>
      </c>
      <c r="H567" s="116">
        <f>F567*(1-(G567/100)) +(0*SUM(H568))</f>
        <v>46236.527999999998</v>
      </c>
      <c r="I567" s="117"/>
    </row>
    <row r="568" spans="1:9" hidden="1" outlineLevel="3" x14ac:dyDescent="0.2">
      <c r="A568" s="109" t="s">
        <v>1935</v>
      </c>
      <c r="B568" s="110" t="s">
        <v>1936</v>
      </c>
      <c r="C568" s="111">
        <v>1</v>
      </c>
      <c r="D568" s="112"/>
      <c r="E568" s="113">
        <v>1481.94</v>
      </c>
      <c r="F568" s="114">
        <v>1481.94</v>
      </c>
      <c r="G568" s="115">
        <v>76</v>
      </c>
      <c r="H568" s="116">
        <v>355.66559999999998</v>
      </c>
      <c r="I568" s="117"/>
    </row>
    <row r="569" spans="1:9" outlineLevel="3" x14ac:dyDescent="0.2">
      <c r="A569" s="109" t="s">
        <v>1937</v>
      </c>
      <c r="B569" s="110" t="s">
        <v>1938</v>
      </c>
      <c r="C569" s="111">
        <v>130</v>
      </c>
      <c r="D569" s="112"/>
      <c r="E569" s="113">
        <v>1401</v>
      </c>
      <c r="F569" s="114">
        <f>C569*E569</f>
        <v>182130</v>
      </c>
      <c r="G569" s="115">
        <v>76</v>
      </c>
      <c r="H569" s="116">
        <f>F569*(1-(G569/100)) +(0*SUM(H570))</f>
        <v>43711.199999999997</v>
      </c>
      <c r="I569" s="117"/>
    </row>
    <row r="570" spans="1:9" hidden="1" outlineLevel="3" x14ac:dyDescent="0.2">
      <c r="A570" s="109" t="s">
        <v>1939</v>
      </c>
      <c r="B570" s="110" t="s">
        <v>1938</v>
      </c>
      <c r="C570" s="111">
        <v>1</v>
      </c>
      <c r="D570" s="112"/>
      <c r="E570" s="113">
        <v>1401</v>
      </c>
      <c r="F570" s="114">
        <v>1401</v>
      </c>
      <c r="G570" s="115">
        <v>76</v>
      </c>
      <c r="H570" s="116">
        <v>336.24</v>
      </c>
      <c r="I570" s="117"/>
    </row>
    <row r="571" spans="1:9" outlineLevel="2" x14ac:dyDescent="0.2">
      <c r="A571" s="109" t="s">
        <v>1940</v>
      </c>
      <c r="B571" s="110" t="s">
        <v>1941</v>
      </c>
      <c r="C571" s="111">
        <v>1</v>
      </c>
      <c r="D571" s="112"/>
      <c r="E571" s="113">
        <f>SUM(F572)</f>
        <v>43371.959761000006</v>
      </c>
      <c r="F571" s="114">
        <f>C571*E571</f>
        <v>43371.959761000006</v>
      </c>
      <c r="G571" s="115">
        <f>IF(F571=0, 0, 100*(1-(H571/F571)))</f>
        <v>76</v>
      </c>
      <c r="H571" s="116">
        <f>C571*SUM(H572)</f>
        <v>10409.27034264</v>
      </c>
      <c r="I571" s="117"/>
    </row>
    <row r="572" spans="1:9" outlineLevel="2" x14ac:dyDescent="0.2">
      <c r="A572" s="109" t="s">
        <v>1942</v>
      </c>
      <c r="B572" s="110" t="s">
        <v>760</v>
      </c>
      <c r="C572" s="111">
        <v>130</v>
      </c>
      <c r="D572" s="112"/>
      <c r="E572" s="113">
        <v>333.63045970000002</v>
      </c>
      <c r="F572" s="114">
        <f>C572*E572</f>
        <v>43371.959761000006</v>
      </c>
      <c r="G572" s="115">
        <v>76</v>
      </c>
      <c r="H572" s="116">
        <f>F572*(1-(G572/100)) +(0*SUM(H573))</f>
        <v>10409.27034264</v>
      </c>
      <c r="I572" s="117"/>
    </row>
    <row r="573" spans="1:9" hidden="1" outlineLevel="2" x14ac:dyDescent="0.2">
      <c r="A573" s="109" t="s">
        <v>1943</v>
      </c>
      <c r="B573" s="110" t="s">
        <v>762</v>
      </c>
      <c r="C573" s="111">
        <v>1</v>
      </c>
      <c r="D573" s="112"/>
      <c r="E573" s="113">
        <v>333.63045970000002</v>
      </c>
      <c r="F573" s="114">
        <v>333.63045970000002</v>
      </c>
      <c r="G573" s="115">
        <v>76</v>
      </c>
      <c r="H573" s="116">
        <v>80.071310327999996</v>
      </c>
      <c r="I573" s="117"/>
    </row>
    <row r="574" spans="1:9" outlineLevel="2" x14ac:dyDescent="0.2">
      <c r="A574" s="109" t="s">
        <v>1944</v>
      </c>
      <c r="B574" s="110" t="s">
        <v>1945</v>
      </c>
      <c r="C574" s="111">
        <v>1</v>
      </c>
      <c r="D574" s="112"/>
      <c r="E574" s="113">
        <f>SUM(F575,F578,F580,F582,F584)</f>
        <v>286250.18227431999</v>
      </c>
      <c r="F574" s="114">
        <f>C574*E574</f>
        <v>286250.18227431999</v>
      </c>
      <c r="G574" s="115">
        <f>IF(F574=0, 0, 100*(1-(H574/F574)))</f>
        <v>85.6</v>
      </c>
      <c r="H574" s="116">
        <f>C574*SUM(H575,H578,H580,H582,H584)</f>
        <v>41220.026247502086</v>
      </c>
      <c r="I574" s="117"/>
    </row>
    <row r="575" spans="1:9" outlineLevel="3" x14ac:dyDescent="0.2">
      <c r="A575" s="109" t="s">
        <v>1946</v>
      </c>
      <c r="B575" s="110" t="s">
        <v>728</v>
      </c>
      <c r="C575" s="111">
        <v>22</v>
      </c>
      <c r="D575" s="112"/>
      <c r="E575" s="113">
        <v>2292.1176620400001</v>
      </c>
      <c r="F575" s="114">
        <f>C575*E575</f>
        <v>50426.588564880003</v>
      </c>
      <c r="G575" s="115">
        <v>85.6</v>
      </c>
      <c r="H575" s="116">
        <f>F575*(1-(G575/100)) +(0*SUM(H576,H577))</f>
        <v>7261.4287533427214</v>
      </c>
      <c r="I575" s="117"/>
    </row>
    <row r="576" spans="1:9" hidden="1" outlineLevel="4" x14ac:dyDescent="0.2">
      <c r="A576" s="109" t="s">
        <v>1947</v>
      </c>
      <c r="B576" s="110" t="s">
        <v>730</v>
      </c>
      <c r="C576" s="111">
        <v>1</v>
      </c>
      <c r="D576" s="112"/>
      <c r="E576" s="113">
        <v>509.35948044999998</v>
      </c>
      <c r="F576" s="114">
        <v>509.35948044999998</v>
      </c>
      <c r="G576" s="115">
        <v>85.6</v>
      </c>
      <c r="H576" s="116">
        <v>73.347765184799997</v>
      </c>
      <c r="I576" s="117"/>
    </row>
    <row r="577" spans="1:9" hidden="1" outlineLevel="4" x14ac:dyDescent="0.2">
      <c r="A577" s="109" t="s">
        <v>1948</v>
      </c>
      <c r="B577" s="110" t="s">
        <v>732</v>
      </c>
      <c r="C577" s="111">
        <v>1</v>
      </c>
      <c r="D577" s="112"/>
      <c r="E577" s="113">
        <v>1782.75818159</v>
      </c>
      <c r="F577" s="114">
        <v>1782.75818159</v>
      </c>
      <c r="G577" s="115">
        <v>85.6</v>
      </c>
      <c r="H577" s="116">
        <v>256.71717814895999</v>
      </c>
      <c r="I577" s="117"/>
    </row>
    <row r="578" spans="1:9" outlineLevel="3" x14ac:dyDescent="0.2">
      <c r="A578" s="109" t="s">
        <v>1949</v>
      </c>
      <c r="B578" s="110" t="s">
        <v>741</v>
      </c>
      <c r="C578" s="111">
        <v>22</v>
      </c>
      <c r="D578" s="112"/>
      <c r="E578" s="113">
        <v>303.06889087000002</v>
      </c>
      <c r="F578" s="114">
        <f>C578*E578</f>
        <v>6667.5155991400006</v>
      </c>
      <c r="G578" s="115">
        <v>85.6</v>
      </c>
      <c r="H578" s="116">
        <f>F578*(1-(G578/100)) +(0*SUM(H579))</f>
        <v>960.12224627616024</v>
      </c>
      <c r="I578" s="117"/>
    </row>
    <row r="579" spans="1:9" hidden="1" outlineLevel="3" x14ac:dyDescent="0.2">
      <c r="A579" s="109" t="s">
        <v>1950</v>
      </c>
      <c r="B579" s="110" t="s">
        <v>743</v>
      </c>
      <c r="C579" s="111">
        <v>1</v>
      </c>
      <c r="D579" s="112"/>
      <c r="E579" s="113">
        <v>303.06889087000002</v>
      </c>
      <c r="F579" s="114">
        <v>303.06889087000002</v>
      </c>
      <c r="G579" s="115">
        <v>85.6</v>
      </c>
      <c r="H579" s="116">
        <v>43.641920285280001</v>
      </c>
      <c r="I579" s="117"/>
    </row>
    <row r="580" spans="1:9" outlineLevel="3" x14ac:dyDescent="0.2">
      <c r="A580" s="109" t="s">
        <v>1951</v>
      </c>
      <c r="B580" s="110" t="s">
        <v>760</v>
      </c>
      <c r="C580" s="111">
        <v>22</v>
      </c>
      <c r="D580" s="112"/>
      <c r="E580" s="113">
        <v>333.63045970000002</v>
      </c>
      <c r="F580" s="114">
        <f>C580*E580</f>
        <v>7339.8701134000003</v>
      </c>
      <c r="G580" s="115">
        <v>85.6</v>
      </c>
      <c r="H580" s="116">
        <f>F580*(1-(G580/100)) +(0*SUM(H581))</f>
        <v>1056.9412963296002</v>
      </c>
      <c r="I580" s="117"/>
    </row>
    <row r="581" spans="1:9" hidden="1" outlineLevel="3" x14ac:dyDescent="0.2">
      <c r="A581" s="109" t="s">
        <v>1952</v>
      </c>
      <c r="B581" s="110" t="s">
        <v>762</v>
      </c>
      <c r="C581" s="111">
        <v>1</v>
      </c>
      <c r="D581" s="112"/>
      <c r="E581" s="113">
        <v>333.63045970000002</v>
      </c>
      <c r="F581" s="114">
        <v>333.63045970000002</v>
      </c>
      <c r="G581" s="115">
        <v>85.6</v>
      </c>
      <c r="H581" s="116">
        <v>48.042786196800002</v>
      </c>
      <c r="I581" s="117"/>
    </row>
    <row r="582" spans="1:9" outlineLevel="3" x14ac:dyDescent="0.2">
      <c r="A582" s="109" t="s">
        <v>1953</v>
      </c>
      <c r="B582" s="110" t="s">
        <v>745</v>
      </c>
      <c r="C582" s="111">
        <v>22</v>
      </c>
      <c r="D582" s="112"/>
      <c r="E582" s="113">
        <v>1069.6549089499999</v>
      </c>
      <c r="F582" s="114">
        <f>C582*E582</f>
        <v>23532.407996899998</v>
      </c>
      <c r="G582" s="115">
        <v>85.6</v>
      </c>
      <c r="H582" s="116">
        <f>F582*(1-(G582/100)) +(0*SUM(H583))</f>
        <v>3388.6667515536001</v>
      </c>
      <c r="I582" s="117"/>
    </row>
    <row r="583" spans="1:9" hidden="1" outlineLevel="3" x14ac:dyDescent="0.2">
      <c r="A583" s="109" t="s">
        <v>1954</v>
      </c>
      <c r="B583" s="110" t="s">
        <v>747</v>
      </c>
      <c r="C583" s="111">
        <v>1</v>
      </c>
      <c r="D583" s="112"/>
      <c r="E583" s="113">
        <v>1069.6549089499999</v>
      </c>
      <c r="F583" s="114">
        <v>1069.6549089499999</v>
      </c>
      <c r="G583" s="115">
        <v>85.6</v>
      </c>
      <c r="H583" s="116">
        <v>154.0303068888</v>
      </c>
      <c r="I583" s="117"/>
    </row>
    <row r="584" spans="1:9" outlineLevel="3" x14ac:dyDescent="0.2">
      <c r="A584" s="109" t="s">
        <v>1955</v>
      </c>
      <c r="B584" s="110" t="s">
        <v>749</v>
      </c>
      <c r="C584" s="111">
        <v>22</v>
      </c>
      <c r="D584" s="112"/>
      <c r="E584" s="113">
        <v>9012.9</v>
      </c>
      <c r="F584" s="114">
        <f>C584*E584</f>
        <v>198283.8</v>
      </c>
      <c r="G584" s="115">
        <v>85.6</v>
      </c>
      <c r="H584" s="116">
        <f>F584*(1-(G584/100)) +(0*SUM(H585))</f>
        <v>28552.867200000001</v>
      </c>
      <c r="I584" s="117"/>
    </row>
    <row r="585" spans="1:9" hidden="1" outlineLevel="3" x14ac:dyDescent="0.2">
      <c r="A585" s="109" t="s">
        <v>1956</v>
      </c>
      <c r="B585" s="110" t="s">
        <v>751</v>
      </c>
      <c r="C585" s="111">
        <v>1</v>
      </c>
      <c r="D585" s="112"/>
      <c r="E585" s="113">
        <v>9012.9</v>
      </c>
      <c r="F585" s="114">
        <v>9012.9</v>
      </c>
      <c r="G585" s="115">
        <v>85.6</v>
      </c>
      <c r="H585" s="116">
        <v>1297.8576</v>
      </c>
      <c r="I585" s="117"/>
    </row>
    <row r="586" spans="1:9" outlineLevel="2" x14ac:dyDescent="0.2">
      <c r="A586" s="109" t="s">
        <v>1957</v>
      </c>
      <c r="B586" s="110" t="s">
        <v>1958</v>
      </c>
      <c r="C586" s="111">
        <v>1</v>
      </c>
      <c r="D586" s="112"/>
      <c r="E586" s="113">
        <f>SUM(F587,F590,F592,F594,F596)</f>
        <v>0</v>
      </c>
      <c r="F586" s="114">
        <f>C586*E586</f>
        <v>0</v>
      </c>
      <c r="G586" s="115">
        <f>IF(F586=0, 0, 100*(1-(H586/F586)))</f>
        <v>0</v>
      </c>
      <c r="H586" s="116">
        <f>C586*SUM(H587,H590,H592,H594,H596)</f>
        <v>0</v>
      </c>
      <c r="I586" s="117"/>
    </row>
    <row r="587" spans="1:9" outlineLevel="3" x14ac:dyDescent="0.2">
      <c r="A587" s="109" t="s">
        <v>1959</v>
      </c>
      <c r="B587" s="110" t="s">
        <v>728</v>
      </c>
      <c r="C587" s="111">
        <v>0</v>
      </c>
      <c r="D587" s="112"/>
      <c r="E587" s="113">
        <v>2292.1176620400001</v>
      </c>
      <c r="F587" s="114">
        <f>C587*E587</f>
        <v>0</v>
      </c>
      <c r="G587" s="115">
        <v>0</v>
      </c>
      <c r="H587" s="116">
        <f>F587*(1-(G587/100)) +(0*SUM(H588,H589))</f>
        <v>0</v>
      </c>
      <c r="I587" s="117"/>
    </row>
    <row r="588" spans="1:9" hidden="1" outlineLevel="4" x14ac:dyDescent="0.2">
      <c r="A588" s="109" t="s">
        <v>1960</v>
      </c>
      <c r="B588" s="110" t="s">
        <v>730</v>
      </c>
      <c r="C588" s="111">
        <v>1</v>
      </c>
      <c r="D588" s="112"/>
      <c r="E588" s="113">
        <v>509.35948044999998</v>
      </c>
      <c r="F588" s="114">
        <v>509.35948044999998</v>
      </c>
      <c r="G588" s="115">
        <v>88</v>
      </c>
      <c r="H588" s="116">
        <v>61.123137653999997</v>
      </c>
      <c r="I588" s="117"/>
    </row>
    <row r="589" spans="1:9" hidden="1" outlineLevel="4" x14ac:dyDescent="0.2">
      <c r="A589" s="109" t="s">
        <v>1961</v>
      </c>
      <c r="B589" s="110" t="s">
        <v>732</v>
      </c>
      <c r="C589" s="111">
        <v>1</v>
      </c>
      <c r="D589" s="112"/>
      <c r="E589" s="113">
        <v>1782.75818159</v>
      </c>
      <c r="F589" s="114">
        <v>1782.75818159</v>
      </c>
      <c r="G589" s="115">
        <v>88</v>
      </c>
      <c r="H589" s="116">
        <v>213.93098179079999</v>
      </c>
      <c r="I589" s="117"/>
    </row>
    <row r="590" spans="1:9" outlineLevel="3" x14ac:dyDescent="0.2">
      <c r="A590" s="109" t="s">
        <v>1962</v>
      </c>
      <c r="B590" s="110" t="s">
        <v>741</v>
      </c>
      <c r="C590" s="111">
        <v>0</v>
      </c>
      <c r="D590" s="112"/>
      <c r="E590" s="113">
        <v>303.06889087000002</v>
      </c>
      <c r="F590" s="114">
        <f>C590*E590</f>
        <v>0</v>
      </c>
      <c r="G590" s="115">
        <v>0</v>
      </c>
      <c r="H590" s="116">
        <f>F590*(1-(G590/100)) +(0*SUM(H591))</f>
        <v>0</v>
      </c>
      <c r="I590" s="117"/>
    </row>
    <row r="591" spans="1:9" hidden="1" outlineLevel="3" x14ac:dyDescent="0.2">
      <c r="A591" s="109" t="s">
        <v>1963</v>
      </c>
      <c r="B591" s="110" t="s">
        <v>743</v>
      </c>
      <c r="C591" s="111">
        <v>1</v>
      </c>
      <c r="D591" s="112"/>
      <c r="E591" s="113">
        <v>303.06889087000002</v>
      </c>
      <c r="F591" s="114">
        <v>303.06889087000002</v>
      </c>
      <c r="G591" s="115">
        <v>88</v>
      </c>
      <c r="H591" s="116">
        <v>36.368266904400002</v>
      </c>
      <c r="I591" s="117"/>
    </row>
    <row r="592" spans="1:9" outlineLevel="3" x14ac:dyDescent="0.2">
      <c r="A592" s="109" t="s">
        <v>1964</v>
      </c>
      <c r="B592" s="110" t="s">
        <v>760</v>
      </c>
      <c r="C592" s="111">
        <v>0</v>
      </c>
      <c r="D592" s="112"/>
      <c r="E592" s="113">
        <v>333.63045970000002</v>
      </c>
      <c r="F592" s="114">
        <f>C592*E592</f>
        <v>0</v>
      </c>
      <c r="G592" s="115">
        <v>0</v>
      </c>
      <c r="H592" s="116">
        <f>F592*(1-(G592/100)) +(0*SUM(H593))</f>
        <v>0</v>
      </c>
      <c r="I592" s="117"/>
    </row>
    <row r="593" spans="1:9" hidden="1" outlineLevel="3" x14ac:dyDescent="0.2">
      <c r="A593" s="109" t="s">
        <v>1965</v>
      </c>
      <c r="B593" s="110" t="s">
        <v>762</v>
      </c>
      <c r="C593" s="111">
        <v>1</v>
      </c>
      <c r="D593" s="112"/>
      <c r="E593" s="113">
        <v>333.63045970000002</v>
      </c>
      <c r="F593" s="114">
        <v>333.63045970000002</v>
      </c>
      <c r="G593" s="115">
        <v>88</v>
      </c>
      <c r="H593" s="116">
        <v>40.035655163999998</v>
      </c>
      <c r="I593" s="117"/>
    </row>
    <row r="594" spans="1:9" outlineLevel="3" x14ac:dyDescent="0.2">
      <c r="A594" s="109" t="s">
        <v>1966</v>
      </c>
      <c r="B594" s="110" t="s">
        <v>745</v>
      </c>
      <c r="C594" s="111">
        <v>0</v>
      </c>
      <c r="D594" s="112"/>
      <c r="E594" s="113">
        <v>1069.6549089499999</v>
      </c>
      <c r="F594" s="114">
        <f>C594*E594</f>
        <v>0</v>
      </c>
      <c r="G594" s="115">
        <v>0</v>
      </c>
      <c r="H594" s="116">
        <f>F594*(1-(G594/100)) +(0*SUM(H595))</f>
        <v>0</v>
      </c>
      <c r="I594" s="117"/>
    </row>
    <row r="595" spans="1:9" hidden="1" outlineLevel="3" x14ac:dyDescent="0.2">
      <c r="A595" s="109" t="s">
        <v>1967</v>
      </c>
      <c r="B595" s="110" t="s">
        <v>747</v>
      </c>
      <c r="C595" s="111">
        <v>1</v>
      </c>
      <c r="D595" s="112"/>
      <c r="E595" s="113">
        <v>1069.6549089499999</v>
      </c>
      <c r="F595" s="114">
        <v>1069.6549089499999</v>
      </c>
      <c r="G595" s="115">
        <v>88</v>
      </c>
      <c r="H595" s="116">
        <v>128.35858907400001</v>
      </c>
      <c r="I595" s="117"/>
    </row>
    <row r="596" spans="1:9" outlineLevel="3" x14ac:dyDescent="0.2">
      <c r="A596" s="109" t="s">
        <v>1968</v>
      </c>
      <c r="B596" s="110" t="s">
        <v>749</v>
      </c>
      <c r="C596" s="111">
        <v>0</v>
      </c>
      <c r="D596" s="112"/>
      <c r="E596" s="113">
        <v>9012.9</v>
      </c>
      <c r="F596" s="114">
        <f>C596*E596</f>
        <v>0</v>
      </c>
      <c r="G596" s="115">
        <v>0</v>
      </c>
      <c r="H596" s="116">
        <f>F596*(1-(G596/100)) +(0*SUM(H597))</f>
        <v>0</v>
      </c>
      <c r="I596" s="117"/>
    </row>
    <row r="597" spans="1:9" hidden="1" outlineLevel="3" x14ac:dyDescent="0.2">
      <c r="A597" s="109" t="s">
        <v>1969</v>
      </c>
      <c r="B597" s="110" t="s">
        <v>751</v>
      </c>
      <c r="C597" s="111">
        <v>1</v>
      </c>
      <c r="D597" s="112"/>
      <c r="E597" s="113">
        <v>9012.9</v>
      </c>
      <c r="F597" s="114">
        <v>9012.9</v>
      </c>
      <c r="G597" s="115">
        <v>88</v>
      </c>
      <c r="H597" s="116">
        <v>1081.548</v>
      </c>
      <c r="I597" s="117"/>
    </row>
    <row r="598" spans="1:9" outlineLevel="2" x14ac:dyDescent="0.2">
      <c r="A598" s="109" t="s">
        <v>1970</v>
      </c>
      <c r="B598" s="110" t="s">
        <v>1971</v>
      </c>
      <c r="C598" s="111">
        <v>1</v>
      </c>
      <c r="D598" s="112"/>
      <c r="E598" s="113">
        <f>SUM(F599)</f>
        <v>29135.362281960002</v>
      </c>
      <c r="F598" s="114">
        <f>C598*E598</f>
        <v>29135.362281960002</v>
      </c>
      <c r="G598" s="115">
        <f>IF(F598=0, 0, 100*(1-(H598/F598)))</f>
        <v>85.6</v>
      </c>
      <c r="H598" s="116">
        <f>C598*SUM(H599)</f>
        <v>4195.4921686022408</v>
      </c>
      <c r="I598" s="117"/>
    </row>
    <row r="599" spans="1:9" outlineLevel="2" x14ac:dyDescent="0.2">
      <c r="A599" s="109" t="s">
        <v>1972</v>
      </c>
      <c r="B599" s="110" t="s">
        <v>778</v>
      </c>
      <c r="C599" s="111">
        <v>22</v>
      </c>
      <c r="D599" s="112"/>
      <c r="E599" s="113">
        <v>1324.33464918</v>
      </c>
      <c r="F599" s="114">
        <f>C599*E599</f>
        <v>29135.362281960002</v>
      </c>
      <c r="G599" s="115">
        <v>85.6</v>
      </c>
      <c r="H599" s="116">
        <f>F599*(1-(G599/100)) +(0*SUM(H600))</f>
        <v>4195.4921686022408</v>
      </c>
      <c r="I599" s="117"/>
    </row>
    <row r="600" spans="1:9" hidden="1" outlineLevel="2" x14ac:dyDescent="0.2">
      <c r="A600" s="109" t="s">
        <v>1973</v>
      </c>
      <c r="B600" s="110" t="s">
        <v>780</v>
      </c>
      <c r="C600" s="111">
        <v>1</v>
      </c>
      <c r="D600" s="112"/>
      <c r="E600" s="113">
        <v>1324.33464918</v>
      </c>
      <c r="F600" s="114">
        <v>1324.33464918</v>
      </c>
      <c r="G600" s="115">
        <v>85.6</v>
      </c>
      <c r="H600" s="116">
        <v>190.70418948192</v>
      </c>
      <c r="I600" s="117"/>
    </row>
    <row r="601" spans="1:9" outlineLevel="2" x14ac:dyDescent="0.2">
      <c r="A601" s="109" t="s">
        <v>1974</v>
      </c>
      <c r="B601" s="110" t="s">
        <v>1975</v>
      </c>
      <c r="C601" s="111">
        <v>1</v>
      </c>
      <c r="D601" s="112"/>
      <c r="E601" s="113">
        <f>SUM(F602)</f>
        <v>227454.4759968</v>
      </c>
      <c r="F601" s="114">
        <f>C601*E601</f>
        <v>227454.4759968</v>
      </c>
      <c r="G601" s="115">
        <f>IF(F601=0, 0, 100*(1-(H601/F601)))</f>
        <v>88</v>
      </c>
      <c r="H601" s="116">
        <f>C601*SUM(H602)</f>
        <v>27294.537119615998</v>
      </c>
      <c r="I601" s="117"/>
    </row>
    <row r="602" spans="1:9" outlineLevel="2" x14ac:dyDescent="0.2">
      <c r="A602" s="109" t="s">
        <v>1976</v>
      </c>
      <c r="B602" s="110" t="s">
        <v>784</v>
      </c>
      <c r="C602" s="111">
        <v>130</v>
      </c>
      <c r="D602" s="112"/>
      <c r="E602" s="113">
        <v>1749.64981536</v>
      </c>
      <c r="F602" s="114">
        <f>C602*E602</f>
        <v>227454.4759968</v>
      </c>
      <c r="G602" s="115">
        <v>88</v>
      </c>
      <c r="H602" s="116">
        <f>F602*(1-(G602/100)) +(0*SUM(H603))</f>
        <v>27294.537119615998</v>
      </c>
      <c r="I602" s="117"/>
    </row>
    <row r="603" spans="1:9" hidden="1" outlineLevel="2" x14ac:dyDescent="0.2">
      <c r="A603" s="109" t="s">
        <v>1977</v>
      </c>
      <c r="B603" s="110" t="s">
        <v>786</v>
      </c>
      <c r="C603" s="111">
        <v>1</v>
      </c>
      <c r="D603" s="112"/>
      <c r="E603" s="113">
        <v>1749.64981536</v>
      </c>
      <c r="F603" s="114">
        <v>1749.64981536</v>
      </c>
      <c r="G603" s="115">
        <v>88</v>
      </c>
      <c r="H603" s="116">
        <v>209.95797784320001</v>
      </c>
      <c r="I603" s="117"/>
    </row>
    <row r="604" spans="1:9" outlineLevel="2" x14ac:dyDescent="0.2">
      <c r="A604" s="109" t="s">
        <v>1978</v>
      </c>
      <c r="B604" s="110" t="s">
        <v>1979</v>
      </c>
      <c r="C604" s="111">
        <v>1</v>
      </c>
      <c r="D604" s="112"/>
      <c r="E604" s="113">
        <f>SUM(F605)</f>
        <v>104291.3536223</v>
      </c>
      <c r="F604" s="114">
        <f>C604*E604</f>
        <v>104291.3536223</v>
      </c>
      <c r="G604" s="115">
        <f>IF(F604=0, 0, 100*(1-(H604/F604)))</f>
        <v>76</v>
      </c>
      <c r="H604" s="116">
        <f>C604*SUM(H605)</f>
        <v>25029.924869351998</v>
      </c>
      <c r="I604" s="117"/>
    </row>
    <row r="605" spans="1:9" outlineLevel="2" x14ac:dyDescent="0.2">
      <c r="A605" s="109" t="s">
        <v>1980</v>
      </c>
      <c r="B605" s="110" t="s">
        <v>790</v>
      </c>
      <c r="C605" s="111">
        <v>130</v>
      </c>
      <c r="D605" s="112"/>
      <c r="E605" s="113">
        <v>802.24118170999998</v>
      </c>
      <c r="F605" s="114">
        <f>C605*E605</f>
        <v>104291.3536223</v>
      </c>
      <c r="G605" s="115">
        <v>76</v>
      </c>
      <c r="H605" s="116">
        <f>F605*(1-(G605/100)) +(0*SUM(H606))</f>
        <v>25029.924869351998</v>
      </c>
      <c r="I605" s="117"/>
    </row>
    <row r="606" spans="1:9" hidden="1" outlineLevel="2" x14ac:dyDescent="0.2">
      <c r="A606" s="109" t="s">
        <v>1981</v>
      </c>
      <c r="B606" s="110" t="s">
        <v>792</v>
      </c>
      <c r="C606" s="111">
        <v>1</v>
      </c>
      <c r="D606" s="112"/>
      <c r="E606" s="113">
        <v>802.24118170999998</v>
      </c>
      <c r="F606" s="114">
        <v>802.24118170999998</v>
      </c>
      <c r="G606" s="115">
        <v>76</v>
      </c>
      <c r="H606" s="116">
        <v>192.5378836104</v>
      </c>
      <c r="I606" s="117"/>
    </row>
    <row r="607" spans="1:9" outlineLevel="2" x14ac:dyDescent="0.2">
      <c r="A607" s="109" t="s">
        <v>1982</v>
      </c>
      <c r="B607" s="110" t="s">
        <v>1983</v>
      </c>
      <c r="C607" s="111">
        <v>1</v>
      </c>
      <c r="D607" s="112"/>
      <c r="E607" s="113">
        <f>SUM(F608)</f>
        <v>17649.305997619998</v>
      </c>
      <c r="F607" s="114">
        <f>C607*E607</f>
        <v>17649.305997619998</v>
      </c>
      <c r="G607" s="115">
        <f>IF(F607=0, 0, 100*(1-(H607/F607)))</f>
        <v>85.6</v>
      </c>
      <c r="H607" s="116">
        <f>C607*SUM(H608)</f>
        <v>2541.50006365728</v>
      </c>
      <c r="I607" s="117"/>
    </row>
    <row r="608" spans="1:9" outlineLevel="2" x14ac:dyDescent="0.2">
      <c r="A608" s="109" t="s">
        <v>1984</v>
      </c>
      <c r="B608" s="110" t="s">
        <v>790</v>
      </c>
      <c r="C608" s="111">
        <v>22</v>
      </c>
      <c r="D608" s="112"/>
      <c r="E608" s="113">
        <v>802.24118170999998</v>
      </c>
      <c r="F608" s="114">
        <f>C608*E608</f>
        <v>17649.305997619998</v>
      </c>
      <c r="G608" s="115">
        <v>85.6</v>
      </c>
      <c r="H608" s="116">
        <f>F608*(1-(G608/100)) +(0*SUM(H609))</f>
        <v>2541.50006365728</v>
      </c>
      <c r="I608" s="117"/>
    </row>
    <row r="609" spans="1:9" hidden="1" outlineLevel="2" x14ac:dyDescent="0.2">
      <c r="A609" s="109" t="s">
        <v>1985</v>
      </c>
      <c r="B609" s="110" t="s">
        <v>792</v>
      </c>
      <c r="C609" s="111">
        <v>1</v>
      </c>
      <c r="D609" s="112"/>
      <c r="E609" s="113">
        <v>802.24118170999998</v>
      </c>
      <c r="F609" s="114">
        <v>802.24118170999998</v>
      </c>
      <c r="G609" s="115">
        <v>85.6</v>
      </c>
      <c r="H609" s="116">
        <v>115.52273016624</v>
      </c>
      <c r="I609" s="117"/>
    </row>
    <row r="610" spans="1:9" outlineLevel="2" x14ac:dyDescent="0.2">
      <c r="A610" s="109" t="s">
        <v>1986</v>
      </c>
      <c r="B610" s="110" t="s">
        <v>1987</v>
      </c>
      <c r="C610" s="111">
        <v>1</v>
      </c>
      <c r="D610" s="112"/>
      <c r="E610" s="113">
        <f>SUM(F611)</f>
        <v>0</v>
      </c>
      <c r="F610" s="114">
        <f>C610*E610</f>
        <v>0</v>
      </c>
      <c r="G610" s="115">
        <f>IF(F610=0, 0, 100*(1-(H610/F610)))</f>
        <v>0</v>
      </c>
      <c r="H610" s="116">
        <f>C610*SUM(H611)</f>
        <v>0</v>
      </c>
      <c r="I610" s="117"/>
    </row>
    <row r="611" spans="1:9" outlineLevel="2" x14ac:dyDescent="0.2">
      <c r="A611" s="109" t="s">
        <v>1988</v>
      </c>
      <c r="B611" s="110" t="s">
        <v>790</v>
      </c>
      <c r="C611" s="111">
        <v>0</v>
      </c>
      <c r="D611" s="112"/>
      <c r="E611" s="113">
        <v>802.24118170999998</v>
      </c>
      <c r="F611" s="114">
        <f>C611*E611</f>
        <v>0</v>
      </c>
      <c r="G611" s="115">
        <v>0</v>
      </c>
      <c r="H611" s="116">
        <f>F611*(1-(G611/100)) +(0*SUM(H612))</f>
        <v>0</v>
      </c>
      <c r="I611" s="117"/>
    </row>
    <row r="612" spans="1:9" hidden="1" outlineLevel="2" x14ac:dyDescent="0.2">
      <c r="A612" s="109" t="s">
        <v>1989</v>
      </c>
      <c r="B612" s="110" t="s">
        <v>792</v>
      </c>
      <c r="C612" s="111">
        <v>1</v>
      </c>
      <c r="D612" s="112"/>
      <c r="E612" s="113">
        <v>802.24118170999998</v>
      </c>
      <c r="F612" s="114">
        <v>802.24118170999998</v>
      </c>
      <c r="G612" s="115">
        <v>88</v>
      </c>
      <c r="H612" s="116">
        <v>96.268941805200001</v>
      </c>
      <c r="I612" s="117"/>
    </row>
    <row r="613" spans="1:9" outlineLevel="2" x14ac:dyDescent="0.2">
      <c r="A613" s="109" t="s">
        <v>1990</v>
      </c>
      <c r="B613" s="110" t="s">
        <v>1991</v>
      </c>
      <c r="C613" s="111">
        <v>1</v>
      </c>
      <c r="D613" s="112"/>
      <c r="E613" s="113">
        <f>SUM(F614)</f>
        <v>62574.812173899998</v>
      </c>
      <c r="F613" s="114">
        <f>C613*E613</f>
        <v>62574.812173899998</v>
      </c>
      <c r="G613" s="115">
        <f>IF(F613=0, 0, 100*(1-(H613/F613)))</f>
        <v>76</v>
      </c>
      <c r="H613" s="116">
        <f>C613*SUM(H614)</f>
        <v>15017.954921735998</v>
      </c>
      <c r="I613" s="117"/>
    </row>
    <row r="614" spans="1:9" outlineLevel="2" x14ac:dyDescent="0.2">
      <c r="A614" s="109" t="s">
        <v>1992</v>
      </c>
      <c r="B614" s="110" t="s">
        <v>1993</v>
      </c>
      <c r="C614" s="111">
        <v>130</v>
      </c>
      <c r="D614" s="112"/>
      <c r="E614" s="113">
        <v>481.34470902999999</v>
      </c>
      <c r="F614" s="114">
        <f>C614*E614</f>
        <v>62574.812173899998</v>
      </c>
      <c r="G614" s="115">
        <v>76</v>
      </c>
      <c r="H614" s="116">
        <f>F614*(1-(G614/100)) +(0*SUM(H615))</f>
        <v>15017.954921735998</v>
      </c>
      <c r="I614" s="117"/>
    </row>
    <row r="615" spans="1:9" hidden="1" outlineLevel="2" x14ac:dyDescent="0.2">
      <c r="A615" s="109" t="s">
        <v>1994</v>
      </c>
      <c r="B615" s="110" t="s">
        <v>1995</v>
      </c>
      <c r="C615" s="111">
        <v>1</v>
      </c>
      <c r="D615" s="112"/>
      <c r="E615" s="113">
        <v>481.34470902999999</v>
      </c>
      <c r="F615" s="114">
        <v>481.34470902999999</v>
      </c>
      <c r="G615" s="115">
        <v>76</v>
      </c>
      <c r="H615" s="116">
        <v>115.5227301672</v>
      </c>
      <c r="I615" s="117"/>
    </row>
    <row r="616" spans="1:9" outlineLevel="2" x14ac:dyDescent="0.2">
      <c r="A616" s="109" t="s">
        <v>1996</v>
      </c>
      <c r="B616" s="110" t="s">
        <v>1997</v>
      </c>
      <c r="C616" s="111">
        <v>1</v>
      </c>
      <c r="D616" s="112"/>
      <c r="E616" s="113">
        <f>SUM(F617,F619)</f>
        <v>267681.14096620004</v>
      </c>
      <c r="F616" s="114">
        <f>C616*E616</f>
        <v>267681.14096620004</v>
      </c>
      <c r="G616" s="115">
        <f>IF(F616=0, 0, 100*(1-(H616/F616)))</f>
        <v>76</v>
      </c>
      <c r="H616" s="116">
        <f>C616*SUM(H617,H619)</f>
        <v>64243.473831888004</v>
      </c>
      <c r="I616" s="117"/>
    </row>
    <row r="617" spans="1:9" outlineLevel="3" x14ac:dyDescent="0.2">
      <c r="A617" s="109" t="s">
        <v>1998</v>
      </c>
      <c r="B617" s="110" t="s">
        <v>712</v>
      </c>
      <c r="C617" s="111">
        <v>130</v>
      </c>
      <c r="D617" s="112"/>
      <c r="E617" s="113">
        <v>1782.75818159</v>
      </c>
      <c r="F617" s="114">
        <f>C617*E617</f>
        <v>231758.56360670002</v>
      </c>
      <c r="G617" s="115">
        <v>76</v>
      </c>
      <c r="H617" s="116">
        <f>F617*(1-(G617/100)) +(0*SUM(H618))</f>
        <v>55622.055265608004</v>
      </c>
      <c r="I617" s="117"/>
    </row>
    <row r="618" spans="1:9" hidden="1" outlineLevel="3" x14ac:dyDescent="0.2">
      <c r="A618" s="109" t="s">
        <v>1999</v>
      </c>
      <c r="B618" s="110" t="s">
        <v>714</v>
      </c>
      <c r="C618" s="111">
        <v>1</v>
      </c>
      <c r="D618" s="112"/>
      <c r="E618" s="113">
        <v>1782.75818159</v>
      </c>
      <c r="F618" s="114">
        <v>1782.75818159</v>
      </c>
      <c r="G618" s="115">
        <v>76</v>
      </c>
      <c r="H618" s="116">
        <v>427.86196358159998</v>
      </c>
      <c r="I618" s="117"/>
    </row>
    <row r="619" spans="1:9" outlineLevel="3" x14ac:dyDescent="0.2">
      <c r="A619" s="109" t="s">
        <v>2000</v>
      </c>
      <c r="B619" s="110" t="s">
        <v>716</v>
      </c>
      <c r="C619" s="111">
        <v>130</v>
      </c>
      <c r="D619" s="112"/>
      <c r="E619" s="113">
        <v>276.32751815</v>
      </c>
      <c r="F619" s="114">
        <f>C619*E619</f>
        <v>35922.577359499999</v>
      </c>
      <c r="G619" s="115">
        <v>76</v>
      </c>
      <c r="H619" s="116">
        <f>F619*(1-(G619/100)) +(0*SUM(H620))</f>
        <v>8621.4185662799991</v>
      </c>
      <c r="I619" s="117"/>
    </row>
    <row r="620" spans="1:9" hidden="1" outlineLevel="3" x14ac:dyDescent="0.2">
      <c r="A620" s="109" t="s">
        <v>2001</v>
      </c>
      <c r="B620" s="110" t="s">
        <v>718</v>
      </c>
      <c r="C620" s="111">
        <v>1</v>
      </c>
      <c r="D620" s="112"/>
      <c r="E620" s="113">
        <v>276.32751815</v>
      </c>
      <c r="F620" s="114">
        <v>276.32751815</v>
      </c>
      <c r="G620" s="115">
        <v>76</v>
      </c>
      <c r="H620" s="116">
        <v>66.318604355999994</v>
      </c>
      <c r="I620" s="117"/>
    </row>
    <row r="621" spans="1:9" outlineLevel="2" x14ac:dyDescent="0.2">
      <c r="A621" s="109" t="s">
        <v>2002</v>
      </c>
      <c r="B621" s="110" t="s">
        <v>2003</v>
      </c>
      <c r="C621" s="111">
        <v>1</v>
      </c>
      <c r="D621" s="112"/>
      <c r="E621" s="113">
        <f>SUM(F622,F624)</f>
        <v>45299.885394280005</v>
      </c>
      <c r="F621" s="114">
        <f>C621*E621</f>
        <v>45299.885394280005</v>
      </c>
      <c r="G621" s="115">
        <f>IF(F621=0, 0, 100*(1-(H621/F621)))</f>
        <v>85.6</v>
      </c>
      <c r="H621" s="116">
        <f>C621*SUM(H622,H624)</f>
        <v>6523.1834967763216</v>
      </c>
      <c r="I621" s="117"/>
    </row>
    <row r="622" spans="1:9" outlineLevel="3" x14ac:dyDescent="0.2">
      <c r="A622" s="109" t="s">
        <v>2004</v>
      </c>
      <c r="B622" s="110" t="s">
        <v>712</v>
      </c>
      <c r="C622" s="111">
        <v>22</v>
      </c>
      <c r="D622" s="112"/>
      <c r="E622" s="113">
        <v>1782.75818159</v>
      </c>
      <c r="F622" s="114">
        <f>C622*E622</f>
        <v>39220.679994980004</v>
      </c>
      <c r="G622" s="115">
        <v>85.6</v>
      </c>
      <c r="H622" s="116">
        <f>F622*(1-(G622/100)) +(0*SUM(H623))</f>
        <v>5647.7779192771213</v>
      </c>
      <c r="I622" s="117"/>
    </row>
    <row r="623" spans="1:9" hidden="1" outlineLevel="3" x14ac:dyDescent="0.2">
      <c r="A623" s="109" t="s">
        <v>2005</v>
      </c>
      <c r="B623" s="110" t="s">
        <v>714</v>
      </c>
      <c r="C623" s="111">
        <v>1</v>
      </c>
      <c r="D623" s="112"/>
      <c r="E623" s="113">
        <v>1782.75818159</v>
      </c>
      <c r="F623" s="114">
        <v>1782.75818159</v>
      </c>
      <c r="G623" s="115">
        <v>85.6</v>
      </c>
      <c r="H623" s="116">
        <v>256.71717814895999</v>
      </c>
      <c r="I623" s="117"/>
    </row>
    <row r="624" spans="1:9" outlineLevel="3" x14ac:dyDescent="0.2">
      <c r="A624" s="109" t="s">
        <v>2006</v>
      </c>
      <c r="B624" s="110" t="s">
        <v>716</v>
      </c>
      <c r="C624" s="111">
        <v>22</v>
      </c>
      <c r="D624" s="112"/>
      <c r="E624" s="113">
        <v>276.32751815</v>
      </c>
      <c r="F624" s="114">
        <f>C624*E624</f>
        <v>6079.2053993</v>
      </c>
      <c r="G624" s="115">
        <v>85.6</v>
      </c>
      <c r="H624" s="116">
        <f>F624*(1-(G624/100)) +(0*SUM(H625))</f>
        <v>875.40557749920015</v>
      </c>
      <c r="I624" s="117"/>
    </row>
    <row r="625" spans="1:9" hidden="1" outlineLevel="3" x14ac:dyDescent="0.2">
      <c r="A625" s="109" t="s">
        <v>2007</v>
      </c>
      <c r="B625" s="110" t="s">
        <v>718</v>
      </c>
      <c r="C625" s="111">
        <v>1</v>
      </c>
      <c r="D625" s="112"/>
      <c r="E625" s="113">
        <v>276.32751815</v>
      </c>
      <c r="F625" s="114">
        <v>276.32751815</v>
      </c>
      <c r="G625" s="115">
        <v>85.6</v>
      </c>
      <c r="H625" s="116">
        <v>39.791162613600001</v>
      </c>
      <c r="I625" s="117"/>
    </row>
    <row r="626" spans="1:9" outlineLevel="1" x14ac:dyDescent="0.2">
      <c r="A626" s="109" t="s">
        <v>2008</v>
      </c>
      <c r="B626" s="110" t="s">
        <v>2009</v>
      </c>
      <c r="C626" s="111">
        <v>1</v>
      </c>
      <c r="D626" s="112"/>
      <c r="E626" s="113">
        <f>SUM(F627,F667,F670,F682,F694,F697,F700,F703,F706,F709,F712,F717)</f>
        <v>8364663.6783485403</v>
      </c>
      <c r="F626" s="114">
        <f>C626*E626</f>
        <v>8364663.6783485403</v>
      </c>
      <c r="G626" s="115">
        <f>IF(F626=0, 0, 100*(1-(H626/F626)))</f>
        <v>79.962147207995812</v>
      </c>
      <c r="H626" s="116">
        <f>C626*SUM(H627,H667,H670,H682,H694,H697,H700,H703,H706,H709,H712,H717)</f>
        <v>1676098.9944137225</v>
      </c>
      <c r="I626" s="117"/>
    </row>
    <row r="627" spans="1:9" outlineLevel="2" x14ac:dyDescent="0.2">
      <c r="A627" s="109" t="s">
        <v>2010</v>
      </c>
      <c r="B627" s="110" t="s">
        <v>2011</v>
      </c>
      <c r="C627" s="111">
        <v>1</v>
      </c>
      <c r="D627" s="112"/>
      <c r="E627" s="113">
        <f>SUM(F628,F631,F633,F635,F637,F639,F641,F643,F645,F647,F649,F651,F653,F655,F657,F659,F661,F663,F665)</f>
        <v>4867540.9878847403</v>
      </c>
      <c r="F627" s="114">
        <f>C627*E627</f>
        <v>4867540.9878847403</v>
      </c>
      <c r="G627" s="115">
        <f>IF(F627=0, 0, 100*(1-(H627/F627)))</f>
        <v>76</v>
      </c>
      <c r="H627" s="116">
        <f>C627*SUM(H628,H631,H633,H635,H637,H639,H641,H643,H645,H647,H649,H651,H653,H655,H657,H659,H661,H663,H665)</f>
        <v>1168209.8370923377</v>
      </c>
      <c r="I627" s="117"/>
    </row>
    <row r="628" spans="1:9" outlineLevel="3" x14ac:dyDescent="0.2">
      <c r="A628" s="109" t="s">
        <v>2012</v>
      </c>
      <c r="B628" s="110" t="s">
        <v>728</v>
      </c>
      <c r="C628" s="111">
        <v>113</v>
      </c>
      <c r="D628" s="112"/>
      <c r="E628" s="113">
        <v>2292.1176620400001</v>
      </c>
      <c r="F628" s="114">
        <f>C628*E628</f>
        <v>259009.29581052001</v>
      </c>
      <c r="G628" s="115">
        <v>76</v>
      </c>
      <c r="H628" s="116">
        <f>F628*(1-(G628/100)) +(0*SUM(H629,H630))</f>
        <v>62162.230994524798</v>
      </c>
      <c r="I628" s="117"/>
    </row>
    <row r="629" spans="1:9" hidden="1" outlineLevel="4" x14ac:dyDescent="0.2">
      <c r="A629" s="109" t="s">
        <v>2013</v>
      </c>
      <c r="B629" s="110" t="s">
        <v>730</v>
      </c>
      <c r="C629" s="111">
        <v>1</v>
      </c>
      <c r="D629" s="112"/>
      <c r="E629" s="113">
        <v>509.35948044999998</v>
      </c>
      <c r="F629" s="114">
        <v>509.35948044999998</v>
      </c>
      <c r="G629" s="115">
        <v>76</v>
      </c>
      <c r="H629" s="116">
        <v>122.24627530799999</v>
      </c>
      <c r="I629" s="117"/>
    </row>
    <row r="630" spans="1:9" hidden="1" outlineLevel="4" x14ac:dyDescent="0.2">
      <c r="A630" s="109" t="s">
        <v>2014</v>
      </c>
      <c r="B630" s="110" t="s">
        <v>732</v>
      </c>
      <c r="C630" s="111">
        <v>1</v>
      </c>
      <c r="D630" s="112"/>
      <c r="E630" s="113">
        <v>1782.75818159</v>
      </c>
      <c r="F630" s="114">
        <v>1782.75818159</v>
      </c>
      <c r="G630" s="115">
        <v>76</v>
      </c>
      <c r="H630" s="116">
        <v>427.86196358159998</v>
      </c>
      <c r="I630" s="117"/>
    </row>
    <row r="631" spans="1:9" outlineLevel="3" x14ac:dyDescent="0.2">
      <c r="A631" s="109" t="s">
        <v>2015</v>
      </c>
      <c r="B631" s="110" t="s">
        <v>1877</v>
      </c>
      <c r="C631" s="111">
        <v>2140</v>
      </c>
      <c r="D631" s="112"/>
      <c r="E631" s="113">
        <v>18.75</v>
      </c>
      <c r="F631" s="114">
        <f>C631*E631</f>
        <v>40125</v>
      </c>
      <c r="G631" s="115">
        <v>76</v>
      </c>
      <c r="H631" s="116">
        <f>F631*(1-(G631/100)) +(0*SUM(H632))</f>
        <v>9630</v>
      </c>
      <c r="I631" s="117"/>
    </row>
    <row r="632" spans="1:9" hidden="1" outlineLevel="3" x14ac:dyDescent="0.2">
      <c r="A632" s="109" t="s">
        <v>2016</v>
      </c>
      <c r="B632" s="110" t="s">
        <v>1879</v>
      </c>
      <c r="C632" s="111">
        <v>1</v>
      </c>
      <c r="D632" s="112"/>
      <c r="E632" s="113">
        <v>18.75</v>
      </c>
      <c r="F632" s="114">
        <v>18.75</v>
      </c>
      <c r="G632" s="115">
        <v>76</v>
      </c>
      <c r="H632" s="116">
        <v>4.5</v>
      </c>
      <c r="I632" s="117"/>
    </row>
    <row r="633" spans="1:9" outlineLevel="3" x14ac:dyDescent="0.2">
      <c r="A633" s="109" t="s">
        <v>2017</v>
      </c>
      <c r="B633" s="110" t="s">
        <v>1881</v>
      </c>
      <c r="C633" s="111">
        <v>113</v>
      </c>
      <c r="D633" s="112"/>
      <c r="E633" s="113">
        <v>407.48758436000003</v>
      </c>
      <c r="F633" s="114">
        <f>C633*E633</f>
        <v>46046.097032680002</v>
      </c>
      <c r="G633" s="115">
        <v>76</v>
      </c>
      <c r="H633" s="116">
        <f>F633*(1-(G633/100)) +(0*SUM(H634))</f>
        <v>11051.063287843201</v>
      </c>
      <c r="I633" s="117"/>
    </row>
    <row r="634" spans="1:9" hidden="1" outlineLevel="3" x14ac:dyDescent="0.2">
      <c r="A634" s="109" t="s">
        <v>2018</v>
      </c>
      <c r="B634" s="110" t="s">
        <v>1883</v>
      </c>
      <c r="C634" s="111">
        <v>1</v>
      </c>
      <c r="D634" s="112"/>
      <c r="E634" s="113">
        <v>407.48758436000003</v>
      </c>
      <c r="F634" s="114">
        <v>407.48758436000003</v>
      </c>
      <c r="G634" s="115">
        <v>76</v>
      </c>
      <c r="H634" s="116">
        <v>97.797020246399995</v>
      </c>
      <c r="I634" s="117"/>
    </row>
    <row r="635" spans="1:9" outlineLevel="3" x14ac:dyDescent="0.2">
      <c r="A635" s="109" t="s">
        <v>2019</v>
      </c>
      <c r="B635" s="110" t="s">
        <v>741</v>
      </c>
      <c r="C635" s="111">
        <v>113</v>
      </c>
      <c r="D635" s="112"/>
      <c r="E635" s="113">
        <v>303.06889087000002</v>
      </c>
      <c r="F635" s="114">
        <f>C635*E635</f>
        <v>34246.78466831</v>
      </c>
      <c r="G635" s="115">
        <v>76</v>
      </c>
      <c r="H635" s="116">
        <f>F635*(1-(G635/100)) +(0*SUM(H636))</f>
        <v>8219.2283203943989</v>
      </c>
      <c r="I635" s="117"/>
    </row>
    <row r="636" spans="1:9" hidden="1" outlineLevel="3" x14ac:dyDescent="0.2">
      <c r="A636" s="109" t="s">
        <v>2020</v>
      </c>
      <c r="B636" s="110" t="s">
        <v>743</v>
      </c>
      <c r="C636" s="111">
        <v>1</v>
      </c>
      <c r="D636" s="112"/>
      <c r="E636" s="113">
        <v>303.06889087000002</v>
      </c>
      <c r="F636" s="114">
        <v>303.06889087000002</v>
      </c>
      <c r="G636" s="115">
        <v>76</v>
      </c>
      <c r="H636" s="116">
        <v>72.736533808800004</v>
      </c>
      <c r="I636" s="117"/>
    </row>
    <row r="637" spans="1:9" outlineLevel="3" x14ac:dyDescent="0.2">
      <c r="A637" s="109" t="s">
        <v>2021</v>
      </c>
      <c r="B637" s="110" t="s">
        <v>1887</v>
      </c>
      <c r="C637" s="111">
        <v>113</v>
      </c>
      <c r="D637" s="112"/>
      <c r="E637" s="113">
        <v>152.80784413999999</v>
      </c>
      <c r="F637" s="114">
        <f>C637*E637</f>
        <v>17267.286387819997</v>
      </c>
      <c r="G637" s="115">
        <v>76</v>
      </c>
      <c r="H637" s="116">
        <f>F637*(1-(G637/100)) +(0*SUM(H638))</f>
        <v>4144.1487330767995</v>
      </c>
      <c r="I637" s="117"/>
    </row>
    <row r="638" spans="1:9" hidden="1" outlineLevel="3" x14ac:dyDescent="0.2">
      <c r="A638" s="109" t="s">
        <v>2022</v>
      </c>
      <c r="B638" s="110" t="s">
        <v>1889</v>
      </c>
      <c r="C638" s="111">
        <v>1</v>
      </c>
      <c r="D638" s="112"/>
      <c r="E638" s="113">
        <v>152.80784413999999</v>
      </c>
      <c r="F638" s="114">
        <v>152.80784413999999</v>
      </c>
      <c r="G638" s="115">
        <v>76</v>
      </c>
      <c r="H638" s="116">
        <v>36.673882593599998</v>
      </c>
      <c r="I638" s="117"/>
    </row>
    <row r="639" spans="1:9" outlineLevel="3" x14ac:dyDescent="0.2">
      <c r="A639" s="109" t="s">
        <v>2023</v>
      </c>
      <c r="B639" s="110" t="s">
        <v>1891</v>
      </c>
      <c r="C639" s="111">
        <v>113</v>
      </c>
      <c r="D639" s="112"/>
      <c r="E639" s="113">
        <v>471.15751942000003</v>
      </c>
      <c r="F639" s="114">
        <f>C639*E639</f>
        <v>53240.799694460002</v>
      </c>
      <c r="G639" s="115">
        <v>76</v>
      </c>
      <c r="H639" s="116">
        <f>F639*(1-(G639/100)) +(0*SUM(H640))</f>
        <v>12777.791926670399</v>
      </c>
      <c r="I639" s="117"/>
    </row>
    <row r="640" spans="1:9" hidden="1" outlineLevel="3" x14ac:dyDescent="0.2">
      <c r="A640" s="109" t="s">
        <v>2024</v>
      </c>
      <c r="B640" s="110" t="s">
        <v>1893</v>
      </c>
      <c r="C640" s="111">
        <v>1</v>
      </c>
      <c r="D640" s="112"/>
      <c r="E640" s="113">
        <v>471.15751942000003</v>
      </c>
      <c r="F640" s="114">
        <v>471.15751942000003</v>
      </c>
      <c r="G640" s="115">
        <v>76</v>
      </c>
      <c r="H640" s="116">
        <v>113.0778046608</v>
      </c>
      <c r="I640" s="117"/>
    </row>
    <row r="641" spans="1:9" outlineLevel="3" x14ac:dyDescent="0.2">
      <c r="A641" s="109" t="s">
        <v>2025</v>
      </c>
      <c r="B641" s="110" t="s">
        <v>1895</v>
      </c>
      <c r="C641" s="111">
        <v>113</v>
      </c>
      <c r="D641" s="112"/>
      <c r="E641" s="113">
        <v>282.69451164999998</v>
      </c>
      <c r="F641" s="114">
        <f>C641*E641</f>
        <v>31944.479816449999</v>
      </c>
      <c r="G641" s="115">
        <v>76</v>
      </c>
      <c r="H641" s="116">
        <f>F641*(1-(G641/100)) +(0*SUM(H642))</f>
        <v>7666.6751559479999</v>
      </c>
      <c r="I641" s="117"/>
    </row>
    <row r="642" spans="1:9" hidden="1" outlineLevel="3" x14ac:dyDescent="0.2">
      <c r="A642" s="109" t="s">
        <v>2026</v>
      </c>
      <c r="B642" s="110" t="s">
        <v>1897</v>
      </c>
      <c r="C642" s="111">
        <v>1</v>
      </c>
      <c r="D642" s="112"/>
      <c r="E642" s="113">
        <v>282.69451164999998</v>
      </c>
      <c r="F642" s="114">
        <v>282.69451164999998</v>
      </c>
      <c r="G642" s="115">
        <v>76</v>
      </c>
      <c r="H642" s="116">
        <v>67.846682795999996</v>
      </c>
      <c r="I642" s="117"/>
    </row>
    <row r="643" spans="1:9" outlineLevel="3" x14ac:dyDescent="0.2">
      <c r="A643" s="109" t="s">
        <v>2027</v>
      </c>
      <c r="B643" s="110" t="s">
        <v>1899</v>
      </c>
      <c r="C643" s="111">
        <v>113</v>
      </c>
      <c r="D643" s="112"/>
      <c r="E643" s="113">
        <v>1528.0784413599999</v>
      </c>
      <c r="F643" s="114">
        <f>C643*E643</f>
        <v>172672.86387368001</v>
      </c>
      <c r="G643" s="115">
        <v>76</v>
      </c>
      <c r="H643" s="116">
        <f>F643*(1-(G643/100)) +(0*SUM(H644))</f>
        <v>41441.487329683201</v>
      </c>
      <c r="I643" s="117"/>
    </row>
    <row r="644" spans="1:9" hidden="1" outlineLevel="3" x14ac:dyDescent="0.2">
      <c r="A644" s="109" t="s">
        <v>2028</v>
      </c>
      <c r="B644" s="110" t="s">
        <v>1901</v>
      </c>
      <c r="C644" s="111">
        <v>1</v>
      </c>
      <c r="D644" s="112"/>
      <c r="E644" s="113">
        <v>1528.0784413599999</v>
      </c>
      <c r="F644" s="114">
        <v>1528.0784413599999</v>
      </c>
      <c r="G644" s="115">
        <v>76</v>
      </c>
      <c r="H644" s="116">
        <v>366.73882592640001</v>
      </c>
      <c r="I644" s="117"/>
    </row>
    <row r="645" spans="1:9" outlineLevel="3" x14ac:dyDescent="0.2">
      <c r="A645" s="109" t="s">
        <v>2029</v>
      </c>
      <c r="B645" s="110" t="s">
        <v>1903</v>
      </c>
      <c r="C645" s="111">
        <v>113</v>
      </c>
      <c r="D645" s="112"/>
      <c r="E645" s="113">
        <v>357.5</v>
      </c>
      <c r="F645" s="114">
        <f>C645*E645</f>
        <v>40397.5</v>
      </c>
      <c r="G645" s="115">
        <v>76</v>
      </c>
      <c r="H645" s="116">
        <f>F645*(1-(G645/100)) +(0*SUM(H646))</f>
        <v>9695.4</v>
      </c>
      <c r="I645" s="117"/>
    </row>
    <row r="646" spans="1:9" hidden="1" outlineLevel="3" x14ac:dyDescent="0.2">
      <c r="A646" s="109" t="s">
        <v>2030</v>
      </c>
      <c r="B646" s="110" t="s">
        <v>1905</v>
      </c>
      <c r="C646" s="111">
        <v>1</v>
      </c>
      <c r="D646" s="112"/>
      <c r="E646" s="113">
        <v>357.5</v>
      </c>
      <c r="F646" s="114">
        <v>357.5</v>
      </c>
      <c r="G646" s="115">
        <v>76</v>
      </c>
      <c r="H646" s="116">
        <v>85.8</v>
      </c>
      <c r="I646" s="117"/>
    </row>
    <row r="647" spans="1:9" outlineLevel="3" x14ac:dyDescent="0.2">
      <c r="A647" s="109" t="s">
        <v>2031</v>
      </c>
      <c r="B647" s="110" t="s">
        <v>1907</v>
      </c>
      <c r="C647" s="111">
        <v>113</v>
      </c>
      <c r="D647" s="112"/>
      <c r="E647" s="113">
        <v>1337.06863619</v>
      </c>
      <c r="F647" s="114">
        <f>C647*E647</f>
        <v>151088.75588946999</v>
      </c>
      <c r="G647" s="115">
        <v>76</v>
      </c>
      <c r="H647" s="116">
        <f>F647*(1-(G647/100)) +(0*SUM(H648))</f>
        <v>36261.301413472793</v>
      </c>
      <c r="I647" s="117"/>
    </row>
    <row r="648" spans="1:9" hidden="1" outlineLevel="3" x14ac:dyDescent="0.2">
      <c r="A648" s="109" t="s">
        <v>2032</v>
      </c>
      <c r="B648" s="110" t="s">
        <v>1909</v>
      </c>
      <c r="C648" s="111">
        <v>1</v>
      </c>
      <c r="D648" s="112"/>
      <c r="E648" s="113">
        <v>1337.06863619</v>
      </c>
      <c r="F648" s="114">
        <v>1337.06863619</v>
      </c>
      <c r="G648" s="115">
        <v>76</v>
      </c>
      <c r="H648" s="116">
        <v>320.89647268559997</v>
      </c>
      <c r="I648" s="117"/>
    </row>
    <row r="649" spans="1:9" outlineLevel="3" x14ac:dyDescent="0.2">
      <c r="A649" s="109" t="s">
        <v>2033</v>
      </c>
      <c r="B649" s="110" t="s">
        <v>1911</v>
      </c>
      <c r="C649" s="111">
        <v>2140</v>
      </c>
      <c r="D649" s="112"/>
      <c r="E649" s="113">
        <v>33.450000000000003</v>
      </c>
      <c r="F649" s="114">
        <f>C649*E649</f>
        <v>71583</v>
      </c>
      <c r="G649" s="115">
        <v>76</v>
      </c>
      <c r="H649" s="116">
        <f>F649*(1-(G649/100)) +(0*SUM(H650))</f>
        <v>17179.919999999998</v>
      </c>
      <c r="I649" s="117"/>
    </row>
    <row r="650" spans="1:9" hidden="1" outlineLevel="3" x14ac:dyDescent="0.2">
      <c r="A650" s="109" t="s">
        <v>2034</v>
      </c>
      <c r="B650" s="110" t="s">
        <v>1913</v>
      </c>
      <c r="C650" s="111">
        <v>1</v>
      </c>
      <c r="D650" s="112"/>
      <c r="E650" s="113">
        <v>33.450000000000003</v>
      </c>
      <c r="F650" s="114">
        <v>33.450000000000003</v>
      </c>
      <c r="G650" s="115">
        <v>76</v>
      </c>
      <c r="H650" s="116">
        <v>8.0280000000000005</v>
      </c>
      <c r="I650" s="117"/>
    </row>
    <row r="651" spans="1:9" outlineLevel="3" x14ac:dyDescent="0.2">
      <c r="A651" s="109" t="s">
        <v>2035</v>
      </c>
      <c r="B651" s="110" t="s">
        <v>1915</v>
      </c>
      <c r="C651" s="111">
        <v>2140</v>
      </c>
      <c r="D651" s="112"/>
      <c r="E651" s="113">
        <v>11.23</v>
      </c>
      <c r="F651" s="114">
        <f>C651*E651</f>
        <v>24032.2</v>
      </c>
      <c r="G651" s="115">
        <v>76</v>
      </c>
      <c r="H651" s="116">
        <f>F651*(1-(G651/100)) +(0*SUM(H652))</f>
        <v>5767.7280000000001</v>
      </c>
      <c r="I651" s="117"/>
    </row>
    <row r="652" spans="1:9" hidden="1" outlineLevel="3" x14ac:dyDescent="0.2">
      <c r="A652" s="109" t="s">
        <v>2036</v>
      </c>
      <c r="B652" s="110" t="s">
        <v>1917</v>
      </c>
      <c r="C652" s="111">
        <v>1</v>
      </c>
      <c r="D652" s="112"/>
      <c r="E652" s="113">
        <v>11.23</v>
      </c>
      <c r="F652" s="114">
        <v>11.23</v>
      </c>
      <c r="G652" s="115">
        <v>76</v>
      </c>
      <c r="H652" s="116">
        <v>2.6951999999999998</v>
      </c>
      <c r="I652" s="117"/>
    </row>
    <row r="653" spans="1:9" outlineLevel="3" x14ac:dyDescent="0.2">
      <c r="A653" s="109" t="s">
        <v>2037</v>
      </c>
      <c r="B653" s="110" t="s">
        <v>1919</v>
      </c>
      <c r="C653" s="111">
        <v>2140</v>
      </c>
      <c r="D653" s="112"/>
      <c r="E653" s="113">
        <v>11.23</v>
      </c>
      <c r="F653" s="114">
        <f>C653*E653</f>
        <v>24032.2</v>
      </c>
      <c r="G653" s="115">
        <v>76</v>
      </c>
      <c r="H653" s="116">
        <f>F653*(1-(G653/100)) +(0*SUM(H654))</f>
        <v>5767.7280000000001</v>
      </c>
      <c r="I653" s="117"/>
    </row>
    <row r="654" spans="1:9" hidden="1" outlineLevel="3" x14ac:dyDescent="0.2">
      <c r="A654" s="109" t="s">
        <v>2038</v>
      </c>
      <c r="B654" s="110" t="s">
        <v>1921</v>
      </c>
      <c r="C654" s="111">
        <v>1</v>
      </c>
      <c r="D654" s="112"/>
      <c r="E654" s="113">
        <v>11.23</v>
      </c>
      <c r="F654" s="114">
        <v>11.23</v>
      </c>
      <c r="G654" s="115">
        <v>76</v>
      </c>
      <c r="H654" s="116">
        <v>2.6951999999999998</v>
      </c>
      <c r="I654" s="117"/>
    </row>
    <row r="655" spans="1:9" outlineLevel="3" x14ac:dyDescent="0.2">
      <c r="A655" s="109" t="s">
        <v>2039</v>
      </c>
      <c r="B655" s="110" t="s">
        <v>745</v>
      </c>
      <c r="C655" s="111">
        <v>113</v>
      </c>
      <c r="D655" s="112"/>
      <c r="E655" s="113">
        <v>1069.6549089499999</v>
      </c>
      <c r="F655" s="114">
        <f>C655*E655</f>
        <v>120871.00471134999</v>
      </c>
      <c r="G655" s="115">
        <v>76</v>
      </c>
      <c r="H655" s="116">
        <f>F655*(1-(G655/100)) +(0*SUM(H656))</f>
        <v>29009.041130723996</v>
      </c>
      <c r="I655" s="117"/>
    </row>
    <row r="656" spans="1:9" hidden="1" outlineLevel="3" x14ac:dyDescent="0.2">
      <c r="A656" s="109" t="s">
        <v>2040</v>
      </c>
      <c r="B656" s="110" t="s">
        <v>747</v>
      </c>
      <c r="C656" s="111">
        <v>1</v>
      </c>
      <c r="D656" s="112"/>
      <c r="E656" s="113">
        <v>1069.6549089499999</v>
      </c>
      <c r="F656" s="114">
        <v>1069.6549089499999</v>
      </c>
      <c r="G656" s="115">
        <v>76</v>
      </c>
      <c r="H656" s="116">
        <v>256.71717814800002</v>
      </c>
      <c r="I656" s="117"/>
    </row>
    <row r="657" spans="1:9" outlineLevel="3" x14ac:dyDescent="0.2">
      <c r="A657" s="109" t="s">
        <v>2041</v>
      </c>
      <c r="B657" s="110" t="s">
        <v>1925</v>
      </c>
      <c r="C657" s="111">
        <v>2140</v>
      </c>
      <c r="D657" s="112"/>
      <c r="E657" s="113">
        <v>25.5</v>
      </c>
      <c r="F657" s="114">
        <f>C657*E657</f>
        <v>54570</v>
      </c>
      <c r="G657" s="115">
        <v>76</v>
      </c>
      <c r="H657" s="116">
        <f>F657*(1-(G657/100)) +(0*SUM(H658))</f>
        <v>13096.8</v>
      </c>
      <c r="I657" s="117"/>
    </row>
    <row r="658" spans="1:9" hidden="1" outlineLevel="3" x14ac:dyDescent="0.2">
      <c r="A658" s="109" t="s">
        <v>2042</v>
      </c>
      <c r="B658" s="110" t="s">
        <v>1925</v>
      </c>
      <c r="C658" s="111">
        <v>1</v>
      </c>
      <c r="D658" s="112"/>
      <c r="E658" s="113">
        <v>25.5</v>
      </c>
      <c r="F658" s="114">
        <v>25.5</v>
      </c>
      <c r="G658" s="115">
        <v>76</v>
      </c>
      <c r="H658" s="116">
        <v>6.12</v>
      </c>
      <c r="I658" s="117"/>
    </row>
    <row r="659" spans="1:9" outlineLevel="3" x14ac:dyDescent="0.2">
      <c r="A659" s="109" t="s">
        <v>2043</v>
      </c>
      <c r="B659" s="110" t="s">
        <v>749</v>
      </c>
      <c r="C659" s="111">
        <v>113</v>
      </c>
      <c r="D659" s="112"/>
      <c r="E659" s="113">
        <v>9012.9</v>
      </c>
      <c r="F659" s="114">
        <f>C659*E659</f>
        <v>1018457.7</v>
      </c>
      <c r="G659" s="115">
        <v>76</v>
      </c>
      <c r="H659" s="116">
        <f>F659*(1-(G659/100)) +(0*SUM(H660))</f>
        <v>244429.84799999997</v>
      </c>
      <c r="I659" s="117"/>
    </row>
    <row r="660" spans="1:9" hidden="1" outlineLevel="3" x14ac:dyDescent="0.2">
      <c r="A660" s="109" t="s">
        <v>2044</v>
      </c>
      <c r="B660" s="110" t="s">
        <v>751</v>
      </c>
      <c r="C660" s="111">
        <v>1</v>
      </c>
      <c r="D660" s="112"/>
      <c r="E660" s="113">
        <v>9012.9</v>
      </c>
      <c r="F660" s="114">
        <v>9012.9</v>
      </c>
      <c r="G660" s="115">
        <v>76</v>
      </c>
      <c r="H660" s="116">
        <v>2163.096</v>
      </c>
      <c r="I660" s="117"/>
    </row>
    <row r="661" spans="1:9" outlineLevel="3" x14ac:dyDescent="0.2">
      <c r="A661" s="109" t="s">
        <v>2045</v>
      </c>
      <c r="B661" s="110" t="s">
        <v>1930</v>
      </c>
      <c r="C661" s="111">
        <v>2140</v>
      </c>
      <c r="D661" s="112"/>
      <c r="E661" s="113">
        <v>1113.17</v>
      </c>
      <c r="F661" s="114">
        <f>C661*E661</f>
        <v>2382183.8000000003</v>
      </c>
      <c r="G661" s="115">
        <v>76</v>
      </c>
      <c r="H661" s="116">
        <f>F661*(1-(G661/100)) +(0*SUM(H662))</f>
        <v>571724.11200000008</v>
      </c>
      <c r="I661" s="117"/>
    </row>
    <row r="662" spans="1:9" hidden="1" outlineLevel="3" x14ac:dyDescent="0.2">
      <c r="A662" s="109" t="s">
        <v>2046</v>
      </c>
      <c r="B662" s="110" t="s">
        <v>1932</v>
      </c>
      <c r="C662" s="111">
        <v>1</v>
      </c>
      <c r="D662" s="112"/>
      <c r="E662" s="113">
        <v>1113.17</v>
      </c>
      <c r="F662" s="114">
        <v>1113.17</v>
      </c>
      <c r="G662" s="115">
        <v>76</v>
      </c>
      <c r="H662" s="116">
        <v>267.16079999999999</v>
      </c>
      <c r="I662" s="117"/>
    </row>
    <row r="663" spans="1:9" outlineLevel="3" x14ac:dyDescent="0.2">
      <c r="A663" s="109" t="s">
        <v>2047</v>
      </c>
      <c r="B663" s="110" t="s">
        <v>1934</v>
      </c>
      <c r="C663" s="111">
        <v>113</v>
      </c>
      <c r="D663" s="112"/>
      <c r="E663" s="113">
        <v>1481.94</v>
      </c>
      <c r="F663" s="114">
        <f>C663*E663</f>
        <v>167459.22</v>
      </c>
      <c r="G663" s="115">
        <v>76</v>
      </c>
      <c r="H663" s="116">
        <f>F663*(1-(G663/100)) +(0*SUM(H664))</f>
        <v>40190.212800000001</v>
      </c>
      <c r="I663" s="117"/>
    </row>
    <row r="664" spans="1:9" hidden="1" outlineLevel="3" x14ac:dyDescent="0.2">
      <c r="A664" s="109" t="s">
        <v>2048</v>
      </c>
      <c r="B664" s="110" t="s">
        <v>1936</v>
      </c>
      <c r="C664" s="111">
        <v>1</v>
      </c>
      <c r="D664" s="112"/>
      <c r="E664" s="113">
        <v>1481.94</v>
      </c>
      <c r="F664" s="114">
        <v>1481.94</v>
      </c>
      <c r="G664" s="115">
        <v>76</v>
      </c>
      <c r="H664" s="116">
        <v>355.66559999999998</v>
      </c>
      <c r="I664" s="117"/>
    </row>
    <row r="665" spans="1:9" outlineLevel="3" x14ac:dyDescent="0.2">
      <c r="A665" s="109" t="s">
        <v>2049</v>
      </c>
      <c r="B665" s="110" t="s">
        <v>1938</v>
      </c>
      <c r="C665" s="111">
        <v>113</v>
      </c>
      <c r="D665" s="112"/>
      <c r="E665" s="113">
        <v>1401</v>
      </c>
      <c r="F665" s="114">
        <f>C665*E665</f>
        <v>158313</v>
      </c>
      <c r="G665" s="115">
        <v>76</v>
      </c>
      <c r="H665" s="116">
        <f>F665*(1-(G665/100)) +(0*SUM(H666))</f>
        <v>37995.119999999995</v>
      </c>
      <c r="I665" s="117"/>
    </row>
    <row r="666" spans="1:9" hidden="1" outlineLevel="3" x14ac:dyDescent="0.2">
      <c r="A666" s="109" t="s">
        <v>2050</v>
      </c>
      <c r="B666" s="110" t="s">
        <v>1938</v>
      </c>
      <c r="C666" s="111">
        <v>1</v>
      </c>
      <c r="D666" s="112"/>
      <c r="E666" s="113">
        <v>1401</v>
      </c>
      <c r="F666" s="114">
        <v>1401</v>
      </c>
      <c r="G666" s="115">
        <v>76</v>
      </c>
      <c r="H666" s="116">
        <v>336.24</v>
      </c>
      <c r="I666" s="117"/>
    </row>
    <row r="667" spans="1:9" outlineLevel="2" x14ac:dyDescent="0.2">
      <c r="A667" s="109" t="s">
        <v>2051</v>
      </c>
      <c r="B667" s="110" t="s">
        <v>2052</v>
      </c>
      <c r="C667" s="111">
        <v>1</v>
      </c>
      <c r="D667" s="112"/>
      <c r="E667" s="113">
        <f>SUM(F668)</f>
        <v>37700.241946100003</v>
      </c>
      <c r="F667" s="114">
        <f>C667*E667</f>
        <v>37700.241946100003</v>
      </c>
      <c r="G667" s="115">
        <f>IF(F667=0, 0, 100*(1-(H667/F667)))</f>
        <v>76</v>
      </c>
      <c r="H667" s="116">
        <f>C667*SUM(H668)</f>
        <v>9048.0580670640011</v>
      </c>
      <c r="I667" s="117"/>
    </row>
    <row r="668" spans="1:9" outlineLevel="2" x14ac:dyDescent="0.2">
      <c r="A668" s="109" t="s">
        <v>2053</v>
      </c>
      <c r="B668" s="110" t="s">
        <v>760</v>
      </c>
      <c r="C668" s="111">
        <v>113</v>
      </c>
      <c r="D668" s="112"/>
      <c r="E668" s="113">
        <v>333.63045970000002</v>
      </c>
      <c r="F668" s="114">
        <f>C668*E668</f>
        <v>37700.241946100003</v>
      </c>
      <c r="G668" s="115">
        <v>76</v>
      </c>
      <c r="H668" s="116">
        <f>F668*(1-(G668/100)) +(0*SUM(H669))</f>
        <v>9048.0580670640011</v>
      </c>
      <c r="I668" s="117"/>
    </row>
    <row r="669" spans="1:9" hidden="1" outlineLevel="2" x14ac:dyDescent="0.2">
      <c r="A669" s="109" t="s">
        <v>2054</v>
      </c>
      <c r="B669" s="110" t="s">
        <v>762</v>
      </c>
      <c r="C669" s="111">
        <v>1</v>
      </c>
      <c r="D669" s="112"/>
      <c r="E669" s="113">
        <v>333.63045970000002</v>
      </c>
      <c r="F669" s="114">
        <v>333.63045970000002</v>
      </c>
      <c r="G669" s="115">
        <v>76</v>
      </c>
      <c r="H669" s="116">
        <v>80.071310327999996</v>
      </c>
      <c r="I669" s="117"/>
    </row>
    <row r="670" spans="1:9" outlineLevel="2" x14ac:dyDescent="0.2">
      <c r="A670" s="109" t="s">
        <v>2055</v>
      </c>
      <c r="B670" s="110" t="s">
        <v>2056</v>
      </c>
      <c r="C670" s="111">
        <v>1</v>
      </c>
      <c r="D670" s="112"/>
      <c r="E670" s="113">
        <f>SUM(F671,F674,F676,F678,F680)</f>
        <v>1210057.5887050801</v>
      </c>
      <c r="F670" s="114">
        <f>C670*E670</f>
        <v>1210057.5887050801</v>
      </c>
      <c r="G670" s="115">
        <f>IF(F670=0, 0, 100*(1-(H670/F670)))</f>
        <v>85.6</v>
      </c>
      <c r="H670" s="116">
        <f>C670*SUM(H671,H674,H676,H678,H680)</f>
        <v>174248.29277353152</v>
      </c>
      <c r="I670" s="117"/>
    </row>
    <row r="671" spans="1:9" outlineLevel="3" x14ac:dyDescent="0.2">
      <c r="A671" s="109" t="s">
        <v>2057</v>
      </c>
      <c r="B671" s="110" t="s">
        <v>728</v>
      </c>
      <c r="C671" s="111">
        <v>93</v>
      </c>
      <c r="D671" s="112"/>
      <c r="E671" s="113">
        <v>2292.1176620400001</v>
      </c>
      <c r="F671" s="114">
        <f>C671*E671</f>
        <v>213166.94256972001</v>
      </c>
      <c r="G671" s="115">
        <v>85.6</v>
      </c>
      <c r="H671" s="116">
        <f>F671*(1-(G671/100)) +(0*SUM(H672,H673))</f>
        <v>30696.039730039683</v>
      </c>
      <c r="I671" s="117"/>
    </row>
    <row r="672" spans="1:9" hidden="1" outlineLevel="4" x14ac:dyDescent="0.2">
      <c r="A672" s="109" t="s">
        <v>2058</v>
      </c>
      <c r="B672" s="110" t="s">
        <v>730</v>
      </c>
      <c r="C672" s="111">
        <v>1</v>
      </c>
      <c r="D672" s="112"/>
      <c r="E672" s="113">
        <v>509.35948044999998</v>
      </c>
      <c r="F672" s="114">
        <v>509.35948044999998</v>
      </c>
      <c r="G672" s="115">
        <v>85.6</v>
      </c>
      <c r="H672" s="116">
        <v>73.347765184799997</v>
      </c>
      <c r="I672" s="117"/>
    </row>
    <row r="673" spans="1:9" hidden="1" outlineLevel="4" x14ac:dyDescent="0.2">
      <c r="A673" s="109" t="s">
        <v>2059</v>
      </c>
      <c r="B673" s="110" t="s">
        <v>732</v>
      </c>
      <c r="C673" s="111">
        <v>1</v>
      </c>
      <c r="D673" s="112"/>
      <c r="E673" s="113">
        <v>1782.75818159</v>
      </c>
      <c r="F673" s="114">
        <v>1782.75818159</v>
      </c>
      <c r="G673" s="115">
        <v>85.6</v>
      </c>
      <c r="H673" s="116">
        <v>256.71717814895999</v>
      </c>
      <c r="I673" s="117"/>
    </row>
    <row r="674" spans="1:9" outlineLevel="3" x14ac:dyDescent="0.2">
      <c r="A674" s="109" t="s">
        <v>2060</v>
      </c>
      <c r="B674" s="110" t="s">
        <v>741</v>
      </c>
      <c r="C674" s="111">
        <v>93</v>
      </c>
      <c r="D674" s="112"/>
      <c r="E674" s="113">
        <v>303.06889087000002</v>
      </c>
      <c r="F674" s="114">
        <f>C674*E674</f>
        <v>28185.406850910003</v>
      </c>
      <c r="G674" s="115">
        <v>85.6</v>
      </c>
      <c r="H674" s="116">
        <f>F674*(1-(G674/100)) +(0*SUM(H675))</f>
        <v>4058.6985865310407</v>
      </c>
      <c r="I674" s="117"/>
    </row>
    <row r="675" spans="1:9" hidden="1" outlineLevel="3" x14ac:dyDescent="0.2">
      <c r="A675" s="109" t="s">
        <v>2061</v>
      </c>
      <c r="B675" s="110" t="s">
        <v>743</v>
      </c>
      <c r="C675" s="111">
        <v>1</v>
      </c>
      <c r="D675" s="112"/>
      <c r="E675" s="113">
        <v>303.06889087000002</v>
      </c>
      <c r="F675" s="114">
        <v>303.06889087000002</v>
      </c>
      <c r="G675" s="115">
        <v>85.6</v>
      </c>
      <c r="H675" s="116">
        <v>43.641920285280001</v>
      </c>
      <c r="I675" s="117"/>
    </row>
    <row r="676" spans="1:9" outlineLevel="3" x14ac:dyDescent="0.2">
      <c r="A676" s="109" t="s">
        <v>2062</v>
      </c>
      <c r="B676" s="110" t="s">
        <v>760</v>
      </c>
      <c r="C676" s="111">
        <v>93</v>
      </c>
      <c r="D676" s="112"/>
      <c r="E676" s="113">
        <v>333.63045970000002</v>
      </c>
      <c r="F676" s="114">
        <f>C676*E676</f>
        <v>31027.632752100002</v>
      </c>
      <c r="G676" s="115">
        <v>85.6</v>
      </c>
      <c r="H676" s="116">
        <f>F676*(1-(G676/100)) +(0*SUM(H677))</f>
        <v>4467.9791163024011</v>
      </c>
      <c r="I676" s="117"/>
    </row>
    <row r="677" spans="1:9" hidden="1" outlineLevel="3" x14ac:dyDescent="0.2">
      <c r="A677" s="109" t="s">
        <v>2063</v>
      </c>
      <c r="B677" s="110" t="s">
        <v>762</v>
      </c>
      <c r="C677" s="111">
        <v>1</v>
      </c>
      <c r="D677" s="112"/>
      <c r="E677" s="113">
        <v>333.63045970000002</v>
      </c>
      <c r="F677" s="114">
        <v>333.63045970000002</v>
      </c>
      <c r="G677" s="115">
        <v>85.6</v>
      </c>
      <c r="H677" s="116">
        <v>48.042786196800002</v>
      </c>
      <c r="I677" s="117"/>
    </row>
    <row r="678" spans="1:9" outlineLevel="3" x14ac:dyDescent="0.2">
      <c r="A678" s="109" t="s">
        <v>2064</v>
      </c>
      <c r="B678" s="110" t="s">
        <v>745</v>
      </c>
      <c r="C678" s="111">
        <v>93</v>
      </c>
      <c r="D678" s="112"/>
      <c r="E678" s="113">
        <v>1069.6549089499999</v>
      </c>
      <c r="F678" s="114">
        <f>C678*E678</f>
        <v>99477.906532349996</v>
      </c>
      <c r="G678" s="115">
        <v>85.6</v>
      </c>
      <c r="H678" s="116">
        <f>F678*(1-(G678/100)) +(0*SUM(H679))</f>
        <v>14324.818540658402</v>
      </c>
      <c r="I678" s="117"/>
    </row>
    <row r="679" spans="1:9" hidden="1" outlineLevel="3" x14ac:dyDescent="0.2">
      <c r="A679" s="109" t="s">
        <v>2065</v>
      </c>
      <c r="B679" s="110" t="s">
        <v>747</v>
      </c>
      <c r="C679" s="111">
        <v>1</v>
      </c>
      <c r="D679" s="112"/>
      <c r="E679" s="113">
        <v>1069.6549089499999</v>
      </c>
      <c r="F679" s="114">
        <v>1069.6549089499999</v>
      </c>
      <c r="G679" s="115">
        <v>85.6</v>
      </c>
      <c r="H679" s="116">
        <v>154.0303068888</v>
      </c>
      <c r="I679" s="117"/>
    </row>
    <row r="680" spans="1:9" outlineLevel="3" x14ac:dyDescent="0.2">
      <c r="A680" s="109" t="s">
        <v>2066</v>
      </c>
      <c r="B680" s="110" t="s">
        <v>749</v>
      </c>
      <c r="C680" s="111">
        <v>93</v>
      </c>
      <c r="D680" s="112"/>
      <c r="E680" s="113">
        <v>9012.9</v>
      </c>
      <c r="F680" s="114">
        <f>C680*E680</f>
        <v>838199.7</v>
      </c>
      <c r="G680" s="115">
        <v>85.6</v>
      </c>
      <c r="H680" s="116">
        <f>F680*(1-(G680/100)) +(0*SUM(H681))</f>
        <v>120700.7568</v>
      </c>
      <c r="I680" s="117"/>
    </row>
    <row r="681" spans="1:9" hidden="1" outlineLevel="3" x14ac:dyDescent="0.2">
      <c r="A681" s="109" t="s">
        <v>2067</v>
      </c>
      <c r="B681" s="110" t="s">
        <v>751</v>
      </c>
      <c r="C681" s="111">
        <v>1</v>
      </c>
      <c r="D681" s="112"/>
      <c r="E681" s="113">
        <v>9012.9</v>
      </c>
      <c r="F681" s="114">
        <v>9012.9</v>
      </c>
      <c r="G681" s="115">
        <v>85.6</v>
      </c>
      <c r="H681" s="116">
        <v>1297.8576</v>
      </c>
      <c r="I681" s="117"/>
    </row>
    <row r="682" spans="1:9" outlineLevel="2" x14ac:dyDescent="0.2">
      <c r="A682" s="109" t="s">
        <v>2068</v>
      </c>
      <c r="B682" s="110" t="s">
        <v>2069</v>
      </c>
      <c r="C682" s="111">
        <v>1</v>
      </c>
      <c r="D682" s="112"/>
      <c r="E682" s="113">
        <f>SUM(F683,F686,F688,F690,F692)</f>
        <v>1210057.5887050801</v>
      </c>
      <c r="F682" s="114">
        <f>C682*E682</f>
        <v>1210057.5887050801</v>
      </c>
      <c r="G682" s="115">
        <f>IF(F682=0, 0, 100*(1-(H682/F682)))</f>
        <v>88</v>
      </c>
      <c r="H682" s="116">
        <f>C682*SUM(H683,H686,H688,H690,H692)</f>
        <v>145206.9106446096</v>
      </c>
      <c r="I682" s="117"/>
    </row>
    <row r="683" spans="1:9" outlineLevel="3" x14ac:dyDescent="0.2">
      <c r="A683" s="109" t="s">
        <v>2070</v>
      </c>
      <c r="B683" s="110" t="s">
        <v>728</v>
      </c>
      <c r="C683" s="111">
        <v>93</v>
      </c>
      <c r="D683" s="112"/>
      <c r="E683" s="113">
        <v>2292.1176620400001</v>
      </c>
      <c r="F683" s="114">
        <f>C683*E683</f>
        <v>213166.94256972001</v>
      </c>
      <c r="G683" s="115">
        <v>88</v>
      </c>
      <c r="H683" s="116">
        <f>F683*(1-(G683/100)) +(0*SUM(H684,H685))</f>
        <v>25580.033108366399</v>
      </c>
      <c r="I683" s="117"/>
    </row>
    <row r="684" spans="1:9" hidden="1" outlineLevel="4" x14ac:dyDescent="0.2">
      <c r="A684" s="109" t="s">
        <v>2071</v>
      </c>
      <c r="B684" s="110" t="s">
        <v>730</v>
      </c>
      <c r="C684" s="111">
        <v>1</v>
      </c>
      <c r="D684" s="112"/>
      <c r="E684" s="113">
        <v>509.35948044999998</v>
      </c>
      <c r="F684" s="114">
        <v>509.35948044999998</v>
      </c>
      <c r="G684" s="115">
        <v>88</v>
      </c>
      <c r="H684" s="116">
        <v>61.123137653999997</v>
      </c>
      <c r="I684" s="117"/>
    </row>
    <row r="685" spans="1:9" hidden="1" outlineLevel="4" x14ac:dyDescent="0.2">
      <c r="A685" s="109" t="s">
        <v>2072</v>
      </c>
      <c r="B685" s="110" t="s">
        <v>732</v>
      </c>
      <c r="C685" s="111">
        <v>1</v>
      </c>
      <c r="D685" s="112"/>
      <c r="E685" s="113">
        <v>1782.75818159</v>
      </c>
      <c r="F685" s="114">
        <v>1782.75818159</v>
      </c>
      <c r="G685" s="115">
        <v>88</v>
      </c>
      <c r="H685" s="116">
        <v>213.93098179079999</v>
      </c>
      <c r="I685" s="117"/>
    </row>
    <row r="686" spans="1:9" outlineLevel="3" x14ac:dyDescent="0.2">
      <c r="A686" s="109" t="s">
        <v>2073</v>
      </c>
      <c r="B686" s="110" t="s">
        <v>741</v>
      </c>
      <c r="C686" s="111">
        <v>93</v>
      </c>
      <c r="D686" s="112"/>
      <c r="E686" s="113">
        <v>303.06889087000002</v>
      </c>
      <c r="F686" s="114">
        <f>C686*E686</f>
        <v>28185.406850910003</v>
      </c>
      <c r="G686" s="115">
        <v>88</v>
      </c>
      <c r="H686" s="116">
        <f>F686*(1-(G686/100)) +(0*SUM(H687))</f>
        <v>3382.2488221092003</v>
      </c>
      <c r="I686" s="117"/>
    </row>
    <row r="687" spans="1:9" hidden="1" outlineLevel="3" x14ac:dyDescent="0.2">
      <c r="A687" s="109" t="s">
        <v>2074</v>
      </c>
      <c r="B687" s="110" t="s">
        <v>743</v>
      </c>
      <c r="C687" s="111">
        <v>1</v>
      </c>
      <c r="D687" s="112"/>
      <c r="E687" s="113">
        <v>303.06889087000002</v>
      </c>
      <c r="F687" s="114">
        <v>303.06889087000002</v>
      </c>
      <c r="G687" s="115">
        <v>88</v>
      </c>
      <c r="H687" s="116">
        <v>36.368266904400002</v>
      </c>
      <c r="I687" s="117"/>
    </row>
    <row r="688" spans="1:9" outlineLevel="3" x14ac:dyDescent="0.2">
      <c r="A688" s="109" t="s">
        <v>2075</v>
      </c>
      <c r="B688" s="110" t="s">
        <v>760</v>
      </c>
      <c r="C688" s="111">
        <v>93</v>
      </c>
      <c r="D688" s="112"/>
      <c r="E688" s="113">
        <v>333.63045970000002</v>
      </c>
      <c r="F688" s="114">
        <f>C688*E688</f>
        <v>31027.632752100002</v>
      </c>
      <c r="G688" s="115">
        <v>88</v>
      </c>
      <c r="H688" s="116">
        <f>F688*(1-(G688/100)) +(0*SUM(H689))</f>
        <v>3723.3159302520003</v>
      </c>
      <c r="I688" s="117"/>
    </row>
    <row r="689" spans="1:9" hidden="1" outlineLevel="3" x14ac:dyDescent="0.2">
      <c r="A689" s="109" t="s">
        <v>2076</v>
      </c>
      <c r="B689" s="110" t="s">
        <v>762</v>
      </c>
      <c r="C689" s="111">
        <v>1</v>
      </c>
      <c r="D689" s="112"/>
      <c r="E689" s="113">
        <v>333.63045970000002</v>
      </c>
      <c r="F689" s="114">
        <v>333.63045970000002</v>
      </c>
      <c r="G689" s="115">
        <v>88</v>
      </c>
      <c r="H689" s="116">
        <v>40.035655163999998</v>
      </c>
      <c r="I689" s="117"/>
    </row>
    <row r="690" spans="1:9" outlineLevel="3" x14ac:dyDescent="0.2">
      <c r="A690" s="109" t="s">
        <v>2077</v>
      </c>
      <c r="B690" s="110" t="s">
        <v>745</v>
      </c>
      <c r="C690" s="111">
        <v>93</v>
      </c>
      <c r="D690" s="112"/>
      <c r="E690" s="113">
        <v>1069.6549089499999</v>
      </c>
      <c r="F690" s="114">
        <f>C690*E690</f>
        <v>99477.906532349996</v>
      </c>
      <c r="G690" s="115">
        <v>88</v>
      </c>
      <c r="H690" s="116">
        <f>F690*(1-(G690/100)) +(0*SUM(H691))</f>
        <v>11937.348783881998</v>
      </c>
      <c r="I690" s="117"/>
    </row>
    <row r="691" spans="1:9" hidden="1" outlineLevel="3" x14ac:dyDescent="0.2">
      <c r="A691" s="109" t="s">
        <v>2078</v>
      </c>
      <c r="B691" s="110" t="s">
        <v>747</v>
      </c>
      <c r="C691" s="111">
        <v>1</v>
      </c>
      <c r="D691" s="112"/>
      <c r="E691" s="113">
        <v>1069.6549089499999</v>
      </c>
      <c r="F691" s="114">
        <v>1069.6549089499999</v>
      </c>
      <c r="G691" s="115">
        <v>88</v>
      </c>
      <c r="H691" s="116">
        <v>128.35858907400001</v>
      </c>
      <c r="I691" s="117"/>
    </row>
    <row r="692" spans="1:9" outlineLevel="3" x14ac:dyDescent="0.2">
      <c r="A692" s="109" t="s">
        <v>2079</v>
      </c>
      <c r="B692" s="110" t="s">
        <v>749</v>
      </c>
      <c r="C692" s="111">
        <v>93</v>
      </c>
      <c r="D692" s="112"/>
      <c r="E692" s="113">
        <v>9012.9</v>
      </c>
      <c r="F692" s="114">
        <f>C692*E692</f>
        <v>838199.7</v>
      </c>
      <c r="G692" s="115">
        <v>88</v>
      </c>
      <c r="H692" s="116">
        <f>F692*(1-(G692/100)) +(0*SUM(H693))</f>
        <v>100583.96399999999</v>
      </c>
      <c r="I692" s="117"/>
    </row>
    <row r="693" spans="1:9" hidden="1" outlineLevel="3" x14ac:dyDescent="0.2">
      <c r="A693" s="109" t="s">
        <v>2080</v>
      </c>
      <c r="B693" s="110" t="s">
        <v>751</v>
      </c>
      <c r="C693" s="111">
        <v>1</v>
      </c>
      <c r="D693" s="112"/>
      <c r="E693" s="113">
        <v>9012.9</v>
      </c>
      <c r="F693" s="114">
        <v>9012.9</v>
      </c>
      <c r="G693" s="115">
        <v>88</v>
      </c>
      <c r="H693" s="116">
        <v>1081.548</v>
      </c>
      <c r="I693" s="117"/>
    </row>
    <row r="694" spans="1:9" outlineLevel="2" x14ac:dyDescent="0.2">
      <c r="A694" s="109" t="s">
        <v>2081</v>
      </c>
      <c r="B694" s="110" t="s">
        <v>2082</v>
      </c>
      <c r="C694" s="111">
        <v>1</v>
      </c>
      <c r="D694" s="112"/>
      <c r="E694" s="113">
        <f>SUM(F695)</f>
        <v>123163.12237374</v>
      </c>
      <c r="F694" s="114">
        <f>C694*E694</f>
        <v>123163.12237374</v>
      </c>
      <c r="G694" s="115">
        <f>IF(F694=0, 0, 100*(1-(H694/F694)))</f>
        <v>85.6</v>
      </c>
      <c r="H694" s="116">
        <f>C694*SUM(H695)</f>
        <v>17735.48962181856</v>
      </c>
      <c r="I694" s="117"/>
    </row>
    <row r="695" spans="1:9" outlineLevel="2" x14ac:dyDescent="0.2">
      <c r="A695" s="109" t="s">
        <v>2083</v>
      </c>
      <c r="B695" s="110" t="s">
        <v>778</v>
      </c>
      <c r="C695" s="111">
        <v>93</v>
      </c>
      <c r="D695" s="112"/>
      <c r="E695" s="113">
        <v>1324.33464918</v>
      </c>
      <c r="F695" s="114">
        <f>C695*E695</f>
        <v>123163.12237374</v>
      </c>
      <c r="G695" s="115">
        <v>85.6</v>
      </c>
      <c r="H695" s="116">
        <f>F695*(1-(G695/100)) +(0*SUM(H696))</f>
        <v>17735.48962181856</v>
      </c>
      <c r="I695" s="117"/>
    </row>
    <row r="696" spans="1:9" hidden="1" outlineLevel="2" x14ac:dyDescent="0.2">
      <c r="A696" s="109" t="s">
        <v>2084</v>
      </c>
      <c r="B696" s="110" t="s">
        <v>780</v>
      </c>
      <c r="C696" s="111">
        <v>1</v>
      </c>
      <c r="D696" s="112"/>
      <c r="E696" s="113">
        <v>1324.33464918</v>
      </c>
      <c r="F696" s="114">
        <v>1324.33464918</v>
      </c>
      <c r="G696" s="115">
        <v>85.6</v>
      </c>
      <c r="H696" s="116">
        <v>190.70418948192</v>
      </c>
      <c r="I696" s="117"/>
    </row>
    <row r="697" spans="1:9" outlineLevel="2" x14ac:dyDescent="0.2">
      <c r="A697" s="109" t="s">
        <v>2085</v>
      </c>
      <c r="B697" s="110" t="s">
        <v>2086</v>
      </c>
      <c r="C697" s="111">
        <v>1</v>
      </c>
      <c r="D697" s="112"/>
      <c r="E697" s="113">
        <f>SUM(F698)</f>
        <v>197710.42913567999</v>
      </c>
      <c r="F697" s="114">
        <f>C697*E697</f>
        <v>197710.42913567999</v>
      </c>
      <c r="G697" s="115">
        <f>IF(F697=0, 0, 100*(1-(H697/F697)))</f>
        <v>88</v>
      </c>
      <c r="H697" s="116">
        <f>C697*SUM(H698)</f>
        <v>23725.251496281599</v>
      </c>
      <c r="I697" s="117"/>
    </row>
    <row r="698" spans="1:9" outlineLevel="2" x14ac:dyDescent="0.2">
      <c r="A698" s="109" t="s">
        <v>2087</v>
      </c>
      <c r="B698" s="110" t="s">
        <v>784</v>
      </c>
      <c r="C698" s="111">
        <v>113</v>
      </c>
      <c r="D698" s="112"/>
      <c r="E698" s="113">
        <v>1749.64981536</v>
      </c>
      <c r="F698" s="114">
        <f>C698*E698</f>
        <v>197710.42913567999</v>
      </c>
      <c r="G698" s="115">
        <v>88</v>
      </c>
      <c r="H698" s="116">
        <f>F698*(1-(G698/100)) +(0*SUM(H699))</f>
        <v>23725.251496281599</v>
      </c>
      <c r="I698" s="117"/>
    </row>
    <row r="699" spans="1:9" hidden="1" outlineLevel="2" x14ac:dyDescent="0.2">
      <c r="A699" s="109" t="s">
        <v>2088</v>
      </c>
      <c r="B699" s="110" t="s">
        <v>786</v>
      </c>
      <c r="C699" s="111">
        <v>1</v>
      </c>
      <c r="D699" s="112"/>
      <c r="E699" s="113">
        <v>1749.64981536</v>
      </c>
      <c r="F699" s="114">
        <v>1749.64981536</v>
      </c>
      <c r="G699" s="115">
        <v>88</v>
      </c>
      <c r="H699" s="116">
        <v>209.95797784320001</v>
      </c>
      <c r="I699" s="117"/>
    </row>
    <row r="700" spans="1:9" outlineLevel="2" x14ac:dyDescent="0.2">
      <c r="A700" s="109" t="s">
        <v>2089</v>
      </c>
      <c r="B700" s="110" t="s">
        <v>2090</v>
      </c>
      <c r="C700" s="111">
        <v>1</v>
      </c>
      <c r="D700" s="112"/>
      <c r="E700" s="113">
        <f>SUM(F701)</f>
        <v>90653.253533230003</v>
      </c>
      <c r="F700" s="114">
        <f>C700*E700</f>
        <v>90653.253533230003</v>
      </c>
      <c r="G700" s="115">
        <f>IF(F700=0, 0, 100*(1-(H700/F700)))</f>
        <v>76</v>
      </c>
      <c r="H700" s="116">
        <f>C700*SUM(H701)</f>
        <v>21756.780847975198</v>
      </c>
      <c r="I700" s="117"/>
    </row>
    <row r="701" spans="1:9" outlineLevel="2" x14ac:dyDescent="0.2">
      <c r="A701" s="109" t="s">
        <v>2091</v>
      </c>
      <c r="B701" s="110" t="s">
        <v>790</v>
      </c>
      <c r="C701" s="111">
        <v>113</v>
      </c>
      <c r="D701" s="112"/>
      <c r="E701" s="113">
        <v>802.24118170999998</v>
      </c>
      <c r="F701" s="114">
        <f>C701*E701</f>
        <v>90653.253533230003</v>
      </c>
      <c r="G701" s="115">
        <v>76</v>
      </c>
      <c r="H701" s="116">
        <f>F701*(1-(G701/100)) +(0*SUM(H702))</f>
        <v>21756.780847975198</v>
      </c>
      <c r="I701" s="117"/>
    </row>
    <row r="702" spans="1:9" hidden="1" outlineLevel="2" x14ac:dyDescent="0.2">
      <c r="A702" s="109" t="s">
        <v>2092</v>
      </c>
      <c r="B702" s="110" t="s">
        <v>792</v>
      </c>
      <c r="C702" s="111">
        <v>1</v>
      </c>
      <c r="D702" s="112"/>
      <c r="E702" s="113">
        <v>802.24118170999998</v>
      </c>
      <c r="F702" s="114">
        <v>802.24118170999998</v>
      </c>
      <c r="G702" s="115">
        <v>76</v>
      </c>
      <c r="H702" s="116">
        <v>192.5378836104</v>
      </c>
      <c r="I702" s="117"/>
    </row>
    <row r="703" spans="1:9" outlineLevel="2" x14ac:dyDescent="0.2">
      <c r="A703" s="109" t="s">
        <v>2093</v>
      </c>
      <c r="B703" s="110" t="s">
        <v>2094</v>
      </c>
      <c r="C703" s="111">
        <v>1</v>
      </c>
      <c r="D703" s="112"/>
      <c r="E703" s="113">
        <f>SUM(F704)</f>
        <v>74608.429899030001</v>
      </c>
      <c r="F703" s="114">
        <f>C703*E703</f>
        <v>74608.429899030001</v>
      </c>
      <c r="G703" s="115">
        <f>IF(F703=0, 0, 100*(1-(H703/F703)))</f>
        <v>85.6</v>
      </c>
      <c r="H703" s="116">
        <f>C703*SUM(H704)</f>
        <v>10743.613905460321</v>
      </c>
      <c r="I703" s="117"/>
    </row>
    <row r="704" spans="1:9" outlineLevel="2" x14ac:dyDescent="0.2">
      <c r="A704" s="109" t="s">
        <v>2095</v>
      </c>
      <c r="B704" s="110" t="s">
        <v>790</v>
      </c>
      <c r="C704" s="111">
        <v>93</v>
      </c>
      <c r="D704" s="112"/>
      <c r="E704" s="113">
        <v>802.24118170999998</v>
      </c>
      <c r="F704" s="114">
        <f>C704*E704</f>
        <v>74608.429899030001</v>
      </c>
      <c r="G704" s="115">
        <v>85.6</v>
      </c>
      <c r="H704" s="116">
        <f>F704*(1-(G704/100)) +(0*SUM(H705))</f>
        <v>10743.613905460321</v>
      </c>
      <c r="I704" s="117"/>
    </row>
    <row r="705" spans="1:9" hidden="1" outlineLevel="2" x14ac:dyDescent="0.2">
      <c r="A705" s="109" t="s">
        <v>2096</v>
      </c>
      <c r="B705" s="110" t="s">
        <v>792</v>
      </c>
      <c r="C705" s="111">
        <v>1</v>
      </c>
      <c r="D705" s="112"/>
      <c r="E705" s="113">
        <v>802.24118170999998</v>
      </c>
      <c r="F705" s="114">
        <v>802.24118170999998</v>
      </c>
      <c r="G705" s="115">
        <v>85.6</v>
      </c>
      <c r="H705" s="116">
        <v>115.52273016624</v>
      </c>
      <c r="I705" s="117"/>
    </row>
    <row r="706" spans="1:9" outlineLevel="2" x14ac:dyDescent="0.2">
      <c r="A706" s="109" t="s">
        <v>2097</v>
      </c>
      <c r="B706" s="110" t="s">
        <v>2098</v>
      </c>
      <c r="C706" s="111">
        <v>1</v>
      </c>
      <c r="D706" s="112"/>
      <c r="E706" s="113">
        <f>SUM(F707)</f>
        <v>74608.429899030001</v>
      </c>
      <c r="F706" s="114">
        <f>C706*E706</f>
        <v>74608.429899030001</v>
      </c>
      <c r="G706" s="115">
        <f>IF(F706=0, 0, 100*(1-(H706/F706)))</f>
        <v>88</v>
      </c>
      <c r="H706" s="116">
        <f>C706*SUM(H707)</f>
        <v>8953.0115878836004</v>
      </c>
      <c r="I706" s="117"/>
    </row>
    <row r="707" spans="1:9" outlineLevel="2" x14ac:dyDescent="0.2">
      <c r="A707" s="109" t="s">
        <v>2099</v>
      </c>
      <c r="B707" s="110" t="s">
        <v>790</v>
      </c>
      <c r="C707" s="111">
        <v>93</v>
      </c>
      <c r="D707" s="112"/>
      <c r="E707" s="113">
        <v>802.24118170999998</v>
      </c>
      <c r="F707" s="114">
        <f>C707*E707</f>
        <v>74608.429899030001</v>
      </c>
      <c r="G707" s="115">
        <v>88</v>
      </c>
      <c r="H707" s="116">
        <f>F707*(1-(G707/100)) +(0*SUM(H708))</f>
        <v>8953.0115878836004</v>
      </c>
      <c r="I707" s="117"/>
    </row>
    <row r="708" spans="1:9" hidden="1" outlineLevel="2" x14ac:dyDescent="0.2">
      <c r="A708" s="109" t="s">
        <v>2100</v>
      </c>
      <c r="B708" s="110" t="s">
        <v>792</v>
      </c>
      <c r="C708" s="111">
        <v>1</v>
      </c>
      <c r="D708" s="112"/>
      <c r="E708" s="113">
        <v>802.24118170999998</v>
      </c>
      <c r="F708" s="114">
        <v>802.24118170999998</v>
      </c>
      <c r="G708" s="115">
        <v>88</v>
      </c>
      <c r="H708" s="116">
        <v>96.268941805200001</v>
      </c>
      <c r="I708" s="117"/>
    </row>
    <row r="709" spans="1:9" outlineLevel="2" x14ac:dyDescent="0.2">
      <c r="A709" s="109" t="s">
        <v>2101</v>
      </c>
      <c r="B709" s="110" t="s">
        <v>2102</v>
      </c>
      <c r="C709" s="111">
        <v>1</v>
      </c>
      <c r="D709" s="112"/>
      <c r="E709" s="113">
        <f>SUM(F710)</f>
        <v>54391.95212039</v>
      </c>
      <c r="F709" s="114">
        <f>C709*E709</f>
        <v>54391.95212039</v>
      </c>
      <c r="G709" s="115">
        <f>IF(F709=0, 0, 100*(1-(H709/F709)))</f>
        <v>76</v>
      </c>
      <c r="H709" s="116">
        <f>C709*SUM(H710)</f>
        <v>13054.068508893599</v>
      </c>
      <c r="I709" s="117"/>
    </row>
    <row r="710" spans="1:9" outlineLevel="2" x14ac:dyDescent="0.2">
      <c r="A710" s="109" t="s">
        <v>2103</v>
      </c>
      <c r="B710" s="110" t="s">
        <v>1993</v>
      </c>
      <c r="C710" s="111">
        <v>113</v>
      </c>
      <c r="D710" s="112"/>
      <c r="E710" s="113">
        <v>481.34470902999999</v>
      </c>
      <c r="F710" s="114">
        <f>C710*E710</f>
        <v>54391.95212039</v>
      </c>
      <c r="G710" s="115">
        <v>76</v>
      </c>
      <c r="H710" s="116">
        <f>F710*(1-(G710/100)) +(0*SUM(H711))</f>
        <v>13054.068508893599</v>
      </c>
      <c r="I710" s="117"/>
    </row>
    <row r="711" spans="1:9" hidden="1" outlineLevel="2" x14ac:dyDescent="0.2">
      <c r="A711" s="109" t="s">
        <v>2104</v>
      </c>
      <c r="B711" s="110" t="s">
        <v>1995</v>
      </c>
      <c r="C711" s="111">
        <v>1</v>
      </c>
      <c r="D711" s="112"/>
      <c r="E711" s="113">
        <v>481.34470902999999</v>
      </c>
      <c r="F711" s="114">
        <v>481.34470902999999</v>
      </c>
      <c r="G711" s="115">
        <v>76</v>
      </c>
      <c r="H711" s="116">
        <v>115.5227301672</v>
      </c>
      <c r="I711" s="117"/>
    </row>
    <row r="712" spans="1:9" outlineLevel="2" x14ac:dyDescent="0.2">
      <c r="A712" s="109" t="s">
        <v>2105</v>
      </c>
      <c r="B712" s="110" t="s">
        <v>2106</v>
      </c>
      <c r="C712" s="111">
        <v>1</v>
      </c>
      <c r="D712" s="112"/>
      <c r="E712" s="113">
        <f>SUM(F713,F715)</f>
        <v>232676.68407061999</v>
      </c>
      <c r="F712" s="114">
        <f>C712*E712</f>
        <v>232676.68407061999</v>
      </c>
      <c r="G712" s="115">
        <f>IF(F712=0, 0, 100*(1-(H712/F712)))</f>
        <v>76</v>
      </c>
      <c r="H712" s="116">
        <f>C712*SUM(H713,H715)</f>
        <v>55842.404176948796</v>
      </c>
      <c r="I712" s="117"/>
    </row>
    <row r="713" spans="1:9" outlineLevel="3" x14ac:dyDescent="0.2">
      <c r="A713" s="109" t="s">
        <v>2107</v>
      </c>
      <c r="B713" s="110" t="s">
        <v>712</v>
      </c>
      <c r="C713" s="111">
        <v>113</v>
      </c>
      <c r="D713" s="112"/>
      <c r="E713" s="113">
        <v>1782.75818159</v>
      </c>
      <c r="F713" s="114">
        <f>C713*E713</f>
        <v>201451.67451966999</v>
      </c>
      <c r="G713" s="115">
        <v>76</v>
      </c>
      <c r="H713" s="116">
        <f>F713*(1-(G713/100)) +(0*SUM(H714))</f>
        <v>48348.401884720799</v>
      </c>
      <c r="I713" s="117"/>
    </row>
    <row r="714" spans="1:9" hidden="1" outlineLevel="3" x14ac:dyDescent="0.2">
      <c r="A714" s="109" t="s">
        <v>2108</v>
      </c>
      <c r="B714" s="110" t="s">
        <v>714</v>
      </c>
      <c r="C714" s="111">
        <v>1</v>
      </c>
      <c r="D714" s="112"/>
      <c r="E714" s="113">
        <v>1782.75818159</v>
      </c>
      <c r="F714" s="114">
        <v>1782.75818159</v>
      </c>
      <c r="G714" s="115">
        <v>76</v>
      </c>
      <c r="H714" s="116">
        <v>427.86196358159998</v>
      </c>
      <c r="I714" s="117"/>
    </row>
    <row r="715" spans="1:9" outlineLevel="3" x14ac:dyDescent="0.2">
      <c r="A715" s="109" t="s">
        <v>2109</v>
      </c>
      <c r="B715" s="110" t="s">
        <v>716</v>
      </c>
      <c r="C715" s="111">
        <v>113</v>
      </c>
      <c r="D715" s="112"/>
      <c r="E715" s="113">
        <v>276.32751815</v>
      </c>
      <c r="F715" s="114">
        <f>C715*E715</f>
        <v>31225.009550949999</v>
      </c>
      <c r="G715" s="115">
        <v>76</v>
      </c>
      <c r="H715" s="116">
        <f>F715*(1-(G715/100)) +(0*SUM(H716))</f>
        <v>7494.0022922279995</v>
      </c>
      <c r="I715" s="117"/>
    </row>
    <row r="716" spans="1:9" hidden="1" outlineLevel="3" x14ac:dyDescent="0.2">
      <c r="A716" s="109" t="s">
        <v>2110</v>
      </c>
      <c r="B716" s="110" t="s">
        <v>718</v>
      </c>
      <c r="C716" s="111">
        <v>1</v>
      </c>
      <c r="D716" s="112"/>
      <c r="E716" s="113">
        <v>276.32751815</v>
      </c>
      <c r="F716" s="114">
        <v>276.32751815</v>
      </c>
      <c r="G716" s="115">
        <v>76</v>
      </c>
      <c r="H716" s="116">
        <v>66.318604355999994</v>
      </c>
      <c r="I716" s="117"/>
    </row>
    <row r="717" spans="1:9" outlineLevel="2" x14ac:dyDescent="0.2">
      <c r="A717" s="109" t="s">
        <v>2111</v>
      </c>
      <c r="B717" s="110" t="s">
        <v>2112</v>
      </c>
      <c r="C717" s="111">
        <v>1</v>
      </c>
      <c r="D717" s="112"/>
      <c r="E717" s="113">
        <f>SUM(F718,F720)</f>
        <v>191494.97007582002</v>
      </c>
      <c r="F717" s="114">
        <f>C717*E717</f>
        <v>191494.97007582002</v>
      </c>
      <c r="G717" s="115">
        <f>IF(F717=0, 0, 100*(1-(H717/F717)))</f>
        <v>85.6</v>
      </c>
      <c r="H717" s="116">
        <f>C717*SUM(H718,H720)</f>
        <v>27575.275690918083</v>
      </c>
      <c r="I717" s="117"/>
    </row>
    <row r="718" spans="1:9" outlineLevel="3" x14ac:dyDescent="0.2">
      <c r="A718" s="109" t="s">
        <v>2113</v>
      </c>
      <c r="B718" s="110" t="s">
        <v>712</v>
      </c>
      <c r="C718" s="111">
        <v>93</v>
      </c>
      <c r="D718" s="112"/>
      <c r="E718" s="113">
        <v>1782.75818159</v>
      </c>
      <c r="F718" s="114">
        <f>C718*E718</f>
        <v>165796.51088787001</v>
      </c>
      <c r="G718" s="115">
        <v>85.6</v>
      </c>
      <c r="H718" s="116">
        <f>F718*(1-(G718/100)) +(0*SUM(H719))</f>
        <v>23874.697567853284</v>
      </c>
      <c r="I718" s="117"/>
    </row>
    <row r="719" spans="1:9" hidden="1" outlineLevel="3" x14ac:dyDescent="0.2">
      <c r="A719" s="109" t="s">
        <v>2114</v>
      </c>
      <c r="B719" s="110" t="s">
        <v>714</v>
      </c>
      <c r="C719" s="111">
        <v>1</v>
      </c>
      <c r="D719" s="112"/>
      <c r="E719" s="113">
        <v>1782.75818159</v>
      </c>
      <c r="F719" s="114">
        <v>1782.75818159</v>
      </c>
      <c r="G719" s="115">
        <v>85.6</v>
      </c>
      <c r="H719" s="116">
        <v>256.71717814895999</v>
      </c>
      <c r="I719" s="117"/>
    </row>
    <row r="720" spans="1:9" outlineLevel="3" x14ac:dyDescent="0.2">
      <c r="A720" s="109" t="s">
        <v>2115</v>
      </c>
      <c r="B720" s="110" t="s">
        <v>716</v>
      </c>
      <c r="C720" s="111">
        <v>93</v>
      </c>
      <c r="D720" s="112"/>
      <c r="E720" s="113">
        <v>276.32751815</v>
      </c>
      <c r="F720" s="114">
        <f>C720*E720</f>
        <v>25698.45918795</v>
      </c>
      <c r="G720" s="115">
        <v>85.6</v>
      </c>
      <c r="H720" s="116">
        <f>F720*(1-(G720/100)) +(0*SUM(H721))</f>
        <v>3700.5781230648004</v>
      </c>
      <c r="I720" s="117"/>
    </row>
    <row r="721" spans="1:9" hidden="1" outlineLevel="3" x14ac:dyDescent="0.2">
      <c r="A721" s="109" t="s">
        <v>2116</v>
      </c>
      <c r="B721" s="110" t="s">
        <v>718</v>
      </c>
      <c r="C721" s="111">
        <v>1</v>
      </c>
      <c r="D721" s="112"/>
      <c r="E721" s="113">
        <v>276.32751815</v>
      </c>
      <c r="F721" s="114">
        <v>276.32751815</v>
      </c>
      <c r="G721" s="115">
        <v>85.6</v>
      </c>
      <c r="H721" s="116">
        <v>39.791162613600001</v>
      </c>
      <c r="I721" s="117"/>
    </row>
    <row r="722" spans="1:9" x14ac:dyDescent="0.2">
      <c r="A722" s="109"/>
      <c r="B722" s="110"/>
      <c r="C722" s="111"/>
      <c r="D722" s="112"/>
      <c r="E722" s="113"/>
      <c r="F722" s="114"/>
      <c r="G722" s="115"/>
      <c r="H722" s="116"/>
      <c r="I722" s="117"/>
    </row>
    <row r="723" spans="1:9" ht="13.5" thickBot="1" x14ac:dyDescent="0.25">
      <c r="A723" s="118"/>
      <c r="B723" s="119"/>
      <c r="C723" s="120"/>
      <c r="D723" s="121"/>
      <c r="E723" s="122"/>
      <c r="F723" s="123"/>
      <c r="G723" s="124"/>
      <c r="H723" s="125"/>
      <c r="I723" s="126"/>
    </row>
    <row r="724" spans="1:9" x14ac:dyDescent="0.2">
      <c r="A724" s="27"/>
      <c r="B724" s="127" t="s">
        <v>49</v>
      </c>
      <c r="C724" s="128"/>
      <c r="D724" s="27"/>
      <c r="E724" s="129"/>
      <c r="F724" s="114"/>
      <c r="G724" s="130"/>
      <c r="H724" s="129">
        <f>F11</f>
        <v>33128807.148940455</v>
      </c>
      <c r="I724" s="129"/>
    </row>
    <row r="725" spans="1:9" x14ac:dyDescent="0.2">
      <c r="A725" s="4"/>
      <c r="B725" s="127" t="s">
        <v>50</v>
      </c>
      <c r="C725" s="96"/>
      <c r="D725" s="4"/>
      <c r="E725" s="20"/>
      <c r="F725" s="114"/>
      <c r="G725" s="97"/>
      <c r="H725" s="20">
        <f>H11</f>
        <v>14287642.218397345</v>
      </c>
      <c r="I725" s="20"/>
    </row>
    <row r="726" spans="1:9" x14ac:dyDescent="0.2">
      <c r="A726" s="4"/>
      <c r="B726" s="127" t="s">
        <v>51</v>
      </c>
      <c r="C726" s="96"/>
      <c r="D726" s="4"/>
      <c r="E726" s="20"/>
      <c r="F726" s="114"/>
      <c r="G726" s="97"/>
      <c r="H726" s="20">
        <f>I11</f>
        <v>0</v>
      </c>
      <c r="I726" s="20"/>
    </row>
    <row r="727" spans="1:9" x14ac:dyDescent="0.2">
      <c r="A727" s="4"/>
      <c r="B727" s="127"/>
      <c r="C727" s="96"/>
      <c r="D727" s="4"/>
      <c r="E727" s="20"/>
      <c r="F727" s="114"/>
      <c r="G727" s="97"/>
      <c r="H727" s="20"/>
      <c r="I727" s="20"/>
    </row>
    <row r="728" spans="1:9" x14ac:dyDescent="0.2">
      <c r="A728" s="4"/>
      <c r="B728" s="76" t="s">
        <v>52</v>
      </c>
      <c r="C728" s="96"/>
      <c r="D728" s="4"/>
      <c r="E728" s="20"/>
      <c r="F728" s="114"/>
      <c r="G728" s="97"/>
      <c r="H728" s="20">
        <f>SUM(H725,H726)</f>
        <v>14287642.218397345</v>
      </c>
    </row>
    <row r="729" spans="1:9" x14ac:dyDescent="0.2">
      <c r="A729" s="4"/>
      <c r="B729" s="76"/>
      <c r="C729" s="96"/>
      <c r="D729" s="4"/>
      <c r="E729" s="20"/>
      <c r="F729" s="20"/>
      <c r="G729" s="97"/>
      <c r="H729" s="20"/>
      <c r="I729" s="20"/>
    </row>
  </sheetData>
  <printOptions horizontalCentered="1"/>
  <pageMargins left="0.75" right="0.75" top="1.1499999999999999" bottom="0.65" header="0.35" footer="0.35"/>
  <pageSetup paperSize="9" scale="25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outlinePr summaryBelow="0"/>
    <pageSetUpPr fitToPage="1"/>
  </sheetPr>
  <dimension ref="A1:I411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4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 t="s">
        <v>54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2117</v>
      </c>
      <c r="B11" s="110" t="s">
        <v>2118</v>
      </c>
      <c r="C11" s="111">
        <v>1</v>
      </c>
      <c r="D11" s="112"/>
      <c r="E11" s="113">
        <f>SUM(F12,F132,F196,F242,F288,F295,F302,F330,F337,F348,F355,F362,F369,F376,F383,F390,F397)</f>
        <v>20901175.676435307</v>
      </c>
      <c r="F11" s="114">
        <f>C11*E11</f>
        <v>20901175.676435307</v>
      </c>
      <c r="G11" s="115">
        <f>IF(F11=0, 0, 100*(1-(H11/F11)))</f>
        <v>38.247919886968539</v>
      </c>
      <c r="H11" s="116">
        <f>C11*SUM(H12,H132,H196,H242,H288,H295,H302,H330,H337,H348,H355,H362,H369,H376,H383,H390,H397)</f>
        <v>12906910.748277776</v>
      </c>
      <c r="I11" s="117">
        <f>SUM(I12:I403)</f>
        <v>0</v>
      </c>
    </row>
    <row r="12" spans="1:9" outlineLevel="1" x14ac:dyDescent="0.2">
      <c r="A12" s="109" t="s">
        <v>2119</v>
      </c>
      <c r="B12" s="110" t="s">
        <v>2120</v>
      </c>
      <c r="C12" s="111">
        <v>1</v>
      </c>
      <c r="D12" s="112"/>
      <c r="E12" s="113">
        <f>SUM(F13,F20,F25,F28,F52,F55,F58,F61,F64,F75,F78,F81,F94,F111,F114,F117,F120,F123,F126,F129)</f>
        <v>6891763.4065701794</v>
      </c>
      <c r="F12" s="114">
        <f>C12*E12</f>
        <v>6891763.4065701794</v>
      </c>
      <c r="G12" s="115">
        <f>IF(F12=0, 0, 100*(1-(H12/F12)))</f>
        <v>40</v>
      </c>
      <c r="H12" s="116">
        <f>C12*SUM(H13,H20,H25,H28,H52,H55,H58,H61,H64,H75,H78,H81,H94,H111,H114,H117,H120,H123,H126,H129)</f>
        <v>4135058.0439421074</v>
      </c>
      <c r="I12" s="117"/>
    </row>
    <row r="13" spans="1:9" outlineLevel="2" x14ac:dyDescent="0.2">
      <c r="A13" s="109" t="s">
        <v>2121</v>
      </c>
      <c r="B13" s="110" t="s">
        <v>2122</v>
      </c>
      <c r="C13" s="111">
        <v>1</v>
      </c>
      <c r="D13" s="112"/>
      <c r="E13" s="113">
        <f>SUM(F14)</f>
        <v>293553.7</v>
      </c>
      <c r="F13" s="114">
        <f>C13*E13</f>
        <v>293553.7</v>
      </c>
      <c r="G13" s="115">
        <f>IF(F13=0, 0, 100*(1-(H13/F13)))</f>
        <v>40</v>
      </c>
      <c r="H13" s="116">
        <f>C13*SUM(H14)</f>
        <v>176132.22</v>
      </c>
      <c r="I13" s="117"/>
    </row>
    <row r="14" spans="1:9" outlineLevel="2" x14ac:dyDescent="0.2">
      <c r="A14" s="109" t="s">
        <v>2123</v>
      </c>
      <c r="B14" s="110" t="s">
        <v>2124</v>
      </c>
      <c r="C14" s="111">
        <v>110</v>
      </c>
      <c r="D14" s="112"/>
      <c r="E14" s="113">
        <f>SUM(F15)</f>
        <v>2668.67</v>
      </c>
      <c r="F14" s="114">
        <f>C14*E14</f>
        <v>293553.7</v>
      </c>
      <c r="G14" s="115">
        <f>IF(F14=0, 0, 100*(1-(H14/F14)))</f>
        <v>40</v>
      </c>
      <c r="H14" s="116">
        <f>C14*SUM(H15)</f>
        <v>176132.22</v>
      </c>
      <c r="I14" s="117"/>
    </row>
    <row r="15" spans="1:9" outlineLevel="2" x14ac:dyDescent="0.2">
      <c r="A15" s="109" t="s">
        <v>2125</v>
      </c>
      <c r="B15" s="110" t="s">
        <v>2126</v>
      </c>
      <c r="C15" s="111">
        <v>1</v>
      </c>
      <c r="D15" s="112"/>
      <c r="E15" s="113">
        <v>2668.67</v>
      </c>
      <c r="F15" s="114">
        <f>C15*E15</f>
        <v>2668.67</v>
      </c>
      <c r="G15" s="115">
        <v>40</v>
      </c>
      <c r="H15" s="116">
        <f>F15*(1-(G15/100)) +(0*SUM(H16,H17,H18,H19))</f>
        <v>1601.202</v>
      </c>
      <c r="I15" s="117"/>
    </row>
    <row r="16" spans="1:9" hidden="1" outlineLevel="3" x14ac:dyDescent="0.2">
      <c r="A16" s="109" t="s">
        <v>2127</v>
      </c>
      <c r="B16" s="110" t="s">
        <v>2128</v>
      </c>
      <c r="C16" s="111">
        <v>1</v>
      </c>
      <c r="D16" s="112"/>
      <c r="E16" s="113">
        <v>15.83</v>
      </c>
      <c r="F16" s="114">
        <v>15.83</v>
      </c>
      <c r="G16" s="115">
        <v>40</v>
      </c>
      <c r="H16" s="116">
        <v>9.4979999999999993</v>
      </c>
      <c r="I16" s="117"/>
    </row>
    <row r="17" spans="1:9" hidden="1" outlineLevel="3" x14ac:dyDescent="0.2">
      <c r="A17" s="109" t="s">
        <v>2129</v>
      </c>
      <c r="B17" s="110" t="s">
        <v>2130</v>
      </c>
      <c r="C17" s="111">
        <v>2</v>
      </c>
      <c r="D17" s="112"/>
      <c r="E17" s="113">
        <v>127.78</v>
      </c>
      <c r="F17" s="114">
        <v>255.56</v>
      </c>
      <c r="G17" s="115">
        <v>40</v>
      </c>
      <c r="H17" s="116">
        <v>153.33600000000001</v>
      </c>
      <c r="I17" s="117"/>
    </row>
    <row r="18" spans="1:9" hidden="1" outlineLevel="3" x14ac:dyDescent="0.2">
      <c r="A18" s="109" t="s">
        <v>2131</v>
      </c>
      <c r="B18" s="110" t="s">
        <v>2132</v>
      </c>
      <c r="C18" s="111">
        <v>1</v>
      </c>
      <c r="D18" s="112"/>
      <c r="E18" s="113">
        <v>37.409999999999997</v>
      </c>
      <c r="F18" s="114">
        <v>37.409999999999997</v>
      </c>
      <c r="G18" s="115">
        <v>40</v>
      </c>
      <c r="H18" s="116">
        <v>22.446000000000002</v>
      </c>
      <c r="I18" s="117"/>
    </row>
    <row r="19" spans="1:9" hidden="1" outlineLevel="3" x14ac:dyDescent="0.2">
      <c r="A19" s="109" t="s">
        <v>2133</v>
      </c>
      <c r="B19" s="110" t="s">
        <v>2134</v>
      </c>
      <c r="C19" s="111">
        <v>1</v>
      </c>
      <c r="D19" s="112"/>
      <c r="E19" s="113">
        <v>2359.87</v>
      </c>
      <c r="F19" s="114">
        <v>2359.87</v>
      </c>
      <c r="G19" s="115">
        <v>40</v>
      </c>
      <c r="H19" s="116">
        <v>1415.922</v>
      </c>
      <c r="I19" s="117"/>
    </row>
    <row r="20" spans="1:9" outlineLevel="2" x14ac:dyDescent="0.2">
      <c r="A20" s="109" t="s">
        <v>2135</v>
      </c>
      <c r="B20" s="110" t="s">
        <v>2136</v>
      </c>
      <c r="C20" s="111">
        <v>1</v>
      </c>
      <c r="D20" s="112"/>
      <c r="E20" s="113">
        <f>SUM(F21,F23)</f>
        <v>2648096.2689422998</v>
      </c>
      <c r="F20" s="114">
        <f>C20*E20</f>
        <v>2648096.2689422998</v>
      </c>
      <c r="G20" s="115">
        <f>IF(F20=0, 0, 100*(1-(H20/F20)))</f>
        <v>40</v>
      </c>
      <c r="H20" s="116">
        <f>C20*SUM(H21,H23)</f>
        <v>1588857.7613653799</v>
      </c>
      <c r="I20" s="117"/>
    </row>
    <row r="21" spans="1:9" outlineLevel="3" x14ac:dyDescent="0.2">
      <c r="A21" s="109" t="s">
        <v>2137</v>
      </c>
      <c r="B21" s="110" t="s">
        <v>2138</v>
      </c>
      <c r="C21" s="111">
        <v>110</v>
      </c>
      <c r="D21" s="112"/>
      <c r="E21" s="113">
        <v>3156.7553801099998</v>
      </c>
      <c r="F21" s="114">
        <f>C21*E21</f>
        <v>347243.09181209997</v>
      </c>
      <c r="G21" s="115">
        <v>40</v>
      </c>
      <c r="H21" s="116">
        <f>F21*(1-(G21/100)) +(0*SUM(H22))</f>
        <v>208345.85508725999</v>
      </c>
      <c r="I21" s="117"/>
    </row>
    <row r="22" spans="1:9" hidden="1" outlineLevel="3" x14ac:dyDescent="0.2">
      <c r="A22" s="109" t="s">
        <v>2139</v>
      </c>
      <c r="B22" s="110" t="s">
        <v>2140</v>
      </c>
      <c r="C22" s="111">
        <v>1</v>
      </c>
      <c r="D22" s="112"/>
      <c r="E22" s="113">
        <v>3156.7553801099998</v>
      </c>
      <c r="F22" s="114">
        <v>3156.7553801099998</v>
      </c>
      <c r="G22" s="115">
        <v>40</v>
      </c>
      <c r="H22" s="116">
        <v>1894.053228066</v>
      </c>
      <c r="I22" s="117"/>
    </row>
    <row r="23" spans="1:9" outlineLevel="3" x14ac:dyDescent="0.2">
      <c r="A23" s="109" t="s">
        <v>2141</v>
      </c>
      <c r="B23" s="110" t="s">
        <v>2142</v>
      </c>
      <c r="C23" s="111">
        <v>220</v>
      </c>
      <c r="D23" s="112"/>
      <c r="E23" s="113">
        <v>10458.423532409999</v>
      </c>
      <c r="F23" s="114">
        <f>C23*E23</f>
        <v>2300853.1771302</v>
      </c>
      <c r="G23" s="115">
        <v>40</v>
      </c>
      <c r="H23" s="116">
        <f>F23*(1-(G23/100)) +(0*SUM(H24))</f>
        <v>1380511.9062781199</v>
      </c>
      <c r="I23" s="117"/>
    </row>
    <row r="24" spans="1:9" hidden="1" outlineLevel="3" x14ac:dyDescent="0.2">
      <c r="A24" s="109" t="s">
        <v>2143</v>
      </c>
      <c r="B24" s="110" t="s">
        <v>2144</v>
      </c>
      <c r="C24" s="111">
        <v>1</v>
      </c>
      <c r="D24" s="112"/>
      <c r="E24" s="113">
        <v>10458.423532409999</v>
      </c>
      <c r="F24" s="114">
        <v>10458.423532409999</v>
      </c>
      <c r="G24" s="115">
        <v>40</v>
      </c>
      <c r="H24" s="116">
        <v>6275.0541194460002</v>
      </c>
      <c r="I24" s="117"/>
    </row>
    <row r="25" spans="1:9" outlineLevel="2" x14ac:dyDescent="0.2">
      <c r="A25" s="109" t="s">
        <v>2145</v>
      </c>
      <c r="B25" s="110" t="s">
        <v>2146</v>
      </c>
      <c r="C25" s="111">
        <v>1</v>
      </c>
      <c r="D25" s="112"/>
      <c r="E25" s="113">
        <f>SUM(F26)</f>
        <v>0</v>
      </c>
      <c r="F25" s="114">
        <f>C25*E25</f>
        <v>0</v>
      </c>
      <c r="G25" s="115">
        <f>IF(F25=0, 0, 100*(1-(H25/F25)))</f>
        <v>0</v>
      </c>
      <c r="H25" s="116">
        <f>C25*SUM(H26)</f>
        <v>0</v>
      </c>
      <c r="I25" s="117"/>
    </row>
    <row r="26" spans="1:9" outlineLevel="2" x14ac:dyDescent="0.2">
      <c r="A26" s="109" t="s">
        <v>2147</v>
      </c>
      <c r="B26" s="110" t="s">
        <v>338</v>
      </c>
      <c r="C26" s="111">
        <v>1</v>
      </c>
      <c r="D26" s="112"/>
      <c r="E26" s="113">
        <v>0</v>
      </c>
      <c r="F26" s="114">
        <f>C26*E26</f>
        <v>0</v>
      </c>
      <c r="G26" s="115">
        <v>0</v>
      </c>
      <c r="H26" s="116">
        <f>F26*(1-(G26/100)) +(0*SUM(H27))</f>
        <v>0</v>
      </c>
      <c r="I26" s="117"/>
    </row>
    <row r="27" spans="1:9" hidden="1" outlineLevel="2" x14ac:dyDescent="0.2">
      <c r="A27" s="109" t="s">
        <v>2148</v>
      </c>
      <c r="B27" s="110" t="s">
        <v>340</v>
      </c>
      <c r="C27" s="111">
        <v>1</v>
      </c>
      <c r="D27" s="112"/>
      <c r="E27" s="113">
        <v>0</v>
      </c>
      <c r="F27" s="114">
        <v>0</v>
      </c>
      <c r="G27" s="115">
        <v>0</v>
      </c>
      <c r="H27" s="116">
        <v>0</v>
      </c>
      <c r="I27" s="117"/>
    </row>
    <row r="28" spans="1:9" outlineLevel="2" x14ac:dyDescent="0.2">
      <c r="A28" s="109" t="s">
        <v>2149</v>
      </c>
      <c r="B28" s="110" t="s">
        <v>2150</v>
      </c>
      <c r="C28" s="111">
        <v>1</v>
      </c>
      <c r="D28" s="112"/>
      <c r="E28" s="113">
        <f>SUM(F29,F31,F33,F35,F37,F42,F44,F46,F48,F50)</f>
        <v>610533.00019087992</v>
      </c>
      <c r="F28" s="114">
        <f>C28*E28</f>
        <v>610533.00019087992</v>
      </c>
      <c r="G28" s="115">
        <f>IF(F28=0, 0, 100*(1-(H28/F28)))</f>
        <v>40</v>
      </c>
      <c r="H28" s="116">
        <f>C28*SUM(H29,H31,H33,H35,H37,H42,H44,H46,H48,H50)</f>
        <v>366319.80011452793</v>
      </c>
      <c r="I28" s="117"/>
    </row>
    <row r="29" spans="1:9" outlineLevel="3" x14ac:dyDescent="0.2">
      <c r="A29" s="109" t="s">
        <v>2151</v>
      </c>
      <c r="B29" s="110" t="s">
        <v>2152</v>
      </c>
      <c r="C29" s="111">
        <v>36</v>
      </c>
      <c r="D29" s="112"/>
      <c r="E29" s="113">
        <v>926.14287533000004</v>
      </c>
      <c r="F29" s="114">
        <f>C29*E29</f>
        <v>33341.14351188</v>
      </c>
      <c r="G29" s="115">
        <v>40</v>
      </c>
      <c r="H29" s="116">
        <f>F29*(1-(G29/100)) +(0*SUM(H30))</f>
        <v>20004.686107128</v>
      </c>
      <c r="I29" s="117"/>
    </row>
    <row r="30" spans="1:9" hidden="1" outlineLevel="3" x14ac:dyDescent="0.2">
      <c r="A30" s="109" t="s">
        <v>2153</v>
      </c>
      <c r="B30" s="110" t="s">
        <v>211</v>
      </c>
      <c r="C30" s="111">
        <v>1</v>
      </c>
      <c r="D30" s="112"/>
      <c r="E30" s="113">
        <v>926.14287533000004</v>
      </c>
      <c r="F30" s="114">
        <v>926.14287533000004</v>
      </c>
      <c r="G30" s="115">
        <v>40</v>
      </c>
      <c r="H30" s="116">
        <v>555.685725198</v>
      </c>
      <c r="I30" s="117"/>
    </row>
    <row r="31" spans="1:9" outlineLevel="3" x14ac:dyDescent="0.2">
      <c r="A31" s="109" t="s">
        <v>2154</v>
      </c>
      <c r="B31" s="110" t="s">
        <v>2155</v>
      </c>
      <c r="C31" s="111">
        <v>22</v>
      </c>
      <c r="D31" s="112"/>
      <c r="E31" s="113">
        <v>20.059999999999999</v>
      </c>
      <c r="F31" s="114">
        <f>C31*E31</f>
        <v>441.32</v>
      </c>
      <c r="G31" s="115">
        <v>40</v>
      </c>
      <c r="H31" s="116">
        <f>F31*(1-(G31/100)) +(0*SUM(H32))</f>
        <v>264.79199999999997</v>
      </c>
      <c r="I31" s="117"/>
    </row>
    <row r="32" spans="1:9" hidden="1" outlineLevel="3" x14ac:dyDescent="0.2">
      <c r="A32" s="109" t="s">
        <v>2156</v>
      </c>
      <c r="B32" s="110" t="s">
        <v>2155</v>
      </c>
      <c r="C32" s="111">
        <v>1</v>
      </c>
      <c r="D32" s="112"/>
      <c r="E32" s="113">
        <v>20.059999999999999</v>
      </c>
      <c r="F32" s="114">
        <v>20.059999999999999</v>
      </c>
      <c r="G32" s="115">
        <v>40</v>
      </c>
      <c r="H32" s="116">
        <v>12.036</v>
      </c>
      <c r="I32" s="117"/>
    </row>
    <row r="33" spans="1:9" outlineLevel="3" x14ac:dyDescent="0.2">
      <c r="A33" s="109" t="s">
        <v>2157</v>
      </c>
      <c r="B33" s="110" t="s">
        <v>62</v>
      </c>
      <c r="C33" s="111">
        <v>2</v>
      </c>
      <c r="D33" s="112"/>
      <c r="E33" s="113">
        <v>1419</v>
      </c>
      <c r="F33" s="114">
        <f>C33*E33</f>
        <v>2838</v>
      </c>
      <c r="G33" s="115">
        <v>40</v>
      </c>
      <c r="H33" s="116">
        <f>F33*(1-(G33/100)) +(0*SUM(H34))</f>
        <v>1702.8</v>
      </c>
      <c r="I33" s="117"/>
    </row>
    <row r="34" spans="1:9" hidden="1" outlineLevel="3" x14ac:dyDescent="0.2">
      <c r="A34" s="109" t="s">
        <v>2158</v>
      </c>
      <c r="B34" s="110" t="s">
        <v>64</v>
      </c>
      <c r="C34" s="111">
        <v>1</v>
      </c>
      <c r="D34" s="112"/>
      <c r="E34" s="113">
        <v>1419</v>
      </c>
      <c r="F34" s="114">
        <v>1419</v>
      </c>
      <c r="G34" s="115">
        <v>40</v>
      </c>
      <c r="H34" s="116">
        <v>851.4</v>
      </c>
      <c r="I34" s="117"/>
    </row>
    <row r="35" spans="1:9" outlineLevel="3" x14ac:dyDescent="0.2">
      <c r="A35" s="109" t="s">
        <v>2159</v>
      </c>
      <c r="B35" s="110" t="s">
        <v>66</v>
      </c>
      <c r="C35" s="111">
        <v>81</v>
      </c>
      <c r="D35" s="112"/>
      <c r="E35" s="113">
        <v>5209</v>
      </c>
      <c r="F35" s="114">
        <f>C35*E35</f>
        <v>421929</v>
      </c>
      <c r="G35" s="115">
        <v>40</v>
      </c>
      <c r="H35" s="116">
        <f>F35*(1-(G35/100)) +(0*SUM(H36))</f>
        <v>253157.4</v>
      </c>
      <c r="I35" s="117"/>
    </row>
    <row r="36" spans="1:9" hidden="1" outlineLevel="3" x14ac:dyDescent="0.2">
      <c r="A36" s="109" t="s">
        <v>2160</v>
      </c>
      <c r="B36" s="110" t="s">
        <v>68</v>
      </c>
      <c r="C36" s="111">
        <v>1</v>
      </c>
      <c r="D36" s="112"/>
      <c r="E36" s="113">
        <v>5209</v>
      </c>
      <c r="F36" s="114">
        <v>5209</v>
      </c>
      <c r="G36" s="115">
        <v>40</v>
      </c>
      <c r="H36" s="116">
        <v>3125.4</v>
      </c>
      <c r="I36" s="117"/>
    </row>
    <row r="37" spans="1:9" outlineLevel="3" x14ac:dyDescent="0.2">
      <c r="A37" s="109" t="s">
        <v>2161</v>
      </c>
      <c r="B37" s="110" t="s">
        <v>70</v>
      </c>
      <c r="C37" s="111">
        <v>2</v>
      </c>
      <c r="D37" s="112"/>
      <c r="E37" s="113">
        <v>1300.8399999999999</v>
      </c>
      <c r="F37" s="114">
        <f>C37*E37</f>
        <v>2601.6799999999998</v>
      </c>
      <c r="G37" s="115">
        <v>40</v>
      </c>
      <c r="H37" s="116">
        <f>F37*(1-(G37/100)) +(0*SUM(H38,H39,H40,H41))</f>
        <v>1561.0079999999998</v>
      </c>
      <c r="I37" s="117"/>
    </row>
    <row r="38" spans="1:9" hidden="1" outlineLevel="4" x14ac:dyDescent="0.2">
      <c r="A38" s="109" t="s">
        <v>2162</v>
      </c>
      <c r="B38" s="110" t="s">
        <v>72</v>
      </c>
      <c r="C38" s="111">
        <v>1</v>
      </c>
      <c r="D38" s="112"/>
      <c r="E38" s="113">
        <v>290.63</v>
      </c>
      <c r="F38" s="114">
        <v>290.63</v>
      </c>
      <c r="G38" s="115">
        <v>40</v>
      </c>
      <c r="H38" s="116">
        <v>174.37799999999999</v>
      </c>
      <c r="I38" s="117"/>
    </row>
    <row r="39" spans="1:9" hidden="1" outlineLevel="4" x14ac:dyDescent="0.2">
      <c r="A39" s="109" t="s">
        <v>2163</v>
      </c>
      <c r="B39" s="110" t="s">
        <v>74</v>
      </c>
      <c r="C39" s="111">
        <v>1</v>
      </c>
      <c r="D39" s="112"/>
      <c r="E39" s="113">
        <v>297</v>
      </c>
      <c r="F39" s="114">
        <v>297</v>
      </c>
      <c r="G39" s="115">
        <v>40</v>
      </c>
      <c r="H39" s="116">
        <v>178.2</v>
      </c>
      <c r="I39" s="117"/>
    </row>
    <row r="40" spans="1:9" hidden="1" outlineLevel="4" x14ac:dyDescent="0.2">
      <c r="A40" s="109" t="s">
        <v>2164</v>
      </c>
      <c r="B40" s="110" t="s">
        <v>64</v>
      </c>
      <c r="C40" s="111">
        <v>0</v>
      </c>
      <c r="D40" s="112"/>
      <c r="E40" s="113">
        <v>1419</v>
      </c>
      <c r="F40" s="114">
        <v>0</v>
      </c>
      <c r="G40" s="115">
        <v>40</v>
      </c>
      <c r="H40" s="116">
        <v>0</v>
      </c>
      <c r="I40" s="117"/>
    </row>
    <row r="41" spans="1:9" hidden="1" outlineLevel="4" x14ac:dyDescent="0.2">
      <c r="A41" s="109" t="s">
        <v>2165</v>
      </c>
      <c r="B41" s="110" t="s">
        <v>77</v>
      </c>
      <c r="C41" s="111">
        <v>1</v>
      </c>
      <c r="D41" s="112"/>
      <c r="E41" s="113">
        <v>713.21</v>
      </c>
      <c r="F41" s="114">
        <v>713.21</v>
      </c>
      <c r="G41" s="115">
        <v>40</v>
      </c>
      <c r="H41" s="116">
        <v>427.92599999999999</v>
      </c>
      <c r="I41" s="117"/>
    </row>
    <row r="42" spans="1:9" outlineLevel="3" x14ac:dyDescent="0.2">
      <c r="A42" s="109" t="s">
        <v>2166</v>
      </c>
      <c r="B42" s="110" t="s">
        <v>2167</v>
      </c>
      <c r="C42" s="111">
        <v>22</v>
      </c>
      <c r="D42" s="112"/>
      <c r="E42" s="113">
        <v>40.11</v>
      </c>
      <c r="F42" s="114">
        <f>C42*E42</f>
        <v>882.42</v>
      </c>
      <c r="G42" s="115">
        <v>40</v>
      </c>
      <c r="H42" s="116">
        <f>F42*(1-(G42/100)) +(0*SUM(H43))</f>
        <v>529.452</v>
      </c>
      <c r="I42" s="117"/>
    </row>
    <row r="43" spans="1:9" hidden="1" outlineLevel="3" x14ac:dyDescent="0.2">
      <c r="A43" s="109" t="s">
        <v>2168</v>
      </c>
      <c r="B43" s="110" t="s">
        <v>2167</v>
      </c>
      <c r="C43" s="111">
        <v>1</v>
      </c>
      <c r="D43" s="112"/>
      <c r="E43" s="113">
        <v>40.11</v>
      </c>
      <c r="F43" s="114">
        <v>40.11</v>
      </c>
      <c r="G43" s="115">
        <v>40</v>
      </c>
      <c r="H43" s="116">
        <v>24.065999999999999</v>
      </c>
      <c r="I43" s="117"/>
    </row>
    <row r="44" spans="1:9" outlineLevel="3" x14ac:dyDescent="0.2">
      <c r="A44" s="109" t="s">
        <v>2169</v>
      </c>
      <c r="B44" s="110" t="s">
        <v>2170</v>
      </c>
      <c r="C44" s="111">
        <v>88</v>
      </c>
      <c r="D44" s="112"/>
      <c r="E44" s="113">
        <v>452</v>
      </c>
      <c r="F44" s="114">
        <f>C44*E44</f>
        <v>39776</v>
      </c>
      <c r="G44" s="115">
        <v>40</v>
      </c>
      <c r="H44" s="116">
        <f>F44*(1-(G44/100)) +(0*SUM(H45))</f>
        <v>23865.599999999999</v>
      </c>
      <c r="I44" s="117"/>
    </row>
    <row r="45" spans="1:9" hidden="1" outlineLevel="3" x14ac:dyDescent="0.2">
      <c r="A45" s="109" t="s">
        <v>2171</v>
      </c>
      <c r="B45" s="110" t="s">
        <v>2172</v>
      </c>
      <c r="C45" s="111">
        <v>1</v>
      </c>
      <c r="D45" s="112"/>
      <c r="E45" s="113">
        <v>452</v>
      </c>
      <c r="F45" s="114">
        <v>452</v>
      </c>
      <c r="G45" s="115">
        <v>40</v>
      </c>
      <c r="H45" s="116">
        <v>271.2</v>
      </c>
      <c r="I45" s="117"/>
    </row>
    <row r="46" spans="1:9" outlineLevel="3" x14ac:dyDescent="0.2">
      <c r="A46" s="109" t="s">
        <v>2173</v>
      </c>
      <c r="B46" s="110" t="s">
        <v>2174</v>
      </c>
      <c r="C46" s="111">
        <v>44</v>
      </c>
      <c r="D46" s="112"/>
      <c r="E46" s="113">
        <v>1107.3</v>
      </c>
      <c r="F46" s="114">
        <f>C46*E46</f>
        <v>48721.2</v>
      </c>
      <c r="G46" s="115">
        <v>40</v>
      </c>
      <c r="H46" s="116">
        <f>F46*(1-(G46/100)) +(0*SUM(H47))</f>
        <v>29232.719999999998</v>
      </c>
      <c r="I46" s="117"/>
    </row>
    <row r="47" spans="1:9" hidden="1" outlineLevel="3" x14ac:dyDescent="0.2">
      <c r="A47" s="109" t="s">
        <v>2175</v>
      </c>
      <c r="B47" s="110" t="s">
        <v>2174</v>
      </c>
      <c r="C47" s="111">
        <v>1</v>
      </c>
      <c r="D47" s="112"/>
      <c r="E47" s="113">
        <v>1107.3</v>
      </c>
      <c r="F47" s="114">
        <v>1107.3</v>
      </c>
      <c r="G47" s="115">
        <v>40</v>
      </c>
      <c r="H47" s="116">
        <v>664.38</v>
      </c>
      <c r="I47" s="117"/>
    </row>
    <row r="48" spans="1:9" outlineLevel="3" x14ac:dyDescent="0.2">
      <c r="A48" s="109" t="s">
        <v>2176</v>
      </c>
      <c r="B48" s="110" t="s">
        <v>2177</v>
      </c>
      <c r="C48" s="111">
        <v>22</v>
      </c>
      <c r="D48" s="112"/>
      <c r="E48" s="113">
        <v>2358.3343945000001</v>
      </c>
      <c r="F48" s="114">
        <f>C48*E48</f>
        <v>51883.356679000004</v>
      </c>
      <c r="G48" s="115">
        <v>40</v>
      </c>
      <c r="H48" s="116">
        <f>F48*(1-(G48/100)) +(0*SUM(H49))</f>
        <v>31130.014007400001</v>
      </c>
      <c r="I48" s="117"/>
    </row>
    <row r="49" spans="1:9" hidden="1" outlineLevel="3" x14ac:dyDescent="0.2">
      <c r="A49" s="109" t="s">
        <v>2178</v>
      </c>
      <c r="B49" s="110" t="s">
        <v>2177</v>
      </c>
      <c r="C49" s="111">
        <v>1</v>
      </c>
      <c r="D49" s="112"/>
      <c r="E49" s="113">
        <v>2358.3343945000001</v>
      </c>
      <c r="F49" s="114">
        <v>2358.3343945000001</v>
      </c>
      <c r="G49" s="115">
        <v>40</v>
      </c>
      <c r="H49" s="116">
        <v>1415.0006367000001</v>
      </c>
      <c r="I49" s="117"/>
    </row>
    <row r="50" spans="1:9" outlineLevel="3" x14ac:dyDescent="0.2">
      <c r="A50" s="109" t="s">
        <v>2179</v>
      </c>
      <c r="B50" s="110" t="s">
        <v>2180</v>
      </c>
      <c r="C50" s="111">
        <v>44</v>
      </c>
      <c r="D50" s="112"/>
      <c r="E50" s="113">
        <v>184.52</v>
      </c>
      <c r="F50" s="114">
        <f>C50*E50</f>
        <v>8118.88</v>
      </c>
      <c r="G50" s="115">
        <v>40</v>
      </c>
      <c r="H50" s="116">
        <f>F50*(1-(G50/100)) +(0*SUM(H51))</f>
        <v>4871.3279999999995</v>
      </c>
      <c r="I50" s="117"/>
    </row>
    <row r="51" spans="1:9" hidden="1" outlineLevel="3" x14ac:dyDescent="0.2">
      <c r="A51" s="109" t="s">
        <v>2181</v>
      </c>
      <c r="B51" s="110" t="s">
        <v>2180</v>
      </c>
      <c r="C51" s="111">
        <v>1</v>
      </c>
      <c r="D51" s="112"/>
      <c r="E51" s="113">
        <v>184.52</v>
      </c>
      <c r="F51" s="114">
        <v>184.52</v>
      </c>
      <c r="G51" s="115">
        <v>40</v>
      </c>
      <c r="H51" s="116">
        <v>110.712</v>
      </c>
      <c r="I51" s="117"/>
    </row>
    <row r="52" spans="1:9" outlineLevel="2" x14ac:dyDescent="0.2">
      <c r="A52" s="109" t="s">
        <v>2182</v>
      </c>
      <c r="B52" s="110" t="s">
        <v>2183</v>
      </c>
      <c r="C52" s="111">
        <v>1</v>
      </c>
      <c r="D52" s="112"/>
      <c r="E52" s="113">
        <f>SUM(F53)</f>
        <v>0</v>
      </c>
      <c r="F52" s="114">
        <f>C52*E52</f>
        <v>0</v>
      </c>
      <c r="G52" s="115">
        <f>IF(F52=0, 0, 100*(1-(H52/F52)))</f>
        <v>0</v>
      </c>
      <c r="H52" s="116">
        <f>C52*SUM(H53)</f>
        <v>0</v>
      </c>
      <c r="I52" s="117"/>
    </row>
    <row r="53" spans="1:9" outlineLevel="2" x14ac:dyDescent="0.2">
      <c r="A53" s="109" t="s">
        <v>2184</v>
      </c>
      <c r="B53" s="110" t="s">
        <v>338</v>
      </c>
      <c r="C53" s="111">
        <v>1</v>
      </c>
      <c r="D53" s="112"/>
      <c r="E53" s="113">
        <v>0</v>
      </c>
      <c r="F53" s="114">
        <f>C53*E53</f>
        <v>0</v>
      </c>
      <c r="G53" s="115">
        <v>0</v>
      </c>
      <c r="H53" s="116">
        <f>F53*(1-(G53/100)) +(0*SUM(H54))</f>
        <v>0</v>
      </c>
      <c r="I53" s="117"/>
    </row>
    <row r="54" spans="1:9" hidden="1" outlineLevel="2" x14ac:dyDescent="0.2">
      <c r="A54" s="109" t="s">
        <v>2185</v>
      </c>
      <c r="B54" s="110" t="s">
        <v>340</v>
      </c>
      <c r="C54" s="111">
        <v>1</v>
      </c>
      <c r="D54" s="112"/>
      <c r="E54" s="113">
        <v>0</v>
      </c>
      <c r="F54" s="114">
        <v>0</v>
      </c>
      <c r="G54" s="115">
        <v>0</v>
      </c>
      <c r="H54" s="116">
        <v>0</v>
      </c>
      <c r="I54" s="117"/>
    </row>
    <row r="55" spans="1:9" outlineLevel="2" x14ac:dyDescent="0.2">
      <c r="A55" s="109" t="s">
        <v>2186</v>
      </c>
      <c r="B55" s="110" t="s">
        <v>2187</v>
      </c>
      <c r="C55" s="111">
        <v>1</v>
      </c>
      <c r="D55" s="112"/>
      <c r="E55" s="113">
        <f>SUM(F56)</f>
        <v>0</v>
      </c>
      <c r="F55" s="114">
        <f>C55*E55</f>
        <v>0</v>
      </c>
      <c r="G55" s="115">
        <f>IF(F55=0, 0, 100*(1-(H55/F55)))</f>
        <v>0</v>
      </c>
      <c r="H55" s="116">
        <f>C55*SUM(H56)</f>
        <v>0</v>
      </c>
      <c r="I55" s="117"/>
    </row>
    <row r="56" spans="1:9" outlineLevel="2" x14ac:dyDescent="0.2">
      <c r="A56" s="109" t="s">
        <v>2188</v>
      </c>
      <c r="B56" s="110" t="s">
        <v>338</v>
      </c>
      <c r="C56" s="111">
        <v>1</v>
      </c>
      <c r="D56" s="112"/>
      <c r="E56" s="113">
        <v>0</v>
      </c>
      <c r="F56" s="114">
        <f>C56*E56</f>
        <v>0</v>
      </c>
      <c r="G56" s="115">
        <v>0</v>
      </c>
      <c r="H56" s="116">
        <f>F56*(1-(G56/100)) +(0*SUM(H57))</f>
        <v>0</v>
      </c>
      <c r="I56" s="117"/>
    </row>
    <row r="57" spans="1:9" hidden="1" outlineLevel="2" x14ac:dyDescent="0.2">
      <c r="A57" s="109" t="s">
        <v>2189</v>
      </c>
      <c r="B57" s="110" t="s">
        <v>340</v>
      </c>
      <c r="C57" s="111">
        <v>1</v>
      </c>
      <c r="D57" s="112"/>
      <c r="E57" s="113">
        <v>0</v>
      </c>
      <c r="F57" s="114">
        <v>0</v>
      </c>
      <c r="G57" s="115">
        <v>0</v>
      </c>
      <c r="H57" s="116">
        <v>0</v>
      </c>
      <c r="I57" s="117"/>
    </row>
    <row r="58" spans="1:9" outlineLevel="2" x14ac:dyDescent="0.2">
      <c r="A58" s="109" t="s">
        <v>2190</v>
      </c>
      <c r="B58" s="110" t="s">
        <v>2191</v>
      </c>
      <c r="C58" s="111">
        <v>1</v>
      </c>
      <c r="D58" s="112"/>
      <c r="E58" s="113">
        <f>SUM(F59)</f>
        <v>0</v>
      </c>
      <c r="F58" s="114">
        <f>C58*E58</f>
        <v>0</v>
      </c>
      <c r="G58" s="115">
        <f>IF(F58=0, 0, 100*(1-(H58/F58)))</f>
        <v>0</v>
      </c>
      <c r="H58" s="116">
        <f>C58*SUM(H59)</f>
        <v>0</v>
      </c>
      <c r="I58" s="117"/>
    </row>
    <row r="59" spans="1:9" outlineLevel="2" x14ac:dyDescent="0.2">
      <c r="A59" s="109" t="s">
        <v>2192</v>
      </c>
      <c r="B59" s="110" t="s">
        <v>338</v>
      </c>
      <c r="C59" s="111">
        <v>1</v>
      </c>
      <c r="D59" s="112"/>
      <c r="E59" s="113">
        <v>0</v>
      </c>
      <c r="F59" s="114">
        <f>C59*E59</f>
        <v>0</v>
      </c>
      <c r="G59" s="115">
        <v>0</v>
      </c>
      <c r="H59" s="116">
        <f>F59*(1-(G59/100)) +(0*SUM(H60))</f>
        <v>0</v>
      </c>
      <c r="I59" s="117"/>
    </row>
    <row r="60" spans="1:9" hidden="1" outlineLevel="2" x14ac:dyDescent="0.2">
      <c r="A60" s="109" t="s">
        <v>2193</v>
      </c>
      <c r="B60" s="110" t="s">
        <v>340</v>
      </c>
      <c r="C60" s="111">
        <v>1</v>
      </c>
      <c r="D60" s="112"/>
      <c r="E60" s="113">
        <v>0</v>
      </c>
      <c r="F60" s="114">
        <v>0</v>
      </c>
      <c r="G60" s="115">
        <v>0</v>
      </c>
      <c r="H60" s="116">
        <v>0</v>
      </c>
      <c r="I60" s="117"/>
    </row>
    <row r="61" spans="1:9" outlineLevel="2" x14ac:dyDescent="0.2">
      <c r="A61" s="109" t="s">
        <v>2194</v>
      </c>
      <c r="B61" s="110" t="s">
        <v>2195</v>
      </c>
      <c r="C61" s="111">
        <v>1</v>
      </c>
      <c r="D61" s="112"/>
      <c r="E61" s="113">
        <f>SUM(F62)</f>
        <v>0</v>
      </c>
      <c r="F61" s="114">
        <f>C61*E61</f>
        <v>0</v>
      </c>
      <c r="G61" s="115">
        <f>IF(F61=0, 0, 100*(1-(H61/F61)))</f>
        <v>0</v>
      </c>
      <c r="H61" s="116">
        <f>C61*SUM(H62)</f>
        <v>0</v>
      </c>
      <c r="I61" s="117"/>
    </row>
    <row r="62" spans="1:9" outlineLevel="2" x14ac:dyDescent="0.2">
      <c r="A62" s="109" t="s">
        <v>2196</v>
      </c>
      <c r="B62" s="110" t="s">
        <v>338</v>
      </c>
      <c r="C62" s="111">
        <v>1</v>
      </c>
      <c r="D62" s="112"/>
      <c r="E62" s="113">
        <v>0</v>
      </c>
      <c r="F62" s="114">
        <f>C62*E62</f>
        <v>0</v>
      </c>
      <c r="G62" s="115">
        <v>0</v>
      </c>
      <c r="H62" s="116">
        <f>F62*(1-(G62/100)) +(0*SUM(H63))</f>
        <v>0</v>
      </c>
      <c r="I62" s="117"/>
    </row>
    <row r="63" spans="1:9" hidden="1" outlineLevel="2" x14ac:dyDescent="0.2">
      <c r="A63" s="109" t="s">
        <v>2197</v>
      </c>
      <c r="B63" s="110" t="s">
        <v>340</v>
      </c>
      <c r="C63" s="111">
        <v>1</v>
      </c>
      <c r="D63" s="112"/>
      <c r="E63" s="113">
        <v>0</v>
      </c>
      <c r="F63" s="114">
        <v>0</v>
      </c>
      <c r="G63" s="115">
        <v>0</v>
      </c>
      <c r="H63" s="116">
        <v>0</v>
      </c>
      <c r="I63" s="117"/>
    </row>
    <row r="64" spans="1:9" outlineLevel="2" x14ac:dyDescent="0.2">
      <c r="A64" s="109" t="s">
        <v>2198</v>
      </c>
      <c r="B64" s="110" t="s">
        <v>2199</v>
      </c>
      <c r="C64" s="111">
        <v>1</v>
      </c>
      <c r="D64" s="112"/>
      <c r="E64" s="113">
        <f>SUM(F65,F67,F69,F71,F73)</f>
        <v>2625891.2008168399</v>
      </c>
      <c r="F64" s="114">
        <f>C64*E64</f>
        <v>2625891.2008168399</v>
      </c>
      <c r="G64" s="115">
        <f>IF(F64=0, 0, 100*(1-(H64/F64)))</f>
        <v>39.999999999999993</v>
      </c>
      <c r="H64" s="116">
        <f>C64*SUM(H65,H67,H69,H71,H73)</f>
        <v>1575534.7204901041</v>
      </c>
      <c r="I64" s="117"/>
    </row>
    <row r="65" spans="1:9" outlineLevel="3" x14ac:dyDescent="0.2">
      <c r="A65" s="109" t="s">
        <v>2200</v>
      </c>
      <c r="B65" s="110" t="s">
        <v>2201</v>
      </c>
      <c r="C65" s="111">
        <v>132</v>
      </c>
      <c r="D65" s="112"/>
      <c r="E65" s="113">
        <v>700.36928562000003</v>
      </c>
      <c r="F65" s="114">
        <f>C65*E65</f>
        <v>92448.745701840002</v>
      </c>
      <c r="G65" s="115">
        <v>40</v>
      </c>
      <c r="H65" s="116">
        <f>F65*(1-(G65/100)) +(0*SUM(H66))</f>
        <v>55469.247421104003</v>
      </c>
      <c r="I65" s="117"/>
    </row>
    <row r="66" spans="1:9" hidden="1" outlineLevel="3" x14ac:dyDescent="0.2">
      <c r="A66" s="109" t="s">
        <v>2202</v>
      </c>
      <c r="B66" s="110" t="s">
        <v>2203</v>
      </c>
      <c r="C66" s="111">
        <v>1</v>
      </c>
      <c r="D66" s="112"/>
      <c r="E66" s="113">
        <v>700.36928562000003</v>
      </c>
      <c r="F66" s="114">
        <v>700.36928562000003</v>
      </c>
      <c r="G66" s="115">
        <v>40</v>
      </c>
      <c r="H66" s="116">
        <v>420.22157137200003</v>
      </c>
      <c r="I66" s="117"/>
    </row>
    <row r="67" spans="1:9" outlineLevel="3" x14ac:dyDescent="0.2">
      <c r="A67" s="109" t="s">
        <v>2204</v>
      </c>
      <c r="B67" s="110" t="s">
        <v>303</v>
      </c>
      <c r="C67" s="111">
        <v>440</v>
      </c>
      <c r="D67" s="112"/>
      <c r="E67" s="113">
        <v>967.93582071000003</v>
      </c>
      <c r="F67" s="114">
        <f>C67*E67</f>
        <v>425891.76111240004</v>
      </c>
      <c r="G67" s="115">
        <v>40</v>
      </c>
      <c r="H67" s="116">
        <f>F67*(1-(G67/100)) +(0*SUM(H68))</f>
        <v>255535.05666744002</v>
      </c>
      <c r="I67" s="117"/>
    </row>
    <row r="68" spans="1:9" hidden="1" outlineLevel="3" x14ac:dyDescent="0.2">
      <c r="A68" s="109" t="s">
        <v>2205</v>
      </c>
      <c r="B68" s="110" t="s">
        <v>100</v>
      </c>
      <c r="C68" s="111">
        <v>1</v>
      </c>
      <c r="D68" s="112"/>
      <c r="E68" s="113">
        <v>967.93582071000003</v>
      </c>
      <c r="F68" s="114">
        <v>967.93582071000003</v>
      </c>
      <c r="G68" s="115">
        <v>40</v>
      </c>
      <c r="H68" s="116">
        <v>580.76149242600002</v>
      </c>
      <c r="I68" s="117"/>
    </row>
    <row r="69" spans="1:9" outlineLevel="3" x14ac:dyDescent="0.2">
      <c r="A69" s="109" t="s">
        <v>2206</v>
      </c>
      <c r="B69" s="110" t="s">
        <v>2207</v>
      </c>
      <c r="C69" s="111">
        <v>220</v>
      </c>
      <c r="D69" s="112"/>
      <c r="E69" s="113">
        <v>1308.5572392700001</v>
      </c>
      <c r="F69" s="114">
        <f>C69*E69</f>
        <v>287882.59263940004</v>
      </c>
      <c r="G69" s="115">
        <v>40</v>
      </c>
      <c r="H69" s="116">
        <f>F69*(1-(G69/100)) +(0*SUM(H70))</f>
        <v>172729.55558364003</v>
      </c>
      <c r="I69" s="117"/>
    </row>
    <row r="70" spans="1:9" hidden="1" outlineLevel="3" x14ac:dyDescent="0.2">
      <c r="A70" s="109" t="s">
        <v>2208</v>
      </c>
      <c r="B70" s="110" t="s">
        <v>2207</v>
      </c>
      <c r="C70" s="111">
        <v>1</v>
      </c>
      <c r="D70" s="112"/>
      <c r="E70" s="113">
        <v>1308.5572392700001</v>
      </c>
      <c r="F70" s="114">
        <v>1308.5572392700001</v>
      </c>
      <c r="G70" s="115">
        <v>40</v>
      </c>
      <c r="H70" s="116">
        <v>785.13434356200003</v>
      </c>
      <c r="I70" s="117"/>
    </row>
    <row r="71" spans="1:9" outlineLevel="3" x14ac:dyDescent="0.2">
      <c r="A71" s="109" t="s">
        <v>2209</v>
      </c>
      <c r="B71" s="110" t="s">
        <v>2210</v>
      </c>
      <c r="C71" s="111">
        <v>176</v>
      </c>
      <c r="D71" s="112"/>
      <c r="E71" s="113">
        <v>5389.0233031999996</v>
      </c>
      <c r="F71" s="114">
        <f>C71*E71</f>
        <v>948468.1013632</v>
      </c>
      <c r="G71" s="115">
        <v>40</v>
      </c>
      <c r="H71" s="116">
        <f>F71*(1-(G71/100)) +(0*SUM(H72))</f>
        <v>569080.86081791995</v>
      </c>
      <c r="I71" s="117"/>
    </row>
    <row r="72" spans="1:9" hidden="1" outlineLevel="3" x14ac:dyDescent="0.2">
      <c r="A72" s="109" t="s">
        <v>2211</v>
      </c>
      <c r="B72" s="110" t="s">
        <v>2210</v>
      </c>
      <c r="C72" s="111">
        <v>1</v>
      </c>
      <c r="D72" s="112"/>
      <c r="E72" s="113">
        <v>5389.0233031999996</v>
      </c>
      <c r="F72" s="114">
        <v>5389.0233031999996</v>
      </c>
      <c r="G72" s="115">
        <v>40</v>
      </c>
      <c r="H72" s="116">
        <v>3233.41398192</v>
      </c>
      <c r="I72" s="117"/>
    </row>
    <row r="73" spans="1:9" outlineLevel="3" x14ac:dyDescent="0.2">
      <c r="A73" s="109" t="s">
        <v>2212</v>
      </c>
      <c r="B73" s="110" t="s">
        <v>2213</v>
      </c>
      <c r="C73" s="111">
        <v>264</v>
      </c>
      <c r="D73" s="112"/>
      <c r="E73" s="113">
        <v>3300</v>
      </c>
      <c r="F73" s="114">
        <f>C73*E73</f>
        <v>871200</v>
      </c>
      <c r="G73" s="115">
        <v>40</v>
      </c>
      <c r="H73" s="116">
        <f>F73*(1-(G73/100)) +(0*SUM(H74))</f>
        <v>522720</v>
      </c>
      <c r="I73" s="117"/>
    </row>
    <row r="74" spans="1:9" hidden="1" outlineLevel="3" x14ac:dyDescent="0.2">
      <c r="A74" s="109" t="s">
        <v>2214</v>
      </c>
      <c r="B74" s="110" t="s">
        <v>2213</v>
      </c>
      <c r="C74" s="111">
        <v>1</v>
      </c>
      <c r="D74" s="112"/>
      <c r="E74" s="113">
        <v>3300</v>
      </c>
      <c r="F74" s="114">
        <v>3300</v>
      </c>
      <c r="G74" s="115">
        <v>40</v>
      </c>
      <c r="H74" s="116">
        <v>1980</v>
      </c>
      <c r="I74" s="117"/>
    </row>
    <row r="75" spans="1:9" outlineLevel="2" x14ac:dyDescent="0.2">
      <c r="A75" s="109" t="s">
        <v>2215</v>
      </c>
      <c r="B75" s="110" t="s">
        <v>2216</v>
      </c>
      <c r="C75" s="111">
        <v>1</v>
      </c>
      <c r="D75" s="112"/>
      <c r="E75" s="113">
        <f>SUM(F76)</f>
        <v>54113.3324842</v>
      </c>
      <c r="F75" s="114">
        <f>C75*E75</f>
        <v>54113.3324842</v>
      </c>
      <c r="G75" s="115">
        <f>IF(F75=0, 0, 100*(1-(H75/F75)))</f>
        <v>40</v>
      </c>
      <c r="H75" s="116">
        <f>C75*SUM(H76)</f>
        <v>32467.99949052</v>
      </c>
      <c r="I75" s="117"/>
    </row>
    <row r="76" spans="1:9" outlineLevel="2" x14ac:dyDescent="0.2">
      <c r="A76" s="109" t="s">
        <v>2217</v>
      </c>
      <c r="B76" s="110" t="s">
        <v>2218</v>
      </c>
      <c r="C76" s="111">
        <v>110</v>
      </c>
      <c r="D76" s="112"/>
      <c r="E76" s="113">
        <v>491.93938622000002</v>
      </c>
      <c r="F76" s="114">
        <f>C76*E76</f>
        <v>54113.3324842</v>
      </c>
      <c r="G76" s="115">
        <v>40</v>
      </c>
      <c r="H76" s="116">
        <f>F76*(1-(G76/100)) +(0*SUM(H77))</f>
        <v>32467.99949052</v>
      </c>
      <c r="I76" s="117"/>
    </row>
    <row r="77" spans="1:9" hidden="1" outlineLevel="2" x14ac:dyDescent="0.2">
      <c r="A77" s="109" t="s">
        <v>2219</v>
      </c>
      <c r="B77" s="110" t="s">
        <v>116</v>
      </c>
      <c r="C77" s="111">
        <v>1</v>
      </c>
      <c r="D77" s="112"/>
      <c r="E77" s="113">
        <v>491.93938622000002</v>
      </c>
      <c r="F77" s="114">
        <v>491.93938622000002</v>
      </c>
      <c r="G77" s="115">
        <v>40</v>
      </c>
      <c r="H77" s="116">
        <v>295.163631732</v>
      </c>
      <c r="I77" s="117"/>
    </row>
    <row r="78" spans="1:9" outlineLevel="2" x14ac:dyDescent="0.2">
      <c r="A78" s="109" t="s">
        <v>2220</v>
      </c>
      <c r="B78" s="110" t="s">
        <v>2221</v>
      </c>
      <c r="C78" s="111">
        <v>1</v>
      </c>
      <c r="D78" s="112"/>
      <c r="E78" s="113">
        <f>SUM(F79)</f>
        <v>0</v>
      </c>
      <c r="F78" s="114">
        <f>C78*E78</f>
        <v>0</v>
      </c>
      <c r="G78" s="115">
        <f>IF(F78=0, 0, 100*(1-(H78/F78)))</f>
        <v>0</v>
      </c>
      <c r="H78" s="116">
        <f>C78*SUM(H79)</f>
        <v>0</v>
      </c>
      <c r="I78" s="117"/>
    </row>
    <row r="79" spans="1:9" outlineLevel="2" x14ac:dyDescent="0.2">
      <c r="A79" s="109" t="s">
        <v>2222</v>
      </c>
      <c r="B79" s="110" t="s">
        <v>338</v>
      </c>
      <c r="C79" s="111">
        <v>1</v>
      </c>
      <c r="D79" s="112"/>
      <c r="E79" s="113">
        <v>0</v>
      </c>
      <c r="F79" s="114">
        <f>C79*E79</f>
        <v>0</v>
      </c>
      <c r="G79" s="115">
        <v>0</v>
      </c>
      <c r="H79" s="116">
        <f>F79*(1-(G79/100)) +(0*SUM(H80))</f>
        <v>0</v>
      </c>
      <c r="I79" s="117"/>
    </row>
    <row r="80" spans="1:9" hidden="1" outlineLevel="2" x14ac:dyDescent="0.2">
      <c r="A80" s="109" t="s">
        <v>2223</v>
      </c>
      <c r="B80" s="110" t="s">
        <v>340</v>
      </c>
      <c r="C80" s="111">
        <v>1</v>
      </c>
      <c r="D80" s="112"/>
      <c r="E80" s="113">
        <v>0</v>
      </c>
      <c r="F80" s="114">
        <v>0</v>
      </c>
      <c r="G80" s="115">
        <v>0</v>
      </c>
      <c r="H80" s="116">
        <v>0</v>
      </c>
      <c r="I80" s="117"/>
    </row>
    <row r="81" spans="1:9" outlineLevel="2" x14ac:dyDescent="0.2">
      <c r="A81" s="109" t="s">
        <v>2224</v>
      </c>
      <c r="B81" s="110" t="s">
        <v>2225</v>
      </c>
      <c r="C81" s="111">
        <v>1</v>
      </c>
      <c r="D81" s="112"/>
      <c r="E81" s="113">
        <f>SUM(F82,F84,F86,F88,F90,F92)</f>
        <v>552585.05703808006</v>
      </c>
      <c r="F81" s="114">
        <f>C81*E81</f>
        <v>552585.05703808006</v>
      </c>
      <c r="G81" s="115">
        <f>IF(F81=0, 0, 100*(1-(H81/F81)))</f>
        <v>40</v>
      </c>
      <c r="H81" s="116">
        <f>C81*SUM(H82,H84,H86,H88,H90,H92)</f>
        <v>331551.03422284801</v>
      </c>
      <c r="I81" s="117"/>
    </row>
    <row r="82" spans="1:9" outlineLevel="3" x14ac:dyDescent="0.2">
      <c r="A82" s="109" t="s">
        <v>2226</v>
      </c>
      <c r="B82" s="110" t="s">
        <v>2227</v>
      </c>
      <c r="C82" s="111">
        <v>44</v>
      </c>
      <c r="D82" s="112"/>
      <c r="E82" s="113">
        <v>37.44</v>
      </c>
      <c r="F82" s="114">
        <f>C82*E82</f>
        <v>1647.36</v>
      </c>
      <c r="G82" s="115">
        <v>40</v>
      </c>
      <c r="H82" s="116">
        <f>F82*(1-(G82/100)) +(0*SUM(H83))</f>
        <v>988.41599999999994</v>
      </c>
      <c r="I82" s="117"/>
    </row>
    <row r="83" spans="1:9" hidden="1" outlineLevel="3" x14ac:dyDescent="0.2">
      <c r="A83" s="109" t="s">
        <v>2228</v>
      </c>
      <c r="B83" s="110" t="s">
        <v>2227</v>
      </c>
      <c r="C83" s="111">
        <v>1</v>
      </c>
      <c r="D83" s="112"/>
      <c r="E83" s="113">
        <v>37.44</v>
      </c>
      <c r="F83" s="114">
        <v>37.44</v>
      </c>
      <c r="G83" s="115">
        <v>40</v>
      </c>
      <c r="H83" s="116">
        <v>22.463999999999999</v>
      </c>
      <c r="I83" s="117"/>
    </row>
    <row r="84" spans="1:9" outlineLevel="3" x14ac:dyDescent="0.2">
      <c r="A84" s="109" t="s">
        <v>2229</v>
      </c>
      <c r="B84" s="110" t="s">
        <v>303</v>
      </c>
      <c r="C84" s="111">
        <v>44</v>
      </c>
      <c r="D84" s="112"/>
      <c r="E84" s="113">
        <v>967.93582071000003</v>
      </c>
      <c r="F84" s="114">
        <f>C84*E84</f>
        <v>42589.176111239998</v>
      </c>
      <c r="G84" s="115">
        <v>40</v>
      </c>
      <c r="H84" s="116">
        <f>F84*(1-(G84/100)) +(0*SUM(H85))</f>
        <v>25553.505666743997</v>
      </c>
      <c r="I84" s="117"/>
    </row>
    <row r="85" spans="1:9" hidden="1" outlineLevel="3" x14ac:dyDescent="0.2">
      <c r="A85" s="109" t="s">
        <v>2230</v>
      </c>
      <c r="B85" s="110" t="s">
        <v>100</v>
      </c>
      <c r="C85" s="111">
        <v>1</v>
      </c>
      <c r="D85" s="112"/>
      <c r="E85" s="113">
        <v>967.93582071000003</v>
      </c>
      <c r="F85" s="114">
        <v>967.93582071000003</v>
      </c>
      <c r="G85" s="115">
        <v>40</v>
      </c>
      <c r="H85" s="116">
        <v>580.76149242600002</v>
      </c>
      <c r="I85" s="117"/>
    </row>
    <row r="86" spans="1:9" outlineLevel="3" x14ac:dyDescent="0.2">
      <c r="A86" s="109" t="s">
        <v>2231</v>
      </c>
      <c r="B86" s="110" t="s">
        <v>2232</v>
      </c>
      <c r="C86" s="111">
        <v>44</v>
      </c>
      <c r="D86" s="112"/>
      <c r="E86" s="113">
        <v>10160.44823634</v>
      </c>
      <c r="F86" s="114">
        <f>C86*E86</f>
        <v>447059.72239896003</v>
      </c>
      <c r="G86" s="115">
        <v>40</v>
      </c>
      <c r="H86" s="116">
        <f>F86*(1-(G86/100)) +(0*SUM(H87))</f>
        <v>268235.83343937603</v>
      </c>
      <c r="I86" s="117"/>
    </row>
    <row r="87" spans="1:9" hidden="1" outlineLevel="3" x14ac:dyDescent="0.2">
      <c r="A87" s="109" t="s">
        <v>2233</v>
      </c>
      <c r="B87" s="110" t="s">
        <v>2232</v>
      </c>
      <c r="C87" s="111">
        <v>1</v>
      </c>
      <c r="D87" s="112"/>
      <c r="E87" s="113">
        <v>10160.44823634</v>
      </c>
      <c r="F87" s="114">
        <v>10160.44823634</v>
      </c>
      <c r="G87" s="115">
        <v>40</v>
      </c>
      <c r="H87" s="116">
        <v>6096.268941804</v>
      </c>
      <c r="I87" s="117"/>
    </row>
    <row r="88" spans="1:9" outlineLevel="3" x14ac:dyDescent="0.2">
      <c r="A88" s="109" t="s">
        <v>2234</v>
      </c>
      <c r="B88" s="110" t="s">
        <v>2207</v>
      </c>
      <c r="C88" s="111">
        <v>44</v>
      </c>
      <c r="D88" s="112"/>
      <c r="E88" s="113">
        <v>1308.5572392700001</v>
      </c>
      <c r="F88" s="114">
        <f>C88*E88</f>
        <v>57576.518527880005</v>
      </c>
      <c r="G88" s="115">
        <v>40</v>
      </c>
      <c r="H88" s="116">
        <f>F88*(1-(G88/100)) +(0*SUM(H89))</f>
        <v>34545.911116727999</v>
      </c>
      <c r="I88" s="117"/>
    </row>
    <row r="89" spans="1:9" hidden="1" outlineLevel="3" x14ac:dyDescent="0.2">
      <c r="A89" s="109" t="s">
        <v>2235</v>
      </c>
      <c r="B89" s="110" t="s">
        <v>2207</v>
      </c>
      <c r="C89" s="111">
        <v>1</v>
      </c>
      <c r="D89" s="112"/>
      <c r="E89" s="113">
        <v>1308.5572392700001</v>
      </c>
      <c r="F89" s="114">
        <v>1308.5572392700001</v>
      </c>
      <c r="G89" s="115">
        <v>40</v>
      </c>
      <c r="H89" s="116">
        <v>785.13434356200003</v>
      </c>
      <c r="I89" s="117"/>
    </row>
    <row r="90" spans="1:9" outlineLevel="3" x14ac:dyDescent="0.2">
      <c r="A90" s="109" t="s">
        <v>2236</v>
      </c>
      <c r="B90" s="110" t="s">
        <v>277</v>
      </c>
      <c r="C90" s="111">
        <v>88</v>
      </c>
      <c r="D90" s="112"/>
      <c r="E90" s="113">
        <v>28.6</v>
      </c>
      <c r="F90" s="114">
        <f>C90*E90</f>
        <v>2516.8000000000002</v>
      </c>
      <c r="G90" s="115">
        <v>40</v>
      </c>
      <c r="H90" s="116">
        <f>F90*(1-(G90/100)) +(0*SUM(H91))</f>
        <v>1510.0800000000002</v>
      </c>
      <c r="I90" s="117"/>
    </row>
    <row r="91" spans="1:9" hidden="1" outlineLevel="3" x14ac:dyDescent="0.2">
      <c r="A91" s="109" t="s">
        <v>2237</v>
      </c>
      <c r="B91" s="110" t="s">
        <v>277</v>
      </c>
      <c r="C91" s="111">
        <v>1</v>
      </c>
      <c r="D91" s="112"/>
      <c r="E91" s="113">
        <v>28.6</v>
      </c>
      <c r="F91" s="114">
        <v>28.6</v>
      </c>
      <c r="G91" s="115">
        <v>40</v>
      </c>
      <c r="H91" s="116">
        <v>17.16</v>
      </c>
      <c r="I91" s="117"/>
    </row>
    <row r="92" spans="1:9" outlineLevel="3" x14ac:dyDescent="0.2">
      <c r="A92" s="109" t="s">
        <v>2238</v>
      </c>
      <c r="B92" s="110" t="s">
        <v>273</v>
      </c>
      <c r="C92" s="111">
        <v>44</v>
      </c>
      <c r="D92" s="112"/>
      <c r="E92" s="113">
        <v>27.17</v>
      </c>
      <c r="F92" s="114">
        <f>C92*E92</f>
        <v>1195.48</v>
      </c>
      <c r="G92" s="115">
        <v>40</v>
      </c>
      <c r="H92" s="116">
        <f>F92*(1-(G92/100)) +(0*SUM(H93))</f>
        <v>717.28800000000001</v>
      </c>
      <c r="I92" s="117"/>
    </row>
    <row r="93" spans="1:9" hidden="1" outlineLevel="3" x14ac:dyDescent="0.2">
      <c r="A93" s="109" t="s">
        <v>2239</v>
      </c>
      <c r="B93" s="110" t="s">
        <v>273</v>
      </c>
      <c r="C93" s="111">
        <v>1</v>
      </c>
      <c r="D93" s="112"/>
      <c r="E93" s="113">
        <v>27.17</v>
      </c>
      <c r="F93" s="114">
        <v>27.17</v>
      </c>
      <c r="G93" s="115">
        <v>40</v>
      </c>
      <c r="H93" s="116">
        <v>16.302</v>
      </c>
      <c r="I93" s="117"/>
    </row>
    <row r="94" spans="1:9" outlineLevel="2" x14ac:dyDescent="0.2">
      <c r="A94" s="109" t="s">
        <v>2240</v>
      </c>
      <c r="B94" s="110" t="s">
        <v>2241</v>
      </c>
      <c r="C94" s="111">
        <v>1</v>
      </c>
      <c r="D94" s="112"/>
      <c r="E94" s="113">
        <f>SUM(F95,F97,F99,F104,F108)</f>
        <v>33903.873966680003</v>
      </c>
      <c r="F94" s="114">
        <f>C94*E94</f>
        <v>33903.873966680003</v>
      </c>
      <c r="G94" s="115">
        <f>IF(F94=0, 0, 100*(1-(H94/F94)))</f>
        <v>40</v>
      </c>
      <c r="H94" s="116">
        <f>C94*SUM(H95,H97,H99,H104,H108)</f>
        <v>20342.324380008002</v>
      </c>
      <c r="I94" s="117"/>
    </row>
    <row r="95" spans="1:9" outlineLevel="3" x14ac:dyDescent="0.2">
      <c r="A95" s="109" t="s">
        <v>2242</v>
      </c>
      <c r="B95" s="110" t="s">
        <v>2243</v>
      </c>
      <c r="C95" s="111">
        <v>5</v>
      </c>
      <c r="D95" s="112"/>
      <c r="E95" s="113">
        <v>81</v>
      </c>
      <c r="F95" s="114">
        <f>C95*E95</f>
        <v>405</v>
      </c>
      <c r="G95" s="115">
        <v>40</v>
      </c>
      <c r="H95" s="116">
        <f>F95*(1-(G95/100)) +(0*SUM(H96))</f>
        <v>243</v>
      </c>
      <c r="I95" s="117"/>
    </row>
    <row r="96" spans="1:9" hidden="1" outlineLevel="3" x14ac:dyDescent="0.2">
      <c r="A96" s="109" t="s">
        <v>2244</v>
      </c>
      <c r="B96" s="110" t="s">
        <v>2245</v>
      </c>
      <c r="C96" s="111">
        <v>1</v>
      </c>
      <c r="D96" s="112"/>
      <c r="E96" s="113">
        <v>81</v>
      </c>
      <c r="F96" s="114">
        <v>81</v>
      </c>
      <c r="G96" s="115">
        <v>40</v>
      </c>
      <c r="H96" s="116">
        <v>48.6</v>
      </c>
      <c r="I96" s="117"/>
    </row>
    <row r="97" spans="1:9" outlineLevel="3" x14ac:dyDescent="0.2">
      <c r="A97" s="109" t="s">
        <v>2246</v>
      </c>
      <c r="B97" s="110" t="s">
        <v>2247</v>
      </c>
      <c r="C97" s="111">
        <v>36</v>
      </c>
      <c r="D97" s="112"/>
      <c r="E97" s="113">
        <v>666.34407233000002</v>
      </c>
      <c r="F97" s="114">
        <f>C97*E97</f>
        <v>23988.386603880001</v>
      </c>
      <c r="G97" s="115">
        <v>40</v>
      </c>
      <c r="H97" s="116">
        <f>F97*(1-(G97/100)) +(0*SUM(H98))</f>
        <v>14393.031962327999</v>
      </c>
      <c r="I97" s="117"/>
    </row>
    <row r="98" spans="1:9" hidden="1" outlineLevel="3" x14ac:dyDescent="0.2">
      <c r="A98" s="109" t="s">
        <v>2248</v>
      </c>
      <c r="B98" s="110" t="s">
        <v>1160</v>
      </c>
      <c r="C98" s="111">
        <v>1</v>
      </c>
      <c r="D98" s="112"/>
      <c r="E98" s="113">
        <v>666.34407233000002</v>
      </c>
      <c r="F98" s="114">
        <v>666.34407233000002</v>
      </c>
      <c r="G98" s="115">
        <v>40</v>
      </c>
      <c r="H98" s="116">
        <v>399.806443398</v>
      </c>
      <c r="I98" s="117"/>
    </row>
    <row r="99" spans="1:9" outlineLevel="3" x14ac:dyDescent="0.2">
      <c r="A99" s="109" t="s">
        <v>2249</v>
      </c>
      <c r="B99" s="110" t="s">
        <v>1447</v>
      </c>
      <c r="C99" s="111">
        <v>2</v>
      </c>
      <c r="D99" s="112"/>
      <c r="E99" s="113">
        <f>SUM(F100)</f>
        <v>709.71</v>
      </c>
      <c r="F99" s="114">
        <f>C99*E99</f>
        <v>1419.42</v>
      </c>
      <c r="G99" s="115">
        <f>IF(F99=0, 0, 100*(1-(H99/F99)))</f>
        <v>40</v>
      </c>
      <c r="H99" s="116">
        <f>C99*SUM(H100)</f>
        <v>851.65200000000004</v>
      </c>
      <c r="I99" s="117"/>
    </row>
    <row r="100" spans="1:9" outlineLevel="3" x14ac:dyDescent="0.2">
      <c r="A100" s="109" t="s">
        <v>2250</v>
      </c>
      <c r="B100" s="110" t="s">
        <v>1449</v>
      </c>
      <c r="C100" s="111">
        <v>1</v>
      </c>
      <c r="D100" s="112"/>
      <c r="E100" s="113">
        <v>709.71</v>
      </c>
      <c r="F100" s="114">
        <f>C100*E100</f>
        <v>709.71</v>
      </c>
      <c r="G100" s="115">
        <v>40</v>
      </c>
      <c r="H100" s="116">
        <f>F100*(1-(G100/100)) +(0*SUM(H101,H102,H103))</f>
        <v>425.82600000000002</v>
      </c>
      <c r="I100" s="117"/>
    </row>
    <row r="101" spans="1:9" hidden="1" outlineLevel="4" x14ac:dyDescent="0.2">
      <c r="A101" s="109" t="s">
        <v>2251</v>
      </c>
      <c r="B101" s="110" t="s">
        <v>1451</v>
      </c>
      <c r="C101" s="111">
        <v>1</v>
      </c>
      <c r="D101" s="112"/>
      <c r="E101" s="113">
        <v>96.1</v>
      </c>
      <c r="F101" s="114">
        <v>96.1</v>
      </c>
      <c r="G101" s="115">
        <v>40</v>
      </c>
      <c r="H101" s="116">
        <v>57.66</v>
      </c>
      <c r="I101" s="117"/>
    </row>
    <row r="102" spans="1:9" hidden="1" outlineLevel="4" x14ac:dyDescent="0.2">
      <c r="A102" s="109" t="s">
        <v>2252</v>
      </c>
      <c r="B102" s="110" t="s">
        <v>1453</v>
      </c>
      <c r="C102" s="111">
        <v>1</v>
      </c>
      <c r="D102" s="112"/>
      <c r="E102" s="113">
        <v>84.08</v>
      </c>
      <c r="F102" s="114">
        <v>84.08</v>
      </c>
      <c r="G102" s="115">
        <v>40</v>
      </c>
      <c r="H102" s="116">
        <v>50.448</v>
      </c>
      <c r="I102" s="117"/>
    </row>
    <row r="103" spans="1:9" hidden="1" outlineLevel="4" x14ac:dyDescent="0.2">
      <c r="A103" s="109" t="s">
        <v>2253</v>
      </c>
      <c r="B103" s="110" t="s">
        <v>1455</v>
      </c>
      <c r="C103" s="111">
        <v>1</v>
      </c>
      <c r="D103" s="112"/>
      <c r="E103" s="113">
        <v>529.53</v>
      </c>
      <c r="F103" s="114">
        <v>529.53</v>
      </c>
      <c r="G103" s="115">
        <v>40</v>
      </c>
      <c r="H103" s="116">
        <v>317.71800000000002</v>
      </c>
      <c r="I103" s="117"/>
    </row>
    <row r="104" spans="1:9" outlineLevel="3" x14ac:dyDescent="0.2">
      <c r="A104" s="109" t="s">
        <v>2254</v>
      </c>
      <c r="B104" s="110" t="s">
        <v>2255</v>
      </c>
      <c r="C104" s="111">
        <v>2</v>
      </c>
      <c r="D104" s="112"/>
      <c r="E104" s="113">
        <v>3453.5336814000002</v>
      </c>
      <c r="F104" s="114">
        <f>C104*E104</f>
        <v>6907.0673628000004</v>
      </c>
      <c r="G104" s="115">
        <v>40</v>
      </c>
      <c r="H104" s="116">
        <f>F104*(1-(G104/100)) +(0*SUM(H105,H106,H107))</f>
        <v>4144.2404176800001</v>
      </c>
      <c r="I104" s="117"/>
    </row>
    <row r="105" spans="1:9" hidden="1" outlineLevel="4" x14ac:dyDescent="0.2">
      <c r="A105" s="109" t="s">
        <v>2256</v>
      </c>
      <c r="B105" s="110" t="s">
        <v>246</v>
      </c>
      <c r="C105" s="111">
        <v>1</v>
      </c>
      <c r="D105" s="112"/>
      <c r="E105" s="113">
        <v>2631.3510760200002</v>
      </c>
      <c r="F105" s="114">
        <v>2631.3510760200002</v>
      </c>
      <c r="G105" s="115">
        <v>40</v>
      </c>
      <c r="H105" s="116">
        <v>1578.8106456119999</v>
      </c>
      <c r="I105" s="117"/>
    </row>
    <row r="106" spans="1:9" hidden="1" outlineLevel="4" x14ac:dyDescent="0.2">
      <c r="A106" s="109" t="s">
        <v>2257</v>
      </c>
      <c r="B106" s="110" t="s">
        <v>98</v>
      </c>
      <c r="C106" s="111">
        <v>1</v>
      </c>
      <c r="D106" s="112"/>
      <c r="E106" s="113">
        <v>594.85546925000006</v>
      </c>
      <c r="F106" s="114">
        <v>594.85546925000006</v>
      </c>
      <c r="G106" s="115">
        <v>40</v>
      </c>
      <c r="H106" s="116">
        <v>356.91328155000002</v>
      </c>
      <c r="I106" s="117"/>
    </row>
    <row r="107" spans="1:9" hidden="1" outlineLevel="4" x14ac:dyDescent="0.2">
      <c r="A107" s="109" t="s">
        <v>2258</v>
      </c>
      <c r="B107" s="110" t="s">
        <v>244</v>
      </c>
      <c r="C107" s="111">
        <v>1</v>
      </c>
      <c r="D107" s="112"/>
      <c r="E107" s="113">
        <v>227.32713613000001</v>
      </c>
      <c r="F107" s="114">
        <v>227.32713613000001</v>
      </c>
      <c r="G107" s="115">
        <v>40</v>
      </c>
      <c r="H107" s="116">
        <v>136.39628167800001</v>
      </c>
      <c r="I107" s="117"/>
    </row>
    <row r="108" spans="1:9" outlineLevel="3" x14ac:dyDescent="0.2">
      <c r="A108" s="109" t="s">
        <v>2259</v>
      </c>
      <c r="B108" s="110" t="s">
        <v>1495</v>
      </c>
      <c r="C108" s="111">
        <v>2</v>
      </c>
      <c r="D108" s="112"/>
      <c r="E108" s="113">
        <f>SUM(F109)</f>
        <v>592</v>
      </c>
      <c r="F108" s="114">
        <f>C108*E108</f>
        <v>1184</v>
      </c>
      <c r="G108" s="115">
        <f>IF(F108=0, 0, 100*(1-(H108/F108)))</f>
        <v>40</v>
      </c>
      <c r="H108" s="116">
        <f>C108*SUM(H109)</f>
        <v>710.4</v>
      </c>
      <c r="I108" s="117"/>
    </row>
    <row r="109" spans="1:9" outlineLevel="3" x14ac:dyDescent="0.2">
      <c r="A109" s="109" t="s">
        <v>2260</v>
      </c>
      <c r="B109" s="110" t="s">
        <v>1497</v>
      </c>
      <c r="C109" s="111">
        <v>1</v>
      </c>
      <c r="D109" s="112"/>
      <c r="E109" s="113">
        <v>592</v>
      </c>
      <c r="F109" s="114">
        <f>C109*E109</f>
        <v>592</v>
      </c>
      <c r="G109" s="115">
        <v>40</v>
      </c>
      <c r="H109" s="116">
        <f>F109*(1-(G109/100)) +(0*SUM(H110))</f>
        <v>355.2</v>
      </c>
      <c r="I109" s="117"/>
    </row>
    <row r="110" spans="1:9" hidden="1" outlineLevel="3" x14ac:dyDescent="0.2">
      <c r="A110" s="109" t="s">
        <v>2261</v>
      </c>
      <c r="B110" s="110" t="s">
        <v>1499</v>
      </c>
      <c r="C110" s="111">
        <v>1</v>
      </c>
      <c r="D110" s="112"/>
      <c r="E110" s="113">
        <v>592</v>
      </c>
      <c r="F110" s="114">
        <v>592</v>
      </c>
      <c r="G110" s="115">
        <v>40</v>
      </c>
      <c r="H110" s="116">
        <v>355.2</v>
      </c>
      <c r="I110" s="117"/>
    </row>
    <row r="111" spans="1:9" outlineLevel="2" x14ac:dyDescent="0.2">
      <c r="A111" s="109" t="s">
        <v>2262</v>
      </c>
      <c r="B111" s="110" t="s">
        <v>2263</v>
      </c>
      <c r="C111" s="111">
        <v>1</v>
      </c>
      <c r="D111" s="112"/>
      <c r="E111" s="113">
        <f>SUM(F112)</f>
        <v>0</v>
      </c>
      <c r="F111" s="114">
        <f>C111*E111</f>
        <v>0</v>
      </c>
      <c r="G111" s="115">
        <f>IF(F111=0, 0, 100*(1-(H111/F111)))</f>
        <v>0</v>
      </c>
      <c r="H111" s="116">
        <f>C111*SUM(H112)</f>
        <v>0</v>
      </c>
      <c r="I111" s="117"/>
    </row>
    <row r="112" spans="1:9" outlineLevel="2" x14ac:dyDescent="0.2">
      <c r="A112" s="109" t="s">
        <v>2264</v>
      </c>
      <c r="B112" s="110" t="s">
        <v>338</v>
      </c>
      <c r="C112" s="111">
        <v>1</v>
      </c>
      <c r="D112" s="112"/>
      <c r="E112" s="113">
        <v>0</v>
      </c>
      <c r="F112" s="114">
        <f>C112*E112</f>
        <v>0</v>
      </c>
      <c r="G112" s="115">
        <v>0</v>
      </c>
      <c r="H112" s="116">
        <f>F112*(1-(G112/100)) +(0*SUM(H113))</f>
        <v>0</v>
      </c>
      <c r="I112" s="117"/>
    </row>
    <row r="113" spans="1:9" hidden="1" outlineLevel="2" x14ac:dyDescent="0.2">
      <c r="A113" s="109" t="s">
        <v>2265</v>
      </c>
      <c r="B113" s="110" t="s">
        <v>340</v>
      </c>
      <c r="C113" s="111">
        <v>1</v>
      </c>
      <c r="D113" s="112"/>
      <c r="E113" s="113">
        <v>0</v>
      </c>
      <c r="F113" s="114">
        <v>0</v>
      </c>
      <c r="G113" s="115">
        <v>0</v>
      </c>
      <c r="H113" s="116">
        <v>0</v>
      </c>
      <c r="I113" s="117"/>
    </row>
    <row r="114" spans="1:9" outlineLevel="2" x14ac:dyDescent="0.2">
      <c r="A114" s="109" t="s">
        <v>2266</v>
      </c>
      <c r="B114" s="110" t="s">
        <v>2267</v>
      </c>
      <c r="C114" s="111">
        <v>1</v>
      </c>
      <c r="D114" s="112"/>
      <c r="E114" s="113">
        <f>SUM(F115)</f>
        <v>59595.059212919994</v>
      </c>
      <c r="F114" s="114">
        <f>C114*E114</f>
        <v>59595.059212919994</v>
      </c>
      <c r="G114" s="115">
        <f>IF(F114=0, 0, 100*(1-(H114/F114)))</f>
        <v>40</v>
      </c>
      <c r="H114" s="116">
        <f>C114*SUM(H115)</f>
        <v>35757.035527751992</v>
      </c>
      <c r="I114" s="117"/>
    </row>
    <row r="115" spans="1:9" outlineLevel="2" x14ac:dyDescent="0.2">
      <c r="A115" s="109" t="s">
        <v>2268</v>
      </c>
      <c r="B115" s="110" t="s">
        <v>2269</v>
      </c>
      <c r="C115" s="111">
        <v>36</v>
      </c>
      <c r="D115" s="112"/>
      <c r="E115" s="113">
        <v>1655.4183114699999</v>
      </c>
      <c r="F115" s="114">
        <f>C115*E115</f>
        <v>59595.059212919994</v>
      </c>
      <c r="G115" s="115">
        <v>40</v>
      </c>
      <c r="H115" s="116">
        <f>F115*(1-(G115/100)) +(0*SUM(H116))</f>
        <v>35757.035527751992</v>
      </c>
      <c r="I115" s="117"/>
    </row>
    <row r="116" spans="1:9" hidden="1" outlineLevel="2" x14ac:dyDescent="0.2">
      <c r="A116" s="109" t="s">
        <v>2270</v>
      </c>
      <c r="B116" s="110" t="s">
        <v>1155</v>
      </c>
      <c r="C116" s="111">
        <v>1</v>
      </c>
      <c r="D116" s="112"/>
      <c r="E116" s="113">
        <v>1655.4183114699999</v>
      </c>
      <c r="F116" s="114">
        <v>1655.4183114699999</v>
      </c>
      <c r="G116" s="115">
        <v>40</v>
      </c>
      <c r="H116" s="116">
        <v>993.25098688200001</v>
      </c>
      <c r="I116" s="117"/>
    </row>
    <row r="117" spans="1:9" outlineLevel="2" x14ac:dyDescent="0.2">
      <c r="A117" s="109" t="s">
        <v>2271</v>
      </c>
      <c r="B117" s="110" t="s">
        <v>2272</v>
      </c>
      <c r="C117" s="111">
        <v>1</v>
      </c>
      <c r="D117" s="112"/>
      <c r="E117" s="113">
        <f>SUM(F118)</f>
        <v>0</v>
      </c>
      <c r="F117" s="114">
        <f>C117*E117</f>
        <v>0</v>
      </c>
      <c r="G117" s="115">
        <f>IF(F117=0, 0, 100*(1-(H117/F117)))</f>
        <v>0</v>
      </c>
      <c r="H117" s="116">
        <f>C117*SUM(H118)</f>
        <v>0</v>
      </c>
      <c r="I117" s="117"/>
    </row>
    <row r="118" spans="1:9" outlineLevel="2" x14ac:dyDescent="0.2">
      <c r="A118" s="109" t="s">
        <v>2273</v>
      </c>
      <c r="B118" s="110" t="s">
        <v>338</v>
      </c>
      <c r="C118" s="111">
        <v>1</v>
      </c>
      <c r="D118" s="112"/>
      <c r="E118" s="113">
        <v>0</v>
      </c>
      <c r="F118" s="114">
        <f>C118*E118</f>
        <v>0</v>
      </c>
      <c r="G118" s="115">
        <v>0</v>
      </c>
      <c r="H118" s="116">
        <f>F118*(1-(G118/100)) +(0*SUM(H119))</f>
        <v>0</v>
      </c>
      <c r="I118" s="117"/>
    </row>
    <row r="119" spans="1:9" hidden="1" outlineLevel="2" x14ac:dyDescent="0.2">
      <c r="A119" s="109" t="s">
        <v>2274</v>
      </c>
      <c r="B119" s="110" t="s">
        <v>340</v>
      </c>
      <c r="C119" s="111">
        <v>1</v>
      </c>
      <c r="D119" s="112"/>
      <c r="E119" s="113">
        <v>0</v>
      </c>
      <c r="F119" s="114">
        <v>0</v>
      </c>
      <c r="G119" s="115">
        <v>0</v>
      </c>
      <c r="H119" s="116">
        <v>0</v>
      </c>
      <c r="I119" s="117"/>
    </row>
    <row r="120" spans="1:9" outlineLevel="2" x14ac:dyDescent="0.2">
      <c r="A120" s="109" t="s">
        <v>2275</v>
      </c>
      <c r="B120" s="110" t="s">
        <v>2276</v>
      </c>
      <c r="C120" s="111">
        <v>1</v>
      </c>
      <c r="D120" s="112"/>
      <c r="E120" s="113">
        <f>SUM(F121)</f>
        <v>13491.913918279999</v>
      </c>
      <c r="F120" s="114">
        <f>C120*E120</f>
        <v>13491.913918279999</v>
      </c>
      <c r="G120" s="115">
        <f>IF(F120=0, 0, 100*(1-(H120/F120)))</f>
        <v>40</v>
      </c>
      <c r="H120" s="116">
        <f>C120*SUM(H121)</f>
        <v>8095.1483509679992</v>
      </c>
      <c r="I120" s="117"/>
    </row>
    <row r="121" spans="1:9" outlineLevel="2" x14ac:dyDescent="0.2">
      <c r="A121" s="109" t="s">
        <v>2277</v>
      </c>
      <c r="B121" s="110" t="s">
        <v>2278</v>
      </c>
      <c r="C121" s="111">
        <v>43</v>
      </c>
      <c r="D121" s="112"/>
      <c r="E121" s="113">
        <v>313.76543995999998</v>
      </c>
      <c r="F121" s="114">
        <f>C121*E121</f>
        <v>13491.913918279999</v>
      </c>
      <c r="G121" s="115">
        <v>40</v>
      </c>
      <c r="H121" s="116">
        <f>F121*(1-(G121/100)) +(0*SUM(H122))</f>
        <v>8095.1483509679992</v>
      </c>
      <c r="I121" s="117"/>
    </row>
    <row r="122" spans="1:9" hidden="1" outlineLevel="2" x14ac:dyDescent="0.2">
      <c r="A122" s="109" t="s">
        <v>2279</v>
      </c>
      <c r="B122" s="110" t="s">
        <v>106</v>
      </c>
      <c r="C122" s="111">
        <v>1</v>
      </c>
      <c r="D122" s="112"/>
      <c r="E122" s="113">
        <v>313.76543995999998</v>
      </c>
      <c r="F122" s="114">
        <v>313.76543995999998</v>
      </c>
      <c r="G122" s="115">
        <v>40</v>
      </c>
      <c r="H122" s="116">
        <v>188.259263976</v>
      </c>
      <c r="I122" s="117"/>
    </row>
    <row r="123" spans="1:9" outlineLevel="2" x14ac:dyDescent="0.2">
      <c r="A123" s="109" t="s">
        <v>2280</v>
      </c>
      <c r="B123" s="110" t="s">
        <v>2281</v>
      </c>
      <c r="C123" s="111">
        <v>1</v>
      </c>
      <c r="D123" s="112"/>
      <c r="E123" s="113">
        <f>SUM(F124)</f>
        <v>0</v>
      </c>
      <c r="F123" s="114">
        <f>C123*E123</f>
        <v>0</v>
      </c>
      <c r="G123" s="115">
        <f>IF(F123=0, 0, 100*(1-(H123/F123)))</f>
        <v>0</v>
      </c>
      <c r="H123" s="116">
        <f>C123*SUM(H124)</f>
        <v>0</v>
      </c>
      <c r="I123" s="117"/>
    </row>
    <row r="124" spans="1:9" outlineLevel="2" x14ac:dyDescent="0.2">
      <c r="A124" s="109" t="s">
        <v>2282</v>
      </c>
      <c r="B124" s="110" t="s">
        <v>338</v>
      </c>
      <c r="C124" s="111">
        <v>1</v>
      </c>
      <c r="D124" s="112"/>
      <c r="E124" s="113">
        <v>0</v>
      </c>
      <c r="F124" s="114">
        <f>C124*E124</f>
        <v>0</v>
      </c>
      <c r="G124" s="115">
        <v>0</v>
      </c>
      <c r="H124" s="116">
        <f>F124*(1-(G124/100)) +(0*SUM(H125))</f>
        <v>0</v>
      </c>
      <c r="I124" s="117"/>
    </row>
    <row r="125" spans="1:9" hidden="1" outlineLevel="2" x14ac:dyDescent="0.2">
      <c r="A125" s="109" t="s">
        <v>2283</v>
      </c>
      <c r="B125" s="110" t="s">
        <v>340</v>
      </c>
      <c r="C125" s="111">
        <v>1</v>
      </c>
      <c r="D125" s="112"/>
      <c r="E125" s="113">
        <v>0</v>
      </c>
      <c r="F125" s="114">
        <v>0</v>
      </c>
      <c r="G125" s="115">
        <v>0</v>
      </c>
      <c r="H125" s="116">
        <v>0</v>
      </c>
      <c r="I125" s="117"/>
    </row>
    <row r="126" spans="1:9" outlineLevel="2" x14ac:dyDescent="0.2">
      <c r="A126" s="109" t="s">
        <v>2284</v>
      </c>
      <c r="B126" s="110" t="s">
        <v>2285</v>
      </c>
      <c r="C126" s="111">
        <v>1</v>
      </c>
      <c r="D126" s="112"/>
      <c r="E126" s="113">
        <f>SUM(F127)</f>
        <v>0</v>
      </c>
      <c r="F126" s="114">
        <f>C126*E126</f>
        <v>0</v>
      </c>
      <c r="G126" s="115">
        <f>IF(F126=0, 0, 100*(1-(H126/F126)))</f>
        <v>0</v>
      </c>
      <c r="H126" s="116">
        <f>C126*SUM(H127)</f>
        <v>0</v>
      </c>
      <c r="I126" s="117"/>
    </row>
    <row r="127" spans="1:9" outlineLevel="2" x14ac:dyDescent="0.2">
      <c r="A127" s="109" t="s">
        <v>2286</v>
      </c>
      <c r="B127" s="110" t="s">
        <v>338</v>
      </c>
      <c r="C127" s="111">
        <v>1</v>
      </c>
      <c r="D127" s="112"/>
      <c r="E127" s="113">
        <v>0</v>
      </c>
      <c r="F127" s="114">
        <f>C127*E127</f>
        <v>0</v>
      </c>
      <c r="G127" s="115">
        <v>0</v>
      </c>
      <c r="H127" s="116">
        <f>F127*(1-(G127/100)) +(0*SUM(H128))</f>
        <v>0</v>
      </c>
      <c r="I127" s="117"/>
    </row>
    <row r="128" spans="1:9" hidden="1" outlineLevel="2" x14ac:dyDescent="0.2">
      <c r="A128" s="109" t="s">
        <v>2287</v>
      </c>
      <c r="B128" s="110" t="s">
        <v>340</v>
      </c>
      <c r="C128" s="111">
        <v>1</v>
      </c>
      <c r="D128" s="112"/>
      <c r="E128" s="113">
        <v>0</v>
      </c>
      <c r="F128" s="114">
        <v>0</v>
      </c>
      <c r="G128" s="115">
        <v>0</v>
      </c>
      <c r="H128" s="116">
        <v>0</v>
      </c>
      <c r="I128" s="117"/>
    </row>
    <row r="129" spans="1:9" outlineLevel="2" x14ac:dyDescent="0.2">
      <c r="A129" s="109" t="s">
        <v>2288</v>
      </c>
      <c r="B129" s="110" t="s">
        <v>2289</v>
      </c>
      <c r="C129" s="111">
        <v>1</v>
      </c>
      <c r="D129" s="112"/>
      <c r="E129" s="113">
        <f>SUM(F130)</f>
        <v>0</v>
      </c>
      <c r="F129" s="114">
        <f>C129*E129</f>
        <v>0</v>
      </c>
      <c r="G129" s="115">
        <f>IF(F129=0, 0, 100*(1-(H129/F129)))</f>
        <v>0</v>
      </c>
      <c r="H129" s="116">
        <f>C129*SUM(H130)</f>
        <v>0</v>
      </c>
      <c r="I129" s="117"/>
    </row>
    <row r="130" spans="1:9" outlineLevel="2" x14ac:dyDescent="0.2">
      <c r="A130" s="109" t="s">
        <v>2290</v>
      </c>
      <c r="B130" s="110" t="s">
        <v>338</v>
      </c>
      <c r="C130" s="111">
        <v>1</v>
      </c>
      <c r="D130" s="112"/>
      <c r="E130" s="113">
        <v>0</v>
      </c>
      <c r="F130" s="114">
        <f>C130*E130</f>
        <v>0</v>
      </c>
      <c r="G130" s="115">
        <v>0</v>
      </c>
      <c r="H130" s="116">
        <f>F130*(1-(G130/100)) +(0*SUM(H131))</f>
        <v>0</v>
      </c>
      <c r="I130" s="117"/>
    </row>
    <row r="131" spans="1:9" hidden="1" outlineLevel="2" x14ac:dyDescent="0.2">
      <c r="A131" s="109" t="s">
        <v>2291</v>
      </c>
      <c r="B131" s="110" t="s">
        <v>340</v>
      </c>
      <c r="C131" s="111">
        <v>1</v>
      </c>
      <c r="D131" s="112"/>
      <c r="E131" s="113">
        <v>0</v>
      </c>
      <c r="F131" s="114">
        <v>0</v>
      </c>
      <c r="G131" s="115">
        <v>0</v>
      </c>
      <c r="H131" s="116">
        <v>0</v>
      </c>
      <c r="I131" s="117"/>
    </row>
    <row r="132" spans="1:9" outlineLevel="1" x14ac:dyDescent="0.2">
      <c r="A132" s="109" t="s">
        <v>2292</v>
      </c>
      <c r="B132" s="110" t="s">
        <v>2293</v>
      </c>
      <c r="C132" s="111">
        <v>1</v>
      </c>
      <c r="D132" s="112"/>
      <c r="E132" s="113">
        <f>SUM(F133,F136,F155,F168,F171,F178,F181,F186,F190,F193)</f>
        <v>10870636.478114659</v>
      </c>
      <c r="F132" s="114">
        <f>C132*E132</f>
        <v>10870636.478114659</v>
      </c>
      <c r="G132" s="115">
        <f>IF(F132=0, 0, 100*(1-(H132/F132)))</f>
        <v>39.999999999999993</v>
      </c>
      <c r="H132" s="116">
        <f>C132*SUM(H133,H136,H155,H168,H171,H178,H181,H186,H190,H193)</f>
        <v>6522381.8868687963</v>
      </c>
      <c r="I132" s="117"/>
    </row>
    <row r="133" spans="1:9" outlineLevel="2" x14ac:dyDescent="0.2">
      <c r="A133" s="109" t="s">
        <v>2294</v>
      </c>
      <c r="B133" s="110" t="s">
        <v>2295</v>
      </c>
      <c r="C133" s="111">
        <v>1</v>
      </c>
      <c r="D133" s="112"/>
      <c r="E133" s="113">
        <f>SUM(F134)</f>
        <v>0</v>
      </c>
      <c r="F133" s="114">
        <f>C133*E133</f>
        <v>0</v>
      </c>
      <c r="G133" s="115">
        <f>IF(F133=0, 0, 100*(1-(H133/F133)))</f>
        <v>0</v>
      </c>
      <c r="H133" s="116">
        <f>C133*SUM(H134)</f>
        <v>0</v>
      </c>
      <c r="I133" s="117"/>
    </row>
    <row r="134" spans="1:9" outlineLevel="2" x14ac:dyDescent="0.2">
      <c r="A134" s="109" t="s">
        <v>2296</v>
      </c>
      <c r="B134" s="110" t="s">
        <v>338</v>
      </c>
      <c r="C134" s="111">
        <v>1</v>
      </c>
      <c r="D134" s="112"/>
      <c r="E134" s="113">
        <v>0</v>
      </c>
      <c r="F134" s="114">
        <f>C134*E134</f>
        <v>0</v>
      </c>
      <c r="G134" s="115">
        <v>0</v>
      </c>
      <c r="H134" s="116">
        <f>F134*(1-(G134/100)) +(0*SUM(H135))</f>
        <v>0</v>
      </c>
      <c r="I134" s="117"/>
    </row>
    <row r="135" spans="1:9" hidden="1" outlineLevel="2" x14ac:dyDescent="0.2">
      <c r="A135" s="109" t="s">
        <v>2297</v>
      </c>
      <c r="B135" s="110" t="s">
        <v>340</v>
      </c>
      <c r="C135" s="111">
        <v>1</v>
      </c>
      <c r="D135" s="112"/>
      <c r="E135" s="113">
        <v>0</v>
      </c>
      <c r="F135" s="114">
        <v>0</v>
      </c>
      <c r="G135" s="115">
        <v>0</v>
      </c>
      <c r="H135" s="116">
        <v>0</v>
      </c>
      <c r="I135" s="117"/>
    </row>
    <row r="136" spans="1:9" outlineLevel="2" x14ac:dyDescent="0.2">
      <c r="A136" s="109" t="s">
        <v>2298</v>
      </c>
      <c r="B136" s="110" t="s">
        <v>2299</v>
      </c>
      <c r="C136" s="111">
        <v>1</v>
      </c>
      <c r="D136" s="112"/>
      <c r="E136" s="113">
        <f>SUM(F137,F139,F141,F143,F145,F147,F149,F151,F153)</f>
        <v>7323418.3555848598</v>
      </c>
      <c r="F136" s="114">
        <f>C136*E136</f>
        <v>7323418.3555848598</v>
      </c>
      <c r="G136" s="115">
        <f>IF(F136=0, 0, 100*(1-(H136/F136)))</f>
        <v>40.000000000000014</v>
      </c>
      <c r="H136" s="116">
        <f>C136*SUM(H137,H139,H141,H143,H145,H147,H149,H151,H153)</f>
        <v>4394051.0133509152</v>
      </c>
      <c r="I136" s="117"/>
    </row>
    <row r="137" spans="1:9" outlineLevel="3" x14ac:dyDescent="0.2">
      <c r="A137" s="109" t="s">
        <v>2300</v>
      </c>
      <c r="B137" s="110" t="s">
        <v>2301</v>
      </c>
      <c r="C137" s="111">
        <v>558</v>
      </c>
      <c r="D137" s="112"/>
      <c r="E137" s="113">
        <v>135.04393225999999</v>
      </c>
      <c r="F137" s="114">
        <f>C137*E137</f>
        <v>75354.51420107999</v>
      </c>
      <c r="G137" s="115">
        <v>40</v>
      </c>
      <c r="H137" s="116">
        <f>F137*(1-(G137/100)) +(0*SUM(H138))</f>
        <v>45212.70852064799</v>
      </c>
      <c r="I137" s="117"/>
    </row>
    <row r="138" spans="1:9" hidden="1" outlineLevel="3" x14ac:dyDescent="0.2">
      <c r="A138" s="109" t="s">
        <v>2302</v>
      </c>
      <c r="B138" s="110" t="s">
        <v>2301</v>
      </c>
      <c r="C138" s="111">
        <v>1</v>
      </c>
      <c r="D138" s="112"/>
      <c r="E138" s="113">
        <v>135.04393225999999</v>
      </c>
      <c r="F138" s="114">
        <v>135.04393225999999</v>
      </c>
      <c r="G138" s="115">
        <v>40</v>
      </c>
      <c r="H138" s="116">
        <v>81.026359356</v>
      </c>
      <c r="I138" s="117"/>
    </row>
    <row r="139" spans="1:9" outlineLevel="3" x14ac:dyDescent="0.2">
      <c r="A139" s="109" t="s">
        <v>2303</v>
      </c>
      <c r="B139" s="110" t="s">
        <v>2201</v>
      </c>
      <c r="C139" s="111">
        <v>279</v>
      </c>
      <c r="D139" s="112"/>
      <c r="E139" s="113">
        <v>700.36928562000003</v>
      </c>
      <c r="F139" s="114">
        <f>C139*E139</f>
        <v>195403.03068798</v>
      </c>
      <c r="G139" s="115">
        <v>40</v>
      </c>
      <c r="H139" s="116">
        <f>F139*(1-(G139/100)) +(0*SUM(H140))</f>
        <v>117241.81841278799</v>
      </c>
      <c r="I139" s="117"/>
    </row>
    <row r="140" spans="1:9" hidden="1" outlineLevel="3" x14ac:dyDescent="0.2">
      <c r="A140" s="109" t="s">
        <v>2304</v>
      </c>
      <c r="B140" s="110" t="s">
        <v>2203</v>
      </c>
      <c r="C140" s="111">
        <v>1</v>
      </c>
      <c r="D140" s="112"/>
      <c r="E140" s="113">
        <v>700.36928562000003</v>
      </c>
      <c r="F140" s="114">
        <v>700.36928562000003</v>
      </c>
      <c r="G140" s="115">
        <v>40</v>
      </c>
      <c r="H140" s="116">
        <v>420.22157137200003</v>
      </c>
      <c r="I140" s="117"/>
    </row>
    <row r="141" spans="1:9" outlineLevel="3" x14ac:dyDescent="0.2">
      <c r="A141" s="109" t="s">
        <v>2305</v>
      </c>
      <c r="B141" s="110" t="s">
        <v>303</v>
      </c>
      <c r="C141" s="111">
        <v>558</v>
      </c>
      <c r="D141" s="112"/>
      <c r="E141" s="113">
        <v>967.93582071000003</v>
      </c>
      <c r="F141" s="114">
        <f>C141*E141</f>
        <v>540108.18795618007</v>
      </c>
      <c r="G141" s="115">
        <v>40</v>
      </c>
      <c r="H141" s="116">
        <f>F141*(1-(G141/100)) +(0*SUM(H142))</f>
        <v>324064.91277370806</v>
      </c>
      <c r="I141" s="117"/>
    </row>
    <row r="142" spans="1:9" hidden="1" outlineLevel="3" x14ac:dyDescent="0.2">
      <c r="A142" s="109" t="s">
        <v>2306</v>
      </c>
      <c r="B142" s="110" t="s">
        <v>100</v>
      </c>
      <c r="C142" s="111">
        <v>1</v>
      </c>
      <c r="D142" s="112"/>
      <c r="E142" s="113">
        <v>967.93582071000003</v>
      </c>
      <c r="F142" s="114">
        <v>967.93582071000003</v>
      </c>
      <c r="G142" s="115">
        <v>40</v>
      </c>
      <c r="H142" s="116">
        <v>580.76149242600002</v>
      </c>
      <c r="I142" s="117"/>
    </row>
    <row r="143" spans="1:9" outlineLevel="3" x14ac:dyDescent="0.2">
      <c r="A143" s="109" t="s">
        <v>2307</v>
      </c>
      <c r="B143" s="110" t="s">
        <v>306</v>
      </c>
      <c r="C143" s="111">
        <v>279</v>
      </c>
      <c r="D143" s="112"/>
      <c r="E143" s="113">
        <v>967.93582071000003</v>
      </c>
      <c r="F143" s="114">
        <f>C143*E143</f>
        <v>270054.09397809004</v>
      </c>
      <c r="G143" s="115">
        <v>40</v>
      </c>
      <c r="H143" s="116">
        <f>F143*(1-(G143/100)) +(0*SUM(H144))</f>
        <v>162032.45638685403</v>
      </c>
      <c r="I143" s="117"/>
    </row>
    <row r="144" spans="1:9" hidden="1" outlineLevel="3" x14ac:dyDescent="0.2">
      <c r="A144" s="109" t="s">
        <v>2308</v>
      </c>
      <c r="B144" s="110" t="s">
        <v>112</v>
      </c>
      <c r="C144" s="111">
        <v>1</v>
      </c>
      <c r="D144" s="112"/>
      <c r="E144" s="113">
        <v>967.93582071000003</v>
      </c>
      <c r="F144" s="114">
        <v>967.93582071000003</v>
      </c>
      <c r="G144" s="115">
        <v>40</v>
      </c>
      <c r="H144" s="116">
        <v>580.76149242600002</v>
      </c>
      <c r="I144" s="117"/>
    </row>
    <row r="145" spans="1:9" outlineLevel="3" x14ac:dyDescent="0.2">
      <c r="A145" s="109" t="s">
        <v>2309</v>
      </c>
      <c r="B145" s="110" t="s">
        <v>2310</v>
      </c>
      <c r="C145" s="111">
        <v>279</v>
      </c>
      <c r="D145" s="112"/>
      <c r="E145" s="113">
        <v>9428.2439831899992</v>
      </c>
      <c r="F145" s="114">
        <f>C145*E145</f>
        <v>2630480.0713100098</v>
      </c>
      <c r="G145" s="115">
        <v>40</v>
      </c>
      <c r="H145" s="116">
        <f>F145*(1-(G145/100)) +(0*SUM(H146))</f>
        <v>1578288.0427860059</v>
      </c>
      <c r="I145" s="117"/>
    </row>
    <row r="146" spans="1:9" hidden="1" outlineLevel="3" x14ac:dyDescent="0.2">
      <c r="A146" s="109" t="s">
        <v>2311</v>
      </c>
      <c r="B146" s="110" t="s">
        <v>2310</v>
      </c>
      <c r="C146" s="111">
        <v>1</v>
      </c>
      <c r="D146" s="112"/>
      <c r="E146" s="113">
        <v>9428.2439831899992</v>
      </c>
      <c r="F146" s="114">
        <v>9428.2439831899992</v>
      </c>
      <c r="G146" s="115">
        <v>40</v>
      </c>
      <c r="H146" s="116">
        <v>5656.9463899140001</v>
      </c>
      <c r="I146" s="117"/>
    </row>
    <row r="147" spans="1:9" outlineLevel="3" x14ac:dyDescent="0.2">
      <c r="A147" s="109" t="s">
        <v>2312</v>
      </c>
      <c r="B147" s="110" t="s">
        <v>2232</v>
      </c>
      <c r="C147" s="111">
        <v>279</v>
      </c>
      <c r="D147" s="112"/>
      <c r="E147" s="113">
        <v>10160.44823634</v>
      </c>
      <c r="F147" s="114">
        <f>C147*E147</f>
        <v>2834765.0579388603</v>
      </c>
      <c r="G147" s="115">
        <v>40</v>
      </c>
      <c r="H147" s="116">
        <f>F147*(1-(G147/100)) +(0*SUM(H148))</f>
        <v>1700859.0347633162</v>
      </c>
      <c r="I147" s="117"/>
    </row>
    <row r="148" spans="1:9" hidden="1" outlineLevel="3" x14ac:dyDescent="0.2">
      <c r="A148" s="109" t="s">
        <v>2313</v>
      </c>
      <c r="B148" s="110" t="s">
        <v>2232</v>
      </c>
      <c r="C148" s="111">
        <v>1</v>
      </c>
      <c r="D148" s="112"/>
      <c r="E148" s="113">
        <v>10160.44823634</v>
      </c>
      <c r="F148" s="114">
        <v>10160.44823634</v>
      </c>
      <c r="G148" s="115">
        <v>40</v>
      </c>
      <c r="H148" s="116">
        <v>6096.268941804</v>
      </c>
      <c r="I148" s="117"/>
    </row>
    <row r="149" spans="1:9" outlineLevel="3" x14ac:dyDescent="0.2">
      <c r="A149" s="109" t="s">
        <v>2314</v>
      </c>
      <c r="B149" s="110" t="s">
        <v>2207</v>
      </c>
      <c r="C149" s="111">
        <v>558</v>
      </c>
      <c r="D149" s="112"/>
      <c r="E149" s="113">
        <v>1308.5572392700001</v>
      </c>
      <c r="F149" s="114">
        <f>C149*E149</f>
        <v>730174.93951266003</v>
      </c>
      <c r="G149" s="115">
        <v>40</v>
      </c>
      <c r="H149" s="116">
        <f>F149*(1-(G149/100)) +(0*SUM(H150))</f>
        <v>438104.96370759601</v>
      </c>
      <c r="I149" s="117"/>
    </row>
    <row r="150" spans="1:9" hidden="1" outlineLevel="3" x14ac:dyDescent="0.2">
      <c r="A150" s="109" t="s">
        <v>2315</v>
      </c>
      <c r="B150" s="110" t="s">
        <v>2207</v>
      </c>
      <c r="C150" s="111">
        <v>1</v>
      </c>
      <c r="D150" s="112"/>
      <c r="E150" s="113">
        <v>1308.5572392700001</v>
      </c>
      <c r="F150" s="114">
        <v>1308.5572392700001</v>
      </c>
      <c r="G150" s="115">
        <v>40</v>
      </c>
      <c r="H150" s="116">
        <v>785.13434356200003</v>
      </c>
      <c r="I150" s="117"/>
    </row>
    <row r="151" spans="1:9" outlineLevel="3" x14ac:dyDescent="0.2">
      <c r="A151" s="109" t="s">
        <v>2316</v>
      </c>
      <c r="B151" s="110" t="s">
        <v>277</v>
      </c>
      <c r="C151" s="111">
        <v>1116</v>
      </c>
      <c r="D151" s="112"/>
      <c r="E151" s="113">
        <v>28.6</v>
      </c>
      <c r="F151" s="114">
        <f>C151*E151</f>
        <v>31917.600000000002</v>
      </c>
      <c r="G151" s="115">
        <v>40</v>
      </c>
      <c r="H151" s="116">
        <f>F151*(1-(G151/100)) +(0*SUM(H152))</f>
        <v>19150.560000000001</v>
      </c>
      <c r="I151" s="117"/>
    </row>
    <row r="152" spans="1:9" hidden="1" outlineLevel="3" x14ac:dyDescent="0.2">
      <c r="A152" s="109" t="s">
        <v>2317</v>
      </c>
      <c r="B152" s="110" t="s">
        <v>277</v>
      </c>
      <c r="C152" s="111">
        <v>1</v>
      </c>
      <c r="D152" s="112"/>
      <c r="E152" s="113">
        <v>28.6</v>
      </c>
      <c r="F152" s="114">
        <v>28.6</v>
      </c>
      <c r="G152" s="115">
        <v>40</v>
      </c>
      <c r="H152" s="116">
        <v>17.16</v>
      </c>
      <c r="I152" s="117"/>
    </row>
    <row r="153" spans="1:9" outlineLevel="3" x14ac:dyDescent="0.2">
      <c r="A153" s="109" t="s">
        <v>2318</v>
      </c>
      <c r="B153" s="110" t="s">
        <v>273</v>
      </c>
      <c r="C153" s="111">
        <v>558</v>
      </c>
      <c r="D153" s="112"/>
      <c r="E153" s="113">
        <v>27.17</v>
      </c>
      <c r="F153" s="114">
        <f>C153*E153</f>
        <v>15160.86</v>
      </c>
      <c r="G153" s="115">
        <v>40</v>
      </c>
      <c r="H153" s="116">
        <f>F153*(1-(G153/100)) +(0*SUM(H154))</f>
        <v>9096.5159999999996</v>
      </c>
      <c r="I153" s="117"/>
    </row>
    <row r="154" spans="1:9" hidden="1" outlineLevel="3" x14ac:dyDescent="0.2">
      <c r="A154" s="109" t="s">
        <v>2319</v>
      </c>
      <c r="B154" s="110" t="s">
        <v>273</v>
      </c>
      <c r="C154" s="111">
        <v>1</v>
      </c>
      <c r="D154" s="112"/>
      <c r="E154" s="113">
        <v>27.17</v>
      </c>
      <c r="F154" s="114">
        <v>27.17</v>
      </c>
      <c r="G154" s="115">
        <v>40</v>
      </c>
      <c r="H154" s="116">
        <v>16.302</v>
      </c>
      <c r="I154" s="117"/>
    </row>
    <row r="155" spans="1:9" outlineLevel="2" x14ac:dyDescent="0.2">
      <c r="A155" s="109" t="s">
        <v>2320</v>
      </c>
      <c r="B155" s="110" t="s">
        <v>2321</v>
      </c>
      <c r="C155" s="111">
        <v>1</v>
      </c>
      <c r="D155" s="112"/>
      <c r="E155" s="113">
        <f>SUM(F156,F158,F160,F162,F164,F166)</f>
        <v>942336.3373769999</v>
      </c>
      <c r="F155" s="114">
        <f>C155*E155</f>
        <v>942336.3373769999</v>
      </c>
      <c r="G155" s="115">
        <f>IF(F155=0, 0, 100*(1-(H155/F155)))</f>
        <v>39.999999999999993</v>
      </c>
      <c r="H155" s="116">
        <f>C155*SUM(H156,H158,H160,H162,H164,H166)</f>
        <v>565401.80242620001</v>
      </c>
      <c r="I155" s="117"/>
    </row>
    <row r="156" spans="1:9" outlineLevel="3" x14ac:dyDescent="0.2">
      <c r="A156" s="109" t="s">
        <v>2322</v>
      </c>
      <c r="B156" s="110" t="s">
        <v>2155</v>
      </c>
      <c r="C156" s="111">
        <v>186</v>
      </c>
      <c r="D156" s="112"/>
      <c r="E156" s="113">
        <v>20.059999999999999</v>
      </c>
      <c r="F156" s="114">
        <f>C156*E156</f>
        <v>3731.16</v>
      </c>
      <c r="G156" s="115">
        <v>40</v>
      </c>
      <c r="H156" s="116">
        <f>F156*(1-(G156/100)) +(0*SUM(H157))</f>
        <v>2238.6959999999999</v>
      </c>
      <c r="I156" s="117"/>
    </row>
    <row r="157" spans="1:9" hidden="1" outlineLevel="3" x14ac:dyDescent="0.2">
      <c r="A157" s="109" t="s">
        <v>2323</v>
      </c>
      <c r="B157" s="110" t="s">
        <v>2155</v>
      </c>
      <c r="C157" s="111">
        <v>1</v>
      </c>
      <c r="D157" s="112"/>
      <c r="E157" s="113">
        <v>20.059999999999999</v>
      </c>
      <c r="F157" s="114">
        <v>20.059999999999999</v>
      </c>
      <c r="G157" s="115">
        <v>40</v>
      </c>
      <c r="H157" s="116">
        <v>12.036</v>
      </c>
      <c r="I157" s="117"/>
    </row>
    <row r="158" spans="1:9" outlineLevel="3" x14ac:dyDescent="0.2">
      <c r="A158" s="109" t="s">
        <v>2324</v>
      </c>
      <c r="B158" s="110" t="s">
        <v>2167</v>
      </c>
      <c r="C158" s="111">
        <v>186</v>
      </c>
      <c r="D158" s="112"/>
      <c r="E158" s="113">
        <v>40.11</v>
      </c>
      <c r="F158" s="114">
        <f>C158*E158</f>
        <v>7460.46</v>
      </c>
      <c r="G158" s="115">
        <v>40</v>
      </c>
      <c r="H158" s="116">
        <f>F158*(1-(G158/100)) +(0*SUM(H159))</f>
        <v>4476.2759999999998</v>
      </c>
      <c r="I158" s="117"/>
    </row>
    <row r="159" spans="1:9" hidden="1" outlineLevel="3" x14ac:dyDescent="0.2">
      <c r="A159" s="109" t="s">
        <v>2325</v>
      </c>
      <c r="B159" s="110" t="s">
        <v>2167</v>
      </c>
      <c r="C159" s="111">
        <v>1</v>
      </c>
      <c r="D159" s="112"/>
      <c r="E159" s="113">
        <v>40.11</v>
      </c>
      <c r="F159" s="114">
        <v>40.11</v>
      </c>
      <c r="G159" s="115">
        <v>40</v>
      </c>
      <c r="H159" s="116">
        <v>24.065999999999999</v>
      </c>
      <c r="I159" s="117"/>
    </row>
    <row r="160" spans="1:9" outlineLevel="3" x14ac:dyDescent="0.2">
      <c r="A160" s="109" t="s">
        <v>2326</v>
      </c>
      <c r="B160" s="110" t="s">
        <v>2170</v>
      </c>
      <c r="C160" s="111">
        <v>558</v>
      </c>
      <c r="D160" s="112"/>
      <c r="E160" s="113">
        <v>452</v>
      </c>
      <c r="F160" s="114">
        <f>C160*E160</f>
        <v>252216</v>
      </c>
      <c r="G160" s="115">
        <v>40</v>
      </c>
      <c r="H160" s="116">
        <f>F160*(1-(G160/100)) +(0*SUM(H161))</f>
        <v>151329.60000000001</v>
      </c>
      <c r="I160" s="117"/>
    </row>
    <row r="161" spans="1:9" hidden="1" outlineLevel="3" x14ac:dyDescent="0.2">
      <c r="A161" s="109" t="s">
        <v>2327</v>
      </c>
      <c r="B161" s="110" t="s">
        <v>2172</v>
      </c>
      <c r="C161" s="111">
        <v>1</v>
      </c>
      <c r="D161" s="112"/>
      <c r="E161" s="113">
        <v>452</v>
      </c>
      <c r="F161" s="114">
        <v>452</v>
      </c>
      <c r="G161" s="115">
        <v>40</v>
      </c>
      <c r="H161" s="116">
        <v>271.2</v>
      </c>
      <c r="I161" s="117"/>
    </row>
    <row r="162" spans="1:9" outlineLevel="3" x14ac:dyDescent="0.2">
      <c r="A162" s="109" t="s">
        <v>2328</v>
      </c>
      <c r="B162" s="110" t="s">
        <v>2174</v>
      </c>
      <c r="C162" s="111">
        <v>186</v>
      </c>
      <c r="D162" s="112"/>
      <c r="E162" s="113">
        <v>1107.3</v>
      </c>
      <c r="F162" s="114">
        <f>C162*E162</f>
        <v>205957.8</v>
      </c>
      <c r="G162" s="115">
        <v>40</v>
      </c>
      <c r="H162" s="116">
        <f>F162*(1-(G162/100)) +(0*SUM(H163))</f>
        <v>123574.68</v>
      </c>
      <c r="I162" s="117"/>
    </row>
    <row r="163" spans="1:9" hidden="1" outlineLevel="3" x14ac:dyDescent="0.2">
      <c r="A163" s="109" t="s">
        <v>2329</v>
      </c>
      <c r="B163" s="110" t="s">
        <v>2174</v>
      </c>
      <c r="C163" s="111">
        <v>1</v>
      </c>
      <c r="D163" s="112"/>
      <c r="E163" s="113">
        <v>1107.3</v>
      </c>
      <c r="F163" s="114">
        <v>1107.3</v>
      </c>
      <c r="G163" s="115">
        <v>40</v>
      </c>
      <c r="H163" s="116">
        <v>664.38</v>
      </c>
      <c r="I163" s="117"/>
    </row>
    <row r="164" spans="1:9" outlineLevel="3" x14ac:dyDescent="0.2">
      <c r="A164" s="109" t="s">
        <v>2330</v>
      </c>
      <c r="B164" s="110" t="s">
        <v>2177</v>
      </c>
      <c r="C164" s="111">
        <v>186</v>
      </c>
      <c r="D164" s="112"/>
      <c r="E164" s="113">
        <v>2358.3343945000001</v>
      </c>
      <c r="F164" s="114">
        <f>C164*E164</f>
        <v>438650.197377</v>
      </c>
      <c r="G164" s="115">
        <v>40</v>
      </c>
      <c r="H164" s="116">
        <f>F164*(1-(G164/100)) +(0*SUM(H165))</f>
        <v>263190.1184262</v>
      </c>
      <c r="I164" s="117"/>
    </row>
    <row r="165" spans="1:9" hidden="1" outlineLevel="3" x14ac:dyDescent="0.2">
      <c r="A165" s="109" t="s">
        <v>2331</v>
      </c>
      <c r="B165" s="110" t="s">
        <v>2177</v>
      </c>
      <c r="C165" s="111">
        <v>1</v>
      </c>
      <c r="D165" s="112"/>
      <c r="E165" s="113">
        <v>2358.3343945000001</v>
      </c>
      <c r="F165" s="114">
        <v>2358.3343945000001</v>
      </c>
      <c r="G165" s="115">
        <v>40</v>
      </c>
      <c r="H165" s="116">
        <v>1415.0006367000001</v>
      </c>
      <c r="I165" s="117"/>
    </row>
    <row r="166" spans="1:9" outlineLevel="3" x14ac:dyDescent="0.2">
      <c r="A166" s="109" t="s">
        <v>2332</v>
      </c>
      <c r="B166" s="110" t="s">
        <v>2180</v>
      </c>
      <c r="C166" s="111">
        <v>186</v>
      </c>
      <c r="D166" s="112"/>
      <c r="E166" s="113">
        <v>184.52</v>
      </c>
      <c r="F166" s="114">
        <f>C166*E166</f>
        <v>34320.720000000001</v>
      </c>
      <c r="G166" s="115">
        <v>40</v>
      </c>
      <c r="H166" s="116">
        <f>F166*(1-(G166/100)) +(0*SUM(H167))</f>
        <v>20592.432000000001</v>
      </c>
      <c r="I166" s="117"/>
    </row>
    <row r="167" spans="1:9" hidden="1" outlineLevel="3" x14ac:dyDescent="0.2">
      <c r="A167" s="109" t="s">
        <v>2333</v>
      </c>
      <c r="B167" s="110" t="s">
        <v>2180</v>
      </c>
      <c r="C167" s="111">
        <v>1</v>
      </c>
      <c r="D167" s="112"/>
      <c r="E167" s="113">
        <v>184.52</v>
      </c>
      <c r="F167" s="114">
        <v>184.52</v>
      </c>
      <c r="G167" s="115">
        <v>40</v>
      </c>
      <c r="H167" s="116">
        <v>110.712</v>
      </c>
      <c r="I167" s="117"/>
    </row>
    <row r="168" spans="1:9" outlineLevel="2" x14ac:dyDescent="0.2">
      <c r="A168" s="109" t="s">
        <v>2334</v>
      </c>
      <c r="B168" s="110" t="s">
        <v>2335</v>
      </c>
      <c r="C168" s="111">
        <v>1</v>
      </c>
      <c r="D168" s="112"/>
      <c r="E168" s="113">
        <f>SUM(F169)</f>
        <v>0</v>
      </c>
      <c r="F168" s="114">
        <f>C168*E168</f>
        <v>0</v>
      </c>
      <c r="G168" s="115">
        <f>IF(F168=0, 0, 100*(1-(H168/F168)))</f>
        <v>0</v>
      </c>
      <c r="H168" s="116">
        <f>C168*SUM(H169)</f>
        <v>0</v>
      </c>
      <c r="I168" s="117"/>
    </row>
    <row r="169" spans="1:9" outlineLevel="2" x14ac:dyDescent="0.2">
      <c r="A169" s="109" t="s">
        <v>2336</v>
      </c>
      <c r="B169" s="110" t="s">
        <v>338</v>
      </c>
      <c r="C169" s="111">
        <v>1</v>
      </c>
      <c r="D169" s="112"/>
      <c r="E169" s="113">
        <v>0</v>
      </c>
      <c r="F169" s="114">
        <f>C169*E169</f>
        <v>0</v>
      </c>
      <c r="G169" s="115">
        <v>0</v>
      </c>
      <c r="H169" s="116">
        <f>F169*(1-(G169/100)) +(0*SUM(H170))</f>
        <v>0</v>
      </c>
      <c r="I169" s="117"/>
    </row>
    <row r="170" spans="1:9" hidden="1" outlineLevel="2" x14ac:dyDescent="0.2">
      <c r="A170" s="109" t="s">
        <v>2337</v>
      </c>
      <c r="B170" s="110" t="s">
        <v>340</v>
      </c>
      <c r="C170" s="111">
        <v>1</v>
      </c>
      <c r="D170" s="112"/>
      <c r="E170" s="113">
        <v>0</v>
      </c>
      <c r="F170" s="114">
        <v>0</v>
      </c>
      <c r="G170" s="115">
        <v>0</v>
      </c>
      <c r="H170" s="116">
        <v>0</v>
      </c>
      <c r="I170" s="117"/>
    </row>
    <row r="171" spans="1:9" outlineLevel="2" x14ac:dyDescent="0.2">
      <c r="A171" s="109" t="s">
        <v>2338</v>
      </c>
      <c r="B171" s="110" t="s">
        <v>2339</v>
      </c>
      <c r="C171" s="111">
        <v>1</v>
      </c>
      <c r="D171" s="112"/>
      <c r="E171" s="113">
        <f>SUM(F172)</f>
        <v>248186.31</v>
      </c>
      <c r="F171" s="114">
        <f>C171*E171</f>
        <v>248186.31</v>
      </c>
      <c r="G171" s="115">
        <f>IF(F171=0, 0, 100*(1-(H171/F171)))</f>
        <v>40</v>
      </c>
      <c r="H171" s="116">
        <f>C171*SUM(H172)</f>
        <v>148911.78599999999</v>
      </c>
      <c r="I171" s="117"/>
    </row>
    <row r="172" spans="1:9" outlineLevel="2" x14ac:dyDescent="0.2">
      <c r="A172" s="109" t="s">
        <v>2340</v>
      </c>
      <c r="B172" s="110" t="s">
        <v>2124</v>
      </c>
      <c r="C172" s="111">
        <v>93</v>
      </c>
      <c r="D172" s="112"/>
      <c r="E172" s="113">
        <f>SUM(F173)</f>
        <v>2668.67</v>
      </c>
      <c r="F172" s="114">
        <f>C172*E172</f>
        <v>248186.31</v>
      </c>
      <c r="G172" s="115">
        <f>IF(F172=0, 0, 100*(1-(H172/F172)))</f>
        <v>40</v>
      </c>
      <c r="H172" s="116">
        <f>C172*SUM(H173)</f>
        <v>148911.78599999999</v>
      </c>
      <c r="I172" s="117"/>
    </row>
    <row r="173" spans="1:9" outlineLevel="2" x14ac:dyDescent="0.2">
      <c r="A173" s="109" t="s">
        <v>2341</v>
      </c>
      <c r="B173" s="110" t="s">
        <v>2126</v>
      </c>
      <c r="C173" s="111">
        <v>1</v>
      </c>
      <c r="D173" s="112"/>
      <c r="E173" s="113">
        <v>2668.67</v>
      </c>
      <c r="F173" s="114">
        <f>C173*E173</f>
        <v>2668.67</v>
      </c>
      <c r="G173" s="115">
        <v>40</v>
      </c>
      <c r="H173" s="116">
        <f>F173*(1-(G173/100)) +(0*SUM(H174,H175,H176,H177))</f>
        <v>1601.202</v>
      </c>
      <c r="I173" s="117"/>
    </row>
    <row r="174" spans="1:9" hidden="1" outlineLevel="3" x14ac:dyDescent="0.2">
      <c r="A174" s="109" t="s">
        <v>2342</v>
      </c>
      <c r="B174" s="110" t="s">
        <v>2128</v>
      </c>
      <c r="C174" s="111">
        <v>1</v>
      </c>
      <c r="D174" s="112"/>
      <c r="E174" s="113">
        <v>15.83</v>
      </c>
      <c r="F174" s="114">
        <v>15.83</v>
      </c>
      <c r="G174" s="115">
        <v>40</v>
      </c>
      <c r="H174" s="116">
        <v>9.4979999999999993</v>
      </c>
      <c r="I174" s="117"/>
    </row>
    <row r="175" spans="1:9" hidden="1" outlineLevel="3" x14ac:dyDescent="0.2">
      <c r="A175" s="109" t="s">
        <v>2343</v>
      </c>
      <c r="B175" s="110" t="s">
        <v>2130</v>
      </c>
      <c r="C175" s="111">
        <v>2</v>
      </c>
      <c r="D175" s="112"/>
      <c r="E175" s="113">
        <v>127.78</v>
      </c>
      <c r="F175" s="114">
        <v>255.56</v>
      </c>
      <c r="G175" s="115">
        <v>40</v>
      </c>
      <c r="H175" s="116">
        <v>153.33600000000001</v>
      </c>
      <c r="I175" s="117"/>
    </row>
    <row r="176" spans="1:9" hidden="1" outlineLevel="3" x14ac:dyDescent="0.2">
      <c r="A176" s="109" t="s">
        <v>2344</v>
      </c>
      <c r="B176" s="110" t="s">
        <v>2132</v>
      </c>
      <c r="C176" s="111">
        <v>1</v>
      </c>
      <c r="D176" s="112"/>
      <c r="E176" s="113">
        <v>37.409999999999997</v>
      </c>
      <c r="F176" s="114">
        <v>37.409999999999997</v>
      </c>
      <c r="G176" s="115">
        <v>40</v>
      </c>
      <c r="H176" s="116">
        <v>22.446000000000002</v>
      </c>
      <c r="I176" s="117"/>
    </row>
    <row r="177" spans="1:9" hidden="1" outlineLevel="3" x14ac:dyDescent="0.2">
      <c r="A177" s="109" t="s">
        <v>2345</v>
      </c>
      <c r="B177" s="110" t="s">
        <v>2134</v>
      </c>
      <c r="C177" s="111">
        <v>1</v>
      </c>
      <c r="D177" s="112"/>
      <c r="E177" s="113">
        <v>2359.87</v>
      </c>
      <c r="F177" s="114">
        <v>2359.87</v>
      </c>
      <c r="G177" s="115">
        <v>40</v>
      </c>
      <c r="H177" s="116">
        <v>1415.922</v>
      </c>
      <c r="I177" s="117"/>
    </row>
    <row r="178" spans="1:9" outlineLevel="2" x14ac:dyDescent="0.2">
      <c r="A178" s="109" t="s">
        <v>2346</v>
      </c>
      <c r="B178" s="110" t="s">
        <v>2347</v>
      </c>
      <c r="C178" s="111">
        <v>1</v>
      </c>
      <c r="D178" s="112"/>
      <c r="E178" s="113">
        <f>SUM(F179)</f>
        <v>0</v>
      </c>
      <c r="F178" s="114">
        <f>C178*E178</f>
        <v>0</v>
      </c>
      <c r="G178" s="115">
        <f>IF(F178=0, 0, 100*(1-(H178/F178)))</f>
        <v>0</v>
      </c>
      <c r="H178" s="116">
        <f>C178*SUM(H179)</f>
        <v>0</v>
      </c>
      <c r="I178" s="117"/>
    </row>
    <row r="179" spans="1:9" outlineLevel="2" x14ac:dyDescent="0.2">
      <c r="A179" s="109" t="s">
        <v>2348</v>
      </c>
      <c r="B179" s="110" t="s">
        <v>338</v>
      </c>
      <c r="C179" s="111">
        <v>1</v>
      </c>
      <c r="D179" s="112"/>
      <c r="E179" s="113">
        <v>0</v>
      </c>
      <c r="F179" s="114">
        <f>C179*E179</f>
        <v>0</v>
      </c>
      <c r="G179" s="115">
        <v>0</v>
      </c>
      <c r="H179" s="116">
        <f>F179*(1-(G179/100)) +(0*SUM(H180))</f>
        <v>0</v>
      </c>
      <c r="I179" s="117"/>
    </row>
    <row r="180" spans="1:9" hidden="1" outlineLevel="2" x14ac:dyDescent="0.2">
      <c r="A180" s="109" t="s">
        <v>2349</v>
      </c>
      <c r="B180" s="110" t="s">
        <v>340</v>
      </c>
      <c r="C180" s="111">
        <v>1</v>
      </c>
      <c r="D180" s="112"/>
      <c r="E180" s="113">
        <v>0</v>
      </c>
      <c r="F180" s="114">
        <v>0</v>
      </c>
      <c r="G180" s="115">
        <v>0</v>
      </c>
      <c r="H180" s="116">
        <v>0</v>
      </c>
      <c r="I180" s="117"/>
    </row>
    <row r="181" spans="1:9" outlineLevel="2" x14ac:dyDescent="0.2">
      <c r="A181" s="109" t="s">
        <v>2350</v>
      </c>
      <c r="B181" s="110" t="s">
        <v>2351</v>
      </c>
      <c r="C181" s="111">
        <v>1</v>
      </c>
      <c r="D181" s="112"/>
      <c r="E181" s="113">
        <f>SUM(F182,F184)</f>
        <v>2238845.0273784897</v>
      </c>
      <c r="F181" s="114">
        <f>C181*E181</f>
        <v>2238845.0273784897</v>
      </c>
      <c r="G181" s="115">
        <f>IF(F181=0, 0, 100*(1-(H181/F181)))</f>
        <v>40</v>
      </c>
      <c r="H181" s="116">
        <f>C181*SUM(H182,H184)</f>
        <v>1343307.0164270939</v>
      </c>
      <c r="I181" s="117"/>
    </row>
    <row r="182" spans="1:9" outlineLevel="3" x14ac:dyDescent="0.2">
      <c r="A182" s="109" t="s">
        <v>2352</v>
      </c>
      <c r="B182" s="110" t="s">
        <v>2138</v>
      </c>
      <c r="C182" s="111">
        <v>93</v>
      </c>
      <c r="D182" s="112"/>
      <c r="E182" s="113">
        <v>3156.7553801099998</v>
      </c>
      <c r="F182" s="114">
        <f>C182*E182</f>
        <v>293578.25035022997</v>
      </c>
      <c r="G182" s="115">
        <v>40</v>
      </c>
      <c r="H182" s="116">
        <f>F182*(1-(G182/100)) +(0*SUM(H183))</f>
        <v>176146.95021013796</v>
      </c>
      <c r="I182" s="117"/>
    </row>
    <row r="183" spans="1:9" hidden="1" outlineLevel="3" x14ac:dyDescent="0.2">
      <c r="A183" s="109" t="s">
        <v>2353</v>
      </c>
      <c r="B183" s="110" t="s">
        <v>2140</v>
      </c>
      <c r="C183" s="111">
        <v>1</v>
      </c>
      <c r="D183" s="112"/>
      <c r="E183" s="113">
        <v>3156.7553801099998</v>
      </c>
      <c r="F183" s="114">
        <v>3156.7553801099998</v>
      </c>
      <c r="G183" s="115">
        <v>40</v>
      </c>
      <c r="H183" s="116">
        <v>1894.053228066</v>
      </c>
      <c r="I183" s="117"/>
    </row>
    <row r="184" spans="1:9" outlineLevel="3" x14ac:dyDescent="0.2">
      <c r="A184" s="109" t="s">
        <v>2354</v>
      </c>
      <c r="B184" s="110" t="s">
        <v>2142</v>
      </c>
      <c r="C184" s="111">
        <v>186</v>
      </c>
      <c r="D184" s="112"/>
      <c r="E184" s="113">
        <v>10458.423532409999</v>
      </c>
      <c r="F184" s="114">
        <f>C184*E184</f>
        <v>1945266.7770282598</v>
      </c>
      <c r="G184" s="115">
        <v>40</v>
      </c>
      <c r="H184" s="116">
        <f>F184*(1-(G184/100)) +(0*SUM(H185))</f>
        <v>1167160.0662169559</v>
      </c>
      <c r="I184" s="117"/>
    </row>
    <row r="185" spans="1:9" hidden="1" outlineLevel="3" x14ac:dyDescent="0.2">
      <c r="A185" s="109" t="s">
        <v>2355</v>
      </c>
      <c r="B185" s="110" t="s">
        <v>2144</v>
      </c>
      <c r="C185" s="111">
        <v>1</v>
      </c>
      <c r="D185" s="112"/>
      <c r="E185" s="113">
        <v>10458.423532409999</v>
      </c>
      <c r="F185" s="114">
        <v>10458.423532409999</v>
      </c>
      <c r="G185" s="115">
        <v>40</v>
      </c>
      <c r="H185" s="116">
        <v>6275.0541194460002</v>
      </c>
      <c r="I185" s="117"/>
    </row>
    <row r="186" spans="1:9" outlineLevel="2" x14ac:dyDescent="0.2">
      <c r="A186" s="109" t="s">
        <v>2356</v>
      </c>
      <c r="B186" s="110" t="s">
        <v>2357</v>
      </c>
      <c r="C186" s="111">
        <v>1</v>
      </c>
      <c r="D186" s="112"/>
      <c r="E186" s="113">
        <f>SUM(F187)</f>
        <v>117850.44777431</v>
      </c>
      <c r="F186" s="114">
        <f>C186*E186</f>
        <v>117850.44777431</v>
      </c>
      <c r="G186" s="115">
        <f>IF(F186=0, 0, 100*(1-(H186/F186)))</f>
        <v>40</v>
      </c>
      <c r="H186" s="116">
        <f>C186*SUM(H187)</f>
        <v>70710.268664585994</v>
      </c>
      <c r="I186" s="117"/>
    </row>
    <row r="187" spans="1:9" outlineLevel="2" x14ac:dyDescent="0.2">
      <c r="A187" s="109" t="s">
        <v>2358</v>
      </c>
      <c r="B187" s="110" t="s">
        <v>2359</v>
      </c>
      <c r="C187" s="111">
        <v>71</v>
      </c>
      <c r="D187" s="112"/>
      <c r="E187" s="113">
        <v>1659.86546161</v>
      </c>
      <c r="F187" s="114">
        <f>C187*E187</f>
        <v>117850.44777431</v>
      </c>
      <c r="G187" s="115">
        <v>40</v>
      </c>
      <c r="H187" s="116">
        <f>F187*(1-(G187/100)) +(0*SUM(H188,H189))</f>
        <v>70710.268664585994</v>
      </c>
      <c r="I187" s="117"/>
    </row>
    <row r="188" spans="1:9" hidden="1" outlineLevel="3" x14ac:dyDescent="0.2">
      <c r="A188" s="109" t="s">
        <v>2360</v>
      </c>
      <c r="B188" s="110" t="s">
        <v>259</v>
      </c>
      <c r="C188" s="111">
        <v>1</v>
      </c>
      <c r="D188" s="112"/>
      <c r="E188" s="113">
        <v>33.99</v>
      </c>
      <c r="F188" s="114">
        <v>33.99</v>
      </c>
      <c r="G188" s="115">
        <v>40</v>
      </c>
      <c r="H188" s="116">
        <v>20.393999999999998</v>
      </c>
      <c r="I188" s="117"/>
    </row>
    <row r="189" spans="1:9" hidden="1" outlineLevel="3" x14ac:dyDescent="0.2">
      <c r="A189" s="109" t="s">
        <v>2361</v>
      </c>
      <c r="B189" s="110" t="s">
        <v>261</v>
      </c>
      <c r="C189" s="111">
        <v>1</v>
      </c>
      <c r="D189" s="112"/>
      <c r="E189" s="113">
        <v>1625.87546161</v>
      </c>
      <c r="F189" s="114">
        <v>1625.87546161</v>
      </c>
      <c r="G189" s="115">
        <v>40</v>
      </c>
      <c r="H189" s="116">
        <v>975.52527696599998</v>
      </c>
      <c r="I189" s="117"/>
    </row>
    <row r="190" spans="1:9" outlineLevel="2" x14ac:dyDescent="0.2">
      <c r="A190" s="109" t="s">
        <v>2362</v>
      </c>
      <c r="B190" s="110" t="s">
        <v>2363</v>
      </c>
      <c r="C190" s="111">
        <v>1</v>
      </c>
      <c r="D190" s="112"/>
      <c r="E190" s="113">
        <f>SUM(F191)</f>
        <v>0</v>
      </c>
      <c r="F190" s="114">
        <f>C190*E190</f>
        <v>0</v>
      </c>
      <c r="G190" s="115">
        <f>IF(F190=0, 0, 100*(1-(H190/F190)))</f>
        <v>0</v>
      </c>
      <c r="H190" s="116">
        <f>C190*SUM(H191)</f>
        <v>0</v>
      </c>
      <c r="I190" s="117"/>
    </row>
    <row r="191" spans="1:9" outlineLevel="2" x14ac:dyDescent="0.2">
      <c r="A191" s="109" t="s">
        <v>2364</v>
      </c>
      <c r="B191" s="110" t="s">
        <v>338</v>
      </c>
      <c r="C191" s="111">
        <v>1</v>
      </c>
      <c r="D191" s="112"/>
      <c r="E191" s="113">
        <v>0</v>
      </c>
      <c r="F191" s="114">
        <f>C191*E191</f>
        <v>0</v>
      </c>
      <c r="G191" s="115">
        <v>0</v>
      </c>
      <c r="H191" s="116">
        <f>F191*(1-(G191/100)) +(0*SUM(H192))</f>
        <v>0</v>
      </c>
      <c r="I191" s="117"/>
    </row>
    <row r="192" spans="1:9" hidden="1" outlineLevel="2" x14ac:dyDescent="0.2">
      <c r="A192" s="109" t="s">
        <v>2365</v>
      </c>
      <c r="B192" s="110" t="s">
        <v>340</v>
      </c>
      <c r="C192" s="111">
        <v>1</v>
      </c>
      <c r="D192" s="112"/>
      <c r="E192" s="113">
        <v>0</v>
      </c>
      <c r="F192" s="114">
        <v>0</v>
      </c>
      <c r="G192" s="115">
        <v>0</v>
      </c>
      <c r="H192" s="116">
        <v>0</v>
      </c>
      <c r="I192" s="117"/>
    </row>
    <row r="193" spans="1:9" outlineLevel="2" x14ac:dyDescent="0.2">
      <c r="A193" s="109" t="s">
        <v>2366</v>
      </c>
      <c r="B193" s="110" t="s">
        <v>2367</v>
      </c>
      <c r="C193" s="111">
        <v>1</v>
      </c>
      <c r="D193" s="112"/>
      <c r="E193" s="113">
        <f>SUM(F194)</f>
        <v>0</v>
      </c>
      <c r="F193" s="114">
        <f>C193*E193</f>
        <v>0</v>
      </c>
      <c r="G193" s="115">
        <f>IF(F193=0, 0, 100*(1-(H193/F193)))</f>
        <v>0</v>
      </c>
      <c r="H193" s="116">
        <f>C193*SUM(H194)</f>
        <v>0</v>
      </c>
      <c r="I193" s="117"/>
    </row>
    <row r="194" spans="1:9" outlineLevel="2" x14ac:dyDescent="0.2">
      <c r="A194" s="109" t="s">
        <v>2368</v>
      </c>
      <c r="B194" s="110" t="s">
        <v>338</v>
      </c>
      <c r="C194" s="111">
        <v>1</v>
      </c>
      <c r="D194" s="112"/>
      <c r="E194" s="113">
        <v>0</v>
      </c>
      <c r="F194" s="114">
        <f>C194*E194</f>
        <v>0</v>
      </c>
      <c r="G194" s="115">
        <v>0</v>
      </c>
      <c r="H194" s="116">
        <f>F194*(1-(G194/100)) +(0*SUM(H195))</f>
        <v>0</v>
      </c>
      <c r="I194" s="117"/>
    </row>
    <row r="195" spans="1:9" hidden="1" outlineLevel="2" x14ac:dyDescent="0.2">
      <c r="A195" s="109" t="s">
        <v>2369</v>
      </c>
      <c r="B195" s="110" t="s">
        <v>340</v>
      </c>
      <c r="C195" s="111">
        <v>1</v>
      </c>
      <c r="D195" s="112"/>
      <c r="E195" s="113">
        <v>0</v>
      </c>
      <c r="F195" s="114">
        <v>0</v>
      </c>
      <c r="G195" s="115">
        <v>0</v>
      </c>
      <c r="H195" s="116">
        <v>0</v>
      </c>
      <c r="I195" s="117"/>
    </row>
    <row r="196" spans="1:9" outlineLevel="1" x14ac:dyDescent="0.2">
      <c r="A196" s="109" t="s">
        <v>2370</v>
      </c>
      <c r="B196" s="110" t="s">
        <v>2371</v>
      </c>
      <c r="C196" s="111">
        <v>1</v>
      </c>
      <c r="D196" s="112"/>
      <c r="E196" s="113">
        <f>SUM(F197,F239)</f>
        <v>1204723.4873299999</v>
      </c>
      <c r="F196" s="114">
        <f>C196*E196</f>
        <v>1204723.4873299999</v>
      </c>
      <c r="G196" s="115">
        <f>IF(F196=0, 0, 100*(1-(H196/F196)))</f>
        <v>40</v>
      </c>
      <c r="H196" s="116">
        <f>C196*SUM(H197,H239)</f>
        <v>722834.09239799995</v>
      </c>
      <c r="I196" s="117"/>
    </row>
    <row r="197" spans="1:9" outlineLevel="2" x14ac:dyDescent="0.2">
      <c r="A197" s="109" t="s">
        <v>2372</v>
      </c>
      <c r="B197" s="110" t="s">
        <v>2373</v>
      </c>
      <c r="C197" s="111">
        <v>1</v>
      </c>
      <c r="D197" s="112"/>
      <c r="E197" s="113">
        <f>SUM(F198,F207,F210,F220,F222,F228,F230,F232,F236)</f>
        <v>945866.99936519994</v>
      </c>
      <c r="F197" s="114">
        <f>C197*E197</f>
        <v>945866.99936519994</v>
      </c>
      <c r="G197" s="115">
        <f>IF(F197=0, 0, 100*(1-(H197/F197)))</f>
        <v>40</v>
      </c>
      <c r="H197" s="116">
        <f>C197*SUM(H198,H207,H210,H220,H222,H228,H230,H232,H236)</f>
        <v>567520.19961911999</v>
      </c>
      <c r="I197" s="117"/>
    </row>
    <row r="198" spans="1:9" outlineLevel="3" x14ac:dyDescent="0.2">
      <c r="A198" s="109" t="s">
        <v>2374</v>
      </c>
      <c r="B198" s="110" t="s">
        <v>2375</v>
      </c>
      <c r="C198" s="111">
        <v>3520</v>
      </c>
      <c r="D198" s="112"/>
      <c r="E198" s="113">
        <v>54.026346629999999</v>
      </c>
      <c r="F198" s="114">
        <f>C198*E198</f>
        <v>190172.74013759999</v>
      </c>
      <c r="G198" s="115">
        <v>40</v>
      </c>
      <c r="H198" s="116">
        <f>F198*(1-(G198/100)) +(0*SUM(H199,H200,H201,H202,H203,H204,H205,H206))</f>
        <v>114103.64408255999</v>
      </c>
      <c r="I198" s="117"/>
    </row>
    <row r="199" spans="1:9" hidden="1" outlineLevel="4" x14ac:dyDescent="0.2">
      <c r="A199" s="109" t="s">
        <v>2376</v>
      </c>
      <c r="B199" s="110" t="s">
        <v>2377</v>
      </c>
      <c r="C199" s="111">
        <v>1</v>
      </c>
      <c r="D199" s="112"/>
      <c r="E199" s="113">
        <v>15</v>
      </c>
      <c r="F199" s="114">
        <v>15</v>
      </c>
      <c r="G199" s="115">
        <v>40</v>
      </c>
      <c r="H199" s="116">
        <v>9</v>
      </c>
      <c r="I199" s="117"/>
    </row>
    <row r="200" spans="1:9" hidden="1" outlineLevel="4" x14ac:dyDescent="0.2">
      <c r="A200" s="109" t="s">
        <v>2378</v>
      </c>
      <c r="B200" s="110" t="s">
        <v>2379</v>
      </c>
      <c r="C200" s="111">
        <v>1</v>
      </c>
      <c r="D200" s="112"/>
      <c r="E200" s="113">
        <v>0</v>
      </c>
      <c r="F200" s="114">
        <v>0</v>
      </c>
      <c r="G200" s="115">
        <v>0</v>
      </c>
      <c r="H200" s="116">
        <v>0</v>
      </c>
      <c r="I200" s="117"/>
    </row>
    <row r="201" spans="1:9" hidden="1" outlineLevel="4" x14ac:dyDescent="0.2">
      <c r="A201" s="109" t="s">
        <v>2380</v>
      </c>
      <c r="B201" s="110" t="s">
        <v>2381</v>
      </c>
      <c r="C201" s="111">
        <v>1</v>
      </c>
      <c r="D201" s="112"/>
      <c r="E201" s="113">
        <v>0</v>
      </c>
      <c r="F201" s="114">
        <v>0</v>
      </c>
      <c r="G201" s="115">
        <v>0</v>
      </c>
      <c r="H201" s="116">
        <v>0</v>
      </c>
      <c r="I201" s="117"/>
    </row>
    <row r="202" spans="1:9" hidden="1" outlineLevel="4" x14ac:dyDescent="0.2">
      <c r="A202" s="109" t="s">
        <v>2382</v>
      </c>
      <c r="B202" s="110" t="s">
        <v>2383</v>
      </c>
      <c r="C202" s="111">
        <v>1</v>
      </c>
      <c r="D202" s="112"/>
      <c r="E202" s="113">
        <v>0</v>
      </c>
      <c r="F202" s="114">
        <v>0</v>
      </c>
      <c r="G202" s="115">
        <v>0</v>
      </c>
      <c r="H202" s="116">
        <v>0</v>
      </c>
      <c r="I202" s="117"/>
    </row>
    <row r="203" spans="1:9" hidden="1" outlineLevel="4" x14ac:dyDescent="0.2">
      <c r="A203" s="109" t="s">
        <v>2384</v>
      </c>
      <c r="B203" s="110" t="s">
        <v>2385</v>
      </c>
      <c r="C203" s="111">
        <v>1</v>
      </c>
      <c r="D203" s="112"/>
      <c r="E203" s="113">
        <v>6.3669935100000004</v>
      </c>
      <c r="F203" s="114">
        <v>6.3669935100000004</v>
      </c>
      <c r="G203" s="115">
        <v>40</v>
      </c>
      <c r="H203" s="116">
        <v>3.820196106</v>
      </c>
      <c r="I203" s="117"/>
    </row>
    <row r="204" spans="1:9" hidden="1" outlineLevel="4" x14ac:dyDescent="0.2">
      <c r="A204" s="109" t="s">
        <v>2386</v>
      </c>
      <c r="B204" s="110" t="s">
        <v>2387</v>
      </c>
      <c r="C204" s="111">
        <v>1</v>
      </c>
      <c r="D204" s="112"/>
      <c r="E204" s="113">
        <v>7.6403922099999999</v>
      </c>
      <c r="F204" s="114">
        <v>7.6403922099999999</v>
      </c>
      <c r="G204" s="115">
        <v>40</v>
      </c>
      <c r="H204" s="116">
        <v>4.5842353259999999</v>
      </c>
      <c r="I204" s="117"/>
    </row>
    <row r="205" spans="1:9" hidden="1" outlineLevel="4" x14ac:dyDescent="0.2">
      <c r="A205" s="109" t="s">
        <v>2388</v>
      </c>
      <c r="B205" s="110" t="s">
        <v>2389</v>
      </c>
      <c r="C205" s="111">
        <v>1</v>
      </c>
      <c r="D205" s="112"/>
      <c r="E205" s="113">
        <v>18.71896091</v>
      </c>
      <c r="F205" s="114">
        <v>18.71896091</v>
      </c>
      <c r="G205" s="115">
        <v>40</v>
      </c>
      <c r="H205" s="116">
        <v>11.231376546</v>
      </c>
      <c r="I205" s="117"/>
    </row>
    <row r="206" spans="1:9" hidden="1" outlineLevel="4" x14ac:dyDescent="0.2">
      <c r="A206" s="109" t="s">
        <v>2390</v>
      </c>
      <c r="B206" s="110" t="s">
        <v>2391</v>
      </c>
      <c r="C206" s="111">
        <v>1</v>
      </c>
      <c r="D206" s="112"/>
      <c r="E206" s="113">
        <v>6.3</v>
      </c>
      <c r="F206" s="114">
        <v>6.3</v>
      </c>
      <c r="G206" s="115">
        <v>40</v>
      </c>
      <c r="H206" s="116">
        <v>3.78</v>
      </c>
      <c r="I206" s="117"/>
    </row>
    <row r="207" spans="1:9" outlineLevel="3" x14ac:dyDescent="0.2">
      <c r="A207" s="109" t="s">
        <v>2392</v>
      </c>
      <c r="B207" s="110" t="s">
        <v>2393</v>
      </c>
      <c r="C207" s="111">
        <v>3520</v>
      </c>
      <c r="D207" s="112"/>
      <c r="E207" s="113">
        <v>11.46058831</v>
      </c>
      <c r="F207" s="114">
        <f>C207*E207</f>
        <v>40341.270851200003</v>
      </c>
      <c r="G207" s="115">
        <v>40</v>
      </c>
      <c r="H207" s="116">
        <f>F207*(1-(G207/100)) +(0*SUM(H208,H209))</f>
        <v>24204.76251072</v>
      </c>
      <c r="I207" s="117"/>
    </row>
    <row r="208" spans="1:9" hidden="1" outlineLevel="4" x14ac:dyDescent="0.2">
      <c r="A208" s="109" t="s">
        <v>2394</v>
      </c>
      <c r="B208" s="110" t="s">
        <v>2395</v>
      </c>
      <c r="C208" s="111">
        <v>1</v>
      </c>
      <c r="D208" s="112"/>
      <c r="E208" s="113">
        <v>7.6403922099999999</v>
      </c>
      <c r="F208" s="114">
        <v>7.6403922099999999</v>
      </c>
      <c r="G208" s="115">
        <v>40</v>
      </c>
      <c r="H208" s="116">
        <v>4.5842353259999999</v>
      </c>
      <c r="I208" s="117"/>
    </row>
    <row r="209" spans="1:9" hidden="1" outlineLevel="4" x14ac:dyDescent="0.2">
      <c r="A209" s="109" t="s">
        <v>2396</v>
      </c>
      <c r="B209" s="110" t="s">
        <v>2397</v>
      </c>
      <c r="C209" s="111">
        <v>1</v>
      </c>
      <c r="D209" s="112"/>
      <c r="E209" s="113">
        <v>3.8201961</v>
      </c>
      <c r="F209" s="114">
        <v>3.8201961</v>
      </c>
      <c r="G209" s="115">
        <v>40</v>
      </c>
      <c r="H209" s="116">
        <v>2.2921176600000002</v>
      </c>
      <c r="I209" s="117"/>
    </row>
    <row r="210" spans="1:9" outlineLevel="3" x14ac:dyDescent="0.2">
      <c r="A210" s="109" t="s">
        <v>2398</v>
      </c>
      <c r="B210" s="110" t="s">
        <v>2399</v>
      </c>
      <c r="C210" s="111">
        <v>3520</v>
      </c>
      <c r="D210" s="112"/>
      <c r="E210" s="113">
        <v>153.44</v>
      </c>
      <c r="F210" s="114">
        <f>C210*E210</f>
        <v>540108.80000000005</v>
      </c>
      <c r="G210" s="115">
        <v>40</v>
      </c>
      <c r="H210" s="116">
        <f>F210*(1-(G210/100)) +(0*SUM(H211,H212,H213,H214,H215,H216,H217,H218,H219))</f>
        <v>324065.28000000003</v>
      </c>
      <c r="I210" s="117"/>
    </row>
    <row r="211" spans="1:9" hidden="1" outlineLevel="4" x14ac:dyDescent="0.2">
      <c r="A211" s="109" t="s">
        <v>2400</v>
      </c>
      <c r="B211" s="110" t="s">
        <v>2401</v>
      </c>
      <c r="C211" s="111">
        <v>1</v>
      </c>
      <c r="D211" s="112"/>
      <c r="E211" s="113">
        <v>0</v>
      </c>
      <c r="F211" s="114">
        <v>0</v>
      </c>
      <c r="G211" s="115">
        <v>0</v>
      </c>
      <c r="H211" s="116">
        <v>0</v>
      </c>
      <c r="I211" s="117"/>
    </row>
    <row r="212" spans="1:9" hidden="1" outlineLevel="4" x14ac:dyDescent="0.2">
      <c r="A212" s="109" t="s">
        <v>2402</v>
      </c>
      <c r="B212" s="110" t="s">
        <v>2403</v>
      </c>
      <c r="C212" s="111">
        <v>1</v>
      </c>
      <c r="D212" s="112"/>
      <c r="E212" s="113">
        <v>0</v>
      </c>
      <c r="F212" s="114">
        <v>0</v>
      </c>
      <c r="G212" s="115">
        <v>0</v>
      </c>
      <c r="H212" s="116">
        <v>0</v>
      </c>
      <c r="I212" s="117"/>
    </row>
    <row r="213" spans="1:9" hidden="1" outlineLevel="4" x14ac:dyDescent="0.2">
      <c r="A213" s="109" t="s">
        <v>2404</v>
      </c>
      <c r="B213" s="110" t="s">
        <v>2405</v>
      </c>
      <c r="C213" s="111">
        <v>1</v>
      </c>
      <c r="D213" s="112"/>
      <c r="E213" s="113">
        <v>0</v>
      </c>
      <c r="F213" s="114">
        <v>0</v>
      </c>
      <c r="G213" s="115">
        <v>0</v>
      </c>
      <c r="H213" s="116">
        <v>0</v>
      </c>
      <c r="I213" s="117"/>
    </row>
    <row r="214" spans="1:9" hidden="1" outlineLevel="4" x14ac:dyDescent="0.2">
      <c r="A214" s="109" t="s">
        <v>2406</v>
      </c>
      <c r="B214" s="110" t="s">
        <v>2407</v>
      </c>
      <c r="C214" s="111">
        <v>1</v>
      </c>
      <c r="D214" s="112"/>
      <c r="E214" s="113">
        <v>0</v>
      </c>
      <c r="F214" s="114">
        <v>0</v>
      </c>
      <c r="G214" s="115">
        <v>0</v>
      </c>
      <c r="H214" s="116">
        <v>0</v>
      </c>
      <c r="I214" s="117"/>
    </row>
    <row r="215" spans="1:9" hidden="1" outlineLevel="4" x14ac:dyDescent="0.2">
      <c r="A215" s="109" t="s">
        <v>2408</v>
      </c>
      <c r="B215" s="110" t="s">
        <v>2409</v>
      </c>
      <c r="C215" s="111">
        <v>1</v>
      </c>
      <c r="D215" s="112"/>
      <c r="E215" s="113">
        <v>0</v>
      </c>
      <c r="F215" s="114">
        <v>0</v>
      </c>
      <c r="G215" s="115">
        <v>0</v>
      </c>
      <c r="H215" s="116">
        <v>0</v>
      </c>
      <c r="I215" s="117"/>
    </row>
    <row r="216" spans="1:9" hidden="1" outlineLevel="4" x14ac:dyDescent="0.2">
      <c r="A216" s="109" t="s">
        <v>2410</v>
      </c>
      <c r="B216" s="110" t="s">
        <v>2411</v>
      </c>
      <c r="C216" s="111">
        <v>1</v>
      </c>
      <c r="D216" s="112"/>
      <c r="E216" s="113">
        <v>0</v>
      </c>
      <c r="F216" s="114">
        <v>0</v>
      </c>
      <c r="G216" s="115">
        <v>0</v>
      </c>
      <c r="H216" s="116">
        <v>0</v>
      </c>
      <c r="I216" s="117"/>
    </row>
    <row r="217" spans="1:9" hidden="1" outlineLevel="4" x14ac:dyDescent="0.2">
      <c r="A217" s="109" t="s">
        <v>2412</v>
      </c>
      <c r="B217" s="110" t="s">
        <v>2413</v>
      </c>
      <c r="C217" s="111">
        <v>1</v>
      </c>
      <c r="D217" s="112"/>
      <c r="E217" s="113">
        <v>0</v>
      </c>
      <c r="F217" s="114">
        <v>0</v>
      </c>
      <c r="G217" s="115">
        <v>0</v>
      </c>
      <c r="H217" s="116">
        <v>0</v>
      </c>
      <c r="I217" s="117"/>
    </row>
    <row r="218" spans="1:9" hidden="1" outlineLevel="4" x14ac:dyDescent="0.2">
      <c r="A218" s="109" t="s">
        <v>2414</v>
      </c>
      <c r="B218" s="110" t="s">
        <v>2415</v>
      </c>
      <c r="C218" s="111">
        <v>1</v>
      </c>
      <c r="D218" s="112"/>
      <c r="E218" s="113">
        <v>0</v>
      </c>
      <c r="F218" s="114">
        <v>0</v>
      </c>
      <c r="G218" s="115">
        <v>0</v>
      </c>
      <c r="H218" s="116">
        <v>0</v>
      </c>
      <c r="I218" s="117"/>
    </row>
    <row r="219" spans="1:9" hidden="1" outlineLevel="4" x14ac:dyDescent="0.2">
      <c r="A219" s="109" t="s">
        <v>2416</v>
      </c>
      <c r="B219" s="110" t="s">
        <v>2417</v>
      </c>
      <c r="C219" s="111">
        <v>1</v>
      </c>
      <c r="D219" s="112"/>
      <c r="E219" s="113">
        <v>153.44</v>
      </c>
      <c r="F219" s="114">
        <v>153.44</v>
      </c>
      <c r="G219" s="115">
        <v>40</v>
      </c>
      <c r="H219" s="116">
        <v>92.063999999999993</v>
      </c>
      <c r="I219" s="117"/>
    </row>
    <row r="220" spans="1:9" outlineLevel="3" x14ac:dyDescent="0.2">
      <c r="A220" s="109" t="s">
        <v>2418</v>
      </c>
      <c r="B220" s="110" t="s">
        <v>2419</v>
      </c>
      <c r="C220" s="111">
        <v>110</v>
      </c>
      <c r="D220" s="112"/>
      <c r="E220" s="113">
        <v>3.0561568800000001</v>
      </c>
      <c r="F220" s="114">
        <f>C220*E220</f>
        <v>336.17725680000001</v>
      </c>
      <c r="G220" s="115">
        <v>40</v>
      </c>
      <c r="H220" s="116">
        <f>F220*(1-(G220/100)) +(0*SUM(H221))</f>
        <v>201.70635408000001</v>
      </c>
      <c r="I220" s="117"/>
    </row>
    <row r="221" spans="1:9" hidden="1" outlineLevel="3" x14ac:dyDescent="0.2">
      <c r="A221" s="109" t="s">
        <v>2420</v>
      </c>
      <c r="B221" s="110" t="s">
        <v>2421</v>
      </c>
      <c r="C221" s="111">
        <v>1</v>
      </c>
      <c r="D221" s="112"/>
      <c r="E221" s="113">
        <v>3.0561568800000001</v>
      </c>
      <c r="F221" s="114">
        <v>3.0561568800000001</v>
      </c>
      <c r="G221" s="115">
        <v>40</v>
      </c>
      <c r="H221" s="116">
        <v>1.8336941280000001</v>
      </c>
      <c r="I221" s="117"/>
    </row>
    <row r="222" spans="1:9" outlineLevel="3" x14ac:dyDescent="0.2">
      <c r="A222" s="109" t="s">
        <v>2422</v>
      </c>
      <c r="B222" s="110" t="s">
        <v>2423</v>
      </c>
      <c r="C222" s="111">
        <v>3520</v>
      </c>
      <c r="D222" s="112"/>
      <c r="E222" s="113">
        <v>20.9849739</v>
      </c>
      <c r="F222" s="114">
        <f>C222*E222</f>
        <v>73867.108127999993</v>
      </c>
      <c r="G222" s="115">
        <v>40</v>
      </c>
      <c r="H222" s="116">
        <f>F222*(1-(G222/100)) +(0*SUM(H223,H224,H225,H226,H227))</f>
        <v>44320.264876799993</v>
      </c>
      <c r="I222" s="117"/>
    </row>
    <row r="223" spans="1:9" hidden="1" outlineLevel="4" x14ac:dyDescent="0.2">
      <c r="A223" s="109" t="s">
        <v>2424</v>
      </c>
      <c r="B223" s="110" t="s">
        <v>2425</v>
      </c>
      <c r="C223" s="111">
        <v>1</v>
      </c>
      <c r="D223" s="112"/>
      <c r="E223" s="113">
        <v>5.9849739</v>
      </c>
      <c r="F223" s="114">
        <v>5.9849739</v>
      </c>
      <c r="G223" s="115">
        <v>40</v>
      </c>
      <c r="H223" s="116">
        <v>3.5909843399999999</v>
      </c>
      <c r="I223" s="117"/>
    </row>
    <row r="224" spans="1:9" hidden="1" outlineLevel="4" x14ac:dyDescent="0.2">
      <c r="A224" s="109" t="s">
        <v>2426</v>
      </c>
      <c r="B224" s="110" t="s">
        <v>2427</v>
      </c>
      <c r="C224" s="111">
        <v>1</v>
      </c>
      <c r="D224" s="112"/>
      <c r="E224" s="113">
        <v>15</v>
      </c>
      <c r="F224" s="114">
        <v>15</v>
      </c>
      <c r="G224" s="115">
        <v>40</v>
      </c>
      <c r="H224" s="116">
        <v>9</v>
      </c>
      <c r="I224" s="117"/>
    </row>
    <row r="225" spans="1:9" hidden="1" outlineLevel="4" x14ac:dyDescent="0.2">
      <c r="A225" s="109" t="s">
        <v>2428</v>
      </c>
      <c r="B225" s="110" t="s">
        <v>2429</v>
      </c>
      <c r="C225" s="111">
        <v>1</v>
      </c>
      <c r="D225" s="112"/>
      <c r="E225" s="113">
        <v>0</v>
      </c>
      <c r="F225" s="114">
        <v>0</v>
      </c>
      <c r="G225" s="115">
        <v>0</v>
      </c>
      <c r="H225" s="116">
        <v>0</v>
      </c>
      <c r="I225" s="117"/>
    </row>
    <row r="226" spans="1:9" hidden="1" outlineLevel="4" x14ac:dyDescent="0.2">
      <c r="A226" s="109" t="s">
        <v>2430</v>
      </c>
      <c r="B226" s="110" t="s">
        <v>2431</v>
      </c>
      <c r="C226" s="111">
        <v>1</v>
      </c>
      <c r="D226" s="112"/>
      <c r="E226" s="113">
        <v>0</v>
      </c>
      <c r="F226" s="114">
        <v>0</v>
      </c>
      <c r="G226" s="115">
        <v>0</v>
      </c>
      <c r="H226" s="116">
        <v>0</v>
      </c>
      <c r="I226" s="117"/>
    </row>
    <row r="227" spans="1:9" hidden="1" outlineLevel="4" x14ac:dyDescent="0.2">
      <c r="A227" s="109" t="s">
        <v>2432</v>
      </c>
      <c r="B227" s="110" t="s">
        <v>2433</v>
      </c>
      <c r="C227" s="111">
        <v>1</v>
      </c>
      <c r="D227" s="112"/>
      <c r="E227" s="113">
        <v>0</v>
      </c>
      <c r="F227" s="114">
        <v>0</v>
      </c>
      <c r="G227" s="115">
        <v>0</v>
      </c>
      <c r="H227" s="116">
        <v>0</v>
      </c>
      <c r="I227" s="117"/>
    </row>
    <row r="228" spans="1:9" outlineLevel="3" x14ac:dyDescent="0.2">
      <c r="A228" s="109" t="s">
        <v>2434</v>
      </c>
      <c r="B228" s="110" t="s">
        <v>2435</v>
      </c>
      <c r="C228" s="111">
        <v>3520</v>
      </c>
      <c r="D228" s="112"/>
      <c r="E228" s="113">
        <v>11.46058831</v>
      </c>
      <c r="F228" s="114">
        <f>C228*E228</f>
        <v>40341.270851200003</v>
      </c>
      <c r="G228" s="115">
        <v>40</v>
      </c>
      <c r="H228" s="116">
        <f>F228*(1-(G228/100)) +(0*SUM(H229))</f>
        <v>24204.76251072</v>
      </c>
      <c r="I228" s="117"/>
    </row>
    <row r="229" spans="1:9" hidden="1" outlineLevel="3" x14ac:dyDescent="0.2">
      <c r="A229" s="109" t="s">
        <v>2436</v>
      </c>
      <c r="B229" s="110" t="s">
        <v>2437</v>
      </c>
      <c r="C229" s="111">
        <v>1</v>
      </c>
      <c r="D229" s="112"/>
      <c r="E229" s="113">
        <v>11.46058831</v>
      </c>
      <c r="F229" s="114">
        <v>11.46058831</v>
      </c>
      <c r="G229" s="115">
        <v>40</v>
      </c>
      <c r="H229" s="116">
        <v>6.8763529859999997</v>
      </c>
      <c r="I229" s="117"/>
    </row>
    <row r="230" spans="1:9" outlineLevel="3" x14ac:dyDescent="0.2">
      <c r="A230" s="109" t="s">
        <v>2438</v>
      </c>
      <c r="B230" s="110" t="s">
        <v>2439</v>
      </c>
      <c r="C230" s="111">
        <v>3520</v>
      </c>
      <c r="D230" s="112"/>
      <c r="E230" s="113">
        <v>12.27</v>
      </c>
      <c r="F230" s="114">
        <f>C230*E230</f>
        <v>43190.400000000001</v>
      </c>
      <c r="G230" s="115">
        <v>40</v>
      </c>
      <c r="H230" s="116">
        <f>F230*(1-(G230/100)) +(0*SUM(H231))</f>
        <v>25914.240000000002</v>
      </c>
      <c r="I230" s="117"/>
    </row>
    <row r="231" spans="1:9" hidden="1" outlineLevel="3" x14ac:dyDescent="0.2">
      <c r="A231" s="109" t="s">
        <v>2440</v>
      </c>
      <c r="B231" s="110" t="s">
        <v>2441</v>
      </c>
      <c r="C231" s="111">
        <v>1</v>
      </c>
      <c r="D231" s="112"/>
      <c r="E231" s="113">
        <v>12.27</v>
      </c>
      <c r="F231" s="114">
        <v>12.27</v>
      </c>
      <c r="G231" s="115">
        <v>40</v>
      </c>
      <c r="H231" s="116">
        <v>7.3620000000000001</v>
      </c>
      <c r="I231" s="117"/>
    </row>
    <row r="232" spans="1:9" outlineLevel="3" x14ac:dyDescent="0.2">
      <c r="A232" s="109" t="s">
        <v>2442</v>
      </c>
      <c r="B232" s="110" t="s">
        <v>2443</v>
      </c>
      <c r="C232" s="111">
        <v>110</v>
      </c>
      <c r="D232" s="112"/>
      <c r="E232" s="113">
        <v>25.46797402</v>
      </c>
      <c r="F232" s="114">
        <f>C232*E232</f>
        <v>2801.4771421999999</v>
      </c>
      <c r="G232" s="115">
        <v>40</v>
      </c>
      <c r="H232" s="116">
        <f>F232*(1-(G232/100)) +(0*SUM(H233,H234))</f>
        <v>1680.8862853199998</v>
      </c>
      <c r="I232" s="117"/>
    </row>
    <row r="233" spans="1:9" hidden="1" outlineLevel="4" x14ac:dyDescent="0.2">
      <c r="A233" s="109" t="s">
        <v>2444</v>
      </c>
      <c r="B233" s="110" t="s">
        <v>2445</v>
      </c>
      <c r="C233" s="111">
        <v>1</v>
      </c>
      <c r="D233" s="112"/>
      <c r="E233" s="113">
        <v>25.46797402</v>
      </c>
      <c r="F233" s="114">
        <v>25.46797402</v>
      </c>
      <c r="G233" s="115">
        <v>40</v>
      </c>
      <c r="H233" s="116">
        <v>15.280784411999999</v>
      </c>
      <c r="I233" s="117"/>
    </row>
    <row r="234" spans="1:9" outlineLevel="4" x14ac:dyDescent="0.2">
      <c r="A234" s="109" t="s">
        <v>2446</v>
      </c>
      <c r="B234" s="110" t="s">
        <v>2447</v>
      </c>
      <c r="C234" s="111">
        <v>1</v>
      </c>
      <c r="D234" s="112"/>
      <c r="E234" s="113">
        <v>0</v>
      </c>
      <c r="F234" s="114">
        <f>C234*E234</f>
        <v>0</v>
      </c>
      <c r="G234" s="115">
        <v>0</v>
      </c>
      <c r="H234" s="116">
        <f>F234*(1-(G234/100)) +(0*SUM(H235))</f>
        <v>0</v>
      </c>
      <c r="I234" s="117"/>
    </row>
    <row r="235" spans="1:9" hidden="1" outlineLevel="4" x14ac:dyDescent="0.2">
      <c r="A235" s="109" t="s">
        <v>2448</v>
      </c>
      <c r="B235" s="110"/>
      <c r="C235" s="111">
        <v>1</v>
      </c>
      <c r="D235" s="112"/>
      <c r="E235" s="113"/>
      <c r="F235" s="114">
        <v>0</v>
      </c>
      <c r="G235" s="115">
        <v>0</v>
      </c>
      <c r="H235" s="116">
        <v>0</v>
      </c>
      <c r="I235" s="117"/>
    </row>
    <row r="236" spans="1:9" outlineLevel="3" x14ac:dyDescent="0.2">
      <c r="A236" s="109" t="s">
        <v>2449</v>
      </c>
      <c r="B236" s="110" t="s">
        <v>2450</v>
      </c>
      <c r="C236" s="111">
        <v>110</v>
      </c>
      <c r="D236" s="112"/>
      <c r="E236" s="113">
        <f>SUM(F237)</f>
        <v>133.70686362000001</v>
      </c>
      <c r="F236" s="114">
        <f>C236*E236</f>
        <v>14707.7549982</v>
      </c>
      <c r="G236" s="115">
        <f>IF(F236=0, 0, 100*(1-(H236/F236)))</f>
        <v>39.999999999999993</v>
      </c>
      <c r="H236" s="116">
        <f>C236*SUM(H237)</f>
        <v>8824.6529989200008</v>
      </c>
      <c r="I236" s="117"/>
    </row>
    <row r="237" spans="1:9" outlineLevel="3" x14ac:dyDescent="0.2">
      <c r="A237" s="109" t="s">
        <v>2451</v>
      </c>
      <c r="B237" s="110" t="s">
        <v>2447</v>
      </c>
      <c r="C237" s="111">
        <v>1</v>
      </c>
      <c r="D237" s="112"/>
      <c r="E237" s="113">
        <v>133.70686362000001</v>
      </c>
      <c r="F237" s="114">
        <f>C237*E237</f>
        <v>133.70686362000001</v>
      </c>
      <c r="G237" s="115">
        <v>40</v>
      </c>
      <c r="H237" s="116">
        <f>F237*(1-(G237/100)) +(0*SUM(H238))</f>
        <v>80.224118172000004</v>
      </c>
      <c r="I237" s="117"/>
    </row>
    <row r="238" spans="1:9" hidden="1" outlineLevel="3" x14ac:dyDescent="0.2">
      <c r="A238" s="109" t="s">
        <v>2452</v>
      </c>
      <c r="B238" s="110" t="s">
        <v>2453</v>
      </c>
      <c r="C238" s="111">
        <v>1</v>
      </c>
      <c r="D238" s="112"/>
      <c r="E238" s="113">
        <v>133.70686362000001</v>
      </c>
      <c r="F238" s="114">
        <v>133.70686362000001</v>
      </c>
      <c r="G238" s="115">
        <v>40</v>
      </c>
      <c r="H238" s="116">
        <v>80.224118172000004</v>
      </c>
      <c r="I238" s="117"/>
    </row>
    <row r="239" spans="1:9" outlineLevel="2" x14ac:dyDescent="0.2">
      <c r="A239" s="109" t="s">
        <v>2454</v>
      </c>
      <c r="B239" s="110" t="s">
        <v>2455</v>
      </c>
      <c r="C239" s="111">
        <v>1</v>
      </c>
      <c r="D239" s="112"/>
      <c r="E239" s="113">
        <f>SUM(F240)</f>
        <v>258856.48796479998</v>
      </c>
      <c r="F239" s="114">
        <f>C239*E239</f>
        <v>258856.48796479998</v>
      </c>
      <c r="G239" s="115">
        <f>IF(F239=0, 0, 100*(1-(H239/F239)))</f>
        <v>40</v>
      </c>
      <c r="H239" s="116">
        <f>C239*SUM(H240)</f>
        <v>155313.89277887999</v>
      </c>
      <c r="I239" s="117"/>
    </row>
    <row r="240" spans="1:9" outlineLevel="2" x14ac:dyDescent="0.2">
      <c r="A240" s="109" t="s">
        <v>2456</v>
      </c>
      <c r="B240" s="110" t="s">
        <v>2457</v>
      </c>
      <c r="C240" s="111">
        <v>3520</v>
      </c>
      <c r="D240" s="112"/>
      <c r="E240" s="113">
        <v>73.538774989999993</v>
      </c>
      <c r="F240" s="114">
        <f>C240*E240</f>
        <v>258856.48796479998</v>
      </c>
      <c r="G240" s="115">
        <v>40</v>
      </c>
      <c r="H240" s="116">
        <f>F240*(1-(G240/100)) +(0*SUM(H241))</f>
        <v>155313.89277887999</v>
      </c>
      <c r="I240" s="117"/>
    </row>
    <row r="241" spans="1:9" hidden="1" outlineLevel="2" x14ac:dyDescent="0.2">
      <c r="A241" s="109" t="s">
        <v>2458</v>
      </c>
      <c r="B241" s="110" t="s">
        <v>2459</v>
      </c>
      <c r="C241" s="111">
        <v>1</v>
      </c>
      <c r="D241" s="112"/>
      <c r="E241" s="113">
        <v>73.538774989999993</v>
      </c>
      <c r="F241" s="114">
        <v>73.538774989999993</v>
      </c>
      <c r="G241" s="115">
        <v>40</v>
      </c>
      <c r="H241" s="116">
        <v>44.123264994000003</v>
      </c>
      <c r="I241" s="117"/>
    </row>
    <row r="242" spans="1:9" outlineLevel="1" x14ac:dyDescent="0.2">
      <c r="A242" s="109" t="s">
        <v>2460</v>
      </c>
      <c r="B242" s="110" t="s">
        <v>2461</v>
      </c>
      <c r="C242" s="111">
        <v>1</v>
      </c>
      <c r="D242" s="112"/>
      <c r="E242" s="113">
        <f>SUM(F243,F246)</f>
        <v>1018538.9483790002</v>
      </c>
      <c r="F242" s="114">
        <f>C242*E242</f>
        <v>1018538.9483790002</v>
      </c>
      <c r="G242" s="115">
        <f>IF(F242=0, 0, 100*(1-(H242/F242)))</f>
        <v>40.000000000000014</v>
      </c>
      <c r="H242" s="116">
        <f>C242*SUM(H243,H246)</f>
        <v>611123.36902739992</v>
      </c>
      <c r="I242" s="117"/>
    </row>
    <row r="243" spans="1:9" outlineLevel="2" x14ac:dyDescent="0.2">
      <c r="A243" s="109" t="s">
        <v>2462</v>
      </c>
      <c r="B243" s="110" t="s">
        <v>2463</v>
      </c>
      <c r="C243" s="111">
        <v>1</v>
      </c>
      <c r="D243" s="112"/>
      <c r="E243" s="113">
        <f>SUM(F244)</f>
        <v>218851.39437023998</v>
      </c>
      <c r="F243" s="114">
        <f>C243*E243</f>
        <v>218851.39437023998</v>
      </c>
      <c r="G243" s="115">
        <f>IF(F243=0, 0, 100*(1-(H243/F243)))</f>
        <v>40</v>
      </c>
      <c r="H243" s="116">
        <f>C243*SUM(H244)</f>
        <v>131310.83662214398</v>
      </c>
      <c r="I243" s="117"/>
    </row>
    <row r="244" spans="1:9" outlineLevel="2" x14ac:dyDescent="0.2">
      <c r="A244" s="109" t="s">
        <v>2464</v>
      </c>
      <c r="B244" s="110" t="s">
        <v>2457</v>
      </c>
      <c r="C244" s="111">
        <v>2976</v>
      </c>
      <c r="D244" s="112"/>
      <c r="E244" s="113">
        <v>73.538774989999993</v>
      </c>
      <c r="F244" s="114">
        <f>C244*E244</f>
        <v>218851.39437023998</v>
      </c>
      <c r="G244" s="115">
        <v>40</v>
      </c>
      <c r="H244" s="116">
        <f>F244*(1-(G244/100)) +(0*SUM(H245))</f>
        <v>131310.83662214398</v>
      </c>
      <c r="I244" s="117"/>
    </row>
    <row r="245" spans="1:9" hidden="1" outlineLevel="2" x14ac:dyDescent="0.2">
      <c r="A245" s="109" t="s">
        <v>2465</v>
      </c>
      <c r="B245" s="110" t="s">
        <v>2459</v>
      </c>
      <c r="C245" s="111">
        <v>1</v>
      </c>
      <c r="D245" s="112"/>
      <c r="E245" s="113">
        <v>73.538774989999993</v>
      </c>
      <c r="F245" s="114">
        <v>73.538774989999993</v>
      </c>
      <c r="G245" s="115">
        <v>40</v>
      </c>
      <c r="H245" s="116">
        <v>44.123264994000003</v>
      </c>
      <c r="I245" s="117"/>
    </row>
    <row r="246" spans="1:9" outlineLevel="2" x14ac:dyDescent="0.2">
      <c r="A246" s="109" t="s">
        <v>2466</v>
      </c>
      <c r="B246" s="110" t="s">
        <v>2467</v>
      </c>
      <c r="C246" s="111">
        <v>1</v>
      </c>
      <c r="D246" s="112"/>
      <c r="E246" s="113">
        <f>SUM(F247,F256,F259,F269,F271,F277,F279,F281,F285)</f>
        <v>799687.55400876014</v>
      </c>
      <c r="F246" s="114">
        <f>C246*E246</f>
        <v>799687.55400876014</v>
      </c>
      <c r="G246" s="115">
        <f>IF(F246=0, 0, 100*(1-(H246/F246)))</f>
        <v>40.000000000000014</v>
      </c>
      <c r="H246" s="116">
        <f>C246*SUM(H247,H256,H259,H269,H271,H277,H279,H281,H285)</f>
        <v>479812.53240525594</v>
      </c>
      <c r="I246" s="117"/>
    </row>
    <row r="247" spans="1:9" outlineLevel="3" x14ac:dyDescent="0.2">
      <c r="A247" s="109" t="s">
        <v>2468</v>
      </c>
      <c r="B247" s="110" t="s">
        <v>2375</v>
      </c>
      <c r="C247" s="111">
        <v>2976</v>
      </c>
      <c r="D247" s="112"/>
      <c r="E247" s="113">
        <v>54.026346629999999</v>
      </c>
      <c r="F247" s="114">
        <f>C247*E247</f>
        <v>160782.40757087999</v>
      </c>
      <c r="G247" s="115">
        <v>40</v>
      </c>
      <c r="H247" s="116">
        <f>F247*(1-(G247/100)) +(0*SUM(H248,H249,H250,H251,H252,H253,H254,H255))</f>
        <v>96469.444542527999</v>
      </c>
      <c r="I247" s="117"/>
    </row>
    <row r="248" spans="1:9" hidden="1" outlineLevel="4" x14ac:dyDescent="0.2">
      <c r="A248" s="109" t="s">
        <v>2469</v>
      </c>
      <c r="B248" s="110" t="s">
        <v>2377</v>
      </c>
      <c r="C248" s="111">
        <v>1</v>
      </c>
      <c r="D248" s="112"/>
      <c r="E248" s="113">
        <v>15</v>
      </c>
      <c r="F248" s="114">
        <v>15</v>
      </c>
      <c r="G248" s="115">
        <v>40</v>
      </c>
      <c r="H248" s="116">
        <v>9</v>
      </c>
      <c r="I248" s="117"/>
    </row>
    <row r="249" spans="1:9" hidden="1" outlineLevel="4" x14ac:dyDescent="0.2">
      <c r="A249" s="109" t="s">
        <v>2470</v>
      </c>
      <c r="B249" s="110" t="s">
        <v>2379</v>
      </c>
      <c r="C249" s="111">
        <v>1</v>
      </c>
      <c r="D249" s="112"/>
      <c r="E249" s="113">
        <v>0</v>
      </c>
      <c r="F249" s="114">
        <v>0</v>
      </c>
      <c r="G249" s="115">
        <v>0</v>
      </c>
      <c r="H249" s="116">
        <v>0</v>
      </c>
      <c r="I249" s="117"/>
    </row>
    <row r="250" spans="1:9" hidden="1" outlineLevel="4" x14ac:dyDescent="0.2">
      <c r="A250" s="109" t="s">
        <v>2471</v>
      </c>
      <c r="B250" s="110" t="s">
        <v>2381</v>
      </c>
      <c r="C250" s="111">
        <v>1</v>
      </c>
      <c r="D250" s="112"/>
      <c r="E250" s="113">
        <v>0</v>
      </c>
      <c r="F250" s="114">
        <v>0</v>
      </c>
      <c r="G250" s="115">
        <v>0</v>
      </c>
      <c r="H250" s="116">
        <v>0</v>
      </c>
      <c r="I250" s="117"/>
    </row>
    <row r="251" spans="1:9" hidden="1" outlineLevel="4" x14ac:dyDescent="0.2">
      <c r="A251" s="109" t="s">
        <v>2472</v>
      </c>
      <c r="B251" s="110" t="s">
        <v>2383</v>
      </c>
      <c r="C251" s="111">
        <v>1</v>
      </c>
      <c r="D251" s="112"/>
      <c r="E251" s="113">
        <v>0</v>
      </c>
      <c r="F251" s="114">
        <v>0</v>
      </c>
      <c r="G251" s="115">
        <v>0</v>
      </c>
      <c r="H251" s="116">
        <v>0</v>
      </c>
      <c r="I251" s="117"/>
    </row>
    <row r="252" spans="1:9" hidden="1" outlineLevel="4" x14ac:dyDescent="0.2">
      <c r="A252" s="109" t="s">
        <v>2473</v>
      </c>
      <c r="B252" s="110" t="s">
        <v>2385</v>
      </c>
      <c r="C252" s="111">
        <v>1</v>
      </c>
      <c r="D252" s="112"/>
      <c r="E252" s="113">
        <v>6.3669935100000004</v>
      </c>
      <c r="F252" s="114">
        <v>6.3669935100000004</v>
      </c>
      <c r="G252" s="115">
        <v>40</v>
      </c>
      <c r="H252" s="116">
        <v>3.820196106</v>
      </c>
      <c r="I252" s="117"/>
    </row>
    <row r="253" spans="1:9" hidden="1" outlineLevel="4" x14ac:dyDescent="0.2">
      <c r="A253" s="109" t="s">
        <v>2474</v>
      </c>
      <c r="B253" s="110" t="s">
        <v>2387</v>
      </c>
      <c r="C253" s="111">
        <v>1</v>
      </c>
      <c r="D253" s="112"/>
      <c r="E253" s="113">
        <v>7.6403922099999999</v>
      </c>
      <c r="F253" s="114">
        <v>7.6403922099999999</v>
      </c>
      <c r="G253" s="115">
        <v>40</v>
      </c>
      <c r="H253" s="116">
        <v>4.5842353259999999</v>
      </c>
      <c r="I253" s="117"/>
    </row>
    <row r="254" spans="1:9" hidden="1" outlineLevel="4" x14ac:dyDescent="0.2">
      <c r="A254" s="109" t="s">
        <v>2475</v>
      </c>
      <c r="B254" s="110" t="s">
        <v>2389</v>
      </c>
      <c r="C254" s="111">
        <v>1</v>
      </c>
      <c r="D254" s="112"/>
      <c r="E254" s="113">
        <v>18.71896091</v>
      </c>
      <c r="F254" s="114">
        <v>18.71896091</v>
      </c>
      <c r="G254" s="115">
        <v>40</v>
      </c>
      <c r="H254" s="116">
        <v>11.231376546</v>
      </c>
      <c r="I254" s="117"/>
    </row>
    <row r="255" spans="1:9" hidden="1" outlineLevel="4" x14ac:dyDescent="0.2">
      <c r="A255" s="109" t="s">
        <v>2476</v>
      </c>
      <c r="B255" s="110" t="s">
        <v>2391</v>
      </c>
      <c r="C255" s="111">
        <v>1</v>
      </c>
      <c r="D255" s="112"/>
      <c r="E255" s="113">
        <v>6.3</v>
      </c>
      <c r="F255" s="114">
        <v>6.3</v>
      </c>
      <c r="G255" s="115">
        <v>40</v>
      </c>
      <c r="H255" s="116">
        <v>3.78</v>
      </c>
      <c r="I255" s="117"/>
    </row>
    <row r="256" spans="1:9" outlineLevel="3" x14ac:dyDescent="0.2">
      <c r="A256" s="109" t="s">
        <v>2477</v>
      </c>
      <c r="B256" s="110" t="s">
        <v>2393</v>
      </c>
      <c r="C256" s="111">
        <v>2976</v>
      </c>
      <c r="D256" s="112"/>
      <c r="E256" s="113">
        <v>11.46058831</v>
      </c>
      <c r="F256" s="114">
        <f>C256*E256</f>
        <v>34106.710810559998</v>
      </c>
      <c r="G256" s="115">
        <v>40</v>
      </c>
      <c r="H256" s="116">
        <f>F256*(1-(G256/100)) +(0*SUM(H257,H258))</f>
        <v>20464.026486335999</v>
      </c>
      <c r="I256" s="117"/>
    </row>
    <row r="257" spans="1:9" hidden="1" outlineLevel="4" x14ac:dyDescent="0.2">
      <c r="A257" s="109" t="s">
        <v>2478</v>
      </c>
      <c r="B257" s="110" t="s">
        <v>2395</v>
      </c>
      <c r="C257" s="111">
        <v>1</v>
      </c>
      <c r="D257" s="112"/>
      <c r="E257" s="113">
        <v>7.6403922099999999</v>
      </c>
      <c r="F257" s="114">
        <v>7.6403922099999999</v>
      </c>
      <c r="G257" s="115">
        <v>40</v>
      </c>
      <c r="H257" s="116">
        <v>4.5842353259999999</v>
      </c>
      <c r="I257" s="117"/>
    </row>
    <row r="258" spans="1:9" hidden="1" outlineLevel="4" x14ac:dyDescent="0.2">
      <c r="A258" s="109" t="s">
        <v>2479</v>
      </c>
      <c r="B258" s="110" t="s">
        <v>2397</v>
      </c>
      <c r="C258" s="111">
        <v>1</v>
      </c>
      <c r="D258" s="112"/>
      <c r="E258" s="113">
        <v>3.8201961</v>
      </c>
      <c r="F258" s="114">
        <v>3.8201961</v>
      </c>
      <c r="G258" s="115">
        <v>40</v>
      </c>
      <c r="H258" s="116">
        <v>2.2921176600000002</v>
      </c>
      <c r="I258" s="117"/>
    </row>
    <row r="259" spans="1:9" outlineLevel="3" x14ac:dyDescent="0.2">
      <c r="A259" s="109" t="s">
        <v>2480</v>
      </c>
      <c r="B259" s="110" t="s">
        <v>2399</v>
      </c>
      <c r="C259" s="111">
        <v>2976</v>
      </c>
      <c r="D259" s="112"/>
      <c r="E259" s="113">
        <v>153.44</v>
      </c>
      <c r="F259" s="114">
        <f>C259*E259</f>
        <v>456637.44</v>
      </c>
      <c r="G259" s="115">
        <v>40</v>
      </c>
      <c r="H259" s="116">
        <f>F259*(1-(G259/100)) +(0*SUM(H260,H261,H262,H263,H264,H265,H266,H267,H268))</f>
        <v>273982.46399999998</v>
      </c>
      <c r="I259" s="117"/>
    </row>
    <row r="260" spans="1:9" hidden="1" outlineLevel="4" x14ac:dyDescent="0.2">
      <c r="A260" s="109" t="s">
        <v>2481</v>
      </c>
      <c r="B260" s="110" t="s">
        <v>2401</v>
      </c>
      <c r="C260" s="111">
        <v>1</v>
      </c>
      <c r="D260" s="112"/>
      <c r="E260" s="113">
        <v>0</v>
      </c>
      <c r="F260" s="114">
        <v>0</v>
      </c>
      <c r="G260" s="115">
        <v>0</v>
      </c>
      <c r="H260" s="116">
        <v>0</v>
      </c>
      <c r="I260" s="117"/>
    </row>
    <row r="261" spans="1:9" hidden="1" outlineLevel="4" x14ac:dyDescent="0.2">
      <c r="A261" s="109" t="s">
        <v>2482</v>
      </c>
      <c r="B261" s="110" t="s">
        <v>2403</v>
      </c>
      <c r="C261" s="111">
        <v>1</v>
      </c>
      <c r="D261" s="112"/>
      <c r="E261" s="113">
        <v>0</v>
      </c>
      <c r="F261" s="114">
        <v>0</v>
      </c>
      <c r="G261" s="115">
        <v>0</v>
      </c>
      <c r="H261" s="116">
        <v>0</v>
      </c>
      <c r="I261" s="117"/>
    </row>
    <row r="262" spans="1:9" hidden="1" outlineLevel="4" x14ac:dyDescent="0.2">
      <c r="A262" s="109" t="s">
        <v>2483</v>
      </c>
      <c r="B262" s="110" t="s">
        <v>2405</v>
      </c>
      <c r="C262" s="111">
        <v>1</v>
      </c>
      <c r="D262" s="112"/>
      <c r="E262" s="113">
        <v>0</v>
      </c>
      <c r="F262" s="114">
        <v>0</v>
      </c>
      <c r="G262" s="115">
        <v>0</v>
      </c>
      <c r="H262" s="116">
        <v>0</v>
      </c>
      <c r="I262" s="117"/>
    </row>
    <row r="263" spans="1:9" hidden="1" outlineLevel="4" x14ac:dyDescent="0.2">
      <c r="A263" s="109" t="s">
        <v>2484</v>
      </c>
      <c r="B263" s="110" t="s">
        <v>2407</v>
      </c>
      <c r="C263" s="111">
        <v>1</v>
      </c>
      <c r="D263" s="112"/>
      <c r="E263" s="113">
        <v>0</v>
      </c>
      <c r="F263" s="114">
        <v>0</v>
      </c>
      <c r="G263" s="115">
        <v>0</v>
      </c>
      <c r="H263" s="116">
        <v>0</v>
      </c>
      <c r="I263" s="117"/>
    </row>
    <row r="264" spans="1:9" hidden="1" outlineLevel="4" x14ac:dyDescent="0.2">
      <c r="A264" s="109" t="s">
        <v>2485</v>
      </c>
      <c r="B264" s="110" t="s">
        <v>2409</v>
      </c>
      <c r="C264" s="111">
        <v>1</v>
      </c>
      <c r="D264" s="112"/>
      <c r="E264" s="113">
        <v>0</v>
      </c>
      <c r="F264" s="114">
        <v>0</v>
      </c>
      <c r="G264" s="115">
        <v>0</v>
      </c>
      <c r="H264" s="116">
        <v>0</v>
      </c>
      <c r="I264" s="117"/>
    </row>
    <row r="265" spans="1:9" hidden="1" outlineLevel="4" x14ac:dyDescent="0.2">
      <c r="A265" s="109" t="s">
        <v>2486</v>
      </c>
      <c r="B265" s="110" t="s">
        <v>2411</v>
      </c>
      <c r="C265" s="111">
        <v>1</v>
      </c>
      <c r="D265" s="112"/>
      <c r="E265" s="113">
        <v>0</v>
      </c>
      <c r="F265" s="114">
        <v>0</v>
      </c>
      <c r="G265" s="115">
        <v>0</v>
      </c>
      <c r="H265" s="116">
        <v>0</v>
      </c>
      <c r="I265" s="117"/>
    </row>
    <row r="266" spans="1:9" hidden="1" outlineLevel="4" x14ac:dyDescent="0.2">
      <c r="A266" s="109" t="s">
        <v>2487</v>
      </c>
      <c r="B266" s="110" t="s">
        <v>2413</v>
      </c>
      <c r="C266" s="111">
        <v>1</v>
      </c>
      <c r="D266" s="112"/>
      <c r="E266" s="113">
        <v>0</v>
      </c>
      <c r="F266" s="114">
        <v>0</v>
      </c>
      <c r="G266" s="115">
        <v>0</v>
      </c>
      <c r="H266" s="116">
        <v>0</v>
      </c>
      <c r="I266" s="117"/>
    </row>
    <row r="267" spans="1:9" hidden="1" outlineLevel="4" x14ac:dyDescent="0.2">
      <c r="A267" s="109" t="s">
        <v>2488</v>
      </c>
      <c r="B267" s="110" t="s">
        <v>2415</v>
      </c>
      <c r="C267" s="111">
        <v>1</v>
      </c>
      <c r="D267" s="112"/>
      <c r="E267" s="113">
        <v>0</v>
      </c>
      <c r="F267" s="114">
        <v>0</v>
      </c>
      <c r="G267" s="115">
        <v>0</v>
      </c>
      <c r="H267" s="116">
        <v>0</v>
      </c>
      <c r="I267" s="117"/>
    </row>
    <row r="268" spans="1:9" hidden="1" outlineLevel="4" x14ac:dyDescent="0.2">
      <c r="A268" s="109" t="s">
        <v>2489</v>
      </c>
      <c r="B268" s="110" t="s">
        <v>2417</v>
      </c>
      <c r="C268" s="111">
        <v>1</v>
      </c>
      <c r="D268" s="112"/>
      <c r="E268" s="113">
        <v>153.44</v>
      </c>
      <c r="F268" s="114">
        <v>153.44</v>
      </c>
      <c r="G268" s="115">
        <v>40</v>
      </c>
      <c r="H268" s="116">
        <v>92.063999999999993</v>
      </c>
      <c r="I268" s="117"/>
    </row>
    <row r="269" spans="1:9" outlineLevel="3" x14ac:dyDescent="0.2">
      <c r="A269" s="109" t="s">
        <v>2490</v>
      </c>
      <c r="B269" s="110" t="s">
        <v>2419</v>
      </c>
      <c r="C269" s="111">
        <v>93</v>
      </c>
      <c r="D269" s="112"/>
      <c r="E269" s="113">
        <v>3.0561568800000001</v>
      </c>
      <c r="F269" s="114">
        <f>C269*E269</f>
        <v>284.22258984000001</v>
      </c>
      <c r="G269" s="115">
        <v>40</v>
      </c>
      <c r="H269" s="116">
        <f>F269*(1-(G269/100)) +(0*SUM(H270))</f>
        <v>170.533553904</v>
      </c>
      <c r="I269" s="117"/>
    </row>
    <row r="270" spans="1:9" hidden="1" outlineLevel="3" x14ac:dyDescent="0.2">
      <c r="A270" s="109" t="s">
        <v>2491</v>
      </c>
      <c r="B270" s="110" t="s">
        <v>2421</v>
      </c>
      <c r="C270" s="111">
        <v>1</v>
      </c>
      <c r="D270" s="112"/>
      <c r="E270" s="113">
        <v>3.0561568800000001</v>
      </c>
      <c r="F270" s="114">
        <v>3.0561568800000001</v>
      </c>
      <c r="G270" s="115">
        <v>40</v>
      </c>
      <c r="H270" s="116">
        <v>1.8336941280000001</v>
      </c>
      <c r="I270" s="117"/>
    </row>
    <row r="271" spans="1:9" outlineLevel="3" x14ac:dyDescent="0.2">
      <c r="A271" s="109" t="s">
        <v>2492</v>
      </c>
      <c r="B271" s="110" t="s">
        <v>2423</v>
      </c>
      <c r="C271" s="111">
        <v>2976</v>
      </c>
      <c r="D271" s="112"/>
      <c r="E271" s="113">
        <v>20.9849739</v>
      </c>
      <c r="F271" s="114">
        <f>C271*E271</f>
        <v>62451.282326400004</v>
      </c>
      <c r="G271" s="115">
        <v>40</v>
      </c>
      <c r="H271" s="116">
        <f>F271*(1-(G271/100)) +(0*SUM(H272,H273,H274,H275,H276))</f>
        <v>37470.769395839998</v>
      </c>
      <c r="I271" s="117"/>
    </row>
    <row r="272" spans="1:9" hidden="1" outlineLevel="4" x14ac:dyDescent="0.2">
      <c r="A272" s="109" t="s">
        <v>2493</v>
      </c>
      <c r="B272" s="110" t="s">
        <v>2425</v>
      </c>
      <c r="C272" s="111">
        <v>1</v>
      </c>
      <c r="D272" s="112"/>
      <c r="E272" s="113">
        <v>5.9849739</v>
      </c>
      <c r="F272" s="114">
        <v>5.9849739</v>
      </c>
      <c r="G272" s="115">
        <v>40</v>
      </c>
      <c r="H272" s="116">
        <v>3.5909843399999999</v>
      </c>
      <c r="I272" s="117"/>
    </row>
    <row r="273" spans="1:9" hidden="1" outlineLevel="4" x14ac:dyDescent="0.2">
      <c r="A273" s="109" t="s">
        <v>2494</v>
      </c>
      <c r="B273" s="110" t="s">
        <v>2427</v>
      </c>
      <c r="C273" s="111">
        <v>1</v>
      </c>
      <c r="D273" s="112"/>
      <c r="E273" s="113">
        <v>15</v>
      </c>
      <c r="F273" s="114">
        <v>15</v>
      </c>
      <c r="G273" s="115">
        <v>40</v>
      </c>
      <c r="H273" s="116">
        <v>9</v>
      </c>
      <c r="I273" s="117"/>
    </row>
    <row r="274" spans="1:9" hidden="1" outlineLevel="4" x14ac:dyDescent="0.2">
      <c r="A274" s="109" t="s">
        <v>2495</v>
      </c>
      <c r="B274" s="110" t="s">
        <v>2429</v>
      </c>
      <c r="C274" s="111">
        <v>1</v>
      </c>
      <c r="D274" s="112"/>
      <c r="E274" s="113">
        <v>0</v>
      </c>
      <c r="F274" s="114">
        <v>0</v>
      </c>
      <c r="G274" s="115">
        <v>0</v>
      </c>
      <c r="H274" s="116">
        <v>0</v>
      </c>
      <c r="I274" s="117"/>
    </row>
    <row r="275" spans="1:9" hidden="1" outlineLevel="4" x14ac:dyDescent="0.2">
      <c r="A275" s="109" t="s">
        <v>2496</v>
      </c>
      <c r="B275" s="110" t="s">
        <v>2431</v>
      </c>
      <c r="C275" s="111">
        <v>1</v>
      </c>
      <c r="D275" s="112"/>
      <c r="E275" s="113">
        <v>0</v>
      </c>
      <c r="F275" s="114">
        <v>0</v>
      </c>
      <c r="G275" s="115">
        <v>0</v>
      </c>
      <c r="H275" s="116">
        <v>0</v>
      </c>
      <c r="I275" s="117"/>
    </row>
    <row r="276" spans="1:9" hidden="1" outlineLevel="4" x14ac:dyDescent="0.2">
      <c r="A276" s="109" t="s">
        <v>2497</v>
      </c>
      <c r="B276" s="110" t="s">
        <v>2433</v>
      </c>
      <c r="C276" s="111">
        <v>1</v>
      </c>
      <c r="D276" s="112"/>
      <c r="E276" s="113">
        <v>0</v>
      </c>
      <c r="F276" s="114">
        <v>0</v>
      </c>
      <c r="G276" s="115">
        <v>0</v>
      </c>
      <c r="H276" s="116">
        <v>0</v>
      </c>
      <c r="I276" s="117"/>
    </row>
    <row r="277" spans="1:9" outlineLevel="3" x14ac:dyDescent="0.2">
      <c r="A277" s="109" t="s">
        <v>2498</v>
      </c>
      <c r="B277" s="110" t="s">
        <v>2435</v>
      </c>
      <c r="C277" s="111">
        <v>2976</v>
      </c>
      <c r="D277" s="112"/>
      <c r="E277" s="113">
        <v>11.46058831</v>
      </c>
      <c r="F277" s="114">
        <f>C277*E277</f>
        <v>34106.710810559998</v>
      </c>
      <c r="G277" s="115">
        <v>40</v>
      </c>
      <c r="H277" s="116">
        <f>F277*(1-(G277/100)) +(0*SUM(H278))</f>
        <v>20464.026486335999</v>
      </c>
      <c r="I277" s="117"/>
    </row>
    <row r="278" spans="1:9" hidden="1" outlineLevel="3" x14ac:dyDescent="0.2">
      <c r="A278" s="109" t="s">
        <v>2499</v>
      </c>
      <c r="B278" s="110" t="s">
        <v>2437</v>
      </c>
      <c r="C278" s="111">
        <v>1</v>
      </c>
      <c r="D278" s="112"/>
      <c r="E278" s="113">
        <v>11.46058831</v>
      </c>
      <c r="F278" s="114">
        <v>11.46058831</v>
      </c>
      <c r="G278" s="115">
        <v>40</v>
      </c>
      <c r="H278" s="116">
        <v>6.8763529859999997</v>
      </c>
      <c r="I278" s="117"/>
    </row>
    <row r="279" spans="1:9" outlineLevel="3" x14ac:dyDescent="0.2">
      <c r="A279" s="109" t="s">
        <v>2500</v>
      </c>
      <c r="B279" s="110" t="s">
        <v>2439</v>
      </c>
      <c r="C279" s="111">
        <v>2976</v>
      </c>
      <c r="D279" s="112"/>
      <c r="E279" s="113">
        <v>12.27</v>
      </c>
      <c r="F279" s="114">
        <f>C279*E279</f>
        <v>36515.519999999997</v>
      </c>
      <c r="G279" s="115">
        <v>40</v>
      </c>
      <c r="H279" s="116">
        <f>F279*(1-(G279/100)) +(0*SUM(H280))</f>
        <v>21909.311999999998</v>
      </c>
      <c r="I279" s="117"/>
    </row>
    <row r="280" spans="1:9" hidden="1" outlineLevel="3" x14ac:dyDescent="0.2">
      <c r="A280" s="109" t="s">
        <v>2501</v>
      </c>
      <c r="B280" s="110" t="s">
        <v>2441</v>
      </c>
      <c r="C280" s="111">
        <v>1</v>
      </c>
      <c r="D280" s="112"/>
      <c r="E280" s="113">
        <v>12.27</v>
      </c>
      <c r="F280" s="114">
        <v>12.27</v>
      </c>
      <c r="G280" s="115">
        <v>40</v>
      </c>
      <c r="H280" s="116">
        <v>7.3620000000000001</v>
      </c>
      <c r="I280" s="117"/>
    </row>
    <row r="281" spans="1:9" outlineLevel="3" x14ac:dyDescent="0.2">
      <c r="A281" s="109" t="s">
        <v>2502</v>
      </c>
      <c r="B281" s="110" t="s">
        <v>2443</v>
      </c>
      <c r="C281" s="111">
        <v>93</v>
      </c>
      <c r="D281" s="112"/>
      <c r="E281" s="113">
        <v>25.46797402</v>
      </c>
      <c r="F281" s="114">
        <f>C281*E281</f>
        <v>2368.5215838600002</v>
      </c>
      <c r="G281" s="115">
        <v>40</v>
      </c>
      <c r="H281" s="116">
        <f>F281*(1-(G281/100)) +(0*SUM(H282,H283))</f>
        <v>1421.112950316</v>
      </c>
      <c r="I281" s="117"/>
    </row>
    <row r="282" spans="1:9" hidden="1" outlineLevel="4" x14ac:dyDescent="0.2">
      <c r="A282" s="109" t="s">
        <v>2503</v>
      </c>
      <c r="B282" s="110" t="s">
        <v>2445</v>
      </c>
      <c r="C282" s="111">
        <v>1</v>
      </c>
      <c r="D282" s="112"/>
      <c r="E282" s="113">
        <v>25.46797402</v>
      </c>
      <c r="F282" s="114">
        <v>25.46797402</v>
      </c>
      <c r="G282" s="115">
        <v>40</v>
      </c>
      <c r="H282" s="116">
        <v>15.280784411999999</v>
      </c>
      <c r="I282" s="117"/>
    </row>
    <row r="283" spans="1:9" outlineLevel="4" x14ac:dyDescent="0.2">
      <c r="A283" s="109" t="s">
        <v>2504</v>
      </c>
      <c r="B283" s="110" t="s">
        <v>2447</v>
      </c>
      <c r="C283" s="111">
        <v>1</v>
      </c>
      <c r="D283" s="112"/>
      <c r="E283" s="113">
        <v>0</v>
      </c>
      <c r="F283" s="114">
        <f>C283*E283</f>
        <v>0</v>
      </c>
      <c r="G283" s="115">
        <v>0</v>
      </c>
      <c r="H283" s="116">
        <f>F283*(1-(G283/100)) +(0*SUM(H284))</f>
        <v>0</v>
      </c>
      <c r="I283" s="117"/>
    </row>
    <row r="284" spans="1:9" hidden="1" outlineLevel="4" x14ac:dyDescent="0.2">
      <c r="A284" s="109" t="s">
        <v>2505</v>
      </c>
      <c r="B284" s="110"/>
      <c r="C284" s="111">
        <v>1</v>
      </c>
      <c r="D284" s="112"/>
      <c r="E284" s="113"/>
      <c r="F284" s="114">
        <v>0</v>
      </c>
      <c r="G284" s="115">
        <v>0</v>
      </c>
      <c r="H284" s="116">
        <v>0</v>
      </c>
      <c r="I284" s="117"/>
    </row>
    <row r="285" spans="1:9" outlineLevel="3" x14ac:dyDescent="0.2">
      <c r="A285" s="109" t="s">
        <v>2506</v>
      </c>
      <c r="B285" s="110" t="s">
        <v>2450</v>
      </c>
      <c r="C285" s="111">
        <v>93</v>
      </c>
      <c r="D285" s="112"/>
      <c r="E285" s="113">
        <f>SUM(F286)</f>
        <v>133.70686362000001</v>
      </c>
      <c r="F285" s="114">
        <f>C285*E285</f>
        <v>12434.738316660001</v>
      </c>
      <c r="G285" s="115">
        <f>IF(F285=0, 0, 100*(1-(H285/F285)))</f>
        <v>40</v>
      </c>
      <c r="H285" s="116">
        <f>C285*SUM(H286)</f>
        <v>7460.8429899960001</v>
      </c>
      <c r="I285" s="117"/>
    </row>
    <row r="286" spans="1:9" outlineLevel="3" x14ac:dyDescent="0.2">
      <c r="A286" s="109" t="s">
        <v>2507</v>
      </c>
      <c r="B286" s="110" t="s">
        <v>2447</v>
      </c>
      <c r="C286" s="111">
        <v>1</v>
      </c>
      <c r="D286" s="112"/>
      <c r="E286" s="113">
        <v>133.70686362000001</v>
      </c>
      <c r="F286" s="114">
        <f>C286*E286</f>
        <v>133.70686362000001</v>
      </c>
      <c r="G286" s="115">
        <v>40</v>
      </c>
      <c r="H286" s="116">
        <f>F286*(1-(G286/100)) +(0*SUM(H287))</f>
        <v>80.224118172000004</v>
      </c>
      <c r="I286" s="117"/>
    </row>
    <row r="287" spans="1:9" hidden="1" outlineLevel="3" x14ac:dyDescent="0.2">
      <c r="A287" s="109" t="s">
        <v>2508</v>
      </c>
      <c r="B287" s="110" t="s">
        <v>2453</v>
      </c>
      <c r="C287" s="111">
        <v>1</v>
      </c>
      <c r="D287" s="112"/>
      <c r="E287" s="113">
        <v>133.70686362000001</v>
      </c>
      <c r="F287" s="114">
        <v>133.70686362000001</v>
      </c>
      <c r="G287" s="115">
        <v>40</v>
      </c>
      <c r="H287" s="116">
        <v>80.224118172000004</v>
      </c>
      <c r="I287" s="117"/>
    </row>
    <row r="288" spans="1:9" outlineLevel="1" x14ac:dyDescent="0.2">
      <c r="A288" s="109" t="s">
        <v>2509</v>
      </c>
      <c r="B288" s="110" t="s">
        <v>2510</v>
      </c>
      <c r="C288" s="111">
        <v>1</v>
      </c>
      <c r="D288" s="112"/>
      <c r="E288" s="113">
        <f>SUM(F289,F292)</f>
        <v>0</v>
      </c>
      <c r="F288" s="114">
        <f>C288*E288</f>
        <v>0</v>
      </c>
      <c r="G288" s="115">
        <f>IF(F288=0, 0, 100*(1-(H288/F288)))</f>
        <v>0</v>
      </c>
      <c r="H288" s="116">
        <f>C288*SUM(H289,H292)</f>
        <v>0</v>
      </c>
      <c r="I288" s="117"/>
    </row>
    <row r="289" spans="1:9" outlineLevel="2" x14ac:dyDescent="0.2">
      <c r="A289" s="109" t="s">
        <v>2511</v>
      </c>
      <c r="B289" s="110" t="s">
        <v>2512</v>
      </c>
      <c r="C289" s="111">
        <v>1</v>
      </c>
      <c r="D289" s="112"/>
      <c r="E289" s="113">
        <f>SUM(F290)</f>
        <v>0</v>
      </c>
      <c r="F289" s="114">
        <f>C289*E289</f>
        <v>0</v>
      </c>
      <c r="G289" s="115">
        <f>IF(F289=0, 0, 100*(1-(H289/F289)))</f>
        <v>0</v>
      </c>
      <c r="H289" s="116">
        <f>C289*SUM(H290)</f>
        <v>0</v>
      </c>
      <c r="I289" s="117"/>
    </row>
    <row r="290" spans="1:9" outlineLevel="2" x14ac:dyDescent="0.2">
      <c r="A290" s="109" t="s">
        <v>2513</v>
      </c>
      <c r="B290" s="110" t="s">
        <v>338</v>
      </c>
      <c r="C290" s="111">
        <v>1</v>
      </c>
      <c r="D290" s="112"/>
      <c r="E290" s="113">
        <v>0</v>
      </c>
      <c r="F290" s="114">
        <f>C290*E290</f>
        <v>0</v>
      </c>
      <c r="G290" s="115">
        <v>0</v>
      </c>
      <c r="H290" s="116">
        <f>F290*(1-(G290/100)) +(0*SUM(H291))</f>
        <v>0</v>
      </c>
      <c r="I290" s="117"/>
    </row>
    <row r="291" spans="1:9" hidden="1" outlineLevel="2" x14ac:dyDescent="0.2">
      <c r="A291" s="109" t="s">
        <v>2514</v>
      </c>
      <c r="B291" s="110" t="s">
        <v>340</v>
      </c>
      <c r="C291" s="111">
        <v>1</v>
      </c>
      <c r="D291" s="112"/>
      <c r="E291" s="113">
        <v>0</v>
      </c>
      <c r="F291" s="114">
        <v>0</v>
      </c>
      <c r="G291" s="115">
        <v>0</v>
      </c>
      <c r="H291" s="116">
        <v>0</v>
      </c>
      <c r="I291" s="117"/>
    </row>
    <row r="292" spans="1:9" outlineLevel="2" x14ac:dyDescent="0.2">
      <c r="A292" s="109" t="s">
        <v>2515</v>
      </c>
      <c r="B292" s="110" t="s">
        <v>2516</v>
      </c>
      <c r="C292" s="111">
        <v>1</v>
      </c>
      <c r="D292" s="112"/>
      <c r="E292" s="113">
        <f>SUM(F293)</f>
        <v>0</v>
      </c>
      <c r="F292" s="114">
        <f>C292*E292</f>
        <v>0</v>
      </c>
      <c r="G292" s="115">
        <f>IF(F292=0, 0, 100*(1-(H292/F292)))</f>
        <v>0</v>
      </c>
      <c r="H292" s="116">
        <f>C292*SUM(H293)</f>
        <v>0</v>
      </c>
      <c r="I292" s="117"/>
    </row>
    <row r="293" spans="1:9" outlineLevel="2" x14ac:dyDescent="0.2">
      <c r="A293" s="109" t="s">
        <v>2517</v>
      </c>
      <c r="B293" s="110" t="s">
        <v>338</v>
      </c>
      <c r="C293" s="111">
        <v>1</v>
      </c>
      <c r="D293" s="112"/>
      <c r="E293" s="113">
        <v>0</v>
      </c>
      <c r="F293" s="114">
        <f>C293*E293</f>
        <v>0</v>
      </c>
      <c r="G293" s="115">
        <v>0</v>
      </c>
      <c r="H293" s="116">
        <f>F293*(1-(G293/100)) +(0*SUM(H294))</f>
        <v>0</v>
      </c>
      <c r="I293" s="117"/>
    </row>
    <row r="294" spans="1:9" hidden="1" outlineLevel="2" x14ac:dyDescent="0.2">
      <c r="A294" s="109" t="s">
        <v>2518</v>
      </c>
      <c r="B294" s="110" t="s">
        <v>340</v>
      </c>
      <c r="C294" s="111">
        <v>1</v>
      </c>
      <c r="D294" s="112"/>
      <c r="E294" s="113">
        <v>0</v>
      </c>
      <c r="F294" s="114">
        <v>0</v>
      </c>
      <c r="G294" s="115">
        <v>0</v>
      </c>
      <c r="H294" s="116">
        <v>0</v>
      </c>
      <c r="I294" s="117"/>
    </row>
    <row r="295" spans="1:9" outlineLevel="1" x14ac:dyDescent="0.2">
      <c r="A295" s="109" t="s">
        <v>2519</v>
      </c>
      <c r="B295" s="110" t="s">
        <v>2520</v>
      </c>
      <c r="C295" s="111">
        <v>1</v>
      </c>
      <c r="D295" s="112"/>
      <c r="E295" s="113">
        <f>SUM(F296,F299)</f>
        <v>0</v>
      </c>
      <c r="F295" s="114">
        <f>C295*E295</f>
        <v>0</v>
      </c>
      <c r="G295" s="115">
        <f>IF(F295=0, 0, 100*(1-(H295/F295)))</f>
        <v>0</v>
      </c>
      <c r="H295" s="116">
        <f>C295*SUM(H296,H299)</f>
        <v>0</v>
      </c>
      <c r="I295" s="117"/>
    </row>
    <row r="296" spans="1:9" outlineLevel="2" x14ac:dyDescent="0.2">
      <c r="A296" s="109" t="s">
        <v>2521</v>
      </c>
      <c r="B296" s="110" t="s">
        <v>2522</v>
      </c>
      <c r="C296" s="111">
        <v>1</v>
      </c>
      <c r="D296" s="112"/>
      <c r="E296" s="113">
        <f>SUM(F297)</f>
        <v>0</v>
      </c>
      <c r="F296" s="114">
        <f>C296*E296</f>
        <v>0</v>
      </c>
      <c r="G296" s="115">
        <f>IF(F296=0, 0, 100*(1-(H296/F296)))</f>
        <v>0</v>
      </c>
      <c r="H296" s="116">
        <f>C296*SUM(H297)</f>
        <v>0</v>
      </c>
      <c r="I296" s="117"/>
    </row>
    <row r="297" spans="1:9" outlineLevel="2" x14ac:dyDescent="0.2">
      <c r="A297" s="109" t="s">
        <v>2523</v>
      </c>
      <c r="B297" s="110" t="s">
        <v>338</v>
      </c>
      <c r="C297" s="111">
        <v>1</v>
      </c>
      <c r="D297" s="112"/>
      <c r="E297" s="113">
        <v>0</v>
      </c>
      <c r="F297" s="114">
        <f>C297*E297</f>
        <v>0</v>
      </c>
      <c r="G297" s="115">
        <v>0</v>
      </c>
      <c r="H297" s="116">
        <f>F297*(1-(G297/100)) +(0*SUM(H298))</f>
        <v>0</v>
      </c>
      <c r="I297" s="117"/>
    </row>
    <row r="298" spans="1:9" hidden="1" outlineLevel="2" x14ac:dyDescent="0.2">
      <c r="A298" s="109" t="s">
        <v>2524</v>
      </c>
      <c r="B298" s="110" t="s">
        <v>340</v>
      </c>
      <c r="C298" s="111">
        <v>1</v>
      </c>
      <c r="D298" s="112"/>
      <c r="E298" s="113">
        <v>0</v>
      </c>
      <c r="F298" s="114">
        <v>0</v>
      </c>
      <c r="G298" s="115">
        <v>0</v>
      </c>
      <c r="H298" s="116">
        <v>0</v>
      </c>
      <c r="I298" s="117"/>
    </row>
    <row r="299" spans="1:9" outlineLevel="2" x14ac:dyDescent="0.2">
      <c r="A299" s="109" t="s">
        <v>2525</v>
      </c>
      <c r="B299" s="110" t="s">
        <v>2526</v>
      </c>
      <c r="C299" s="111">
        <v>1</v>
      </c>
      <c r="D299" s="112"/>
      <c r="E299" s="113">
        <f>SUM(F300)</f>
        <v>0</v>
      </c>
      <c r="F299" s="114">
        <f>C299*E299</f>
        <v>0</v>
      </c>
      <c r="G299" s="115">
        <f>IF(F299=0, 0, 100*(1-(H299/F299)))</f>
        <v>0</v>
      </c>
      <c r="H299" s="116">
        <f>C299*SUM(H300)</f>
        <v>0</v>
      </c>
      <c r="I299" s="117"/>
    </row>
    <row r="300" spans="1:9" outlineLevel="2" x14ac:dyDescent="0.2">
      <c r="A300" s="109" t="s">
        <v>2527</v>
      </c>
      <c r="B300" s="110" t="s">
        <v>338</v>
      </c>
      <c r="C300" s="111">
        <v>1</v>
      </c>
      <c r="D300" s="112"/>
      <c r="E300" s="113">
        <v>0</v>
      </c>
      <c r="F300" s="114">
        <f>C300*E300</f>
        <v>0</v>
      </c>
      <c r="G300" s="115">
        <v>0</v>
      </c>
      <c r="H300" s="116">
        <f>F300*(1-(G300/100)) +(0*SUM(H301))</f>
        <v>0</v>
      </c>
      <c r="I300" s="117"/>
    </row>
    <row r="301" spans="1:9" hidden="1" outlineLevel="2" x14ac:dyDescent="0.2">
      <c r="A301" s="109" t="s">
        <v>2528</v>
      </c>
      <c r="B301" s="110" t="s">
        <v>340</v>
      </c>
      <c r="C301" s="111">
        <v>1</v>
      </c>
      <c r="D301" s="112"/>
      <c r="E301" s="113">
        <v>0</v>
      </c>
      <c r="F301" s="114">
        <v>0</v>
      </c>
      <c r="G301" s="115">
        <v>0</v>
      </c>
      <c r="H301" s="116">
        <v>0</v>
      </c>
      <c r="I301" s="117"/>
    </row>
    <row r="302" spans="1:9" outlineLevel="1" x14ac:dyDescent="0.2">
      <c r="A302" s="109" t="s">
        <v>2529</v>
      </c>
      <c r="B302" s="110" t="s">
        <v>2530</v>
      </c>
      <c r="C302" s="111">
        <v>1</v>
      </c>
      <c r="D302" s="112"/>
      <c r="E302" s="113">
        <f>SUM(F303,F306,F309,F312,F315,F318,F321,F324,F327)</f>
        <v>0</v>
      </c>
      <c r="F302" s="114">
        <f>C302*E302</f>
        <v>0</v>
      </c>
      <c r="G302" s="115">
        <f>IF(F302=0, 0, 100*(1-(H302/F302)))</f>
        <v>0</v>
      </c>
      <c r="H302" s="116">
        <f>C302*SUM(H303,H306,H309,H312,H315,H318,H321,H324,H327)</f>
        <v>0</v>
      </c>
      <c r="I302" s="117"/>
    </row>
    <row r="303" spans="1:9" outlineLevel="2" x14ac:dyDescent="0.2">
      <c r="A303" s="109" t="s">
        <v>2531</v>
      </c>
      <c r="B303" s="110" t="s">
        <v>2532</v>
      </c>
      <c r="C303" s="111">
        <v>1</v>
      </c>
      <c r="D303" s="112"/>
      <c r="E303" s="113">
        <f>SUM(F304)</f>
        <v>0</v>
      </c>
      <c r="F303" s="114">
        <f>C303*E303</f>
        <v>0</v>
      </c>
      <c r="G303" s="115">
        <f>IF(F303=0, 0, 100*(1-(H303/F303)))</f>
        <v>0</v>
      </c>
      <c r="H303" s="116">
        <f>C303*SUM(H304)</f>
        <v>0</v>
      </c>
      <c r="I303" s="117"/>
    </row>
    <row r="304" spans="1:9" outlineLevel="2" x14ac:dyDescent="0.2">
      <c r="A304" s="109" t="s">
        <v>2533</v>
      </c>
      <c r="B304" s="110" t="s">
        <v>338</v>
      </c>
      <c r="C304" s="111">
        <v>1</v>
      </c>
      <c r="D304" s="112"/>
      <c r="E304" s="113">
        <v>0</v>
      </c>
      <c r="F304" s="114">
        <f>C304*E304</f>
        <v>0</v>
      </c>
      <c r="G304" s="115">
        <v>0</v>
      </c>
      <c r="H304" s="116">
        <f>F304*(1-(G304/100)) +(0*SUM(H305))</f>
        <v>0</v>
      </c>
      <c r="I304" s="117"/>
    </row>
    <row r="305" spans="1:9" hidden="1" outlineLevel="2" x14ac:dyDescent="0.2">
      <c r="A305" s="109" t="s">
        <v>2534</v>
      </c>
      <c r="B305" s="110" t="s">
        <v>340</v>
      </c>
      <c r="C305" s="111">
        <v>1</v>
      </c>
      <c r="D305" s="112"/>
      <c r="E305" s="113">
        <v>0</v>
      </c>
      <c r="F305" s="114">
        <v>0</v>
      </c>
      <c r="G305" s="115">
        <v>0</v>
      </c>
      <c r="H305" s="116">
        <v>0</v>
      </c>
      <c r="I305" s="117"/>
    </row>
    <row r="306" spans="1:9" outlineLevel="2" x14ac:dyDescent="0.2">
      <c r="A306" s="109" t="s">
        <v>2535</v>
      </c>
      <c r="B306" s="110" t="s">
        <v>2536</v>
      </c>
      <c r="C306" s="111">
        <v>1</v>
      </c>
      <c r="D306" s="112"/>
      <c r="E306" s="113">
        <f>SUM(F307)</f>
        <v>0</v>
      </c>
      <c r="F306" s="114">
        <f>C306*E306</f>
        <v>0</v>
      </c>
      <c r="G306" s="115">
        <f>IF(F306=0, 0, 100*(1-(H306/F306)))</f>
        <v>0</v>
      </c>
      <c r="H306" s="116">
        <f>C306*SUM(H307)</f>
        <v>0</v>
      </c>
      <c r="I306" s="117"/>
    </row>
    <row r="307" spans="1:9" outlineLevel="2" x14ac:dyDescent="0.2">
      <c r="A307" s="109" t="s">
        <v>2537</v>
      </c>
      <c r="B307" s="110" t="s">
        <v>338</v>
      </c>
      <c r="C307" s="111">
        <v>1</v>
      </c>
      <c r="D307" s="112"/>
      <c r="E307" s="113">
        <v>0</v>
      </c>
      <c r="F307" s="114">
        <f>C307*E307</f>
        <v>0</v>
      </c>
      <c r="G307" s="115">
        <v>0</v>
      </c>
      <c r="H307" s="116">
        <f>F307*(1-(G307/100)) +(0*SUM(H308))</f>
        <v>0</v>
      </c>
      <c r="I307" s="117"/>
    </row>
    <row r="308" spans="1:9" hidden="1" outlineLevel="2" x14ac:dyDescent="0.2">
      <c r="A308" s="109" t="s">
        <v>2538</v>
      </c>
      <c r="B308" s="110" t="s">
        <v>340</v>
      </c>
      <c r="C308" s="111">
        <v>1</v>
      </c>
      <c r="D308" s="112"/>
      <c r="E308" s="113">
        <v>0</v>
      </c>
      <c r="F308" s="114">
        <v>0</v>
      </c>
      <c r="G308" s="115">
        <v>0</v>
      </c>
      <c r="H308" s="116">
        <v>0</v>
      </c>
      <c r="I308" s="117"/>
    </row>
    <row r="309" spans="1:9" outlineLevel="2" x14ac:dyDescent="0.2">
      <c r="A309" s="109" t="s">
        <v>2539</v>
      </c>
      <c r="B309" s="110" t="s">
        <v>2540</v>
      </c>
      <c r="C309" s="111">
        <v>1</v>
      </c>
      <c r="D309" s="112"/>
      <c r="E309" s="113">
        <f>SUM(F310)</f>
        <v>0</v>
      </c>
      <c r="F309" s="114">
        <f>C309*E309</f>
        <v>0</v>
      </c>
      <c r="G309" s="115">
        <f>IF(F309=0, 0, 100*(1-(H309/F309)))</f>
        <v>0</v>
      </c>
      <c r="H309" s="116">
        <f>C309*SUM(H310)</f>
        <v>0</v>
      </c>
      <c r="I309" s="117"/>
    </row>
    <row r="310" spans="1:9" outlineLevel="2" x14ac:dyDescent="0.2">
      <c r="A310" s="109" t="s">
        <v>2541</v>
      </c>
      <c r="B310" s="110" t="s">
        <v>338</v>
      </c>
      <c r="C310" s="111">
        <v>1</v>
      </c>
      <c r="D310" s="112"/>
      <c r="E310" s="113">
        <v>0</v>
      </c>
      <c r="F310" s="114">
        <f>C310*E310</f>
        <v>0</v>
      </c>
      <c r="G310" s="115">
        <v>0</v>
      </c>
      <c r="H310" s="116">
        <f>F310*(1-(G310/100)) +(0*SUM(H311))</f>
        <v>0</v>
      </c>
      <c r="I310" s="117"/>
    </row>
    <row r="311" spans="1:9" hidden="1" outlineLevel="2" x14ac:dyDescent="0.2">
      <c r="A311" s="109" t="s">
        <v>2542</v>
      </c>
      <c r="B311" s="110" t="s">
        <v>340</v>
      </c>
      <c r="C311" s="111">
        <v>1</v>
      </c>
      <c r="D311" s="112"/>
      <c r="E311" s="113">
        <v>0</v>
      </c>
      <c r="F311" s="114">
        <v>0</v>
      </c>
      <c r="G311" s="115">
        <v>0</v>
      </c>
      <c r="H311" s="116">
        <v>0</v>
      </c>
      <c r="I311" s="117"/>
    </row>
    <row r="312" spans="1:9" outlineLevel="2" x14ac:dyDescent="0.2">
      <c r="A312" s="109" t="s">
        <v>2543</v>
      </c>
      <c r="B312" s="110" t="s">
        <v>2544</v>
      </c>
      <c r="C312" s="111">
        <v>1</v>
      </c>
      <c r="D312" s="112"/>
      <c r="E312" s="113">
        <f>SUM(F313)</f>
        <v>0</v>
      </c>
      <c r="F312" s="114">
        <f>C312*E312</f>
        <v>0</v>
      </c>
      <c r="G312" s="115">
        <f>IF(F312=0, 0, 100*(1-(H312/F312)))</f>
        <v>0</v>
      </c>
      <c r="H312" s="116">
        <f>C312*SUM(H313)</f>
        <v>0</v>
      </c>
      <c r="I312" s="117"/>
    </row>
    <row r="313" spans="1:9" outlineLevel="2" x14ac:dyDescent="0.2">
      <c r="A313" s="109" t="s">
        <v>2545</v>
      </c>
      <c r="B313" s="110" t="s">
        <v>338</v>
      </c>
      <c r="C313" s="111">
        <v>1</v>
      </c>
      <c r="D313" s="112"/>
      <c r="E313" s="113">
        <v>0</v>
      </c>
      <c r="F313" s="114">
        <f>C313*E313</f>
        <v>0</v>
      </c>
      <c r="G313" s="115">
        <v>0</v>
      </c>
      <c r="H313" s="116">
        <f>F313*(1-(G313/100)) +(0*SUM(H314))</f>
        <v>0</v>
      </c>
      <c r="I313" s="117"/>
    </row>
    <row r="314" spans="1:9" hidden="1" outlineLevel="2" x14ac:dyDescent="0.2">
      <c r="A314" s="109" t="s">
        <v>2546</v>
      </c>
      <c r="B314" s="110" t="s">
        <v>340</v>
      </c>
      <c r="C314" s="111">
        <v>1</v>
      </c>
      <c r="D314" s="112"/>
      <c r="E314" s="113">
        <v>0</v>
      </c>
      <c r="F314" s="114">
        <v>0</v>
      </c>
      <c r="G314" s="115">
        <v>0</v>
      </c>
      <c r="H314" s="116">
        <v>0</v>
      </c>
      <c r="I314" s="117"/>
    </row>
    <row r="315" spans="1:9" outlineLevel="2" x14ac:dyDescent="0.2">
      <c r="A315" s="109" t="s">
        <v>2547</v>
      </c>
      <c r="B315" s="110" t="s">
        <v>2548</v>
      </c>
      <c r="C315" s="111">
        <v>1</v>
      </c>
      <c r="D315" s="112"/>
      <c r="E315" s="113">
        <f>SUM(F316)</f>
        <v>0</v>
      </c>
      <c r="F315" s="114">
        <f>C315*E315</f>
        <v>0</v>
      </c>
      <c r="G315" s="115">
        <f>IF(F315=0, 0, 100*(1-(H315/F315)))</f>
        <v>0</v>
      </c>
      <c r="H315" s="116">
        <f>C315*SUM(H316)</f>
        <v>0</v>
      </c>
      <c r="I315" s="117"/>
    </row>
    <row r="316" spans="1:9" outlineLevel="2" x14ac:dyDescent="0.2">
      <c r="A316" s="109" t="s">
        <v>2549</v>
      </c>
      <c r="B316" s="110" t="s">
        <v>338</v>
      </c>
      <c r="C316" s="111">
        <v>1</v>
      </c>
      <c r="D316" s="112"/>
      <c r="E316" s="113">
        <v>0</v>
      </c>
      <c r="F316" s="114">
        <f>C316*E316</f>
        <v>0</v>
      </c>
      <c r="G316" s="115">
        <v>0</v>
      </c>
      <c r="H316" s="116">
        <f>F316*(1-(G316/100)) +(0*SUM(H317))</f>
        <v>0</v>
      </c>
      <c r="I316" s="117"/>
    </row>
    <row r="317" spans="1:9" hidden="1" outlineLevel="2" x14ac:dyDescent="0.2">
      <c r="A317" s="109" t="s">
        <v>2550</v>
      </c>
      <c r="B317" s="110" t="s">
        <v>340</v>
      </c>
      <c r="C317" s="111">
        <v>1</v>
      </c>
      <c r="D317" s="112"/>
      <c r="E317" s="113">
        <v>0</v>
      </c>
      <c r="F317" s="114">
        <v>0</v>
      </c>
      <c r="G317" s="115">
        <v>0</v>
      </c>
      <c r="H317" s="116">
        <v>0</v>
      </c>
      <c r="I317" s="117"/>
    </row>
    <row r="318" spans="1:9" outlineLevel="2" x14ac:dyDescent="0.2">
      <c r="A318" s="109" t="s">
        <v>2551</v>
      </c>
      <c r="B318" s="110" t="s">
        <v>2552</v>
      </c>
      <c r="C318" s="111">
        <v>1</v>
      </c>
      <c r="D318" s="112"/>
      <c r="E318" s="113">
        <f>SUM(F319)</f>
        <v>0</v>
      </c>
      <c r="F318" s="114">
        <f>C318*E318</f>
        <v>0</v>
      </c>
      <c r="G318" s="115">
        <f>IF(F318=0, 0, 100*(1-(H318/F318)))</f>
        <v>0</v>
      </c>
      <c r="H318" s="116">
        <f>C318*SUM(H319)</f>
        <v>0</v>
      </c>
      <c r="I318" s="117"/>
    </row>
    <row r="319" spans="1:9" outlineLevel="2" x14ac:dyDescent="0.2">
      <c r="A319" s="109" t="s">
        <v>2553</v>
      </c>
      <c r="B319" s="110" t="s">
        <v>338</v>
      </c>
      <c r="C319" s="111">
        <v>1</v>
      </c>
      <c r="D319" s="112"/>
      <c r="E319" s="113">
        <v>0</v>
      </c>
      <c r="F319" s="114">
        <f>C319*E319</f>
        <v>0</v>
      </c>
      <c r="G319" s="115">
        <v>0</v>
      </c>
      <c r="H319" s="116">
        <f>F319*(1-(G319/100)) +(0*SUM(H320))</f>
        <v>0</v>
      </c>
      <c r="I319" s="117"/>
    </row>
    <row r="320" spans="1:9" hidden="1" outlineLevel="2" x14ac:dyDescent="0.2">
      <c r="A320" s="109" t="s">
        <v>2554</v>
      </c>
      <c r="B320" s="110" t="s">
        <v>340</v>
      </c>
      <c r="C320" s="111">
        <v>1</v>
      </c>
      <c r="D320" s="112"/>
      <c r="E320" s="113">
        <v>0</v>
      </c>
      <c r="F320" s="114">
        <v>0</v>
      </c>
      <c r="G320" s="115">
        <v>0</v>
      </c>
      <c r="H320" s="116">
        <v>0</v>
      </c>
      <c r="I320" s="117"/>
    </row>
    <row r="321" spans="1:9" outlineLevel="2" x14ac:dyDescent="0.2">
      <c r="A321" s="109" t="s">
        <v>2555</v>
      </c>
      <c r="B321" s="110" t="s">
        <v>2556</v>
      </c>
      <c r="C321" s="111">
        <v>1</v>
      </c>
      <c r="D321" s="112"/>
      <c r="E321" s="113">
        <f>SUM(F322)</f>
        <v>0</v>
      </c>
      <c r="F321" s="114">
        <f>C321*E321</f>
        <v>0</v>
      </c>
      <c r="G321" s="115">
        <f>IF(F321=0, 0, 100*(1-(H321/F321)))</f>
        <v>0</v>
      </c>
      <c r="H321" s="116">
        <f>C321*SUM(H322)</f>
        <v>0</v>
      </c>
      <c r="I321" s="117"/>
    </row>
    <row r="322" spans="1:9" outlineLevel="2" x14ac:dyDescent="0.2">
      <c r="A322" s="109" t="s">
        <v>2557</v>
      </c>
      <c r="B322" s="110" t="s">
        <v>338</v>
      </c>
      <c r="C322" s="111">
        <v>1</v>
      </c>
      <c r="D322" s="112"/>
      <c r="E322" s="113">
        <v>0</v>
      </c>
      <c r="F322" s="114">
        <f>C322*E322</f>
        <v>0</v>
      </c>
      <c r="G322" s="115">
        <v>0</v>
      </c>
      <c r="H322" s="116">
        <f>F322*(1-(G322/100)) +(0*SUM(H323))</f>
        <v>0</v>
      </c>
      <c r="I322" s="117"/>
    </row>
    <row r="323" spans="1:9" hidden="1" outlineLevel="2" x14ac:dyDescent="0.2">
      <c r="A323" s="109" t="s">
        <v>2558</v>
      </c>
      <c r="B323" s="110" t="s">
        <v>340</v>
      </c>
      <c r="C323" s="111">
        <v>1</v>
      </c>
      <c r="D323" s="112"/>
      <c r="E323" s="113">
        <v>0</v>
      </c>
      <c r="F323" s="114">
        <v>0</v>
      </c>
      <c r="G323" s="115">
        <v>0</v>
      </c>
      <c r="H323" s="116">
        <v>0</v>
      </c>
      <c r="I323" s="117"/>
    </row>
    <row r="324" spans="1:9" outlineLevel="2" x14ac:dyDescent="0.2">
      <c r="A324" s="109" t="s">
        <v>2559</v>
      </c>
      <c r="B324" s="110" t="s">
        <v>2560</v>
      </c>
      <c r="C324" s="111">
        <v>1</v>
      </c>
      <c r="D324" s="112"/>
      <c r="E324" s="113">
        <f>SUM(F325)</f>
        <v>0</v>
      </c>
      <c r="F324" s="114">
        <f>C324*E324</f>
        <v>0</v>
      </c>
      <c r="G324" s="115">
        <f>IF(F324=0, 0, 100*(1-(H324/F324)))</f>
        <v>0</v>
      </c>
      <c r="H324" s="116">
        <f>C324*SUM(H325)</f>
        <v>0</v>
      </c>
      <c r="I324" s="117"/>
    </row>
    <row r="325" spans="1:9" outlineLevel="2" x14ac:dyDescent="0.2">
      <c r="A325" s="109" t="s">
        <v>2561</v>
      </c>
      <c r="B325" s="110" t="s">
        <v>338</v>
      </c>
      <c r="C325" s="111">
        <v>1</v>
      </c>
      <c r="D325" s="112"/>
      <c r="E325" s="113">
        <v>0</v>
      </c>
      <c r="F325" s="114">
        <f>C325*E325</f>
        <v>0</v>
      </c>
      <c r="G325" s="115">
        <v>0</v>
      </c>
      <c r="H325" s="116">
        <f>F325*(1-(G325/100)) +(0*SUM(H326))</f>
        <v>0</v>
      </c>
      <c r="I325" s="117"/>
    </row>
    <row r="326" spans="1:9" hidden="1" outlineLevel="2" x14ac:dyDescent="0.2">
      <c r="A326" s="109" t="s">
        <v>2562</v>
      </c>
      <c r="B326" s="110" t="s">
        <v>340</v>
      </c>
      <c r="C326" s="111">
        <v>1</v>
      </c>
      <c r="D326" s="112"/>
      <c r="E326" s="113">
        <v>0</v>
      </c>
      <c r="F326" s="114">
        <v>0</v>
      </c>
      <c r="G326" s="115">
        <v>0</v>
      </c>
      <c r="H326" s="116">
        <v>0</v>
      </c>
      <c r="I326" s="117"/>
    </row>
    <row r="327" spans="1:9" outlineLevel="2" x14ac:dyDescent="0.2">
      <c r="A327" s="109" t="s">
        <v>2563</v>
      </c>
      <c r="B327" s="110" t="s">
        <v>2564</v>
      </c>
      <c r="C327" s="111">
        <v>1</v>
      </c>
      <c r="D327" s="112"/>
      <c r="E327" s="113">
        <f>SUM(F328)</f>
        <v>0</v>
      </c>
      <c r="F327" s="114">
        <f>C327*E327</f>
        <v>0</v>
      </c>
      <c r="G327" s="115">
        <f>IF(F327=0, 0, 100*(1-(H327/F327)))</f>
        <v>0</v>
      </c>
      <c r="H327" s="116">
        <f>C327*SUM(H328)</f>
        <v>0</v>
      </c>
      <c r="I327" s="117"/>
    </row>
    <row r="328" spans="1:9" outlineLevel="2" x14ac:dyDescent="0.2">
      <c r="A328" s="109" t="s">
        <v>2565</v>
      </c>
      <c r="B328" s="110" t="s">
        <v>338</v>
      </c>
      <c r="C328" s="111">
        <v>1</v>
      </c>
      <c r="D328" s="112"/>
      <c r="E328" s="113">
        <v>0</v>
      </c>
      <c r="F328" s="114">
        <f>C328*E328</f>
        <v>0</v>
      </c>
      <c r="G328" s="115">
        <v>0</v>
      </c>
      <c r="H328" s="116">
        <f>F328*(1-(G328/100)) +(0*SUM(H329))</f>
        <v>0</v>
      </c>
      <c r="I328" s="117"/>
    </row>
    <row r="329" spans="1:9" hidden="1" outlineLevel="2" x14ac:dyDescent="0.2">
      <c r="A329" s="109" t="s">
        <v>2566</v>
      </c>
      <c r="B329" s="110" t="s">
        <v>340</v>
      </c>
      <c r="C329" s="111">
        <v>1</v>
      </c>
      <c r="D329" s="112"/>
      <c r="E329" s="113">
        <v>0</v>
      </c>
      <c r="F329" s="114">
        <v>0</v>
      </c>
      <c r="G329" s="115">
        <v>0</v>
      </c>
      <c r="H329" s="116">
        <v>0</v>
      </c>
      <c r="I329" s="117"/>
    </row>
    <row r="330" spans="1:9" outlineLevel="1" x14ac:dyDescent="0.2">
      <c r="A330" s="109" t="s">
        <v>2567</v>
      </c>
      <c r="B330" s="110" t="s">
        <v>2568</v>
      </c>
      <c r="C330" s="111">
        <v>1</v>
      </c>
      <c r="D330" s="112"/>
      <c r="E330" s="113">
        <f>SUM(F331,F334)</f>
        <v>0</v>
      </c>
      <c r="F330" s="114">
        <f>C330*E330</f>
        <v>0</v>
      </c>
      <c r="G330" s="115">
        <f>IF(F330=0, 0, 100*(1-(H330/F330)))</f>
        <v>0</v>
      </c>
      <c r="H330" s="116">
        <f>C330*SUM(H331,H334)</f>
        <v>0</v>
      </c>
      <c r="I330" s="117"/>
    </row>
    <row r="331" spans="1:9" outlineLevel="2" x14ac:dyDescent="0.2">
      <c r="A331" s="109" t="s">
        <v>2569</v>
      </c>
      <c r="B331" s="110" t="s">
        <v>2570</v>
      </c>
      <c r="C331" s="111">
        <v>1</v>
      </c>
      <c r="D331" s="112"/>
      <c r="E331" s="113">
        <f>SUM(F332)</f>
        <v>0</v>
      </c>
      <c r="F331" s="114">
        <f>C331*E331</f>
        <v>0</v>
      </c>
      <c r="G331" s="115">
        <f>IF(F331=0, 0, 100*(1-(H331/F331)))</f>
        <v>0</v>
      </c>
      <c r="H331" s="116">
        <f>C331*SUM(H332)</f>
        <v>0</v>
      </c>
      <c r="I331" s="117"/>
    </row>
    <row r="332" spans="1:9" outlineLevel="2" x14ac:dyDescent="0.2">
      <c r="A332" s="109" t="s">
        <v>2571</v>
      </c>
      <c r="B332" s="110" t="s">
        <v>338</v>
      </c>
      <c r="C332" s="111">
        <v>1</v>
      </c>
      <c r="D332" s="112"/>
      <c r="E332" s="113">
        <v>0</v>
      </c>
      <c r="F332" s="114">
        <f>C332*E332</f>
        <v>0</v>
      </c>
      <c r="G332" s="115">
        <v>0</v>
      </c>
      <c r="H332" s="116">
        <f>F332*(1-(G332/100)) +(0*SUM(H333))</f>
        <v>0</v>
      </c>
      <c r="I332" s="117"/>
    </row>
    <row r="333" spans="1:9" hidden="1" outlineLevel="2" x14ac:dyDescent="0.2">
      <c r="A333" s="109" t="s">
        <v>2572</v>
      </c>
      <c r="B333" s="110" t="s">
        <v>340</v>
      </c>
      <c r="C333" s="111">
        <v>1</v>
      </c>
      <c r="D333" s="112"/>
      <c r="E333" s="113">
        <v>0</v>
      </c>
      <c r="F333" s="114">
        <v>0</v>
      </c>
      <c r="G333" s="115">
        <v>0</v>
      </c>
      <c r="H333" s="116">
        <v>0</v>
      </c>
      <c r="I333" s="117"/>
    </row>
    <row r="334" spans="1:9" outlineLevel="2" x14ac:dyDescent="0.2">
      <c r="A334" s="109" t="s">
        <v>2573</v>
      </c>
      <c r="B334" s="110" t="s">
        <v>2574</v>
      </c>
      <c r="C334" s="111">
        <v>1</v>
      </c>
      <c r="D334" s="112"/>
      <c r="E334" s="113">
        <f>SUM(F335)</f>
        <v>0</v>
      </c>
      <c r="F334" s="114">
        <f>C334*E334</f>
        <v>0</v>
      </c>
      <c r="G334" s="115">
        <f>IF(F334=0, 0, 100*(1-(H334/F334)))</f>
        <v>0</v>
      </c>
      <c r="H334" s="116">
        <f>C334*SUM(H335)</f>
        <v>0</v>
      </c>
      <c r="I334" s="117"/>
    </row>
    <row r="335" spans="1:9" outlineLevel="2" x14ac:dyDescent="0.2">
      <c r="A335" s="109" t="s">
        <v>2575</v>
      </c>
      <c r="B335" s="110" t="s">
        <v>338</v>
      </c>
      <c r="C335" s="111">
        <v>1</v>
      </c>
      <c r="D335" s="112"/>
      <c r="E335" s="113">
        <v>0</v>
      </c>
      <c r="F335" s="114">
        <f>C335*E335</f>
        <v>0</v>
      </c>
      <c r="G335" s="115">
        <v>0</v>
      </c>
      <c r="H335" s="116">
        <f>F335*(1-(G335/100)) +(0*SUM(H336))</f>
        <v>0</v>
      </c>
      <c r="I335" s="117"/>
    </row>
    <row r="336" spans="1:9" hidden="1" outlineLevel="2" x14ac:dyDescent="0.2">
      <c r="A336" s="109" t="s">
        <v>2576</v>
      </c>
      <c r="B336" s="110" t="s">
        <v>340</v>
      </c>
      <c r="C336" s="111">
        <v>1</v>
      </c>
      <c r="D336" s="112"/>
      <c r="E336" s="113">
        <v>0</v>
      </c>
      <c r="F336" s="114">
        <v>0</v>
      </c>
      <c r="G336" s="115">
        <v>0</v>
      </c>
      <c r="H336" s="116">
        <v>0</v>
      </c>
      <c r="I336" s="117"/>
    </row>
    <row r="337" spans="1:9" outlineLevel="1" x14ac:dyDescent="0.2">
      <c r="A337" s="109" t="s">
        <v>2577</v>
      </c>
      <c r="B337" s="110" t="s">
        <v>2578</v>
      </c>
      <c r="C337" s="111">
        <v>1</v>
      </c>
      <c r="D337" s="112"/>
      <c r="E337" s="113">
        <f>SUM(F338,F345)</f>
        <v>915513.35604146996</v>
      </c>
      <c r="F337" s="114">
        <f>C337*E337</f>
        <v>915513.35604146996</v>
      </c>
      <c r="G337" s="115">
        <f>IF(F337=0, 0, 100*(1-(H337/F337)))</f>
        <v>0</v>
      </c>
      <c r="H337" s="116">
        <f>C337*SUM(H338,H345)</f>
        <v>915513.35604146996</v>
      </c>
      <c r="I337" s="117"/>
    </row>
    <row r="338" spans="1:9" outlineLevel="2" x14ac:dyDescent="0.2">
      <c r="A338" s="109" t="s">
        <v>2579</v>
      </c>
      <c r="B338" s="110" t="s">
        <v>2580</v>
      </c>
      <c r="C338" s="111">
        <v>1</v>
      </c>
      <c r="D338" s="112"/>
      <c r="E338" s="113">
        <f>SUM(F339,F341,F343)</f>
        <v>915513.35604146996</v>
      </c>
      <c r="F338" s="114">
        <f>C338*E338</f>
        <v>915513.35604146996</v>
      </c>
      <c r="G338" s="115">
        <f>IF(F338=0, 0, 100*(1-(H338/F338)))</f>
        <v>0</v>
      </c>
      <c r="H338" s="116">
        <f>C338*SUM(H339,H341,H343)</f>
        <v>915513.35604146996</v>
      </c>
      <c r="I338" s="117"/>
    </row>
    <row r="339" spans="1:9" outlineLevel="3" x14ac:dyDescent="0.2">
      <c r="A339" s="109" t="s">
        <v>2581</v>
      </c>
      <c r="B339" s="110" t="s">
        <v>2582</v>
      </c>
      <c r="C339" s="111">
        <v>279</v>
      </c>
      <c r="D339" s="112"/>
      <c r="E339" s="113">
        <v>1833</v>
      </c>
      <c r="F339" s="114">
        <f>C339*E339</f>
        <v>511407</v>
      </c>
      <c r="G339" s="115">
        <v>0</v>
      </c>
      <c r="H339" s="116">
        <f>F339*(1-(G339/100)) +(0*SUM(H340))</f>
        <v>511407</v>
      </c>
      <c r="I339" s="117"/>
    </row>
    <row r="340" spans="1:9" hidden="1" outlineLevel="3" x14ac:dyDescent="0.2">
      <c r="A340" s="109" t="s">
        <v>2583</v>
      </c>
      <c r="B340" s="110" t="s">
        <v>2584</v>
      </c>
      <c r="C340" s="111">
        <v>1</v>
      </c>
      <c r="D340" s="112"/>
      <c r="E340" s="113">
        <v>1833</v>
      </c>
      <c r="F340" s="114">
        <v>1833</v>
      </c>
      <c r="G340" s="115">
        <v>0</v>
      </c>
      <c r="H340" s="116">
        <v>1833</v>
      </c>
      <c r="I340" s="117"/>
    </row>
    <row r="341" spans="1:9" outlineLevel="3" x14ac:dyDescent="0.2">
      <c r="A341" s="109" t="s">
        <v>2585</v>
      </c>
      <c r="B341" s="110" t="s">
        <v>2586</v>
      </c>
      <c r="C341" s="111">
        <v>279</v>
      </c>
      <c r="D341" s="112"/>
      <c r="E341" s="113">
        <v>1216.7324589299999</v>
      </c>
      <c r="F341" s="114">
        <f>C341*E341</f>
        <v>339468.35604146996</v>
      </c>
      <c r="G341" s="115">
        <v>0</v>
      </c>
      <c r="H341" s="116">
        <f>F341*(1-(G341/100)) +(0*SUM(H342))</f>
        <v>339468.35604146996</v>
      </c>
      <c r="I341" s="117"/>
    </row>
    <row r="342" spans="1:9" hidden="1" outlineLevel="3" x14ac:dyDescent="0.2">
      <c r="A342" s="109" t="s">
        <v>2587</v>
      </c>
      <c r="B342" s="110" t="s">
        <v>2588</v>
      </c>
      <c r="C342" s="111">
        <v>1</v>
      </c>
      <c r="D342" s="112"/>
      <c r="E342" s="113">
        <v>1216.7324589299999</v>
      </c>
      <c r="F342" s="114">
        <v>1216.7324589299999</v>
      </c>
      <c r="G342" s="115">
        <v>0</v>
      </c>
      <c r="H342" s="116">
        <v>1216.7324589299999</v>
      </c>
      <c r="I342" s="117"/>
    </row>
    <row r="343" spans="1:9" outlineLevel="3" x14ac:dyDescent="0.2">
      <c r="A343" s="109" t="s">
        <v>2589</v>
      </c>
      <c r="B343" s="110" t="s">
        <v>2590</v>
      </c>
      <c r="C343" s="111">
        <v>81</v>
      </c>
      <c r="D343" s="112"/>
      <c r="E343" s="113">
        <v>798</v>
      </c>
      <c r="F343" s="114">
        <f>C343*E343</f>
        <v>64638</v>
      </c>
      <c r="G343" s="115">
        <v>0</v>
      </c>
      <c r="H343" s="116">
        <f>F343*(1-(G343/100)) +(0*SUM(H344))</f>
        <v>64638</v>
      </c>
      <c r="I343" s="117"/>
    </row>
    <row r="344" spans="1:9" hidden="1" outlineLevel="3" x14ac:dyDescent="0.2">
      <c r="A344" s="109" t="s">
        <v>2591</v>
      </c>
      <c r="B344" s="110" t="s">
        <v>2592</v>
      </c>
      <c r="C344" s="111">
        <v>1</v>
      </c>
      <c r="D344" s="112"/>
      <c r="E344" s="113">
        <v>798</v>
      </c>
      <c r="F344" s="114">
        <v>798</v>
      </c>
      <c r="G344" s="115">
        <v>0</v>
      </c>
      <c r="H344" s="116">
        <v>798</v>
      </c>
      <c r="I344" s="117"/>
    </row>
    <row r="345" spans="1:9" outlineLevel="2" x14ac:dyDescent="0.2">
      <c r="A345" s="109" t="s">
        <v>2593</v>
      </c>
      <c r="B345" s="110" t="s">
        <v>2594</v>
      </c>
      <c r="C345" s="111">
        <v>1</v>
      </c>
      <c r="D345" s="112"/>
      <c r="E345" s="113">
        <f>SUM(F346)</f>
        <v>0</v>
      </c>
      <c r="F345" s="114">
        <f>C345*E345</f>
        <v>0</v>
      </c>
      <c r="G345" s="115">
        <f>IF(F345=0, 0, 100*(1-(H345/F345)))</f>
        <v>0</v>
      </c>
      <c r="H345" s="116">
        <f>C345*SUM(H346)</f>
        <v>0</v>
      </c>
      <c r="I345" s="117"/>
    </row>
    <row r="346" spans="1:9" outlineLevel="2" x14ac:dyDescent="0.2">
      <c r="A346" s="109" t="s">
        <v>2595</v>
      </c>
      <c r="B346" s="110" t="s">
        <v>338</v>
      </c>
      <c r="C346" s="111">
        <v>1</v>
      </c>
      <c r="D346" s="112"/>
      <c r="E346" s="113">
        <v>0</v>
      </c>
      <c r="F346" s="114">
        <f>C346*E346</f>
        <v>0</v>
      </c>
      <c r="G346" s="115">
        <v>0</v>
      </c>
      <c r="H346" s="116">
        <f>F346*(1-(G346/100)) +(0*SUM(H347))</f>
        <v>0</v>
      </c>
      <c r="I346" s="117"/>
    </row>
    <row r="347" spans="1:9" hidden="1" outlineLevel="2" x14ac:dyDescent="0.2">
      <c r="A347" s="109" t="s">
        <v>2596</v>
      </c>
      <c r="B347" s="110" t="s">
        <v>340</v>
      </c>
      <c r="C347" s="111">
        <v>1</v>
      </c>
      <c r="D347" s="112"/>
      <c r="E347" s="113">
        <v>0</v>
      </c>
      <c r="F347" s="114">
        <v>0</v>
      </c>
      <c r="G347" s="115">
        <v>0</v>
      </c>
      <c r="H347" s="116">
        <v>0</v>
      </c>
      <c r="I347" s="117"/>
    </row>
    <row r="348" spans="1:9" outlineLevel="1" x14ac:dyDescent="0.2">
      <c r="A348" s="109" t="s">
        <v>2597</v>
      </c>
      <c r="B348" s="110" t="s">
        <v>2598</v>
      </c>
      <c r="C348" s="111">
        <v>1</v>
      </c>
      <c r="D348" s="112"/>
      <c r="E348" s="113">
        <f>SUM(F349,F352)</f>
        <v>0</v>
      </c>
      <c r="F348" s="114">
        <f>C348*E348</f>
        <v>0</v>
      </c>
      <c r="G348" s="115">
        <f>IF(F348=0, 0, 100*(1-(H348/F348)))</f>
        <v>0</v>
      </c>
      <c r="H348" s="116">
        <f>C348*SUM(H349,H352)</f>
        <v>0</v>
      </c>
      <c r="I348" s="117"/>
    </row>
    <row r="349" spans="1:9" outlineLevel="2" x14ac:dyDescent="0.2">
      <c r="A349" s="109" t="s">
        <v>2599</v>
      </c>
      <c r="B349" s="110" t="s">
        <v>2600</v>
      </c>
      <c r="C349" s="111">
        <v>1</v>
      </c>
      <c r="D349" s="112"/>
      <c r="E349" s="113">
        <f>SUM(F350)</f>
        <v>0</v>
      </c>
      <c r="F349" s="114">
        <f>C349*E349</f>
        <v>0</v>
      </c>
      <c r="G349" s="115">
        <f>IF(F349=0, 0, 100*(1-(H349/F349)))</f>
        <v>0</v>
      </c>
      <c r="H349" s="116">
        <f>C349*SUM(H350)</f>
        <v>0</v>
      </c>
      <c r="I349" s="117"/>
    </row>
    <row r="350" spans="1:9" outlineLevel="2" x14ac:dyDescent="0.2">
      <c r="A350" s="109" t="s">
        <v>2601</v>
      </c>
      <c r="B350" s="110" t="s">
        <v>338</v>
      </c>
      <c r="C350" s="111">
        <v>1</v>
      </c>
      <c r="D350" s="112"/>
      <c r="E350" s="113">
        <v>0</v>
      </c>
      <c r="F350" s="114">
        <f>C350*E350</f>
        <v>0</v>
      </c>
      <c r="G350" s="115">
        <v>0</v>
      </c>
      <c r="H350" s="116">
        <f>F350*(1-(G350/100)) +(0*SUM(H351))</f>
        <v>0</v>
      </c>
      <c r="I350" s="117"/>
    </row>
    <row r="351" spans="1:9" hidden="1" outlineLevel="2" x14ac:dyDescent="0.2">
      <c r="A351" s="109" t="s">
        <v>2602</v>
      </c>
      <c r="B351" s="110" t="s">
        <v>340</v>
      </c>
      <c r="C351" s="111">
        <v>1</v>
      </c>
      <c r="D351" s="112"/>
      <c r="E351" s="113">
        <v>0</v>
      </c>
      <c r="F351" s="114">
        <v>0</v>
      </c>
      <c r="G351" s="115">
        <v>0</v>
      </c>
      <c r="H351" s="116">
        <v>0</v>
      </c>
      <c r="I351" s="117"/>
    </row>
    <row r="352" spans="1:9" outlineLevel="2" x14ac:dyDescent="0.2">
      <c r="A352" s="109" t="s">
        <v>2603</v>
      </c>
      <c r="B352" s="110" t="s">
        <v>2604</v>
      </c>
      <c r="C352" s="111">
        <v>1</v>
      </c>
      <c r="D352" s="112"/>
      <c r="E352" s="113">
        <f>SUM(F353)</f>
        <v>0</v>
      </c>
      <c r="F352" s="114">
        <f>C352*E352</f>
        <v>0</v>
      </c>
      <c r="G352" s="115">
        <f>IF(F352=0, 0, 100*(1-(H352/F352)))</f>
        <v>0</v>
      </c>
      <c r="H352" s="116">
        <f>C352*SUM(H353)</f>
        <v>0</v>
      </c>
      <c r="I352" s="117"/>
    </row>
    <row r="353" spans="1:9" outlineLevel="2" x14ac:dyDescent="0.2">
      <c r="A353" s="109" t="s">
        <v>2605</v>
      </c>
      <c r="B353" s="110" t="s">
        <v>338</v>
      </c>
      <c r="C353" s="111">
        <v>1</v>
      </c>
      <c r="D353" s="112"/>
      <c r="E353" s="113">
        <v>0</v>
      </c>
      <c r="F353" s="114">
        <f>C353*E353</f>
        <v>0</v>
      </c>
      <c r="G353" s="115">
        <v>0</v>
      </c>
      <c r="H353" s="116">
        <f>F353*(1-(G353/100)) +(0*SUM(H354))</f>
        <v>0</v>
      </c>
      <c r="I353" s="117"/>
    </row>
    <row r="354" spans="1:9" hidden="1" outlineLevel="2" x14ac:dyDescent="0.2">
      <c r="A354" s="109" t="s">
        <v>2606</v>
      </c>
      <c r="B354" s="110" t="s">
        <v>340</v>
      </c>
      <c r="C354" s="111">
        <v>1</v>
      </c>
      <c r="D354" s="112"/>
      <c r="E354" s="113">
        <v>0</v>
      </c>
      <c r="F354" s="114">
        <v>0</v>
      </c>
      <c r="G354" s="115">
        <v>0</v>
      </c>
      <c r="H354" s="116">
        <v>0</v>
      </c>
      <c r="I354" s="117"/>
    </row>
    <row r="355" spans="1:9" outlineLevel="1" x14ac:dyDescent="0.2">
      <c r="A355" s="109" t="s">
        <v>2607</v>
      </c>
      <c r="B355" s="110" t="s">
        <v>2608</v>
      </c>
      <c r="C355" s="111">
        <v>1</v>
      </c>
      <c r="D355" s="112"/>
      <c r="E355" s="113">
        <f>SUM(F356,F359)</f>
        <v>0</v>
      </c>
      <c r="F355" s="114">
        <f>C355*E355</f>
        <v>0</v>
      </c>
      <c r="G355" s="115">
        <f>IF(F355=0, 0, 100*(1-(H355/F355)))</f>
        <v>0</v>
      </c>
      <c r="H355" s="116">
        <f>C355*SUM(H356,H359)</f>
        <v>0</v>
      </c>
      <c r="I355" s="117"/>
    </row>
    <row r="356" spans="1:9" outlineLevel="2" x14ac:dyDescent="0.2">
      <c r="A356" s="109" t="s">
        <v>2609</v>
      </c>
      <c r="B356" s="110" t="s">
        <v>2610</v>
      </c>
      <c r="C356" s="111">
        <v>1</v>
      </c>
      <c r="D356" s="112"/>
      <c r="E356" s="113">
        <f>SUM(F357)</f>
        <v>0</v>
      </c>
      <c r="F356" s="114">
        <f>C356*E356</f>
        <v>0</v>
      </c>
      <c r="G356" s="115">
        <f>IF(F356=0, 0, 100*(1-(H356/F356)))</f>
        <v>0</v>
      </c>
      <c r="H356" s="116">
        <f>C356*SUM(H357)</f>
        <v>0</v>
      </c>
      <c r="I356" s="117"/>
    </row>
    <row r="357" spans="1:9" outlineLevel="2" x14ac:dyDescent="0.2">
      <c r="A357" s="109" t="s">
        <v>2611</v>
      </c>
      <c r="B357" s="110" t="s">
        <v>338</v>
      </c>
      <c r="C357" s="111">
        <v>1</v>
      </c>
      <c r="D357" s="112"/>
      <c r="E357" s="113">
        <v>0</v>
      </c>
      <c r="F357" s="114">
        <f>C357*E357</f>
        <v>0</v>
      </c>
      <c r="G357" s="115">
        <v>0</v>
      </c>
      <c r="H357" s="116">
        <f>F357*(1-(G357/100)) +(0*SUM(H358))</f>
        <v>0</v>
      </c>
      <c r="I357" s="117"/>
    </row>
    <row r="358" spans="1:9" hidden="1" outlineLevel="2" x14ac:dyDescent="0.2">
      <c r="A358" s="109" t="s">
        <v>2612</v>
      </c>
      <c r="B358" s="110" t="s">
        <v>340</v>
      </c>
      <c r="C358" s="111">
        <v>1</v>
      </c>
      <c r="D358" s="112"/>
      <c r="E358" s="113">
        <v>0</v>
      </c>
      <c r="F358" s="114">
        <v>0</v>
      </c>
      <c r="G358" s="115">
        <v>0</v>
      </c>
      <c r="H358" s="116">
        <v>0</v>
      </c>
      <c r="I358" s="117"/>
    </row>
    <row r="359" spans="1:9" outlineLevel="2" x14ac:dyDescent="0.2">
      <c r="A359" s="109" t="s">
        <v>2613</v>
      </c>
      <c r="B359" s="110" t="s">
        <v>2614</v>
      </c>
      <c r="C359" s="111">
        <v>1</v>
      </c>
      <c r="D359" s="112"/>
      <c r="E359" s="113">
        <f>SUM(F360)</f>
        <v>0</v>
      </c>
      <c r="F359" s="114">
        <f>C359*E359</f>
        <v>0</v>
      </c>
      <c r="G359" s="115">
        <f>IF(F359=0, 0, 100*(1-(H359/F359)))</f>
        <v>0</v>
      </c>
      <c r="H359" s="116">
        <f>C359*SUM(H360)</f>
        <v>0</v>
      </c>
      <c r="I359" s="117"/>
    </row>
    <row r="360" spans="1:9" outlineLevel="2" x14ac:dyDescent="0.2">
      <c r="A360" s="109" t="s">
        <v>2615</v>
      </c>
      <c r="B360" s="110" t="s">
        <v>338</v>
      </c>
      <c r="C360" s="111">
        <v>1</v>
      </c>
      <c r="D360" s="112"/>
      <c r="E360" s="113">
        <v>0</v>
      </c>
      <c r="F360" s="114">
        <f>C360*E360</f>
        <v>0</v>
      </c>
      <c r="G360" s="115">
        <v>0</v>
      </c>
      <c r="H360" s="116">
        <f>F360*(1-(G360/100)) +(0*SUM(H361))</f>
        <v>0</v>
      </c>
      <c r="I360" s="117"/>
    </row>
    <row r="361" spans="1:9" hidden="1" outlineLevel="2" x14ac:dyDescent="0.2">
      <c r="A361" s="109" t="s">
        <v>2616</v>
      </c>
      <c r="B361" s="110" t="s">
        <v>340</v>
      </c>
      <c r="C361" s="111">
        <v>1</v>
      </c>
      <c r="D361" s="112"/>
      <c r="E361" s="113">
        <v>0</v>
      </c>
      <c r="F361" s="114">
        <v>0</v>
      </c>
      <c r="G361" s="115">
        <v>0</v>
      </c>
      <c r="H361" s="116">
        <v>0</v>
      </c>
      <c r="I361" s="117"/>
    </row>
    <row r="362" spans="1:9" outlineLevel="1" x14ac:dyDescent="0.2">
      <c r="A362" s="109" t="s">
        <v>2617</v>
      </c>
      <c r="B362" s="110" t="s">
        <v>2618</v>
      </c>
      <c r="C362" s="111">
        <v>1</v>
      </c>
      <c r="D362" s="112"/>
      <c r="E362" s="113">
        <f>SUM(F363,F366)</f>
        <v>0</v>
      </c>
      <c r="F362" s="114">
        <f>C362*E362</f>
        <v>0</v>
      </c>
      <c r="G362" s="115">
        <f>IF(F362=0, 0, 100*(1-(H362/F362)))</f>
        <v>0</v>
      </c>
      <c r="H362" s="116">
        <f>C362*SUM(H363,H366)</f>
        <v>0</v>
      </c>
      <c r="I362" s="117"/>
    </row>
    <row r="363" spans="1:9" outlineLevel="2" x14ac:dyDescent="0.2">
      <c r="A363" s="109" t="s">
        <v>2619</v>
      </c>
      <c r="B363" s="110" t="s">
        <v>2620</v>
      </c>
      <c r="C363" s="111">
        <v>1</v>
      </c>
      <c r="D363" s="112"/>
      <c r="E363" s="113">
        <f>SUM(F364)</f>
        <v>0</v>
      </c>
      <c r="F363" s="114">
        <f>C363*E363</f>
        <v>0</v>
      </c>
      <c r="G363" s="115">
        <f>IF(F363=0, 0, 100*(1-(H363/F363)))</f>
        <v>0</v>
      </c>
      <c r="H363" s="116">
        <f>C363*SUM(H364)</f>
        <v>0</v>
      </c>
      <c r="I363" s="117"/>
    </row>
    <row r="364" spans="1:9" outlineLevel="2" x14ac:dyDescent="0.2">
      <c r="A364" s="109" t="s">
        <v>2621</v>
      </c>
      <c r="B364" s="110" t="s">
        <v>338</v>
      </c>
      <c r="C364" s="111">
        <v>1</v>
      </c>
      <c r="D364" s="112"/>
      <c r="E364" s="113">
        <v>0</v>
      </c>
      <c r="F364" s="114">
        <f>C364*E364</f>
        <v>0</v>
      </c>
      <c r="G364" s="115">
        <v>0</v>
      </c>
      <c r="H364" s="116">
        <f>F364*(1-(G364/100)) +(0*SUM(H365))</f>
        <v>0</v>
      </c>
      <c r="I364" s="117"/>
    </row>
    <row r="365" spans="1:9" hidden="1" outlineLevel="2" x14ac:dyDescent="0.2">
      <c r="A365" s="109" t="s">
        <v>2622</v>
      </c>
      <c r="B365" s="110" t="s">
        <v>340</v>
      </c>
      <c r="C365" s="111">
        <v>1</v>
      </c>
      <c r="D365" s="112"/>
      <c r="E365" s="113">
        <v>0</v>
      </c>
      <c r="F365" s="114">
        <v>0</v>
      </c>
      <c r="G365" s="115">
        <v>0</v>
      </c>
      <c r="H365" s="116">
        <v>0</v>
      </c>
      <c r="I365" s="117"/>
    </row>
    <row r="366" spans="1:9" outlineLevel="2" x14ac:dyDescent="0.2">
      <c r="A366" s="109" t="s">
        <v>2623</v>
      </c>
      <c r="B366" s="110" t="s">
        <v>2624</v>
      </c>
      <c r="C366" s="111">
        <v>1</v>
      </c>
      <c r="D366" s="112"/>
      <c r="E366" s="113">
        <f>SUM(F367)</f>
        <v>0</v>
      </c>
      <c r="F366" s="114">
        <f>C366*E366</f>
        <v>0</v>
      </c>
      <c r="G366" s="115">
        <f>IF(F366=0, 0, 100*(1-(H366/F366)))</f>
        <v>0</v>
      </c>
      <c r="H366" s="116">
        <f>C366*SUM(H367)</f>
        <v>0</v>
      </c>
      <c r="I366" s="117"/>
    </row>
    <row r="367" spans="1:9" outlineLevel="2" x14ac:dyDescent="0.2">
      <c r="A367" s="109" t="s">
        <v>2625</v>
      </c>
      <c r="B367" s="110" t="s">
        <v>338</v>
      </c>
      <c r="C367" s="111">
        <v>1</v>
      </c>
      <c r="D367" s="112"/>
      <c r="E367" s="113">
        <v>0</v>
      </c>
      <c r="F367" s="114">
        <f>C367*E367</f>
        <v>0</v>
      </c>
      <c r="G367" s="115">
        <v>0</v>
      </c>
      <c r="H367" s="116">
        <f>F367*(1-(G367/100)) +(0*SUM(H368))</f>
        <v>0</v>
      </c>
      <c r="I367" s="117"/>
    </row>
    <row r="368" spans="1:9" hidden="1" outlineLevel="2" x14ac:dyDescent="0.2">
      <c r="A368" s="109" t="s">
        <v>2626</v>
      </c>
      <c r="B368" s="110" t="s">
        <v>340</v>
      </c>
      <c r="C368" s="111">
        <v>1</v>
      </c>
      <c r="D368" s="112"/>
      <c r="E368" s="113">
        <v>0</v>
      </c>
      <c r="F368" s="114">
        <v>0</v>
      </c>
      <c r="G368" s="115">
        <v>0</v>
      </c>
      <c r="H368" s="116">
        <v>0</v>
      </c>
      <c r="I368" s="117"/>
    </row>
    <row r="369" spans="1:9" outlineLevel="1" x14ac:dyDescent="0.2">
      <c r="A369" s="109" t="s">
        <v>2627</v>
      </c>
      <c r="B369" s="110" t="s">
        <v>2628</v>
      </c>
      <c r="C369" s="111">
        <v>1</v>
      </c>
      <c r="D369" s="112"/>
      <c r="E369" s="113">
        <f>SUM(F370,F373)</f>
        <v>0</v>
      </c>
      <c r="F369" s="114">
        <f>C369*E369</f>
        <v>0</v>
      </c>
      <c r="G369" s="115">
        <f>IF(F369=0, 0, 100*(1-(H369/F369)))</f>
        <v>0</v>
      </c>
      <c r="H369" s="116">
        <f>C369*SUM(H370,H373)</f>
        <v>0</v>
      </c>
      <c r="I369" s="117"/>
    </row>
    <row r="370" spans="1:9" outlineLevel="2" x14ac:dyDescent="0.2">
      <c r="A370" s="109" t="s">
        <v>2629</v>
      </c>
      <c r="B370" s="110" t="s">
        <v>2630</v>
      </c>
      <c r="C370" s="111">
        <v>1</v>
      </c>
      <c r="D370" s="112"/>
      <c r="E370" s="113">
        <f>SUM(F371)</f>
        <v>0</v>
      </c>
      <c r="F370" s="114">
        <f>C370*E370</f>
        <v>0</v>
      </c>
      <c r="G370" s="115">
        <f>IF(F370=0, 0, 100*(1-(H370/F370)))</f>
        <v>0</v>
      </c>
      <c r="H370" s="116">
        <f>C370*SUM(H371)</f>
        <v>0</v>
      </c>
      <c r="I370" s="117"/>
    </row>
    <row r="371" spans="1:9" outlineLevel="2" x14ac:dyDescent="0.2">
      <c r="A371" s="109" t="s">
        <v>2631</v>
      </c>
      <c r="B371" s="110" t="s">
        <v>338</v>
      </c>
      <c r="C371" s="111">
        <v>1</v>
      </c>
      <c r="D371" s="112"/>
      <c r="E371" s="113">
        <v>0</v>
      </c>
      <c r="F371" s="114">
        <f>C371*E371</f>
        <v>0</v>
      </c>
      <c r="G371" s="115">
        <v>0</v>
      </c>
      <c r="H371" s="116">
        <f>F371*(1-(G371/100)) +(0*SUM(H372))</f>
        <v>0</v>
      </c>
      <c r="I371" s="117"/>
    </row>
    <row r="372" spans="1:9" hidden="1" outlineLevel="2" x14ac:dyDescent="0.2">
      <c r="A372" s="109" t="s">
        <v>2632</v>
      </c>
      <c r="B372" s="110" t="s">
        <v>340</v>
      </c>
      <c r="C372" s="111">
        <v>1</v>
      </c>
      <c r="D372" s="112"/>
      <c r="E372" s="113">
        <v>0</v>
      </c>
      <c r="F372" s="114">
        <v>0</v>
      </c>
      <c r="G372" s="115">
        <v>0</v>
      </c>
      <c r="H372" s="116">
        <v>0</v>
      </c>
      <c r="I372" s="117"/>
    </row>
    <row r="373" spans="1:9" outlineLevel="2" x14ac:dyDescent="0.2">
      <c r="A373" s="109" t="s">
        <v>2633</v>
      </c>
      <c r="B373" s="110" t="s">
        <v>2634</v>
      </c>
      <c r="C373" s="111">
        <v>1</v>
      </c>
      <c r="D373" s="112"/>
      <c r="E373" s="113">
        <f>SUM(F374)</f>
        <v>0</v>
      </c>
      <c r="F373" s="114">
        <f>C373*E373</f>
        <v>0</v>
      </c>
      <c r="G373" s="115">
        <f>IF(F373=0, 0, 100*(1-(H373/F373)))</f>
        <v>0</v>
      </c>
      <c r="H373" s="116">
        <f>C373*SUM(H374)</f>
        <v>0</v>
      </c>
      <c r="I373" s="117"/>
    </row>
    <row r="374" spans="1:9" outlineLevel="2" x14ac:dyDescent="0.2">
      <c r="A374" s="109" t="s">
        <v>2635</v>
      </c>
      <c r="B374" s="110" t="s">
        <v>338</v>
      </c>
      <c r="C374" s="111">
        <v>1</v>
      </c>
      <c r="D374" s="112"/>
      <c r="E374" s="113">
        <v>0</v>
      </c>
      <c r="F374" s="114">
        <f>C374*E374</f>
        <v>0</v>
      </c>
      <c r="G374" s="115">
        <v>0</v>
      </c>
      <c r="H374" s="116">
        <f>F374*(1-(G374/100)) +(0*SUM(H375))</f>
        <v>0</v>
      </c>
      <c r="I374" s="117"/>
    </row>
    <row r="375" spans="1:9" hidden="1" outlineLevel="2" x14ac:dyDescent="0.2">
      <c r="A375" s="109" t="s">
        <v>2636</v>
      </c>
      <c r="B375" s="110" t="s">
        <v>340</v>
      </c>
      <c r="C375" s="111">
        <v>1</v>
      </c>
      <c r="D375" s="112"/>
      <c r="E375" s="113">
        <v>0</v>
      </c>
      <c r="F375" s="114">
        <v>0</v>
      </c>
      <c r="G375" s="115">
        <v>0</v>
      </c>
      <c r="H375" s="116">
        <v>0</v>
      </c>
      <c r="I375" s="117"/>
    </row>
    <row r="376" spans="1:9" outlineLevel="1" x14ac:dyDescent="0.2">
      <c r="A376" s="109" t="s">
        <v>2637</v>
      </c>
      <c r="B376" s="110" t="s">
        <v>2638</v>
      </c>
      <c r="C376" s="111">
        <v>1</v>
      </c>
      <c r="D376" s="112"/>
      <c r="E376" s="113">
        <f>SUM(F377,F380)</f>
        <v>0</v>
      </c>
      <c r="F376" s="114">
        <f>C376*E376</f>
        <v>0</v>
      </c>
      <c r="G376" s="115">
        <f>IF(F376=0, 0, 100*(1-(H376/F376)))</f>
        <v>0</v>
      </c>
      <c r="H376" s="116">
        <f>C376*SUM(H377,H380)</f>
        <v>0</v>
      </c>
      <c r="I376" s="117"/>
    </row>
    <row r="377" spans="1:9" outlineLevel="2" x14ac:dyDescent="0.2">
      <c r="A377" s="109" t="s">
        <v>2639</v>
      </c>
      <c r="B377" s="110" t="s">
        <v>2640</v>
      </c>
      <c r="C377" s="111">
        <v>1</v>
      </c>
      <c r="D377" s="112"/>
      <c r="E377" s="113">
        <f>SUM(F378)</f>
        <v>0</v>
      </c>
      <c r="F377" s="114">
        <f>C377*E377</f>
        <v>0</v>
      </c>
      <c r="G377" s="115">
        <f>IF(F377=0, 0, 100*(1-(H377/F377)))</f>
        <v>0</v>
      </c>
      <c r="H377" s="116">
        <f>C377*SUM(H378)</f>
        <v>0</v>
      </c>
      <c r="I377" s="117"/>
    </row>
    <row r="378" spans="1:9" outlineLevel="2" x14ac:dyDescent="0.2">
      <c r="A378" s="109" t="s">
        <v>2641</v>
      </c>
      <c r="B378" s="110" t="s">
        <v>338</v>
      </c>
      <c r="C378" s="111">
        <v>1</v>
      </c>
      <c r="D378" s="112"/>
      <c r="E378" s="113">
        <v>0</v>
      </c>
      <c r="F378" s="114">
        <f>C378*E378</f>
        <v>0</v>
      </c>
      <c r="G378" s="115">
        <v>0</v>
      </c>
      <c r="H378" s="116">
        <f>F378*(1-(G378/100)) +(0*SUM(H379))</f>
        <v>0</v>
      </c>
      <c r="I378" s="117"/>
    </row>
    <row r="379" spans="1:9" hidden="1" outlineLevel="2" x14ac:dyDescent="0.2">
      <c r="A379" s="109" t="s">
        <v>2642</v>
      </c>
      <c r="B379" s="110" t="s">
        <v>340</v>
      </c>
      <c r="C379" s="111">
        <v>1</v>
      </c>
      <c r="D379" s="112"/>
      <c r="E379" s="113">
        <v>0</v>
      </c>
      <c r="F379" s="114">
        <v>0</v>
      </c>
      <c r="G379" s="115">
        <v>0</v>
      </c>
      <c r="H379" s="116">
        <v>0</v>
      </c>
      <c r="I379" s="117"/>
    </row>
    <row r="380" spans="1:9" outlineLevel="2" x14ac:dyDescent="0.2">
      <c r="A380" s="109" t="s">
        <v>2643</v>
      </c>
      <c r="B380" s="110" t="s">
        <v>2644</v>
      </c>
      <c r="C380" s="111">
        <v>1</v>
      </c>
      <c r="D380" s="112"/>
      <c r="E380" s="113">
        <f>SUM(F381)</f>
        <v>0</v>
      </c>
      <c r="F380" s="114">
        <f>C380*E380</f>
        <v>0</v>
      </c>
      <c r="G380" s="115">
        <f>IF(F380=0, 0, 100*(1-(H380/F380)))</f>
        <v>0</v>
      </c>
      <c r="H380" s="116">
        <f>C380*SUM(H381)</f>
        <v>0</v>
      </c>
      <c r="I380" s="117"/>
    </row>
    <row r="381" spans="1:9" outlineLevel="2" x14ac:dyDescent="0.2">
      <c r="A381" s="109" t="s">
        <v>2645</v>
      </c>
      <c r="B381" s="110" t="s">
        <v>338</v>
      </c>
      <c r="C381" s="111">
        <v>1</v>
      </c>
      <c r="D381" s="112"/>
      <c r="E381" s="113">
        <v>0</v>
      </c>
      <c r="F381" s="114">
        <f>C381*E381</f>
        <v>0</v>
      </c>
      <c r="G381" s="115">
        <v>0</v>
      </c>
      <c r="H381" s="116">
        <f>F381*(1-(G381/100)) +(0*SUM(H382))</f>
        <v>0</v>
      </c>
      <c r="I381" s="117"/>
    </row>
    <row r="382" spans="1:9" hidden="1" outlineLevel="2" x14ac:dyDescent="0.2">
      <c r="A382" s="109" t="s">
        <v>2646</v>
      </c>
      <c r="B382" s="110" t="s">
        <v>340</v>
      </c>
      <c r="C382" s="111">
        <v>1</v>
      </c>
      <c r="D382" s="112"/>
      <c r="E382" s="113">
        <v>0</v>
      </c>
      <c r="F382" s="114">
        <v>0</v>
      </c>
      <c r="G382" s="115">
        <v>0</v>
      </c>
      <c r="H382" s="116">
        <v>0</v>
      </c>
      <c r="I382" s="117"/>
    </row>
    <row r="383" spans="1:9" outlineLevel="1" x14ac:dyDescent="0.2">
      <c r="A383" s="109" t="s">
        <v>2647</v>
      </c>
      <c r="B383" s="110" t="s">
        <v>2648</v>
      </c>
      <c r="C383" s="111">
        <v>1</v>
      </c>
      <c r="D383" s="112"/>
      <c r="E383" s="113">
        <f>SUM(F384,F387)</f>
        <v>0</v>
      </c>
      <c r="F383" s="114">
        <f>C383*E383</f>
        <v>0</v>
      </c>
      <c r="G383" s="115">
        <f>IF(F383=0, 0, 100*(1-(H383/F383)))</f>
        <v>0</v>
      </c>
      <c r="H383" s="116">
        <f>C383*SUM(H384,H387)</f>
        <v>0</v>
      </c>
      <c r="I383" s="117"/>
    </row>
    <row r="384" spans="1:9" outlineLevel="2" x14ac:dyDescent="0.2">
      <c r="A384" s="109" t="s">
        <v>2649</v>
      </c>
      <c r="B384" s="110" t="s">
        <v>2650</v>
      </c>
      <c r="C384" s="111">
        <v>1</v>
      </c>
      <c r="D384" s="112"/>
      <c r="E384" s="113">
        <f>SUM(F385)</f>
        <v>0</v>
      </c>
      <c r="F384" s="114">
        <f>C384*E384</f>
        <v>0</v>
      </c>
      <c r="G384" s="115">
        <f>IF(F384=0, 0, 100*(1-(H384/F384)))</f>
        <v>0</v>
      </c>
      <c r="H384" s="116">
        <f>C384*SUM(H385)</f>
        <v>0</v>
      </c>
      <c r="I384" s="117"/>
    </row>
    <row r="385" spans="1:9" outlineLevel="2" x14ac:dyDescent="0.2">
      <c r="A385" s="109" t="s">
        <v>2651</v>
      </c>
      <c r="B385" s="110" t="s">
        <v>338</v>
      </c>
      <c r="C385" s="111">
        <v>1</v>
      </c>
      <c r="D385" s="112"/>
      <c r="E385" s="113">
        <v>0</v>
      </c>
      <c r="F385" s="114">
        <f>C385*E385</f>
        <v>0</v>
      </c>
      <c r="G385" s="115">
        <v>0</v>
      </c>
      <c r="H385" s="116">
        <f>F385*(1-(G385/100)) +(0*SUM(H386))</f>
        <v>0</v>
      </c>
      <c r="I385" s="117"/>
    </row>
    <row r="386" spans="1:9" hidden="1" outlineLevel="2" x14ac:dyDescent="0.2">
      <c r="A386" s="109" t="s">
        <v>2652</v>
      </c>
      <c r="B386" s="110" t="s">
        <v>340</v>
      </c>
      <c r="C386" s="111">
        <v>1</v>
      </c>
      <c r="D386" s="112"/>
      <c r="E386" s="113">
        <v>0</v>
      </c>
      <c r="F386" s="114">
        <v>0</v>
      </c>
      <c r="G386" s="115">
        <v>0</v>
      </c>
      <c r="H386" s="116">
        <v>0</v>
      </c>
      <c r="I386" s="117"/>
    </row>
    <row r="387" spans="1:9" outlineLevel="2" x14ac:dyDescent="0.2">
      <c r="A387" s="109" t="s">
        <v>2653</v>
      </c>
      <c r="B387" s="110" t="s">
        <v>2654</v>
      </c>
      <c r="C387" s="111">
        <v>1</v>
      </c>
      <c r="D387" s="112"/>
      <c r="E387" s="113">
        <f>SUM(F388)</f>
        <v>0</v>
      </c>
      <c r="F387" s="114">
        <f>C387*E387</f>
        <v>0</v>
      </c>
      <c r="G387" s="115">
        <f>IF(F387=0, 0, 100*(1-(H387/F387)))</f>
        <v>0</v>
      </c>
      <c r="H387" s="116">
        <f>C387*SUM(H388)</f>
        <v>0</v>
      </c>
      <c r="I387" s="117"/>
    </row>
    <row r="388" spans="1:9" outlineLevel="2" x14ac:dyDescent="0.2">
      <c r="A388" s="109" t="s">
        <v>2655</v>
      </c>
      <c r="B388" s="110" t="s">
        <v>338</v>
      </c>
      <c r="C388" s="111">
        <v>1</v>
      </c>
      <c r="D388" s="112"/>
      <c r="E388" s="113">
        <v>0</v>
      </c>
      <c r="F388" s="114">
        <f>C388*E388</f>
        <v>0</v>
      </c>
      <c r="G388" s="115">
        <v>0</v>
      </c>
      <c r="H388" s="116">
        <f>F388*(1-(G388/100)) +(0*SUM(H389))</f>
        <v>0</v>
      </c>
      <c r="I388" s="117"/>
    </row>
    <row r="389" spans="1:9" hidden="1" outlineLevel="2" x14ac:dyDescent="0.2">
      <c r="A389" s="109" t="s">
        <v>2656</v>
      </c>
      <c r="B389" s="110" t="s">
        <v>340</v>
      </c>
      <c r="C389" s="111">
        <v>1</v>
      </c>
      <c r="D389" s="112"/>
      <c r="E389" s="113">
        <v>0</v>
      </c>
      <c r="F389" s="114">
        <v>0</v>
      </c>
      <c r="G389" s="115">
        <v>0</v>
      </c>
      <c r="H389" s="116">
        <v>0</v>
      </c>
      <c r="I389" s="117"/>
    </row>
    <row r="390" spans="1:9" outlineLevel="1" x14ac:dyDescent="0.2">
      <c r="A390" s="109" t="s">
        <v>2657</v>
      </c>
      <c r="B390" s="110" t="s">
        <v>2658</v>
      </c>
      <c r="C390" s="111">
        <v>1</v>
      </c>
      <c r="D390" s="112"/>
      <c r="E390" s="113">
        <f>SUM(F391,F394)</f>
        <v>0</v>
      </c>
      <c r="F390" s="114">
        <f>C390*E390</f>
        <v>0</v>
      </c>
      <c r="G390" s="115">
        <f>IF(F390=0, 0, 100*(1-(H390/F390)))</f>
        <v>0</v>
      </c>
      <c r="H390" s="116">
        <f>C390*SUM(H391,H394)</f>
        <v>0</v>
      </c>
      <c r="I390" s="117"/>
    </row>
    <row r="391" spans="1:9" outlineLevel="2" x14ac:dyDescent="0.2">
      <c r="A391" s="109" t="s">
        <v>2659</v>
      </c>
      <c r="B391" s="110" t="s">
        <v>2660</v>
      </c>
      <c r="C391" s="111">
        <v>1</v>
      </c>
      <c r="D391" s="112"/>
      <c r="E391" s="113">
        <f>SUM(F392)</f>
        <v>0</v>
      </c>
      <c r="F391" s="114">
        <f>C391*E391</f>
        <v>0</v>
      </c>
      <c r="G391" s="115">
        <f>IF(F391=0, 0, 100*(1-(H391/F391)))</f>
        <v>0</v>
      </c>
      <c r="H391" s="116">
        <f>C391*SUM(H392)</f>
        <v>0</v>
      </c>
      <c r="I391" s="117"/>
    </row>
    <row r="392" spans="1:9" outlineLevel="2" x14ac:dyDescent="0.2">
      <c r="A392" s="109" t="s">
        <v>2661</v>
      </c>
      <c r="B392" s="110" t="s">
        <v>338</v>
      </c>
      <c r="C392" s="111">
        <v>1</v>
      </c>
      <c r="D392" s="112"/>
      <c r="E392" s="113">
        <v>0</v>
      </c>
      <c r="F392" s="114">
        <f>C392*E392</f>
        <v>0</v>
      </c>
      <c r="G392" s="115">
        <v>0</v>
      </c>
      <c r="H392" s="116">
        <f>F392*(1-(G392/100)) +(0*SUM(H393))</f>
        <v>0</v>
      </c>
      <c r="I392" s="117"/>
    </row>
    <row r="393" spans="1:9" hidden="1" outlineLevel="2" x14ac:dyDescent="0.2">
      <c r="A393" s="109" t="s">
        <v>2662</v>
      </c>
      <c r="B393" s="110" t="s">
        <v>340</v>
      </c>
      <c r="C393" s="111">
        <v>1</v>
      </c>
      <c r="D393" s="112"/>
      <c r="E393" s="113">
        <v>0</v>
      </c>
      <c r="F393" s="114">
        <v>0</v>
      </c>
      <c r="G393" s="115">
        <v>0</v>
      </c>
      <c r="H393" s="116">
        <v>0</v>
      </c>
      <c r="I393" s="117"/>
    </row>
    <row r="394" spans="1:9" outlineLevel="2" x14ac:dyDescent="0.2">
      <c r="A394" s="109" t="s">
        <v>2663</v>
      </c>
      <c r="B394" s="110" t="s">
        <v>2664</v>
      </c>
      <c r="C394" s="111">
        <v>1</v>
      </c>
      <c r="D394" s="112"/>
      <c r="E394" s="113">
        <f>SUM(F395)</f>
        <v>0</v>
      </c>
      <c r="F394" s="114">
        <f>C394*E394</f>
        <v>0</v>
      </c>
      <c r="G394" s="115">
        <f>IF(F394=0, 0, 100*(1-(H394/F394)))</f>
        <v>0</v>
      </c>
      <c r="H394" s="116">
        <f>C394*SUM(H395)</f>
        <v>0</v>
      </c>
      <c r="I394" s="117"/>
    </row>
    <row r="395" spans="1:9" outlineLevel="2" x14ac:dyDescent="0.2">
      <c r="A395" s="109" t="s">
        <v>2665</v>
      </c>
      <c r="B395" s="110" t="s">
        <v>338</v>
      </c>
      <c r="C395" s="111">
        <v>1</v>
      </c>
      <c r="D395" s="112"/>
      <c r="E395" s="113">
        <v>0</v>
      </c>
      <c r="F395" s="114">
        <f>C395*E395</f>
        <v>0</v>
      </c>
      <c r="G395" s="115">
        <v>0</v>
      </c>
      <c r="H395" s="116">
        <f>F395*(1-(G395/100)) +(0*SUM(H396))</f>
        <v>0</v>
      </c>
      <c r="I395" s="117"/>
    </row>
    <row r="396" spans="1:9" hidden="1" outlineLevel="2" x14ac:dyDescent="0.2">
      <c r="A396" s="109" t="s">
        <v>2666</v>
      </c>
      <c r="B396" s="110" t="s">
        <v>340</v>
      </c>
      <c r="C396" s="111">
        <v>1</v>
      </c>
      <c r="D396" s="112"/>
      <c r="E396" s="113">
        <v>0</v>
      </c>
      <c r="F396" s="114">
        <v>0</v>
      </c>
      <c r="G396" s="115">
        <v>0</v>
      </c>
      <c r="H396" s="116">
        <v>0</v>
      </c>
      <c r="I396" s="117"/>
    </row>
    <row r="397" spans="1:9" outlineLevel="1" x14ac:dyDescent="0.2">
      <c r="A397" s="109" t="s">
        <v>2667</v>
      </c>
      <c r="B397" s="110" t="s">
        <v>2668</v>
      </c>
      <c r="C397" s="111">
        <v>1</v>
      </c>
      <c r="D397" s="112"/>
      <c r="E397" s="113">
        <f>SUM(F398,F401)</f>
        <v>0</v>
      </c>
      <c r="F397" s="114">
        <f>C397*E397</f>
        <v>0</v>
      </c>
      <c r="G397" s="115">
        <f>IF(F397=0, 0, 100*(1-(H397/F397)))</f>
        <v>0</v>
      </c>
      <c r="H397" s="116">
        <f>C397*SUM(H398,H401)</f>
        <v>0</v>
      </c>
      <c r="I397" s="117"/>
    </row>
    <row r="398" spans="1:9" outlineLevel="2" x14ac:dyDescent="0.2">
      <c r="A398" s="109" t="s">
        <v>2669</v>
      </c>
      <c r="B398" s="110" t="s">
        <v>2670</v>
      </c>
      <c r="C398" s="111">
        <v>1</v>
      </c>
      <c r="D398" s="112"/>
      <c r="E398" s="113">
        <f>SUM(F399)</f>
        <v>0</v>
      </c>
      <c r="F398" s="114">
        <f>C398*E398</f>
        <v>0</v>
      </c>
      <c r="G398" s="115">
        <f>IF(F398=0, 0, 100*(1-(H398/F398)))</f>
        <v>0</v>
      </c>
      <c r="H398" s="116">
        <f>C398*SUM(H399)</f>
        <v>0</v>
      </c>
      <c r="I398" s="117"/>
    </row>
    <row r="399" spans="1:9" outlineLevel="2" x14ac:dyDescent="0.2">
      <c r="A399" s="109" t="s">
        <v>2671</v>
      </c>
      <c r="B399" s="110" t="s">
        <v>338</v>
      </c>
      <c r="C399" s="111">
        <v>1</v>
      </c>
      <c r="D399" s="112"/>
      <c r="E399" s="113">
        <v>0</v>
      </c>
      <c r="F399" s="114">
        <f>C399*E399</f>
        <v>0</v>
      </c>
      <c r="G399" s="115">
        <v>0</v>
      </c>
      <c r="H399" s="116">
        <f>F399*(1-(G399/100)) +(0*SUM(H400))</f>
        <v>0</v>
      </c>
      <c r="I399" s="117"/>
    </row>
    <row r="400" spans="1:9" hidden="1" outlineLevel="2" x14ac:dyDescent="0.2">
      <c r="A400" s="109" t="s">
        <v>2672</v>
      </c>
      <c r="B400" s="110" t="s">
        <v>340</v>
      </c>
      <c r="C400" s="111">
        <v>1</v>
      </c>
      <c r="D400" s="112"/>
      <c r="E400" s="113">
        <v>0</v>
      </c>
      <c r="F400" s="114">
        <v>0</v>
      </c>
      <c r="G400" s="115">
        <v>0</v>
      </c>
      <c r="H400" s="116">
        <v>0</v>
      </c>
      <c r="I400" s="117"/>
    </row>
    <row r="401" spans="1:9" outlineLevel="2" x14ac:dyDescent="0.2">
      <c r="A401" s="109" t="s">
        <v>2673</v>
      </c>
      <c r="B401" s="110" t="s">
        <v>2674</v>
      </c>
      <c r="C401" s="111">
        <v>1</v>
      </c>
      <c r="D401" s="112"/>
      <c r="E401" s="113">
        <f>SUM(F402)</f>
        <v>0</v>
      </c>
      <c r="F401" s="114">
        <f>C401*E401</f>
        <v>0</v>
      </c>
      <c r="G401" s="115">
        <f>IF(F401=0, 0, 100*(1-(H401/F401)))</f>
        <v>0</v>
      </c>
      <c r="H401" s="116">
        <f>C401*SUM(H402)</f>
        <v>0</v>
      </c>
      <c r="I401" s="117"/>
    </row>
    <row r="402" spans="1:9" outlineLevel="2" x14ac:dyDescent="0.2">
      <c r="A402" s="109" t="s">
        <v>2675</v>
      </c>
      <c r="B402" s="110" t="s">
        <v>338</v>
      </c>
      <c r="C402" s="111">
        <v>1</v>
      </c>
      <c r="D402" s="112"/>
      <c r="E402" s="113">
        <v>0</v>
      </c>
      <c r="F402" s="114">
        <f>C402*E402</f>
        <v>0</v>
      </c>
      <c r="G402" s="115">
        <v>0</v>
      </c>
      <c r="H402" s="116">
        <f>F402*(1-(G402/100)) +(0*SUM(H403))</f>
        <v>0</v>
      </c>
      <c r="I402" s="117"/>
    </row>
    <row r="403" spans="1:9" hidden="1" outlineLevel="2" x14ac:dyDescent="0.2">
      <c r="A403" s="109" t="s">
        <v>2676</v>
      </c>
      <c r="B403" s="110" t="s">
        <v>340</v>
      </c>
      <c r="C403" s="111">
        <v>1</v>
      </c>
      <c r="D403" s="112"/>
      <c r="E403" s="113">
        <v>0</v>
      </c>
      <c r="F403" s="114">
        <v>0</v>
      </c>
      <c r="G403" s="115">
        <v>0</v>
      </c>
      <c r="H403" s="116">
        <v>0</v>
      </c>
      <c r="I403" s="117"/>
    </row>
    <row r="404" spans="1:9" x14ac:dyDescent="0.2">
      <c r="A404" s="109"/>
      <c r="B404" s="110"/>
      <c r="C404" s="111"/>
      <c r="D404" s="112"/>
      <c r="E404" s="113"/>
      <c r="F404" s="114"/>
      <c r="G404" s="115"/>
      <c r="H404" s="116"/>
      <c r="I404" s="117"/>
    </row>
    <row r="405" spans="1:9" ht="13.5" thickBot="1" x14ac:dyDescent="0.25">
      <c r="A405" s="118"/>
      <c r="B405" s="119"/>
      <c r="C405" s="120"/>
      <c r="D405" s="121"/>
      <c r="E405" s="122"/>
      <c r="F405" s="123"/>
      <c r="G405" s="124"/>
      <c r="H405" s="125"/>
      <c r="I405" s="126"/>
    </row>
    <row r="406" spans="1:9" x14ac:dyDescent="0.2">
      <c r="A406" s="27"/>
      <c r="B406" s="127" t="s">
        <v>49</v>
      </c>
      <c r="C406" s="128"/>
      <c r="D406" s="27"/>
      <c r="E406" s="129"/>
      <c r="F406" s="114"/>
      <c r="G406" s="130"/>
      <c r="H406" s="129">
        <f>F11</f>
        <v>20901175.676435307</v>
      </c>
      <c r="I406" s="129"/>
    </row>
    <row r="407" spans="1:9" x14ac:dyDescent="0.2">
      <c r="A407" s="4"/>
      <c r="B407" s="127" t="s">
        <v>50</v>
      </c>
      <c r="C407" s="96"/>
      <c r="D407" s="4"/>
      <c r="E407" s="20"/>
      <c r="F407" s="114"/>
      <c r="G407" s="97"/>
      <c r="H407" s="20">
        <f>H11</f>
        <v>12906910.748277776</v>
      </c>
      <c r="I407" s="20"/>
    </row>
    <row r="408" spans="1:9" x14ac:dyDescent="0.2">
      <c r="A408" s="4"/>
      <c r="B408" s="127" t="s">
        <v>51</v>
      </c>
      <c r="C408" s="96"/>
      <c r="D408" s="4"/>
      <c r="E408" s="20"/>
      <c r="F408" s="114"/>
      <c r="G408" s="97"/>
      <c r="H408" s="20">
        <f>I11</f>
        <v>0</v>
      </c>
      <c r="I408" s="20"/>
    </row>
    <row r="409" spans="1:9" x14ac:dyDescent="0.2">
      <c r="A409" s="4"/>
      <c r="B409" s="127"/>
      <c r="C409" s="96"/>
      <c r="D409" s="4"/>
      <c r="E409" s="20"/>
      <c r="F409" s="114"/>
      <c r="G409" s="97"/>
      <c r="H409" s="20"/>
      <c r="I409" s="20"/>
    </row>
    <row r="410" spans="1:9" x14ac:dyDescent="0.2">
      <c r="A410" s="4"/>
      <c r="B410" s="76" t="s">
        <v>52</v>
      </c>
      <c r="C410" s="96"/>
      <c r="D410" s="4"/>
      <c r="E410" s="20"/>
      <c r="F410" s="114"/>
      <c r="G410" s="97"/>
      <c r="H410" s="20">
        <f>SUM(H407,H408)</f>
        <v>12906910.748277776</v>
      </c>
    </row>
    <row r="411" spans="1:9" x14ac:dyDescent="0.2">
      <c r="A411" s="4"/>
      <c r="B411" s="76"/>
      <c r="C411" s="96"/>
      <c r="D411" s="4"/>
      <c r="E411" s="20"/>
      <c r="F411" s="20"/>
      <c r="G411" s="97"/>
      <c r="H411" s="20"/>
      <c r="I411" s="20"/>
    </row>
  </sheetData>
  <printOptions horizontalCentered="1"/>
  <pageMargins left="0.75" right="0.75" top="1.1499999999999999" bottom="0.65" header="0.35" footer="0.35"/>
  <pageSetup paperSize="9" scale="24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outlinePr summaryBelow="0"/>
    <pageSetUpPr fitToPage="1"/>
  </sheetPr>
  <dimension ref="A1:I48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3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 t="s">
        <v>54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2677</v>
      </c>
      <c r="B11" s="110" t="s">
        <v>2678</v>
      </c>
      <c r="C11" s="111">
        <v>1</v>
      </c>
      <c r="D11" s="112"/>
      <c r="E11" s="113">
        <f>SUM(F12,F31)</f>
        <v>21381833.218285721</v>
      </c>
      <c r="F11" s="114">
        <f>C11*E11</f>
        <v>21381833.218285721</v>
      </c>
      <c r="G11" s="115">
        <f>IF(F11=0, 0, 100*(1-(H11/F11)))</f>
        <v>68.145785052469137</v>
      </c>
      <c r="H11" s="116">
        <f>C11*SUM(H12,H31)</f>
        <v>6811015.1130752889</v>
      </c>
      <c r="I11" s="117">
        <f>SUM(I12:I40)</f>
        <v>0</v>
      </c>
    </row>
    <row r="12" spans="1:9" outlineLevel="1" x14ac:dyDescent="0.2">
      <c r="A12" s="109" t="s">
        <v>2679</v>
      </c>
      <c r="B12" s="110" t="s">
        <v>2680</v>
      </c>
      <c r="C12" s="111">
        <v>1</v>
      </c>
      <c r="D12" s="112"/>
      <c r="E12" s="113">
        <f>SUM(F13,F26)</f>
        <v>20641136.631026082</v>
      </c>
      <c r="F12" s="114">
        <f>C12*E12</f>
        <v>20641136.631026082</v>
      </c>
      <c r="G12" s="115">
        <f>IF(F12=0, 0, 100*(1-(H12/F12)))</f>
        <v>70.591161551194631</v>
      </c>
      <c r="H12" s="116">
        <f>C12*SUM(H13,H26)</f>
        <v>6070318.525815649</v>
      </c>
      <c r="I12" s="117"/>
    </row>
    <row r="13" spans="1:9" outlineLevel="2" x14ac:dyDescent="0.2">
      <c r="A13" s="109" t="s">
        <v>2681</v>
      </c>
      <c r="B13" s="110" t="s">
        <v>2682</v>
      </c>
      <c r="C13" s="111">
        <v>1</v>
      </c>
      <c r="D13" s="112"/>
      <c r="E13" s="113">
        <f>SUM(F14,F16,F18,F20,F22,F24)</f>
        <v>17539898.48</v>
      </c>
      <c r="F13" s="114">
        <f>C13*E13</f>
        <v>17539898.48</v>
      </c>
      <c r="G13" s="115">
        <f>IF(F13=0, 0, 100*(1-(H13/F13)))</f>
        <v>76</v>
      </c>
      <c r="H13" s="116">
        <f>C13*SUM(H14,H16,H18,H20,H22,H24)</f>
        <v>4209575.6352000004</v>
      </c>
      <c r="I13" s="117"/>
    </row>
    <row r="14" spans="1:9" outlineLevel="3" x14ac:dyDescent="0.2">
      <c r="A14" s="109" t="s">
        <v>2683</v>
      </c>
      <c r="B14" s="110" t="s">
        <v>1877</v>
      </c>
      <c r="C14" s="111">
        <v>14456</v>
      </c>
      <c r="D14" s="112"/>
      <c r="E14" s="113">
        <v>18.75</v>
      </c>
      <c r="F14" s="114">
        <f>C14*E14</f>
        <v>271050</v>
      </c>
      <c r="G14" s="115">
        <v>76</v>
      </c>
      <c r="H14" s="116">
        <f>F14*(1-(G14/100)) +(0*SUM(H15))</f>
        <v>65052</v>
      </c>
      <c r="I14" s="117"/>
    </row>
    <row r="15" spans="1:9" hidden="1" outlineLevel="3" x14ac:dyDescent="0.2">
      <c r="A15" s="109" t="s">
        <v>2684</v>
      </c>
      <c r="B15" s="110" t="s">
        <v>1879</v>
      </c>
      <c r="C15" s="111">
        <v>1</v>
      </c>
      <c r="D15" s="112"/>
      <c r="E15" s="113">
        <v>18.75</v>
      </c>
      <c r="F15" s="114">
        <v>18.75</v>
      </c>
      <c r="G15" s="115">
        <v>76</v>
      </c>
      <c r="H15" s="116">
        <v>4.5</v>
      </c>
      <c r="I15" s="117"/>
    </row>
    <row r="16" spans="1:9" outlineLevel="3" x14ac:dyDescent="0.2">
      <c r="A16" s="109" t="s">
        <v>2685</v>
      </c>
      <c r="B16" s="110" t="s">
        <v>1911</v>
      </c>
      <c r="C16" s="111">
        <v>14456</v>
      </c>
      <c r="D16" s="112"/>
      <c r="E16" s="113">
        <v>33.450000000000003</v>
      </c>
      <c r="F16" s="114">
        <f>C16*E16</f>
        <v>483553.20000000007</v>
      </c>
      <c r="G16" s="115">
        <v>76</v>
      </c>
      <c r="H16" s="116">
        <f>F16*(1-(G16/100)) +(0*SUM(H17))</f>
        <v>116052.76800000001</v>
      </c>
      <c r="I16" s="117"/>
    </row>
    <row r="17" spans="1:9" hidden="1" outlineLevel="3" x14ac:dyDescent="0.2">
      <c r="A17" s="109" t="s">
        <v>2686</v>
      </c>
      <c r="B17" s="110" t="s">
        <v>1913</v>
      </c>
      <c r="C17" s="111">
        <v>1</v>
      </c>
      <c r="D17" s="112"/>
      <c r="E17" s="113">
        <v>33.450000000000003</v>
      </c>
      <c r="F17" s="114">
        <v>33.450000000000003</v>
      </c>
      <c r="G17" s="115">
        <v>76</v>
      </c>
      <c r="H17" s="116">
        <v>8.0280000000000005</v>
      </c>
      <c r="I17" s="117"/>
    </row>
    <row r="18" spans="1:9" outlineLevel="3" x14ac:dyDescent="0.2">
      <c r="A18" s="109" t="s">
        <v>2687</v>
      </c>
      <c r="B18" s="110" t="s">
        <v>1915</v>
      </c>
      <c r="C18" s="111">
        <v>14456</v>
      </c>
      <c r="D18" s="112"/>
      <c r="E18" s="113">
        <v>11.23</v>
      </c>
      <c r="F18" s="114">
        <f>C18*E18</f>
        <v>162340.88</v>
      </c>
      <c r="G18" s="115">
        <v>76</v>
      </c>
      <c r="H18" s="116">
        <f>F18*(1-(G18/100)) +(0*SUM(H19))</f>
        <v>38961.811199999996</v>
      </c>
      <c r="I18" s="117"/>
    </row>
    <row r="19" spans="1:9" hidden="1" outlineLevel="3" x14ac:dyDescent="0.2">
      <c r="A19" s="109" t="s">
        <v>2688</v>
      </c>
      <c r="B19" s="110" t="s">
        <v>1917</v>
      </c>
      <c r="C19" s="111">
        <v>1</v>
      </c>
      <c r="D19" s="112"/>
      <c r="E19" s="113">
        <v>11.23</v>
      </c>
      <c r="F19" s="114">
        <v>11.23</v>
      </c>
      <c r="G19" s="115">
        <v>76</v>
      </c>
      <c r="H19" s="116">
        <v>2.6951999999999998</v>
      </c>
      <c r="I19" s="117"/>
    </row>
    <row r="20" spans="1:9" outlineLevel="3" x14ac:dyDescent="0.2">
      <c r="A20" s="109" t="s">
        <v>2689</v>
      </c>
      <c r="B20" s="110" t="s">
        <v>1919</v>
      </c>
      <c r="C20" s="111">
        <v>14456</v>
      </c>
      <c r="D20" s="112"/>
      <c r="E20" s="113">
        <v>11.23</v>
      </c>
      <c r="F20" s="114">
        <f>C20*E20</f>
        <v>162340.88</v>
      </c>
      <c r="G20" s="115">
        <v>76</v>
      </c>
      <c r="H20" s="116">
        <f>F20*(1-(G20/100)) +(0*SUM(H21))</f>
        <v>38961.811199999996</v>
      </c>
      <c r="I20" s="117"/>
    </row>
    <row r="21" spans="1:9" hidden="1" outlineLevel="3" x14ac:dyDescent="0.2">
      <c r="A21" s="109" t="s">
        <v>2690</v>
      </c>
      <c r="B21" s="110" t="s">
        <v>1921</v>
      </c>
      <c r="C21" s="111">
        <v>1</v>
      </c>
      <c r="D21" s="112"/>
      <c r="E21" s="113">
        <v>11.23</v>
      </c>
      <c r="F21" s="114">
        <v>11.23</v>
      </c>
      <c r="G21" s="115">
        <v>76</v>
      </c>
      <c r="H21" s="116">
        <v>2.6951999999999998</v>
      </c>
      <c r="I21" s="117"/>
    </row>
    <row r="22" spans="1:9" outlineLevel="3" x14ac:dyDescent="0.2">
      <c r="A22" s="109" t="s">
        <v>2691</v>
      </c>
      <c r="B22" s="110" t="s">
        <v>1925</v>
      </c>
      <c r="C22" s="111">
        <v>14456</v>
      </c>
      <c r="D22" s="112"/>
      <c r="E22" s="113">
        <v>25.5</v>
      </c>
      <c r="F22" s="114">
        <f>C22*E22</f>
        <v>368628</v>
      </c>
      <c r="G22" s="115">
        <v>76</v>
      </c>
      <c r="H22" s="116">
        <f>F22*(1-(G22/100)) +(0*SUM(H23))</f>
        <v>88470.720000000001</v>
      </c>
      <c r="I22" s="117"/>
    </row>
    <row r="23" spans="1:9" hidden="1" outlineLevel="3" x14ac:dyDescent="0.2">
      <c r="A23" s="109" t="s">
        <v>2692</v>
      </c>
      <c r="B23" s="110" t="s">
        <v>1925</v>
      </c>
      <c r="C23" s="111">
        <v>1</v>
      </c>
      <c r="D23" s="112"/>
      <c r="E23" s="113">
        <v>25.5</v>
      </c>
      <c r="F23" s="114">
        <v>25.5</v>
      </c>
      <c r="G23" s="115">
        <v>76</v>
      </c>
      <c r="H23" s="116">
        <v>6.12</v>
      </c>
      <c r="I23" s="117"/>
    </row>
    <row r="24" spans="1:9" outlineLevel="3" x14ac:dyDescent="0.2">
      <c r="A24" s="109" t="s">
        <v>2693</v>
      </c>
      <c r="B24" s="110" t="s">
        <v>1930</v>
      </c>
      <c r="C24" s="111">
        <v>14456</v>
      </c>
      <c r="D24" s="112"/>
      <c r="E24" s="113">
        <v>1113.17</v>
      </c>
      <c r="F24" s="114">
        <f>C24*E24</f>
        <v>16091985.520000001</v>
      </c>
      <c r="G24" s="115">
        <v>76</v>
      </c>
      <c r="H24" s="116">
        <f>F24*(1-(G24/100)) +(0*SUM(H25))</f>
        <v>3862076.5248000002</v>
      </c>
      <c r="I24" s="117"/>
    </row>
    <row r="25" spans="1:9" hidden="1" outlineLevel="3" x14ac:dyDescent="0.2">
      <c r="A25" s="109" t="s">
        <v>2694</v>
      </c>
      <c r="B25" s="110" t="s">
        <v>1932</v>
      </c>
      <c r="C25" s="111">
        <v>1</v>
      </c>
      <c r="D25" s="112"/>
      <c r="E25" s="113">
        <v>1113.17</v>
      </c>
      <c r="F25" s="114">
        <v>1113.17</v>
      </c>
      <c r="G25" s="115">
        <v>76</v>
      </c>
      <c r="H25" s="116">
        <v>267.16079999999999</v>
      </c>
      <c r="I25" s="117"/>
    </row>
    <row r="26" spans="1:9" outlineLevel="2" x14ac:dyDescent="0.2">
      <c r="A26" s="109" t="s">
        <v>2695</v>
      </c>
      <c r="B26" s="110" t="s">
        <v>2696</v>
      </c>
      <c r="C26" s="111">
        <v>1</v>
      </c>
      <c r="D26" s="112"/>
      <c r="E26" s="113">
        <f>SUM(F27,F29)</f>
        <v>3101238.1510260804</v>
      </c>
      <c r="F26" s="114">
        <f>C26*E26</f>
        <v>3101238.1510260804</v>
      </c>
      <c r="G26" s="115">
        <f>IF(F26=0, 0, 100*(1-(H26/F26)))</f>
        <v>40</v>
      </c>
      <c r="H26" s="116">
        <f>C26*SUM(H27,H29)</f>
        <v>1860742.8906156481</v>
      </c>
      <c r="I26" s="117"/>
    </row>
    <row r="27" spans="1:9" outlineLevel="3" x14ac:dyDescent="0.2">
      <c r="A27" s="109" t="s">
        <v>2697</v>
      </c>
      <c r="B27" s="110" t="s">
        <v>821</v>
      </c>
      <c r="C27" s="111">
        <v>2891</v>
      </c>
      <c r="D27" s="112"/>
      <c r="E27" s="113">
        <v>214.52947918000001</v>
      </c>
      <c r="F27" s="114">
        <f>C27*E27</f>
        <v>620204.72430938005</v>
      </c>
      <c r="G27" s="115">
        <v>40</v>
      </c>
      <c r="H27" s="116">
        <f>F27*(1-(G27/100)) +(0*SUM(H28))</f>
        <v>372122.83458562801</v>
      </c>
      <c r="I27" s="117"/>
    </row>
    <row r="28" spans="1:9" hidden="1" outlineLevel="3" x14ac:dyDescent="0.2">
      <c r="A28" s="109" t="s">
        <v>2698</v>
      </c>
      <c r="B28" s="110" t="s">
        <v>452</v>
      </c>
      <c r="C28" s="111">
        <v>1</v>
      </c>
      <c r="D28" s="112"/>
      <c r="E28" s="113">
        <v>214.52947918000001</v>
      </c>
      <c r="F28" s="114">
        <v>214.52947918000001</v>
      </c>
      <c r="G28" s="115">
        <v>40</v>
      </c>
      <c r="H28" s="116">
        <v>128.71768750800001</v>
      </c>
      <c r="I28" s="117"/>
    </row>
    <row r="29" spans="1:9" outlineLevel="3" x14ac:dyDescent="0.2">
      <c r="A29" s="109" t="s">
        <v>2699</v>
      </c>
      <c r="B29" s="110" t="s">
        <v>824</v>
      </c>
      <c r="C29" s="111">
        <v>11565</v>
      </c>
      <c r="D29" s="112"/>
      <c r="E29" s="113">
        <v>214.52947918000001</v>
      </c>
      <c r="F29" s="114">
        <f>C29*E29</f>
        <v>2481033.4267167002</v>
      </c>
      <c r="G29" s="115">
        <v>40</v>
      </c>
      <c r="H29" s="116">
        <f>F29*(1-(G29/100)) +(0*SUM(H30))</f>
        <v>1488620.0560300201</v>
      </c>
      <c r="I29" s="117"/>
    </row>
    <row r="30" spans="1:9" hidden="1" outlineLevel="3" x14ac:dyDescent="0.2">
      <c r="A30" s="109" t="s">
        <v>2700</v>
      </c>
      <c r="B30" s="110" t="s">
        <v>454</v>
      </c>
      <c r="C30" s="111">
        <v>1</v>
      </c>
      <c r="D30" s="112"/>
      <c r="E30" s="113">
        <v>214.52947918000001</v>
      </c>
      <c r="F30" s="114">
        <v>214.52947918000001</v>
      </c>
      <c r="G30" s="115">
        <v>40</v>
      </c>
      <c r="H30" s="116">
        <v>128.71768750800001</v>
      </c>
      <c r="I30" s="117"/>
    </row>
    <row r="31" spans="1:9" outlineLevel="1" x14ac:dyDescent="0.2">
      <c r="A31" s="109" t="s">
        <v>2701</v>
      </c>
      <c r="B31" s="110" t="s">
        <v>2702</v>
      </c>
      <c r="C31" s="111">
        <v>1</v>
      </c>
      <c r="D31" s="112"/>
      <c r="E31" s="113">
        <f>SUM(F32)</f>
        <v>740696.58725963999</v>
      </c>
      <c r="F31" s="114">
        <f>C31*E31</f>
        <v>740696.58725963999</v>
      </c>
      <c r="G31" s="115">
        <f>IF(F31=0, 0, 100*(1-(H31/F31)))</f>
        <v>0</v>
      </c>
      <c r="H31" s="116">
        <f>C31*SUM(H32)</f>
        <v>740696.58725963999</v>
      </c>
      <c r="I31" s="117"/>
    </row>
    <row r="32" spans="1:9" outlineLevel="1" x14ac:dyDescent="0.2">
      <c r="A32" s="109" t="s">
        <v>2703</v>
      </c>
      <c r="B32" s="110" t="s">
        <v>2704</v>
      </c>
      <c r="C32" s="111">
        <v>1</v>
      </c>
      <c r="D32" s="112"/>
      <c r="E32" s="113">
        <f>SUM(F33,F35,F37,F39)</f>
        <v>740696.58725963999</v>
      </c>
      <c r="F32" s="114">
        <f>C32*E32</f>
        <v>740696.58725963999</v>
      </c>
      <c r="G32" s="115">
        <f>IF(F32=0, 0, 100*(1-(H32/F32)))</f>
        <v>0</v>
      </c>
      <c r="H32" s="116">
        <f>C32*SUM(H33,H35,H37,H39)</f>
        <v>740696.58725963999</v>
      </c>
      <c r="I32" s="117"/>
    </row>
    <row r="33" spans="1:9" outlineLevel="2" x14ac:dyDescent="0.2">
      <c r="A33" s="109" t="s">
        <v>2705</v>
      </c>
      <c r="B33" s="110" t="s">
        <v>2706</v>
      </c>
      <c r="C33" s="111">
        <v>2891</v>
      </c>
      <c r="D33" s="112"/>
      <c r="E33" s="113">
        <v>38.20196103</v>
      </c>
      <c r="F33" s="114">
        <f>C33*E33</f>
        <v>110441.86933772999</v>
      </c>
      <c r="G33" s="115">
        <v>0</v>
      </c>
      <c r="H33" s="116">
        <f>F33*(1-(G33/100)) +(0*SUM(H34))</f>
        <v>110441.86933772999</v>
      </c>
      <c r="I33" s="117"/>
    </row>
    <row r="34" spans="1:9" hidden="1" outlineLevel="2" x14ac:dyDescent="0.2">
      <c r="A34" s="109" t="s">
        <v>2707</v>
      </c>
      <c r="B34" s="110" t="s">
        <v>2708</v>
      </c>
      <c r="C34" s="111">
        <v>1</v>
      </c>
      <c r="D34" s="112"/>
      <c r="E34" s="113">
        <v>38.20196103</v>
      </c>
      <c r="F34" s="114">
        <v>38.20196103</v>
      </c>
      <c r="G34" s="115">
        <v>0</v>
      </c>
      <c r="H34" s="116">
        <v>38.20196103</v>
      </c>
      <c r="I34" s="117"/>
    </row>
    <row r="35" spans="1:9" outlineLevel="2" x14ac:dyDescent="0.2">
      <c r="A35" s="109" t="s">
        <v>2709</v>
      </c>
      <c r="B35" s="110" t="s">
        <v>2710</v>
      </c>
      <c r="C35" s="111">
        <v>11565</v>
      </c>
      <c r="D35" s="112"/>
      <c r="E35" s="113">
        <v>12.73398701</v>
      </c>
      <c r="F35" s="114">
        <f>C35*E35</f>
        <v>147268.55977065</v>
      </c>
      <c r="G35" s="115">
        <v>0</v>
      </c>
      <c r="H35" s="116">
        <f>F35*(1-(G35/100)) +(0*SUM(H36))</f>
        <v>147268.55977065</v>
      </c>
      <c r="I35" s="117"/>
    </row>
    <row r="36" spans="1:9" hidden="1" outlineLevel="2" x14ac:dyDescent="0.2">
      <c r="A36" s="109" t="s">
        <v>2711</v>
      </c>
      <c r="B36" s="110" t="s">
        <v>2712</v>
      </c>
      <c r="C36" s="111">
        <v>1</v>
      </c>
      <c r="D36" s="112"/>
      <c r="E36" s="113">
        <v>12.73398701</v>
      </c>
      <c r="F36" s="114">
        <v>12.73398701</v>
      </c>
      <c r="G36" s="115">
        <v>0</v>
      </c>
      <c r="H36" s="116">
        <v>12.73398701</v>
      </c>
      <c r="I36" s="117"/>
    </row>
    <row r="37" spans="1:9" outlineLevel="2" x14ac:dyDescent="0.2">
      <c r="A37" s="109" t="s">
        <v>2713</v>
      </c>
      <c r="B37" s="110" t="s">
        <v>2714</v>
      </c>
      <c r="C37" s="111">
        <v>2891</v>
      </c>
      <c r="D37" s="112"/>
      <c r="E37" s="113">
        <v>71.603208960000003</v>
      </c>
      <c r="F37" s="114">
        <f>C37*E37</f>
        <v>207004.87710336002</v>
      </c>
      <c r="G37" s="115">
        <v>0</v>
      </c>
      <c r="H37" s="116">
        <f>F37*(1-(G37/100)) +(0*SUM(H38))</f>
        <v>207004.87710336002</v>
      </c>
      <c r="I37" s="117"/>
    </row>
    <row r="38" spans="1:9" hidden="1" outlineLevel="2" x14ac:dyDescent="0.2">
      <c r="A38" s="109" t="s">
        <v>2715</v>
      </c>
      <c r="B38" s="110" t="s">
        <v>2716</v>
      </c>
      <c r="C38" s="111">
        <v>1</v>
      </c>
      <c r="D38" s="112"/>
      <c r="E38" s="113">
        <v>71.603208960000003</v>
      </c>
      <c r="F38" s="114">
        <v>71.603208960000003</v>
      </c>
      <c r="G38" s="115">
        <v>0</v>
      </c>
      <c r="H38" s="116">
        <v>71.603208960000003</v>
      </c>
      <c r="I38" s="117"/>
    </row>
    <row r="39" spans="1:9" outlineLevel="2" x14ac:dyDescent="0.2">
      <c r="A39" s="109" t="s">
        <v>2717</v>
      </c>
      <c r="B39" s="110" t="s">
        <v>2718</v>
      </c>
      <c r="C39" s="111">
        <v>11565</v>
      </c>
      <c r="D39" s="112"/>
      <c r="E39" s="113">
        <v>23.863491660000001</v>
      </c>
      <c r="F39" s="114">
        <f>C39*E39</f>
        <v>275981.28104790003</v>
      </c>
      <c r="G39" s="115">
        <v>0</v>
      </c>
      <c r="H39" s="116">
        <f>F39*(1-(G39/100)) +(0*SUM(H40))</f>
        <v>275981.28104790003</v>
      </c>
      <c r="I39" s="117"/>
    </row>
    <row r="40" spans="1:9" hidden="1" outlineLevel="2" x14ac:dyDescent="0.2">
      <c r="A40" s="109" t="s">
        <v>2719</v>
      </c>
      <c r="B40" s="110" t="s">
        <v>2720</v>
      </c>
      <c r="C40" s="111">
        <v>1</v>
      </c>
      <c r="D40" s="112"/>
      <c r="E40" s="113">
        <v>23.863491660000001</v>
      </c>
      <c r="F40" s="114">
        <v>23.863491660000001</v>
      </c>
      <c r="G40" s="115">
        <v>0</v>
      </c>
      <c r="H40" s="116">
        <v>23.863491660000001</v>
      </c>
      <c r="I40" s="117"/>
    </row>
    <row r="41" spans="1:9" x14ac:dyDescent="0.2">
      <c r="A41" s="109"/>
      <c r="B41" s="110"/>
      <c r="C41" s="111"/>
      <c r="D41" s="112"/>
      <c r="E41" s="113"/>
      <c r="F41" s="114"/>
      <c r="G41" s="115"/>
      <c r="H41" s="116"/>
      <c r="I41" s="117"/>
    </row>
    <row r="42" spans="1:9" ht="13.5" thickBot="1" x14ac:dyDescent="0.25">
      <c r="A42" s="118"/>
      <c r="B42" s="119"/>
      <c r="C42" s="120"/>
      <c r="D42" s="121"/>
      <c r="E42" s="122"/>
      <c r="F42" s="123"/>
      <c r="G42" s="124"/>
      <c r="H42" s="125"/>
      <c r="I42" s="126"/>
    </row>
    <row r="43" spans="1:9" x14ac:dyDescent="0.2">
      <c r="A43" s="27"/>
      <c r="B43" s="127" t="s">
        <v>49</v>
      </c>
      <c r="C43" s="128"/>
      <c r="D43" s="27"/>
      <c r="E43" s="129"/>
      <c r="F43" s="114"/>
      <c r="G43" s="130"/>
      <c r="H43" s="129">
        <f>F11</f>
        <v>21381833.218285721</v>
      </c>
      <c r="I43" s="129"/>
    </row>
    <row r="44" spans="1:9" x14ac:dyDescent="0.2">
      <c r="A44" s="4"/>
      <c r="B44" s="127" t="s">
        <v>50</v>
      </c>
      <c r="C44" s="96"/>
      <c r="D44" s="4"/>
      <c r="E44" s="20"/>
      <c r="F44" s="114"/>
      <c r="G44" s="97"/>
      <c r="H44" s="20">
        <f>H11</f>
        <v>6811015.1130752889</v>
      </c>
      <c r="I44" s="20"/>
    </row>
    <row r="45" spans="1:9" x14ac:dyDescent="0.2">
      <c r="A45" s="4"/>
      <c r="B45" s="127" t="s">
        <v>51</v>
      </c>
      <c r="C45" s="96"/>
      <c r="D45" s="4"/>
      <c r="E45" s="20"/>
      <c r="F45" s="114"/>
      <c r="G45" s="97"/>
      <c r="H45" s="20">
        <f>I11</f>
        <v>0</v>
      </c>
      <c r="I45" s="20"/>
    </row>
    <row r="46" spans="1:9" x14ac:dyDescent="0.2">
      <c r="A46" s="4"/>
      <c r="B46" s="127"/>
      <c r="C46" s="96"/>
      <c r="D46" s="4"/>
      <c r="E46" s="20"/>
      <c r="F46" s="114"/>
      <c r="G46" s="97"/>
      <c r="H46" s="20"/>
      <c r="I46" s="20"/>
    </row>
    <row r="47" spans="1:9" x14ac:dyDescent="0.2">
      <c r="A47" s="4"/>
      <c r="B47" s="76" t="s">
        <v>52</v>
      </c>
      <c r="C47" s="96"/>
      <c r="D47" s="4"/>
      <c r="E47" s="20"/>
      <c r="F47" s="114"/>
      <c r="G47" s="97"/>
      <c r="H47" s="20">
        <f>SUM(H44,H45)</f>
        <v>6811015.1130752889</v>
      </c>
    </row>
    <row r="48" spans="1:9" x14ac:dyDescent="0.2">
      <c r="A48" s="4"/>
      <c r="B48" s="76"/>
      <c r="C48" s="96"/>
      <c r="D48" s="4"/>
      <c r="E48" s="20"/>
      <c r="F48" s="20"/>
      <c r="G48" s="97"/>
      <c r="H48" s="20"/>
      <c r="I48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outlinePr summaryBelow="0"/>
    <pageSetUpPr fitToPage="1"/>
  </sheetPr>
  <dimension ref="A1:I27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2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 t="s">
        <v>54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2721</v>
      </c>
      <c r="B11" s="110" t="s">
        <v>2722</v>
      </c>
      <c r="C11" s="111">
        <v>1</v>
      </c>
      <c r="D11" s="112"/>
      <c r="E11" s="113">
        <f>SUM(F12)</f>
        <v>0</v>
      </c>
      <c r="F11" s="114">
        <f>C11*E11</f>
        <v>0</v>
      </c>
      <c r="G11" s="115">
        <f>IF(F11=0, 0, 100*(1-(H11/F11)))</f>
        <v>0</v>
      </c>
      <c r="H11" s="116">
        <f>C11*SUM(H12)</f>
        <v>0</v>
      </c>
      <c r="I11" s="117">
        <f>SUM(I12:I19)</f>
        <v>0</v>
      </c>
    </row>
    <row r="12" spans="1:9" outlineLevel="1" x14ac:dyDescent="0.2">
      <c r="A12" s="109" t="s">
        <v>2723</v>
      </c>
      <c r="B12" s="110" t="s">
        <v>2724</v>
      </c>
      <c r="C12" s="111">
        <v>1</v>
      </c>
      <c r="D12" s="112"/>
      <c r="E12" s="113">
        <f>SUM(F13)</f>
        <v>0</v>
      </c>
      <c r="F12" s="114">
        <f>C12*E12</f>
        <v>0</v>
      </c>
      <c r="G12" s="115">
        <f>IF(F12=0, 0, 100*(1-(H12/F12)))</f>
        <v>0</v>
      </c>
      <c r="H12" s="116">
        <f>C12*SUM(H13)</f>
        <v>0</v>
      </c>
      <c r="I12" s="117"/>
    </row>
    <row r="13" spans="1:9" outlineLevel="1" x14ac:dyDescent="0.2">
      <c r="A13" s="109" t="s">
        <v>2725</v>
      </c>
      <c r="B13" s="110" t="s">
        <v>2726</v>
      </c>
      <c r="C13" s="111">
        <v>1</v>
      </c>
      <c r="D13" s="112"/>
      <c r="E13" s="113">
        <f>SUM(F14,F16,F18)</f>
        <v>0</v>
      </c>
      <c r="F13" s="114">
        <f>C13*E13</f>
        <v>0</v>
      </c>
      <c r="G13" s="115">
        <f>IF(F13=0, 0, 100*(1-(H13/F13)))</f>
        <v>0</v>
      </c>
      <c r="H13" s="116">
        <f>C13*SUM(H14,H16,H18)</f>
        <v>0</v>
      </c>
      <c r="I13" s="117"/>
    </row>
    <row r="14" spans="1:9" outlineLevel="2" x14ac:dyDescent="0.2">
      <c r="A14" s="109" t="s">
        <v>2727</v>
      </c>
      <c r="B14" s="110" t="s">
        <v>2728</v>
      </c>
      <c r="C14" s="111">
        <v>0</v>
      </c>
      <c r="D14" s="112"/>
      <c r="E14" s="113">
        <v>1656</v>
      </c>
      <c r="F14" s="114">
        <f>C14*E14</f>
        <v>0</v>
      </c>
      <c r="G14" s="115">
        <v>0</v>
      </c>
      <c r="H14" s="116">
        <f>F14*(1-(G14/100)) +(0*SUM(H15))</f>
        <v>0</v>
      </c>
      <c r="I14" s="117"/>
    </row>
    <row r="15" spans="1:9" hidden="1" outlineLevel="2" x14ac:dyDescent="0.2">
      <c r="A15" s="109" t="s">
        <v>2729</v>
      </c>
      <c r="B15" s="110" t="s">
        <v>2730</v>
      </c>
      <c r="C15" s="111">
        <v>1</v>
      </c>
      <c r="D15" s="112"/>
      <c r="E15" s="113">
        <v>1656</v>
      </c>
      <c r="F15" s="114">
        <v>1656</v>
      </c>
      <c r="G15" s="115">
        <v>40</v>
      </c>
      <c r="H15" s="116">
        <v>993.6</v>
      </c>
      <c r="I15" s="117"/>
    </row>
    <row r="16" spans="1:9" outlineLevel="2" x14ac:dyDescent="0.2">
      <c r="A16" s="109" t="s">
        <v>2731</v>
      </c>
      <c r="B16" s="110" t="s">
        <v>2732</v>
      </c>
      <c r="C16" s="111">
        <v>0</v>
      </c>
      <c r="D16" s="112"/>
      <c r="E16" s="113">
        <v>414</v>
      </c>
      <c r="F16" s="114">
        <f>C16*E16</f>
        <v>0</v>
      </c>
      <c r="G16" s="115">
        <v>0</v>
      </c>
      <c r="H16" s="116">
        <f>F16*(1-(G16/100)) +(0*SUM(H17))</f>
        <v>0</v>
      </c>
      <c r="I16" s="117"/>
    </row>
    <row r="17" spans="1:9" hidden="1" outlineLevel="2" x14ac:dyDescent="0.2">
      <c r="A17" s="109" t="s">
        <v>2733</v>
      </c>
      <c r="B17" s="110" t="s">
        <v>2734</v>
      </c>
      <c r="C17" s="111">
        <v>1</v>
      </c>
      <c r="D17" s="112"/>
      <c r="E17" s="113">
        <v>414</v>
      </c>
      <c r="F17" s="114">
        <v>414</v>
      </c>
      <c r="G17" s="115">
        <v>40</v>
      </c>
      <c r="H17" s="116">
        <v>248.4</v>
      </c>
      <c r="I17" s="117"/>
    </row>
    <row r="18" spans="1:9" outlineLevel="2" x14ac:dyDescent="0.2">
      <c r="A18" s="109" t="s">
        <v>2735</v>
      </c>
      <c r="B18" s="110" t="s">
        <v>2736</v>
      </c>
      <c r="C18" s="111">
        <v>0</v>
      </c>
      <c r="D18" s="112"/>
      <c r="E18" s="113">
        <v>690</v>
      </c>
      <c r="F18" s="114">
        <f>C18*E18</f>
        <v>0</v>
      </c>
      <c r="G18" s="115">
        <v>0</v>
      </c>
      <c r="H18" s="116">
        <f>F18*(1-(G18/100)) +(0*SUM(H19))</f>
        <v>0</v>
      </c>
      <c r="I18" s="117"/>
    </row>
    <row r="19" spans="1:9" hidden="1" outlineLevel="2" x14ac:dyDescent="0.2">
      <c r="A19" s="109" t="s">
        <v>2737</v>
      </c>
      <c r="B19" s="110" t="s">
        <v>2738</v>
      </c>
      <c r="C19" s="111">
        <v>1</v>
      </c>
      <c r="D19" s="112"/>
      <c r="E19" s="113">
        <v>690</v>
      </c>
      <c r="F19" s="114">
        <v>690</v>
      </c>
      <c r="G19" s="115">
        <v>40</v>
      </c>
      <c r="H19" s="116">
        <v>414</v>
      </c>
      <c r="I19" s="117"/>
    </row>
    <row r="20" spans="1:9" x14ac:dyDescent="0.2">
      <c r="A20" s="109"/>
      <c r="B20" s="110"/>
      <c r="C20" s="111"/>
      <c r="D20" s="112"/>
      <c r="E20" s="113"/>
      <c r="F20" s="114"/>
      <c r="G20" s="115"/>
      <c r="H20" s="116"/>
      <c r="I20" s="117"/>
    </row>
    <row r="21" spans="1:9" ht="13.5" thickBot="1" x14ac:dyDescent="0.25">
      <c r="A21" s="118"/>
      <c r="B21" s="119"/>
      <c r="C21" s="120"/>
      <c r="D21" s="121"/>
      <c r="E21" s="122"/>
      <c r="F21" s="123"/>
      <c r="G21" s="124"/>
      <c r="H21" s="125"/>
      <c r="I21" s="126"/>
    </row>
    <row r="22" spans="1:9" x14ac:dyDescent="0.2">
      <c r="A22" s="27"/>
      <c r="B22" s="127" t="s">
        <v>49</v>
      </c>
      <c r="C22" s="128"/>
      <c r="D22" s="27"/>
      <c r="E22" s="129"/>
      <c r="F22" s="114"/>
      <c r="G22" s="130"/>
      <c r="H22" s="129">
        <f>F11</f>
        <v>0</v>
      </c>
      <c r="I22" s="129"/>
    </row>
    <row r="23" spans="1:9" x14ac:dyDescent="0.2">
      <c r="A23" s="4"/>
      <c r="B23" s="127" t="s">
        <v>50</v>
      </c>
      <c r="C23" s="96"/>
      <c r="D23" s="4"/>
      <c r="E23" s="20"/>
      <c r="F23" s="114"/>
      <c r="G23" s="97"/>
      <c r="H23" s="20">
        <f>H11</f>
        <v>0</v>
      </c>
      <c r="I23" s="20"/>
    </row>
    <row r="24" spans="1:9" x14ac:dyDescent="0.2">
      <c r="A24" s="4"/>
      <c r="B24" s="127" t="s">
        <v>51</v>
      </c>
      <c r="C24" s="96"/>
      <c r="D24" s="4"/>
      <c r="E24" s="20"/>
      <c r="F24" s="114"/>
      <c r="G24" s="97"/>
      <c r="H24" s="20">
        <f>I11</f>
        <v>0</v>
      </c>
      <c r="I24" s="20"/>
    </row>
    <row r="25" spans="1:9" x14ac:dyDescent="0.2">
      <c r="A25" s="4"/>
      <c r="B25" s="127"/>
      <c r="C25" s="96"/>
      <c r="D25" s="4"/>
      <c r="E25" s="20"/>
      <c r="F25" s="114"/>
      <c r="G25" s="97"/>
      <c r="H25" s="20"/>
      <c r="I25" s="20"/>
    </row>
    <row r="26" spans="1:9" x14ac:dyDescent="0.2">
      <c r="A26" s="4"/>
      <c r="B26" s="76" t="s">
        <v>52</v>
      </c>
      <c r="C26" s="96"/>
      <c r="D26" s="4"/>
      <c r="E26" s="20"/>
      <c r="F26" s="114"/>
      <c r="G26" s="97"/>
      <c r="H26" s="20">
        <f>SUM(H23,H24)</f>
        <v>0</v>
      </c>
    </row>
    <row r="27" spans="1:9" x14ac:dyDescent="0.2">
      <c r="A27" s="4"/>
      <c r="B27" s="76"/>
      <c r="C27" s="96"/>
      <c r="D27" s="4"/>
      <c r="E27" s="20"/>
      <c r="F27" s="20"/>
      <c r="G27" s="97"/>
      <c r="H27" s="20"/>
      <c r="I27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outlinePr summaryBelow="0"/>
    <pageSetUpPr fitToPage="1"/>
  </sheetPr>
  <dimension ref="A1:I60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3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 t="s">
        <v>54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2739</v>
      </c>
      <c r="B11" s="110" t="s">
        <v>2740</v>
      </c>
      <c r="C11" s="111">
        <v>1</v>
      </c>
      <c r="D11" s="112"/>
      <c r="E11" s="113">
        <f>SUM(F12,F49)</f>
        <v>15906541.414677881</v>
      </c>
      <c r="F11" s="114">
        <f>C11*E11</f>
        <v>15906541.414677881</v>
      </c>
      <c r="G11" s="115">
        <f>IF(F11=0, 0, 100*(1-(H11/F11)))</f>
        <v>75.144288007396568</v>
      </c>
      <c r="H11" s="116">
        <f>C11*SUM(H12,H49)</f>
        <v>3953684.1220165216</v>
      </c>
      <c r="I11" s="117">
        <f>SUM(I12:I52)</f>
        <v>0</v>
      </c>
    </row>
    <row r="12" spans="1:9" outlineLevel="1" x14ac:dyDescent="0.2">
      <c r="A12" s="109" t="s">
        <v>2741</v>
      </c>
      <c r="B12" s="110" t="s">
        <v>2742</v>
      </c>
      <c r="C12" s="111">
        <v>1</v>
      </c>
      <c r="D12" s="112"/>
      <c r="E12" s="113">
        <f>SUM(F13,F16,F19,F22,F25,F28)</f>
        <v>15468278.37467788</v>
      </c>
      <c r="F12" s="114">
        <f>C12*E12</f>
        <v>15468278.37467788</v>
      </c>
      <c r="G12" s="115">
        <f>IF(F12=0, 0, 100*(1-(H12/F12)))</f>
        <v>76.140031821134201</v>
      </c>
      <c r="H12" s="116">
        <f>C12*SUM(H13,H16,H19,H22,H25,H28)</f>
        <v>3690726.2980165216</v>
      </c>
      <c r="I12" s="117"/>
    </row>
    <row r="13" spans="1:9" outlineLevel="2" x14ac:dyDescent="0.2">
      <c r="A13" s="109" t="s">
        <v>2743</v>
      </c>
      <c r="B13" s="110" t="s">
        <v>2744</v>
      </c>
      <c r="C13" s="111">
        <v>1</v>
      </c>
      <c r="D13" s="112"/>
      <c r="E13" s="113">
        <f>SUM(F14)</f>
        <v>125350.1846425</v>
      </c>
      <c r="F13" s="114">
        <f>C13*E13</f>
        <v>125350.1846425</v>
      </c>
      <c r="G13" s="115">
        <f>IF(F13=0, 0, 100*(1-(H13/F13)))</f>
        <v>76</v>
      </c>
      <c r="H13" s="116">
        <f>C13*SUM(H14)</f>
        <v>30084.044314199997</v>
      </c>
      <c r="I13" s="117"/>
    </row>
    <row r="14" spans="1:9" outlineLevel="2" x14ac:dyDescent="0.2">
      <c r="A14" s="109" t="s">
        <v>2745</v>
      </c>
      <c r="B14" s="110" t="s">
        <v>2746</v>
      </c>
      <c r="C14" s="111">
        <v>125</v>
      </c>
      <c r="D14" s="112"/>
      <c r="E14" s="113">
        <v>1002.80147714</v>
      </c>
      <c r="F14" s="114">
        <f>C14*E14</f>
        <v>125350.1846425</v>
      </c>
      <c r="G14" s="115">
        <v>76</v>
      </c>
      <c r="H14" s="116">
        <f>F14*(1-(G14/100)) +(0*SUM(H15))</f>
        <v>30084.044314199997</v>
      </c>
      <c r="I14" s="117"/>
    </row>
    <row r="15" spans="1:9" hidden="1" outlineLevel="2" x14ac:dyDescent="0.2">
      <c r="A15" s="109" t="s">
        <v>2747</v>
      </c>
      <c r="B15" s="110" t="s">
        <v>2748</v>
      </c>
      <c r="C15" s="111">
        <v>1</v>
      </c>
      <c r="D15" s="112"/>
      <c r="E15" s="113">
        <v>1002.80147714</v>
      </c>
      <c r="F15" s="114">
        <v>1002.80147714</v>
      </c>
      <c r="G15" s="115">
        <v>76</v>
      </c>
      <c r="H15" s="116">
        <v>240.6723545136</v>
      </c>
      <c r="I15" s="117"/>
    </row>
    <row r="16" spans="1:9" outlineLevel="2" x14ac:dyDescent="0.2">
      <c r="A16" s="109" t="s">
        <v>2749</v>
      </c>
      <c r="B16" s="110" t="s">
        <v>2750</v>
      </c>
      <c r="C16" s="111">
        <v>1</v>
      </c>
      <c r="D16" s="112"/>
      <c r="E16" s="113">
        <f>SUM(F17)</f>
        <v>100280.14771375</v>
      </c>
      <c r="F16" s="114">
        <f>C16*E16</f>
        <v>100280.14771375</v>
      </c>
      <c r="G16" s="115">
        <f>IF(F16=0, 0, 100*(1-(H16/F16)))</f>
        <v>76</v>
      </c>
      <c r="H16" s="116">
        <f>C16*SUM(H17)</f>
        <v>24067.235451299999</v>
      </c>
      <c r="I16" s="117"/>
    </row>
    <row r="17" spans="1:9" outlineLevel="2" x14ac:dyDescent="0.2">
      <c r="A17" s="109" t="s">
        <v>2751</v>
      </c>
      <c r="B17" s="110" t="s">
        <v>2752</v>
      </c>
      <c r="C17" s="111">
        <v>125</v>
      </c>
      <c r="D17" s="112"/>
      <c r="E17" s="113">
        <v>802.24118170999998</v>
      </c>
      <c r="F17" s="114">
        <f>C17*E17</f>
        <v>100280.14771375</v>
      </c>
      <c r="G17" s="115">
        <v>76</v>
      </c>
      <c r="H17" s="116">
        <f>F17*(1-(G17/100)) +(0*SUM(H18))</f>
        <v>24067.235451299999</v>
      </c>
      <c r="I17" s="117"/>
    </row>
    <row r="18" spans="1:9" hidden="1" outlineLevel="2" x14ac:dyDescent="0.2">
      <c r="A18" s="109" t="s">
        <v>2753</v>
      </c>
      <c r="B18" s="110" t="s">
        <v>2754</v>
      </c>
      <c r="C18" s="111">
        <v>1</v>
      </c>
      <c r="D18" s="112"/>
      <c r="E18" s="113">
        <v>802.24118170999998</v>
      </c>
      <c r="F18" s="114">
        <v>802.24118170999998</v>
      </c>
      <c r="G18" s="115">
        <v>76</v>
      </c>
      <c r="H18" s="116">
        <v>192.5378836104</v>
      </c>
      <c r="I18" s="117"/>
    </row>
    <row r="19" spans="1:9" outlineLevel="2" x14ac:dyDescent="0.2">
      <c r="A19" s="109" t="s">
        <v>2755</v>
      </c>
      <c r="B19" s="110" t="s">
        <v>2756</v>
      </c>
      <c r="C19" s="111">
        <v>1</v>
      </c>
      <c r="D19" s="112"/>
      <c r="E19" s="113">
        <f>SUM(F20)</f>
        <v>100280.14771375</v>
      </c>
      <c r="F19" s="114">
        <f>C19*E19</f>
        <v>100280.14771375</v>
      </c>
      <c r="G19" s="115">
        <f>IF(F19=0, 0, 100*(1-(H19/F19)))</f>
        <v>85.6</v>
      </c>
      <c r="H19" s="116">
        <f>C19*SUM(H20)</f>
        <v>14440.341270780002</v>
      </c>
      <c r="I19" s="117"/>
    </row>
    <row r="20" spans="1:9" outlineLevel="2" x14ac:dyDescent="0.2">
      <c r="A20" s="109" t="s">
        <v>2757</v>
      </c>
      <c r="B20" s="110" t="s">
        <v>2752</v>
      </c>
      <c r="C20" s="111">
        <v>125</v>
      </c>
      <c r="D20" s="112"/>
      <c r="E20" s="113">
        <v>802.24118170999998</v>
      </c>
      <c r="F20" s="114">
        <f>C20*E20</f>
        <v>100280.14771375</v>
      </c>
      <c r="G20" s="115">
        <v>85.6</v>
      </c>
      <c r="H20" s="116">
        <f>F20*(1-(G20/100)) +(0*SUM(H21))</f>
        <v>14440.341270780002</v>
      </c>
      <c r="I20" s="117"/>
    </row>
    <row r="21" spans="1:9" hidden="1" outlineLevel="2" x14ac:dyDescent="0.2">
      <c r="A21" s="109" t="s">
        <v>2758</v>
      </c>
      <c r="B21" s="110" t="s">
        <v>2754</v>
      </c>
      <c r="C21" s="111">
        <v>1</v>
      </c>
      <c r="D21" s="112"/>
      <c r="E21" s="113">
        <v>802.24118170999998</v>
      </c>
      <c r="F21" s="114">
        <v>802.24118170999998</v>
      </c>
      <c r="G21" s="115">
        <v>85.6</v>
      </c>
      <c r="H21" s="116">
        <v>115.52273016624</v>
      </c>
      <c r="I21" s="117"/>
    </row>
    <row r="22" spans="1:9" outlineLevel="2" x14ac:dyDescent="0.2">
      <c r="A22" s="109" t="s">
        <v>2759</v>
      </c>
      <c r="B22" s="110" t="s">
        <v>2760</v>
      </c>
      <c r="C22" s="111">
        <v>1</v>
      </c>
      <c r="D22" s="112"/>
      <c r="E22" s="113">
        <f>SUM(F23)</f>
        <v>100280.14771375</v>
      </c>
      <c r="F22" s="114">
        <f>C22*E22</f>
        <v>100280.14771375</v>
      </c>
      <c r="G22" s="115">
        <f>IF(F22=0, 0, 100*(1-(H22/F22)))</f>
        <v>88</v>
      </c>
      <c r="H22" s="116">
        <f>C22*SUM(H23)</f>
        <v>12033.61772565</v>
      </c>
      <c r="I22" s="117"/>
    </row>
    <row r="23" spans="1:9" outlineLevel="2" x14ac:dyDescent="0.2">
      <c r="A23" s="109" t="s">
        <v>2761</v>
      </c>
      <c r="B23" s="110" t="s">
        <v>2752</v>
      </c>
      <c r="C23" s="111">
        <v>125</v>
      </c>
      <c r="D23" s="112"/>
      <c r="E23" s="113">
        <v>802.24118170999998</v>
      </c>
      <c r="F23" s="114">
        <f>C23*E23</f>
        <v>100280.14771375</v>
      </c>
      <c r="G23" s="115">
        <v>88</v>
      </c>
      <c r="H23" s="116">
        <f>F23*(1-(G23/100)) +(0*SUM(H24))</f>
        <v>12033.61772565</v>
      </c>
      <c r="I23" s="117"/>
    </row>
    <row r="24" spans="1:9" hidden="1" outlineLevel="2" x14ac:dyDescent="0.2">
      <c r="A24" s="109" t="s">
        <v>2762</v>
      </c>
      <c r="B24" s="110" t="s">
        <v>2754</v>
      </c>
      <c r="C24" s="111">
        <v>1</v>
      </c>
      <c r="D24" s="112"/>
      <c r="E24" s="113">
        <v>802.24118170999998</v>
      </c>
      <c r="F24" s="114">
        <v>802.24118170999998</v>
      </c>
      <c r="G24" s="115">
        <v>88</v>
      </c>
      <c r="H24" s="116">
        <v>96.268941805200001</v>
      </c>
      <c r="I24" s="117"/>
    </row>
    <row r="25" spans="1:9" outlineLevel="2" x14ac:dyDescent="0.2">
      <c r="A25" s="109" t="s">
        <v>2763</v>
      </c>
      <c r="B25" s="110" t="s">
        <v>2764</v>
      </c>
      <c r="C25" s="111">
        <v>1</v>
      </c>
      <c r="D25" s="112"/>
      <c r="E25" s="113">
        <f>SUM(F26)</f>
        <v>1355119.0627684302</v>
      </c>
      <c r="F25" s="114">
        <f>C25*E25</f>
        <v>1355119.0627684302</v>
      </c>
      <c r="G25" s="115">
        <f>IF(F25=0, 0, 100*(1-(H25/F25)))</f>
        <v>76</v>
      </c>
      <c r="H25" s="116">
        <f>C25*SUM(H26)</f>
        <v>325228.57506442326</v>
      </c>
      <c r="I25" s="117"/>
    </row>
    <row r="26" spans="1:9" outlineLevel="2" x14ac:dyDescent="0.2">
      <c r="A26" s="109" t="s">
        <v>2765</v>
      </c>
      <c r="B26" s="110" t="s">
        <v>2766</v>
      </c>
      <c r="C26" s="111">
        <v>2027</v>
      </c>
      <c r="D26" s="112"/>
      <c r="E26" s="113">
        <v>668.53431809000006</v>
      </c>
      <c r="F26" s="114">
        <f>C26*E26</f>
        <v>1355119.0627684302</v>
      </c>
      <c r="G26" s="115">
        <v>76</v>
      </c>
      <c r="H26" s="116">
        <f>F26*(1-(G26/100)) +(0*SUM(H27))</f>
        <v>325228.57506442326</v>
      </c>
      <c r="I26" s="117"/>
    </row>
    <row r="27" spans="1:9" hidden="1" outlineLevel="2" x14ac:dyDescent="0.2">
      <c r="A27" s="109" t="s">
        <v>2767</v>
      </c>
      <c r="B27" s="110" t="s">
        <v>2768</v>
      </c>
      <c r="C27" s="111">
        <v>1</v>
      </c>
      <c r="D27" s="112"/>
      <c r="E27" s="113">
        <v>668.53431809000006</v>
      </c>
      <c r="F27" s="114">
        <v>668.53431809000006</v>
      </c>
      <c r="G27" s="115">
        <v>76</v>
      </c>
      <c r="H27" s="116">
        <v>160.44823634159999</v>
      </c>
      <c r="I27" s="117"/>
    </row>
    <row r="28" spans="1:9" outlineLevel="2" x14ac:dyDescent="0.2">
      <c r="A28" s="109" t="s">
        <v>2769</v>
      </c>
      <c r="B28" s="110" t="s">
        <v>2770</v>
      </c>
      <c r="C28" s="111">
        <v>1</v>
      </c>
      <c r="D28" s="112"/>
      <c r="E28" s="113">
        <f>SUM(F29,F31,F33,F35,F37,F39,F41,F43,F45,F47)</f>
        <v>13686968.684125699</v>
      </c>
      <c r="F28" s="114">
        <f>C28*E28</f>
        <v>13686968.684125699</v>
      </c>
      <c r="G28" s="115">
        <f>IF(F28=0, 0, 100*(1-(H28/F28)))</f>
        <v>76</v>
      </c>
      <c r="H28" s="116">
        <f>C28*SUM(H29,H31,H33,H35,H37,H39,H41,H43,H45,H47)</f>
        <v>3284872.4841901683</v>
      </c>
      <c r="I28" s="117"/>
    </row>
    <row r="29" spans="1:9" outlineLevel="3" x14ac:dyDescent="0.2">
      <c r="A29" s="109" t="s">
        <v>2771</v>
      </c>
      <c r="B29" s="110" t="s">
        <v>2772</v>
      </c>
      <c r="C29" s="111">
        <v>13402</v>
      </c>
      <c r="D29" s="112"/>
      <c r="E29" s="113">
        <v>25</v>
      </c>
      <c r="F29" s="114">
        <f>C29*E29</f>
        <v>335050</v>
      </c>
      <c r="G29" s="115">
        <v>76</v>
      </c>
      <c r="H29" s="116">
        <f>F29*(1-(G29/100)) +(0*SUM(H30))</f>
        <v>80412</v>
      </c>
      <c r="I29" s="117"/>
    </row>
    <row r="30" spans="1:9" hidden="1" outlineLevel="3" x14ac:dyDescent="0.2">
      <c r="A30" s="109" t="s">
        <v>2773</v>
      </c>
      <c r="B30" s="110" t="s">
        <v>2774</v>
      </c>
      <c r="C30" s="111">
        <v>1</v>
      </c>
      <c r="D30" s="112"/>
      <c r="E30" s="113">
        <v>25</v>
      </c>
      <c r="F30" s="114">
        <v>25</v>
      </c>
      <c r="G30" s="115">
        <v>76</v>
      </c>
      <c r="H30" s="116">
        <v>6</v>
      </c>
      <c r="I30" s="117"/>
    </row>
    <row r="31" spans="1:9" outlineLevel="3" x14ac:dyDescent="0.2">
      <c r="A31" s="109" t="s">
        <v>2775</v>
      </c>
      <c r="B31" s="110" t="s">
        <v>2776</v>
      </c>
      <c r="C31" s="111">
        <v>53606</v>
      </c>
      <c r="D31" s="112"/>
      <c r="E31" s="113">
        <v>33</v>
      </c>
      <c r="F31" s="114">
        <f>C31*E31</f>
        <v>1768998</v>
      </c>
      <c r="G31" s="115">
        <v>76</v>
      </c>
      <c r="H31" s="116">
        <f>F31*(1-(G31/100)) +(0*SUM(H32))</f>
        <v>424559.51999999996</v>
      </c>
      <c r="I31" s="117"/>
    </row>
    <row r="32" spans="1:9" hidden="1" outlineLevel="3" x14ac:dyDescent="0.2">
      <c r="A32" s="109" t="s">
        <v>2777</v>
      </c>
      <c r="B32" s="110" t="s">
        <v>2774</v>
      </c>
      <c r="C32" s="111">
        <v>1</v>
      </c>
      <c r="D32" s="112"/>
      <c r="E32" s="113">
        <v>33</v>
      </c>
      <c r="F32" s="114">
        <v>33</v>
      </c>
      <c r="G32" s="115">
        <v>76</v>
      </c>
      <c r="H32" s="116">
        <v>7.92</v>
      </c>
      <c r="I32" s="117"/>
    </row>
    <row r="33" spans="1:9" outlineLevel="3" x14ac:dyDescent="0.2">
      <c r="A33" s="109" t="s">
        <v>2778</v>
      </c>
      <c r="B33" s="110" t="s">
        <v>2779</v>
      </c>
      <c r="C33" s="111">
        <v>13402</v>
      </c>
      <c r="D33" s="112"/>
      <c r="E33" s="113">
        <v>95.504902580000007</v>
      </c>
      <c r="F33" s="114">
        <f>C33*E33</f>
        <v>1279956.7043771602</v>
      </c>
      <c r="G33" s="115">
        <v>76</v>
      </c>
      <c r="H33" s="116">
        <f>F33*(1-(G33/100)) +(0*SUM(H34))</f>
        <v>307189.60905051843</v>
      </c>
      <c r="I33" s="117"/>
    </row>
    <row r="34" spans="1:9" hidden="1" outlineLevel="3" x14ac:dyDescent="0.2">
      <c r="A34" s="109" t="s">
        <v>2780</v>
      </c>
      <c r="B34" s="110" t="s">
        <v>2781</v>
      </c>
      <c r="C34" s="111">
        <v>1</v>
      </c>
      <c r="D34" s="112"/>
      <c r="E34" s="113">
        <v>95.504902580000007</v>
      </c>
      <c r="F34" s="114">
        <v>95.504902580000007</v>
      </c>
      <c r="G34" s="115">
        <v>76</v>
      </c>
      <c r="H34" s="116">
        <v>22.921176619200001</v>
      </c>
      <c r="I34" s="117"/>
    </row>
    <row r="35" spans="1:9" outlineLevel="3" x14ac:dyDescent="0.2">
      <c r="A35" s="109" t="s">
        <v>2782</v>
      </c>
      <c r="B35" s="110" t="s">
        <v>2783</v>
      </c>
      <c r="C35" s="111">
        <v>53606</v>
      </c>
      <c r="D35" s="112"/>
      <c r="E35" s="113">
        <v>31.83496753</v>
      </c>
      <c r="F35" s="114">
        <f>C35*E35</f>
        <v>1706545.26941318</v>
      </c>
      <c r="G35" s="115">
        <v>76</v>
      </c>
      <c r="H35" s="116">
        <f>F35*(1-(G35/100)) +(0*SUM(H36))</f>
        <v>409570.86465916317</v>
      </c>
      <c r="I35" s="117"/>
    </row>
    <row r="36" spans="1:9" hidden="1" outlineLevel="3" x14ac:dyDescent="0.2">
      <c r="A36" s="109" t="s">
        <v>2784</v>
      </c>
      <c r="B36" s="110" t="s">
        <v>2785</v>
      </c>
      <c r="C36" s="111">
        <v>1</v>
      </c>
      <c r="D36" s="112"/>
      <c r="E36" s="113">
        <v>31.83496753</v>
      </c>
      <c r="F36" s="114">
        <v>31.83496753</v>
      </c>
      <c r="G36" s="115">
        <v>76</v>
      </c>
      <c r="H36" s="116">
        <v>7.6403922071999997</v>
      </c>
      <c r="I36" s="117"/>
    </row>
    <row r="37" spans="1:9" outlineLevel="3" x14ac:dyDescent="0.2">
      <c r="A37" s="109" t="s">
        <v>2786</v>
      </c>
      <c r="B37" s="110" t="s">
        <v>2787</v>
      </c>
      <c r="C37" s="111">
        <v>13402</v>
      </c>
      <c r="D37" s="112"/>
      <c r="E37" s="113">
        <v>60.16808863</v>
      </c>
      <c r="F37" s="114">
        <f>C37*E37</f>
        <v>806372.72381926002</v>
      </c>
      <c r="G37" s="115">
        <v>76</v>
      </c>
      <c r="H37" s="116">
        <f>F37*(1-(G37/100)) +(0*SUM(H38))</f>
        <v>193529.4537166224</v>
      </c>
      <c r="I37" s="117"/>
    </row>
    <row r="38" spans="1:9" hidden="1" outlineLevel="3" x14ac:dyDescent="0.2">
      <c r="A38" s="109" t="s">
        <v>2788</v>
      </c>
      <c r="B38" s="110" t="s">
        <v>2789</v>
      </c>
      <c r="C38" s="111">
        <v>1</v>
      </c>
      <c r="D38" s="112"/>
      <c r="E38" s="113">
        <v>60.16808863</v>
      </c>
      <c r="F38" s="114">
        <v>60.16808863</v>
      </c>
      <c r="G38" s="115">
        <v>76</v>
      </c>
      <c r="H38" s="116">
        <v>14.440341271199999</v>
      </c>
      <c r="I38" s="117"/>
    </row>
    <row r="39" spans="1:9" outlineLevel="3" x14ac:dyDescent="0.2">
      <c r="A39" s="109" t="s">
        <v>2790</v>
      </c>
      <c r="B39" s="110" t="s">
        <v>2791</v>
      </c>
      <c r="C39" s="111">
        <v>53606</v>
      </c>
      <c r="D39" s="112"/>
      <c r="E39" s="113">
        <v>20.056029540000001</v>
      </c>
      <c r="F39" s="114">
        <f>C39*E39</f>
        <v>1075123.5195212401</v>
      </c>
      <c r="G39" s="115">
        <v>76</v>
      </c>
      <c r="H39" s="116">
        <f>F39*(1-(G39/100)) +(0*SUM(H40))</f>
        <v>258029.64468509762</v>
      </c>
      <c r="I39" s="117"/>
    </row>
    <row r="40" spans="1:9" hidden="1" outlineLevel="3" x14ac:dyDescent="0.2">
      <c r="A40" s="109" t="s">
        <v>2792</v>
      </c>
      <c r="B40" s="110" t="s">
        <v>2793</v>
      </c>
      <c r="C40" s="111">
        <v>1</v>
      </c>
      <c r="D40" s="112"/>
      <c r="E40" s="113">
        <v>20.056029540000001</v>
      </c>
      <c r="F40" s="114">
        <v>20.056029540000001</v>
      </c>
      <c r="G40" s="115">
        <v>76</v>
      </c>
      <c r="H40" s="116">
        <v>4.8134470896000003</v>
      </c>
      <c r="I40" s="117"/>
    </row>
    <row r="41" spans="1:9" outlineLevel="3" x14ac:dyDescent="0.2">
      <c r="A41" s="109" t="s">
        <v>2794</v>
      </c>
      <c r="B41" s="110" t="s">
        <v>2795</v>
      </c>
      <c r="C41" s="111">
        <v>13402</v>
      </c>
      <c r="D41" s="112"/>
      <c r="E41" s="113">
        <v>20.056029540000001</v>
      </c>
      <c r="F41" s="114">
        <f>C41*E41</f>
        <v>268790.90789507999</v>
      </c>
      <c r="G41" s="115">
        <v>76</v>
      </c>
      <c r="H41" s="116">
        <f>F41*(1-(G41/100)) +(0*SUM(H42))</f>
        <v>64509.817894819193</v>
      </c>
      <c r="I41" s="117"/>
    </row>
    <row r="42" spans="1:9" hidden="1" outlineLevel="3" x14ac:dyDescent="0.2">
      <c r="A42" s="109" t="s">
        <v>2796</v>
      </c>
      <c r="B42" s="110" t="s">
        <v>2795</v>
      </c>
      <c r="C42" s="111">
        <v>1</v>
      </c>
      <c r="D42" s="112"/>
      <c r="E42" s="113">
        <v>20.056029540000001</v>
      </c>
      <c r="F42" s="114">
        <v>20.056029540000001</v>
      </c>
      <c r="G42" s="115">
        <v>76</v>
      </c>
      <c r="H42" s="116">
        <v>4.8134470896000003</v>
      </c>
      <c r="I42" s="117"/>
    </row>
    <row r="43" spans="1:9" outlineLevel="3" x14ac:dyDescent="0.2">
      <c r="A43" s="109" t="s">
        <v>2797</v>
      </c>
      <c r="B43" s="110" t="s">
        <v>2798</v>
      </c>
      <c r="C43" s="111">
        <v>53606</v>
      </c>
      <c r="D43" s="112"/>
      <c r="E43" s="113">
        <v>60.16808863</v>
      </c>
      <c r="F43" s="114">
        <f>C43*E43</f>
        <v>3225370.5590997799</v>
      </c>
      <c r="G43" s="115">
        <v>76</v>
      </c>
      <c r="H43" s="116">
        <f>F43*(1-(G43/100)) +(0*SUM(H44))</f>
        <v>774088.93418394716</v>
      </c>
      <c r="I43" s="117"/>
    </row>
    <row r="44" spans="1:9" hidden="1" outlineLevel="3" x14ac:dyDescent="0.2">
      <c r="A44" s="109" t="s">
        <v>2799</v>
      </c>
      <c r="B44" s="110" t="s">
        <v>2798</v>
      </c>
      <c r="C44" s="111">
        <v>1</v>
      </c>
      <c r="D44" s="112"/>
      <c r="E44" s="113">
        <v>60.16808863</v>
      </c>
      <c r="F44" s="114">
        <v>60.16808863</v>
      </c>
      <c r="G44" s="115">
        <v>76</v>
      </c>
      <c r="H44" s="116">
        <v>14.440341271199999</v>
      </c>
      <c r="I44" s="117"/>
    </row>
    <row r="45" spans="1:9" outlineLevel="3" x14ac:dyDescent="0.2">
      <c r="A45" s="109" t="s">
        <v>2800</v>
      </c>
      <c r="B45" s="110" t="s">
        <v>2801</v>
      </c>
      <c r="C45" s="111">
        <v>12484</v>
      </c>
      <c r="D45" s="112"/>
      <c r="E45" s="113">
        <v>110</v>
      </c>
      <c r="F45" s="114">
        <f>C45*E45</f>
        <v>1373240</v>
      </c>
      <c r="G45" s="115">
        <v>76</v>
      </c>
      <c r="H45" s="116">
        <f>F45*(1-(G45/100)) +(0*SUM(H46))</f>
        <v>329577.59999999998</v>
      </c>
      <c r="I45" s="117"/>
    </row>
    <row r="46" spans="1:9" hidden="1" outlineLevel="3" x14ac:dyDescent="0.2">
      <c r="A46" s="109" t="s">
        <v>2802</v>
      </c>
      <c r="B46" s="110"/>
      <c r="C46" s="111">
        <v>1</v>
      </c>
      <c r="D46" s="112"/>
      <c r="E46" s="113">
        <v>110</v>
      </c>
      <c r="F46" s="114">
        <v>110</v>
      </c>
      <c r="G46" s="115">
        <v>76</v>
      </c>
      <c r="H46" s="116">
        <v>26.4</v>
      </c>
      <c r="I46" s="117"/>
    </row>
    <row r="47" spans="1:9" outlineLevel="3" x14ac:dyDescent="0.2">
      <c r="A47" s="109" t="s">
        <v>2803</v>
      </c>
      <c r="B47" s="110" t="s">
        <v>2804</v>
      </c>
      <c r="C47" s="111">
        <v>49933</v>
      </c>
      <c r="D47" s="112"/>
      <c r="E47" s="113">
        <v>37</v>
      </c>
      <c r="F47" s="114">
        <f>C47*E47</f>
        <v>1847521</v>
      </c>
      <c r="G47" s="115">
        <v>76</v>
      </c>
      <c r="H47" s="116">
        <f>F47*(1-(G47/100)) +(0*SUM(H48))</f>
        <v>443405.04</v>
      </c>
      <c r="I47" s="117"/>
    </row>
    <row r="48" spans="1:9" hidden="1" outlineLevel="3" x14ac:dyDescent="0.2">
      <c r="A48" s="109" t="s">
        <v>2805</v>
      </c>
      <c r="B48" s="110"/>
      <c r="C48" s="111">
        <v>1</v>
      </c>
      <c r="D48" s="112"/>
      <c r="E48" s="113">
        <v>37</v>
      </c>
      <c r="F48" s="114">
        <v>37</v>
      </c>
      <c r="G48" s="115">
        <v>76</v>
      </c>
      <c r="H48" s="116">
        <v>8.8800000000000008</v>
      </c>
      <c r="I48" s="117"/>
    </row>
    <row r="49" spans="1:9" outlineLevel="1" x14ac:dyDescent="0.2">
      <c r="A49" s="109" t="s">
        <v>2806</v>
      </c>
      <c r="B49" s="110" t="s">
        <v>2807</v>
      </c>
      <c r="C49" s="111">
        <v>1</v>
      </c>
      <c r="D49" s="112"/>
      <c r="E49" s="113">
        <f>SUM(F50)</f>
        <v>438263.04000000004</v>
      </c>
      <c r="F49" s="114">
        <f>C49*E49</f>
        <v>438263.04000000004</v>
      </c>
      <c r="G49" s="115">
        <f>IF(F49=0, 0, 100*(1-(H49/F49)))</f>
        <v>40</v>
      </c>
      <c r="H49" s="116">
        <f>C49*SUM(H50)</f>
        <v>262957.82400000002</v>
      </c>
      <c r="I49" s="117"/>
    </row>
    <row r="50" spans="1:9" outlineLevel="1" x14ac:dyDescent="0.2">
      <c r="A50" s="109" t="s">
        <v>2808</v>
      </c>
      <c r="B50" s="110" t="s">
        <v>2809</v>
      </c>
      <c r="C50" s="111">
        <v>1</v>
      </c>
      <c r="D50" s="112"/>
      <c r="E50" s="113">
        <f>SUM(F51)</f>
        <v>438263.04000000004</v>
      </c>
      <c r="F50" s="114">
        <f>C50*E50</f>
        <v>438263.04000000004</v>
      </c>
      <c r="G50" s="115">
        <f>IF(F50=0, 0, 100*(1-(H50/F50)))</f>
        <v>40</v>
      </c>
      <c r="H50" s="116">
        <f>C50*SUM(H51)</f>
        <v>262957.82400000002</v>
      </c>
      <c r="I50" s="117"/>
    </row>
    <row r="51" spans="1:9" outlineLevel="1" x14ac:dyDescent="0.2">
      <c r="A51" s="109" t="s">
        <v>2810</v>
      </c>
      <c r="B51" s="110" t="s">
        <v>2811</v>
      </c>
      <c r="C51" s="111">
        <v>119744</v>
      </c>
      <c r="D51" s="112"/>
      <c r="E51" s="113">
        <v>3.66</v>
      </c>
      <c r="F51" s="114">
        <f>C51*E51</f>
        <v>438263.04000000004</v>
      </c>
      <c r="G51" s="115">
        <v>40</v>
      </c>
      <c r="H51" s="116">
        <f>F51*(1-(G51/100)) +(0*SUM(H52))</f>
        <v>262957.82400000002</v>
      </c>
      <c r="I51" s="117"/>
    </row>
    <row r="52" spans="1:9" hidden="1" outlineLevel="1" x14ac:dyDescent="0.2">
      <c r="A52" s="109" t="s">
        <v>2812</v>
      </c>
      <c r="B52" s="110" t="s">
        <v>2813</v>
      </c>
      <c r="C52" s="111">
        <v>1</v>
      </c>
      <c r="D52" s="112"/>
      <c r="E52" s="113">
        <v>3.66</v>
      </c>
      <c r="F52" s="114">
        <v>3.66</v>
      </c>
      <c r="G52" s="115">
        <v>40</v>
      </c>
      <c r="H52" s="116">
        <v>2.1960000000000002</v>
      </c>
      <c r="I52" s="117"/>
    </row>
    <row r="53" spans="1:9" x14ac:dyDescent="0.2">
      <c r="A53" s="109"/>
      <c r="B53" s="110"/>
      <c r="C53" s="111"/>
      <c r="D53" s="112"/>
      <c r="E53" s="113"/>
      <c r="F53" s="114"/>
      <c r="G53" s="115"/>
      <c r="H53" s="116"/>
      <c r="I53" s="117"/>
    </row>
    <row r="54" spans="1:9" ht="13.5" thickBot="1" x14ac:dyDescent="0.25">
      <c r="A54" s="118"/>
      <c r="B54" s="119"/>
      <c r="C54" s="120"/>
      <c r="D54" s="121"/>
      <c r="E54" s="122"/>
      <c r="F54" s="123"/>
      <c r="G54" s="124"/>
      <c r="H54" s="125"/>
      <c r="I54" s="126"/>
    </row>
    <row r="55" spans="1:9" x14ac:dyDescent="0.2">
      <c r="A55" s="27"/>
      <c r="B55" s="127" t="s">
        <v>49</v>
      </c>
      <c r="C55" s="128"/>
      <c r="D55" s="27"/>
      <c r="E55" s="129"/>
      <c r="F55" s="114"/>
      <c r="G55" s="130"/>
      <c r="H55" s="129">
        <f>F11</f>
        <v>15906541.414677881</v>
      </c>
      <c r="I55" s="129"/>
    </row>
    <row r="56" spans="1:9" x14ac:dyDescent="0.2">
      <c r="A56" s="4"/>
      <c r="B56" s="127" t="s">
        <v>50</v>
      </c>
      <c r="C56" s="96"/>
      <c r="D56" s="4"/>
      <c r="E56" s="20"/>
      <c r="F56" s="114"/>
      <c r="G56" s="97"/>
      <c r="H56" s="20">
        <f>H11</f>
        <v>3953684.1220165216</v>
      </c>
      <c r="I56" s="20"/>
    </row>
    <row r="57" spans="1:9" x14ac:dyDescent="0.2">
      <c r="A57" s="4"/>
      <c r="B57" s="127" t="s">
        <v>51</v>
      </c>
      <c r="C57" s="96"/>
      <c r="D57" s="4"/>
      <c r="E57" s="20"/>
      <c r="F57" s="114"/>
      <c r="G57" s="97"/>
      <c r="H57" s="20">
        <f>I11</f>
        <v>0</v>
      </c>
      <c r="I57" s="20"/>
    </row>
    <row r="58" spans="1:9" x14ac:dyDescent="0.2">
      <c r="A58" s="4"/>
      <c r="B58" s="127"/>
      <c r="C58" s="96"/>
      <c r="D58" s="4"/>
      <c r="E58" s="20"/>
      <c r="F58" s="114"/>
      <c r="G58" s="97"/>
      <c r="H58" s="20"/>
      <c r="I58" s="20"/>
    </row>
    <row r="59" spans="1:9" x14ac:dyDescent="0.2">
      <c r="A59" s="4"/>
      <c r="B59" s="76" t="s">
        <v>52</v>
      </c>
      <c r="C59" s="96"/>
      <c r="D59" s="4"/>
      <c r="E59" s="20"/>
      <c r="F59" s="114"/>
      <c r="G59" s="97"/>
      <c r="H59" s="20">
        <f>SUM(H56,H57)</f>
        <v>3953684.1220165216</v>
      </c>
    </row>
    <row r="60" spans="1:9" x14ac:dyDescent="0.2">
      <c r="A60" s="4"/>
      <c r="B60" s="76"/>
      <c r="C60" s="96"/>
      <c r="D60" s="4"/>
      <c r="E60" s="20"/>
      <c r="F60" s="20"/>
      <c r="G60" s="97"/>
      <c r="H60" s="20"/>
      <c r="I60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outlinePr summaryBelow="0"/>
    <pageSetUpPr fitToPage="1"/>
  </sheetPr>
  <dimension ref="A1:I77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3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 t="s">
        <v>54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2814</v>
      </c>
      <c r="B11" s="110" t="s">
        <v>2815</v>
      </c>
      <c r="C11" s="111">
        <v>1</v>
      </c>
      <c r="D11" s="112"/>
      <c r="E11" s="113">
        <f>SUM(F12)</f>
        <v>32179301.949999996</v>
      </c>
      <c r="F11" s="114">
        <f>C11*E11</f>
        <v>32179301.949999996</v>
      </c>
      <c r="G11" s="115">
        <f>IF(F11=0, 0, 100*(1-(H11/F11)))</f>
        <v>0</v>
      </c>
      <c r="H11" s="116">
        <f>C11*SUM(H12)</f>
        <v>32179301.949999996</v>
      </c>
      <c r="I11" s="117">
        <f>SUM(I12:I69)</f>
        <v>0</v>
      </c>
    </row>
    <row r="12" spans="1:9" outlineLevel="1" x14ac:dyDescent="0.2">
      <c r="A12" s="109" t="s">
        <v>2816</v>
      </c>
      <c r="B12" s="110" t="s">
        <v>2817</v>
      </c>
      <c r="C12" s="111">
        <v>1</v>
      </c>
      <c r="D12" s="112"/>
      <c r="E12" s="113">
        <f>SUM(F13)</f>
        <v>32179301.949999996</v>
      </c>
      <c r="F12" s="114">
        <f>C12*E12</f>
        <v>32179301.949999996</v>
      </c>
      <c r="G12" s="115">
        <f>IF(F12=0, 0, 100*(1-(H12/F12)))</f>
        <v>0</v>
      </c>
      <c r="H12" s="116">
        <f>C12*SUM(H13)</f>
        <v>32179301.949999996</v>
      </c>
      <c r="I12" s="117"/>
    </row>
    <row r="13" spans="1:9" outlineLevel="1" x14ac:dyDescent="0.2">
      <c r="A13" s="109" t="s">
        <v>2818</v>
      </c>
      <c r="B13" s="110" t="s">
        <v>2819</v>
      </c>
      <c r="C13" s="111">
        <v>1</v>
      </c>
      <c r="D13" s="112"/>
      <c r="E13" s="113">
        <f>SUM(F14,F18,F22,F24,F26,F28,F30,F32,F34,F36,F38,F40,F42,F44,F46,F48,F50,F52,F54,F56,F58,F60,F62,F64,F66,F68)</f>
        <v>32179301.949999996</v>
      </c>
      <c r="F13" s="114">
        <f>C13*E13</f>
        <v>32179301.949999996</v>
      </c>
      <c r="G13" s="115">
        <f>IF(F13=0, 0, 100*(1-(H13/F13)))</f>
        <v>0</v>
      </c>
      <c r="H13" s="116">
        <f>C13*SUM(H14,H18,H22,H24,H26,H28,H30,H32,H34,H36,H38,H40,H42,H44,H46,H48,H50,H52,H54,H56,H58,H60,H62,H64,H66,H68)</f>
        <v>32179301.949999996</v>
      </c>
      <c r="I13" s="117"/>
    </row>
    <row r="14" spans="1:9" outlineLevel="2" x14ac:dyDescent="0.2">
      <c r="A14" s="109" t="s">
        <v>2820</v>
      </c>
      <c r="B14" s="110" t="s">
        <v>2821</v>
      </c>
      <c r="C14" s="111">
        <v>1</v>
      </c>
      <c r="D14" s="112"/>
      <c r="E14" s="113">
        <v>138515.68</v>
      </c>
      <c r="F14" s="114">
        <f>C14*E14</f>
        <v>138515.68</v>
      </c>
      <c r="G14" s="115">
        <v>0</v>
      </c>
      <c r="H14" s="116">
        <f>F14*(1-(G14/100)) +(0*SUM(H15,H16,H17))</f>
        <v>138515.68</v>
      </c>
      <c r="I14" s="117"/>
    </row>
    <row r="15" spans="1:9" hidden="1" outlineLevel="3" x14ac:dyDescent="0.2">
      <c r="A15" s="109" t="s">
        <v>2822</v>
      </c>
      <c r="B15" s="110" t="s">
        <v>2823</v>
      </c>
      <c r="C15" s="111">
        <v>1</v>
      </c>
      <c r="D15" s="112"/>
      <c r="E15" s="113">
        <v>30478.76</v>
      </c>
      <c r="F15" s="114">
        <v>30478.76</v>
      </c>
      <c r="G15" s="115">
        <v>0</v>
      </c>
      <c r="H15" s="116">
        <v>30478.76</v>
      </c>
      <c r="I15" s="117"/>
    </row>
    <row r="16" spans="1:9" hidden="1" outlineLevel="3" x14ac:dyDescent="0.2">
      <c r="A16" s="109" t="s">
        <v>2824</v>
      </c>
      <c r="B16" s="110" t="s">
        <v>2825</v>
      </c>
      <c r="C16" s="111">
        <v>1</v>
      </c>
      <c r="D16" s="112"/>
      <c r="E16" s="113">
        <v>108036.92</v>
      </c>
      <c r="F16" s="114">
        <v>108036.92</v>
      </c>
      <c r="G16" s="115">
        <v>0</v>
      </c>
      <c r="H16" s="116">
        <v>108036.92</v>
      </c>
      <c r="I16" s="117"/>
    </row>
    <row r="17" spans="1:9" hidden="1" outlineLevel="3" x14ac:dyDescent="0.2">
      <c r="A17" s="109" t="s">
        <v>2826</v>
      </c>
      <c r="B17" s="110" t="s">
        <v>2827</v>
      </c>
      <c r="C17" s="111">
        <v>1</v>
      </c>
      <c r="D17" s="112"/>
      <c r="E17" s="113">
        <v>0</v>
      </c>
      <c r="F17" s="114">
        <v>0</v>
      </c>
      <c r="G17" s="115">
        <v>0</v>
      </c>
      <c r="H17" s="116">
        <v>0</v>
      </c>
      <c r="I17" s="117"/>
    </row>
    <row r="18" spans="1:9" outlineLevel="2" x14ac:dyDescent="0.2">
      <c r="A18" s="109" t="s">
        <v>2828</v>
      </c>
      <c r="B18" s="110" t="s">
        <v>2829</v>
      </c>
      <c r="C18" s="111">
        <v>1</v>
      </c>
      <c r="D18" s="112"/>
      <c r="E18" s="113">
        <v>173876.1</v>
      </c>
      <c r="F18" s="114">
        <f>C18*E18</f>
        <v>173876.1</v>
      </c>
      <c r="G18" s="115">
        <v>0</v>
      </c>
      <c r="H18" s="116">
        <f>F18*(1-(G18/100)) +(0*SUM(H19,H20,H21))</f>
        <v>173876.1</v>
      </c>
      <c r="I18" s="117"/>
    </row>
    <row r="19" spans="1:9" hidden="1" outlineLevel="3" x14ac:dyDescent="0.2">
      <c r="A19" s="109" t="s">
        <v>2830</v>
      </c>
      <c r="B19" s="110" t="s">
        <v>2831</v>
      </c>
      <c r="C19" s="111">
        <v>1</v>
      </c>
      <c r="D19" s="112"/>
      <c r="E19" s="113">
        <v>32017.64</v>
      </c>
      <c r="F19" s="114">
        <v>32017.64</v>
      </c>
      <c r="G19" s="115">
        <v>0</v>
      </c>
      <c r="H19" s="116">
        <v>32017.64</v>
      </c>
      <c r="I19" s="117"/>
    </row>
    <row r="20" spans="1:9" hidden="1" outlineLevel="3" x14ac:dyDescent="0.2">
      <c r="A20" s="109" t="s">
        <v>2832</v>
      </c>
      <c r="B20" s="110" t="s">
        <v>2833</v>
      </c>
      <c r="C20" s="111">
        <v>1</v>
      </c>
      <c r="D20" s="112"/>
      <c r="E20" s="113">
        <v>141858.46</v>
      </c>
      <c r="F20" s="114">
        <v>141858.46</v>
      </c>
      <c r="G20" s="115">
        <v>0</v>
      </c>
      <c r="H20" s="116">
        <v>141858.46</v>
      </c>
      <c r="I20" s="117"/>
    </row>
    <row r="21" spans="1:9" hidden="1" outlineLevel="3" x14ac:dyDescent="0.2">
      <c r="A21" s="109" t="s">
        <v>2834</v>
      </c>
      <c r="B21" s="110" t="s">
        <v>2835</v>
      </c>
      <c r="C21" s="111">
        <v>1</v>
      </c>
      <c r="D21" s="112"/>
      <c r="E21" s="113">
        <v>0</v>
      </c>
      <c r="F21" s="114">
        <v>0</v>
      </c>
      <c r="G21" s="115">
        <v>0</v>
      </c>
      <c r="H21" s="116">
        <v>0</v>
      </c>
      <c r="I21" s="117"/>
    </row>
    <row r="22" spans="1:9" outlineLevel="2" x14ac:dyDescent="0.2">
      <c r="A22" s="109" t="s">
        <v>2836</v>
      </c>
      <c r="B22" s="110" t="s">
        <v>2837</v>
      </c>
      <c r="C22" s="111">
        <v>1</v>
      </c>
      <c r="D22" s="112"/>
      <c r="E22" s="113">
        <v>1593423.05</v>
      </c>
      <c r="F22" s="114">
        <f>C22*E22</f>
        <v>1593423.05</v>
      </c>
      <c r="G22" s="115">
        <v>0</v>
      </c>
      <c r="H22" s="116">
        <f>F22*(1-(G22/100)) +(0*SUM(H23))</f>
        <v>1593423.05</v>
      </c>
      <c r="I22" s="117"/>
    </row>
    <row r="23" spans="1:9" hidden="1" outlineLevel="2" x14ac:dyDescent="0.2">
      <c r="A23" s="109" t="s">
        <v>2838</v>
      </c>
      <c r="B23" s="110" t="s">
        <v>2839</v>
      </c>
      <c r="C23" s="111">
        <v>1</v>
      </c>
      <c r="D23" s="112"/>
      <c r="E23" s="113">
        <v>1593423.05</v>
      </c>
      <c r="F23" s="114">
        <v>1593423.05</v>
      </c>
      <c r="G23" s="115">
        <v>0</v>
      </c>
      <c r="H23" s="116">
        <v>1593423.05</v>
      </c>
      <c r="I23" s="117"/>
    </row>
    <row r="24" spans="1:9" outlineLevel="2" x14ac:dyDescent="0.2">
      <c r="A24" s="109" t="s">
        <v>2840</v>
      </c>
      <c r="B24" s="110" t="s">
        <v>2841</v>
      </c>
      <c r="C24" s="111">
        <v>1</v>
      </c>
      <c r="D24" s="112"/>
      <c r="E24" s="113">
        <v>856534.17</v>
      </c>
      <c r="F24" s="114">
        <f>C24*E24</f>
        <v>856534.17</v>
      </c>
      <c r="G24" s="115">
        <v>0</v>
      </c>
      <c r="H24" s="116">
        <f>F24*(1-(G24/100)) +(0*SUM(H25))</f>
        <v>856534.17</v>
      </c>
      <c r="I24" s="117"/>
    </row>
    <row r="25" spans="1:9" hidden="1" outlineLevel="2" x14ac:dyDescent="0.2">
      <c r="A25" s="109" t="s">
        <v>2842</v>
      </c>
      <c r="B25" s="110" t="s">
        <v>2843</v>
      </c>
      <c r="C25" s="111">
        <v>1</v>
      </c>
      <c r="D25" s="112"/>
      <c r="E25" s="113">
        <v>856534.17</v>
      </c>
      <c r="F25" s="114">
        <v>856534.17</v>
      </c>
      <c r="G25" s="115">
        <v>0</v>
      </c>
      <c r="H25" s="116">
        <v>856534.17</v>
      </c>
      <c r="I25" s="117"/>
    </row>
    <row r="26" spans="1:9" outlineLevel="2" x14ac:dyDescent="0.2">
      <c r="A26" s="109" t="s">
        <v>2844</v>
      </c>
      <c r="B26" s="110" t="s">
        <v>2845</v>
      </c>
      <c r="C26" s="111">
        <v>1</v>
      </c>
      <c r="D26" s="112"/>
      <c r="E26" s="113">
        <v>1896565.29</v>
      </c>
      <c r="F26" s="114">
        <f>C26*E26</f>
        <v>1896565.29</v>
      </c>
      <c r="G26" s="115">
        <v>0</v>
      </c>
      <c r="H26" s="116">
        <f>F26*(1-(G26/100)) +(0*SUM(H27))</f>
        <v>1896565.29</v>
      </c>
      <c r="I26" s="117"/>
    </row>
    <row r="27" spans="1:9" hidden="1" outlineLevel="2" x14ac:dyDescent="0.2">
      <c r="A27" s="109" t="s">
        <v>2846</v>
      </c>
      <c r="B27" s="110" t="s">
        <v>2847</v>
      </c>
      <c r="C27" s="111">
        <v>1</v>
      </c>
      <c r="D27" s="112"/>
      <c r="E27" s="113">
        <v>1896565.29</v>
      </c>
      <c r="F27" s="114">
        <v>1896565.29</v>
      </c>
      <c r="G27" s="115">
        <v>0</v>
      </c>
      <c r="H27" s="116">
        <v>1896565.29</v>
      </c>
      <c r="I27" s="117"/>
    </row>
    <row r="28" spans="1:9" outlineLevel="2" x14ac:dyDescent="0.2">
      <c r="A28" s="109" t="s">
        <v>2848</v>
      </c>
      <c r="B28" s="110" t="s">
        <v>2849</v>
      </c>
      <c r="C28" s="111">
        <v>1</v>
      </c>
      <c r="D28" s="112"/>
      <c r="E28" s="113">
        <v>1341983.01</v>
      </c>
      <c r="F28" s="114">
        <f>C28*E28</f>
        <v>1341983.01</v>
      </c>
      <c r="G28" s="115">
        <v>0</v>
      </c>
      <c r="H28" s="116">
        <f>F28*(1-(G28/100)) +(0*SUM(H29))</f>
        <v>1341983.01</v>
      </c>
      <c r="I28" s="117"/>
    </row>
    <row r="29" spans="1:9" hidden="1" outlineLevel="2" x14ac:dyDescent="0.2">
      <c r="A29" s="109" t="s">
        <v>2850</v>
      </c>
      <c r="B29" s="110" t="s">
        <v>2851</v>
      </c>
      <c r="C29" s="111">
        <v>1</v>
      </c>
      <c r="D29" s="112"/>
      <c r="E29" s="113">
        <v>1341983.01</v>
      </c>
      <c r="F29" s="114">
        <v>1341983.01</v>
      </c>
      <c r="G29" s="115">
        <v>0</v>
      </c>
      <c r="H29" s="116">
        <v>1341983.01</v>
      </c>
      <c r="I29" s="117"/>
    </row>
    <row r="30" spans="1:9" outlineLevel="2" x14ac:dyDescent="0.2">
      <c r="A30" s="109" t="s">
        <v>2852</v>
      </c>
      <c r="B30" s="110" t="s">
        <v>2853</v>
      </c>
      <c r="C30" s="111">
        <v>1</v>
      </c>
      <c r="D30" s="112"/>
      <c r="E30" s="113">
        <v>6186400.3499999996</v>
      </c>
      <c r="F30" s="114">
        <f>C30*E30</f>
        <v>6186400.3499999996</v>
      </c>
      <c r="G30" s="115">
        <v>0</v>
      </c>
      <c r="H30" s="116">
        <f>F30*(1-(G30/100)) +(0*SUM(H31))</f>
        <v>6186400.3499999996</v>
      </c>
      <c r="I30" s="117"/>
    </row>
    <row r="31" spans="1:9" hidden="1" outlineLevel="2" x14ac:dyDescent="0.2">
      <c r="A31" s="109" t="s">
        <v>2854</v>
      </c>
      <c r="B31" s="110" t="s">
        <v>2855</v>
      </c>
      <c r="C31" s="111">
        <v>1</v>
      </c>
      <c r="D31" s="112"/>
      <c r="E31" s="113">
        <v>6186400.3499999996</v>
      </c>
      <c r="F31" s="114">
        <v>6186400.3499999996</v>
      </c>
      <c r="G31" s="115">
        <v>0</v>
      </c>
      <c r="H31" s="116">
        <v>6186400.3499999996</v>
      </c>
      <c r="I31" s="117"/>
    </row>
    <row r="32" spans="1:9" outlineLevel="2" x14ac:dyDescent="0.2">
      <c r="A32" s="109" t="s">
        <v>2856</v>
      </c>
      <c r="B32" s="110" t="s">
        <v>2857</v>
      </c>
      <c r="C32" s="111">
        <v>1</v>
      </c>
      <c r="D32" s="112"/>
      <c r="E32" s="113">
        <v>626765.19999999995</v>
      </c>
      <c r="F32" s="114">
        <f>C32*E32</f>
        <v>626765.19999999995</v>
      </c>
      <c r="G32" s="115">
        <v>0</v>
      </c>
      <c r="H32" s="116">
        <f>F32*(1-(G32/100)) +(0*SUM(H33))</f>
        <v>626765.19999999995</v>
      </c>
      <c r="I32" s="117"/>
    </row>
    <row r="33" spans="1:9" hidden="1" outlineLevel="2" x14ac:dyDescent="0.2">
      <c r="A33" s="109" t="s">
        <v>2858</v>
      </c>
      <c r="B33" s="110" t="s">
        <v>2859</v>
      </c>
      <c r="C33" s="111">
        <v>1</v>
      </c>
      <c r="D33" s="112"/>
      <c r="E33" s="113">
        <v>626765.19999999995</v>
      </c>
      <c r="F33" s="114">
        <v>626765.19999999995</v>
      </c>
      <c r="G33" s="115">
        <v>0</v>
      </c>
      <c r="H33" s="116">
        <v>626765.19999999995</v>
      </c>
      <c r="I33" s="117"/>
    </row>
    <row r="34" spans="1:9" outlineLevel="2" x14ac:dyDescent="0.2">
      <c r="A34" s="109" t="s">
        <v>2860</v>
      </c>
      <c r="B34" s="110" t="s">
        <v>2861</v>
      </c>
      <c r="C34" s="111">
        <v>1</v>
      </c>
      <c r="D34" s="112"/>
      <c r="E34" s="113">
        <v>1923368.12</v>
      </c>
      <c r="F34" s="114">
        <f>C34*E34</f>
        <v>1923368.12</v>
      </c>
      <c r="G34" s="115">
        <v>0</v>
      </c>
      <c r="H34" s="116">
        <f>F34*(1-(G34/100)) +(0*SUM(H35))</f>
        <v>1923368.12</v>
      </c>
      <c r="I34" s="117"/>
    </row>
    <row r="35" spans="1:9" hidden="1" outlineLevel="2" x14ac:dyDescent="0.2">
      <c r="A35" s="109" t="s">
        <v>2862</v>
      </c>
      <c r="B35" s="110" t="s">
        <v>2863</v>
      </c>
      <c r="C35" s="111">
        <v>1</v>
      </c>
      <c r="D35" s="112"/>
      <c r="E35" s="113">
        <v>1923368.12</v>
      </c>
      <c r="F35" s="114">
        <v>1923368.12</v>
      </c>
      <c r="G35" s="115">
        <v>0</v>
      </c>
      <c r="H35" s="116">
        <v>1923368.12</v>
      </c>
      <c r="I35" s="117"/>
    </row>
    <row r="36" spans="1:9" outlineLevel="2" x14ac:dyDescent="0.2">
      <c r="A36" s="109" t="s">
        <v>2864</v>
      </c>
      <c r="B36" s="110" t="s">
        <v>2865</v>
      </c>
      <c r="C36" s="111">
        <v>1</v>
      </c>
      <c r="D36" s="112"/>
      <c r="E36" s="113">
        <v>5131443.18</v>
      </c>
      <c r="F36" s="114">
        <f>C36*E36</f>
        <v>5131443.18</v>
      </c>
      <c r="G36" s="115">
        <v>0</v>
      </c>
      <c r="H36" s="116">
        <f>F36*(1-(G36/100)) +(0*SUM(H37))</f>
        <v>5131443.18</v>
      </c>
      <c r="I36" s="117"/>
    </row>
    <row r="37" spans="1:9" hidden="1" outlineLevel="2" x14ac:dyDescent="0.2">
      <c r="A37" s="109" t="s">
        <v>2866</v>
      </c>
      <c r="B37" s="110" t="s">
        <v>2867</v>
      </c>
      <c r="C37" s="111">
        <v>1</v>
      </c>
      <c r="D37" s="112"/>
      <c r="E37" s="113">
        <v>5131443.18</v>
      </c>
      <c r="F37" s="114">
        <v>5131443.18</v>
      </c>
      <c r="G37" s="115">
        <v>0</v>
      </c>
      <c r="H37" s="116">
        <v>5131443.18</v>
      </c>
      <c r="I37" s="117"/>
    </row>
    <row r="38" spans="1:9" outlineLevel="2" x14ac:dyDescent="0.2">
      <c r="A38" s="109" t="s">
        <v>2868</v>
      </c>
      <c r="B38" s="110" t="s">
        <v>2869</v>
      </c>
      <c r="C38" s="111">
        <v>1</v>
      </c>
      <c r="D38" s="112"/>
      <c r="E38" s="113">
        <v>4941703.2</v>
      </c>
      <c r="F38" s="114">
        <f>C38*E38</f>
        <v>4941703.2</v>
      </c>
      <c r="G38" s="115">
        <v>0</v>
      </c>
      <c r="H38" s="116">
        <f>F38*(1-(G38/100)) +(0*SUM(H39))</f>
        <v>4941703.2</v>
      </c>
      <c r="I38" s="117"/>
    </row>
    <row r="39" spans="1:9" hidden="1" outlineLevel="2" x14ac:dyDescent="0.2">
      <c r="A39" s="109" t="s">
        <v>2870</v>
      </c>
      <c r="B39" s="110" t="s">
        <v>2871</v>
      </c>
      <c r="C39" s="111">
        <v>1</v>
      </c>
      <c r="D39" s="112"/>
      <c r="E39" s="113">
        <v>4941703.2</v>
      </c>
      <c r="F39" s="114">
        <v>4941703.2</v>
      </c>
      <c r="G39" s="115">
        <v>0</v>
      </c>
      <c r="H39" s="116">
        <v>4941703.2</v>
      </c>
      <c r="I39" s="117"/>
    </row>
    <row r="40" spans="1:9" outlineLevel="2" x14ac:dyDescent="0.2">
      <c r="A40" s="109" t="s">
        <v>2872</v>
      </c>
      <c r="B40" s="110" t="s">
        <v>2873</v>
      </c>
      <c r="C40" s="111">
        <v>1</v>
      </c>
      <c r="D40" s="112"/>
      <c r="E40" s="113">
        <v>153671.54</v>
      </c>
      <c r="F40" s="114">
        <f>C40*E40</f>
        <v>153671.54</v>
      </c>
      <c r="G40" s="115">
        <v>0</v>
      </c>
      <c r="H40" s="116">
        <f>F40*(1-(G40/100)) +(0*SUM(H41))</f>
        <v>153671.54</v>
      </c>
      <c r="I40" s="117"/>
    </row>
    <row r="41" spans="1:9" hidden="1" outlineLevel="2" x14ac:dyDescent="0.2">
      <c r="A41" s="109" t="s">
        <v>2874</v>
      </c>
      <c r="B41" s="110" t="s">
        <v>2875</v>
      </c>
      <c r="C41" s="111">
        <v>1</v>
      </c>
      <c r="D41" s="112"/>
      <c r="E41" s="113">
        <v>153671.54</v>
      </c>
      <c r="F41" s="114">
        <v>153671.54</v>
      </c>
      <c r="G41" s="115">
        <v>0</v>
      </c>
      <c r="H41" s="116">
        <v>153671.54</v>
      </c>
      <c r="I41" s="117"/>
    </row>
    <row r="42" spans="1:9" outlineLevel="2" x14ac:dyDescent="0.2">
      <c r="A42" s="109" t="s">
        <v>2876</v>
      </c>
      <c r="B42" s="110" t="s">
        <v>2877</v>
      </c>
      <c r="C42" s="111">
        <v>1</v>
      </c>
      <c r="D42" s="112"/>
      <c r="E42" s="113">
        <v>202527.27</v>
      </c>
      <c r="F42" s="114">
        <f>C42*E42</f>
        <v>202527.27</v>
      </c>
      <c r="G42" s="115">
        <v>0</v>
      </c>
      <c r="H42" s="116">
        <f>F42*(1-(G42/100)) +(0*SUM(H43))</f>
        <v>202527.27</v>
      </c>
      <c r="I42" s="117"/>
    </row>
    <row r="43" spans="1:9" hidden="1" outlineLevel="2" x14ac:dyDescent="0.2">
      <c r="A43" s="109" t="s">
        <v>2878</v>
      </c>
      <c r="B43" s="110" t="s">
        <v>2877</v>
      </c>
      <c r="C43" s="111">
        <v>1</v>
      </c>
      <c r="D43" s="112"/>
      <c r="E43" s="113">
        <v>202527.27</v>
      </c>
      <c r="F43" s="114">
        <v>202527.27</v>
      </c>
      <c r="G43" s="115">
        <v>0</v>
      </c>
      <c r="H43" s="116">
        <v>202527.27</v>
      </c>
      <c r="I43" s="117"/>
    </row>
    <row r="44" spans="1:9" outlineLevel="2" x14ac:dyDescent="0.2">
      <c r="A44" s="109" t="s">
        <v>2879</v>
      </c>
      <c r="B44" s="110" t="s">
        <v>2880</v>
      </c>
      <c r="C44" s="111">
        <v>1</v>
      </c>
      <c r="D44" s="112"/>
      <c r="E44" s="113">
        <v>19784.95</v>
      </c>
      <c r="F44" s="114">
        <f>C44*E44</f>
        <v>19784.95</v>
      </c>
      <c r="G44" s="115">
        <v>0</v>
      </c>
      <c r="H44" s="116">
        <f>F44*(1-(G44/100)) +(0*SUM(H45))</f>
        <v>19784.95</v>
      </c>
      <c r="I44" s="117"/>
    </row>
    <row r="45" spans="1:9" hidden="1" outlineLevel="2" x14ac:dyDescent="0.2">
      <c r="A45" s="109" t="s">
        <v>2881</v>
      </c>
      <c r="B45" s="110" t="s">
        <v>2882</v>
      </c>
      <c r="C45" s="111">
        <v>1</v>
      </c>
      <c r="D45" s="112"/>
      <c r="E45" s="113">
        <v>19784.95</v>
      </c>
      <c r="F45" s="114">
        <v>19784.95</v>
      </c>
      <c r="G45" s="115">
        <v>0</v>
      </c>
      <c r="H45" s="116">
        <v>19784.95</v>
      </c>
      <c r="I45" s="117"/>
    </row>
    <row r="46" spans="1:9" outlineLevel="2" x14ac:dyDescent="0.2">
      <c r="A46" s="109" t="s">
        <v>2883</v>
      </c>
      <c r="B46" s="110" t="s">
        <v>2884</v>
      </c>
      <c r="C46" s="111">
        <v>1</v>
      </c>
      <c r="D46" s="112"/>
      <c r="E46" s="113">
        <v>84035.07</v>
      </c>
      <c r="F46" s="114">
        <f>C46*E46</f>
        <v>84035.07</v>
      </c>
      <c r="G46" s="115">
        <v>0</v>
      </c>
      <c r="H46" s="116">
        <f>F46*(1-(G46/100)) +(0*SUM(H47))</f>
        <v>84035.07</v>
      </c>
      <c r="I46" s="117"/>
    </row>
    <row r="47" spans="1:9" hidden="1" outlineLevel="2" x14ac:dyDescent="0.2">
      <c r="A47" s="109" t="s">
        <v>2885</v>
      </c>
      <c r="B47" s="110" t="s">
        <v>2886</v>
      </c>
      <c r="C47" s="111">
        <v>1</v>
      </c>
      <c r="D47" s="112"/>
      <c r="E47" s="113">
        <v>84035.07</v>
      </c>
      <c r="F47" s="114">
        <v>84035.07</v>
      </c>
      <c r="G47" s="115">
        <v>0</v>
      </c>
      <c r="H47" s="116">
        <v>84035.07</v>
      </c>
      <c r="I47" s="117"/>
    </row>
    <row r="48" spans="1:9" outlineLevel="2" x14ac:dyDescent="0.2">
      <c r="A48" s="109" t="s">
        <v>2887</v>
      </c>
      <c r="B48" s="110" t="s">
        <v>2888</v>
      </c>
      <c r="C48" s="111">
        <v>1</v>
      </c>
      <c r="D48" s="112"/>
      <c r="E48" s="113">
        <v>33720.43</v>
      </c>
      <c r="F48" s="114">
        <f>C48*E48</f>
        <v>33720.43</v>
      </c>
      <c r="G48" s="115">
        <v>0</v>
      </c>
      <c r="H48" s="116">
        <f>F48*(1-(G48/100)) +(0*SUM(H49))</f>
        <v>33720.43</v>
      </c>
      <c r="I48" s="117"/>
    </row>
    <row r="49" spans="1:9" hidden="1" outlineLevel="2" x14ac:dyDescent="0.2">
      <c r="A49" s="109" t="s">
        <v>2889</v>
      </c>
      <c r="B49" s="110" t="s">
        <v>2890</v>
      </c>
      <c r="C49" s="111">
        <v>1</v>
      </c>
      <c r="D49" s="112"/>
      <c r="E49" s="113">
        <v>33720.43</v>
      </c>
      <c r="F49" s="114">
        <v>33720.43</v>
      </c>
      <c r="G49" s="115">
        <v>0</v>
      </c>
      <c r="H49" s="116">
        <v>33720.43</v>
      </c>
      <c r="I49" s="117"/>
    </row>
    <row r="50" spans="1:9" outlineLevel="2" x14ac:dyDescent="0.2">
      <c r="A50" s="109" t="s">
        <v>2891</v>
      </c>
      <c r="B50" s="110" t="s">
        <v>2892</v>
      </c>
      <c r="C50" s="111">
        <v>1</v>
      </c>
      <c r="D50" s="112"/>
      <c r="E50" s="113">
        <v>4003841.36</v>
      </c>
      <c r="F50" s="114">
        <f>C50*E50</f>
        <v>4003841.36</v>
      </c>
      <c r="G50" s="115">
        <v>0</v>
      </c>
      <c r="H50" s="116">
        <f>F50*(1-(G50/100)) +(0*SUM(H51))</f>
        <v>4003841.36</v>
      </c>
      <c r="I50" s="117"/>
    </row>
    <row r="51" spans="1:9" hidden="1" outlineLevel="2" x14ac:dyDescent="0.2">
      <c r="A51" s="109" t="s">
        <v>2893</v>
      </c>
      <c r="B51" s="110" t="s">
        <v>2894</v>
      </c>
      <c r="C51" s="111">
        <v>1</v>
      </c>
      <c r="D51" s="112"/>
      <c r="E51" s="113">
        <v>4003841.36</v>
      </c>
      <c r="F51" s="114">
        <v>4003841.36</v>
      </c>
      <c r="G51" s="115">
        <v>0</v>
      </c>
      <c r="H51" s="116">
        <v>4003841.36</v>
      </c>
      <c r="I51" s="117"/>
    </row>
    <row r="52" spans="1:9" outlineLevel="2" x14ac:dyDescent="0.2">
      <c r="A52" s="109" t="s">
        <v>2895</v>
      </c>
      <c r="B52" s="110" t="s">
        <v>2896</v>
      </c>
      <c r="C52" s="111">
        <v>1</v>
      </c>
      <c r="D52" s="112"/>
      <c r="E52" s="113">
        <v>21505.38</v>
      </c>
      <c r="F52" s="114">
        <f>C52*E52</f>
        <v>21505.38</v>
      </c>
      <c r="G52" s="115">
        <v>0</v>
      </c>
      <c r="H52" s="116">
        <f>F52*(1-(G52/100)) +(0*SUM(H53))</f>
        <v>21505.38</v>
      </c>
      <c r="I52" s="117"/>
    </row>
    <row r="53" spans="1:9" hidden="1" outlineLevel="2" x14ac:dyDescent="0.2">
      <c r="A53" s="109" t="s">
        <v>2897</v>
      </c>
      <c r="B53" s="110" t="s">
        <v>2896</v>
      </c>
      <c r="C53" s="111">
        <v>1</v>
      </c>
      <c r="D53" s="112"/>
      <c r="E53" s="113">
        <v>21505.38</v>
      </c>
      <c r="F53" s="114">
        <v>21505.38</v>
      </c>
      <c r="G53" s="115">
        <v>0</v>
      </c>
      <c r="H53" s="116">
        <v>21505.38</v>
      </c>
      <c r="I53" s="117"/>
    </row>
    <row r="54" spans="1:9" outlineLevel="2" x14ac:dyDescent="0.2">
      <c r="A54" s="109" t="s">
        <v>2898</v>
      </c>
      <c r="B54" s="110" t="s">
        <v>2899</v>
      </c>
      <c r="C54" s="111">
        <v>1</v>
      </c>
      <c r="D54" s="112"/>
      <c r="E54" s="113">
        <v>26847.59</v>
      </c>
      <c r="F54" s="114">
        <f>C54*E54</f>
        <v>26847.59</v>
      </c>
      <c r="G54" s="115">
        <v>0</v>
      </c>
      <c r="H54" s="116">
        <f>F54*(1-(G54/100)) +(0*SUM(H55))</f>
        <v>26847.59</v>
      </c>
      <c r="I54" s="117"/>
    </row>
    <row r="55" spans="1:9" hidden="1" outlineLevel="2" x14ac:dyDescent="0.2">
      <c r="A55" s="109" t="s">
        <v>2900</v>
      </c>
      <c r="B55" s="110" t="s">
        <v>2899</v>
      </c>
      <c r="C55" s="111">
        <v>1</v>
      </c>
      <c r="D55" s="112"/>
      <c r="E55" s="113">
        <v>26847.59</v>
      </c>
      <c r="F55" s="114">
        <v>26847.59</v>
      </c>
      <c r="G55" s="115">
        <v>0</v>
      </c>
      <c r="H55" s="116">
        <v>26847.59</v>
      </c>
      <c r="I55" s="117"/>
    </row>
    <row r="56" spans="1:9" outlineLevel="2" x14ac:dyDescent="0.2">
      <c r="A56" s="109" t="s">
        <v>2901</v>
      </c>
      <c r="B56" s="110" t="s">
        <v>2902</v>
      </c>
      <c r="C56" s="111">
        <v>1</v>
      </c>
      <c r="D56" s="112"/>
      <c r="E56" s="113">
        <v>280200.57</v>
      </c>
      <c r="F56" s="114">
        <f>C56*E56</f>
        <v>280200.57</v>
      </c>
      <c r="G56" s="115">
        <v>0</v>
      </c>
      <c r="H56" s="116">
        <f>F56*(1-(G56/100)) +(0*SUM(H57))</f>
        <v>280200.57</v>
      </c>
      <c r="I56" s="117"/>
    </row>
    <row r="57" spans="1:9" hidden="1" outlineLevel="2" x14ac:dyDescent="0.2">
      <c r="A57" s="109" t="s">
        <v>2903</v>
      </c>
      <c r="B57" s="110" t="s">
        <v>2902</v>
      </c>
      <c r="C57" s="111">
        <v>1</v>
      </c>
      <c r="D57" s="112"/>
      <c r="E57" s="113">
        <v>280200.57</v>
      </c>
      <c r="F57" s="114">
        <v>280200.57</v>
      </c>
      <c r="G57" s="115">
        <v>0</v>
      </c>
      <c r="H57" s="116">
        <v>280200.57</v>
      </c>
      <c r="I57" s="117"/>
    </row>
    <row r="58" spans="1:9" outlineLevel="2" x14ac:dyDescent="0.2">
      <c r="A58" s="109" t="s">
        <v>2904</v>
      </c>
      <c r="B58" s="110" t="s">
        <v>2905</v>
      </c>
      <c r="C58" s="111">
        <v>1</v>
      </c>
      <c r="D58" s="112"/>
      <c r="E58" s="113">
        <v>43010.75</v>
      </c>
      <c r="F58" s="114">
        <f>C58*E58</f>
        <v>43010.75</v>
      </c>
      <c r="G58" s="115">
        <v>0</v>
      </c>
      <c r="H58" s="116">
        <f>F58*(1-(G58/100)) +(0*SUM(H59))</f>
        <v>43010.75</v>
      </c>
      <c r="I58" s="117"/>
    </row>
    <row r="59" spans="1:9" hidden="1" outlineLevel="2" x14ac:dyDescent="0.2">
      <c r="A59" s="109" t="s">
        <v>2906</v>
      </c>
      <c r="B59" s="110" t="s">
        <v>2905</v>
      </c>
      <c r="C59" s="111">
        <v>1</v>
      </c>
      <c r="D59" s="112"/>
      <c r="E59" s="113">
        <v>43010.75</v>
      </c>
      <c r="F59" s="114">
        <v>43010.75</v>
      </c>
      <c r="G59" s="115">
        <v>0</v>
      </c>
      <c r="H59" s="116">
        <v>43010.75</v>
      </c>
      <c r="I59" s="117"/>
    </row>
    <row r="60" spans="1:9" outlineLevel="2" x14ac:dyDescent="0.2">
      <c r="A60" s="109" t="s">
        <v>2907</v>
      </c>
      <c r="B60" s="110" t="s">
        <v>2908</v>
      </c>
      <c r="C60" s="111">
        <v>1</v>
      </c>
      <c r="D60" s="112"/>
      <c r="E60" s="113">
        <v>73118.28</v>
      </c>
      <c r="F60" s="114">
        <f>C60*E60</f>
        <v>73118.28</v>
      </c>
      <c r="G60" s="115">
        <v>0</v>
      </c>
      <c r="H60" s="116">
        <f>F60*(1-(G60/100)) +(0*SUM(H61))</f>
        <v>73118.28</v>
      </c>
      <c r="I60" s="117"/>
    </row>
    <row r="61" spans="1:9" hidden="1" outlineLevel="2" x14ac:dyDescent="0.2">
      <c r="A61" s="109" t="s">
        <v>2909</v>
      </c>
      <c r="B61" s="110" t="s">
        <v>2908</v>
      </c>
      <c r="C61" s="111">
        <v>1</v>
      </c>
      <c r="D61" s="112"/>
      <c r="E61" s="113">
        <v>73118.28</v>
      </c>
      <c r="F61" s="114">
        <v>73118.28</v>
      </c>
      <c r="G61" s="115">
        <v>0</v>
      </c>
      <c r="H61" s="116">
        <v>73118.28</v>
      </c>
      <c r="I61" s="117"/>
    </row>
    <row r="62" spans="1:9" outlineLevel="2" x14ac:dyDescent="0.2">
      <c r="A62" s="109" t="s">
        <v>2910</v>
      </c>
      <c r="B62" s="110" t="s">
        <v>2911</v>
      </c>
      <c r="C62" s="111">
        <v>1</v>
      </c>
      <c r="D62" s="112"/>
      <c r="E62" s="113">
        <v>653028.09</v>
      </c>
      <c r="F62" s="114">
        <f>C62*E62</f>
        <v>653028.09</v>
      </c>
      <c r="G62" s="115">
        <v>0</v>
      </c>
      <c r="H62" s="116">
        <f>F62*(1-(G62/100)) +(0*SUM(H63))</f>
        <v>653028.09</v>
      </c>
      <c r="I62" s="117"/>
    </row>
    <row r="63" spans="1:9" hidden="1" outlineLevel="2" x14ac:dyDescent="0.2">
      <c r="A63" s="109" t="s">
        <v>2912</v>
      </c>
      <c r="B63" s="110" t="s">
        <v>2911</v>
      </c>
      <c r="C63" s="111">
        <v>1</v>
      </c>
      <c r="D63" s="112"/>
      <c r="E63" s="113">
        <v>653028.09</v>
      </c>
      <c r="F63" s="114">
        <v>653028.09</v>
      </c>
      <c r="G63" s="115">
        <v>0</v>
      </c>
      <c r="H63" s="116">
        <v>653028.09</v>
      </c>
      <c r="I63" s="117"/>
    </row>
    <row r="64" spans="1:9" outlineLevel="2" x14ac:dyDescent="0.2">
      <c r="A64" s="109" t="s">
        <v>2913</v>
      </c>
      <c r="B64" s="110" t="s">
        <v>2914</v>
      </c>
      <c r="C64" s="111">
        <v>1</v>
      </c>
      <c r="D64" s="112"/>
      <c r="E64" s="113">
        <v>1080057.32</v>
      </c>
      <c r="F64" s="114">
        <f>C64*E64</f>
        <v>1080057.32</v>
      </c>
      <c r="G64" s="115">
        <v>0</v>
      </c>
      <c r="H64" s="116">
        <f>F64*(1-(G64/100)) +(0*SUM(H65))</f>
        <v>1080057.32</v>
      </c>
      <c r="I64" s="117"/>
    </row>
    <row r="65" spans="1:9" hidden="1" outlineLevel="2" x14ac:dyDescent="0.2">
      <c r="A65" s="109" t="s">
        <v>2915</v>
      </c>
      <c r="B65" s="110" t="s">
        <v>2914</v>
      </c>
      <c r="C65" s="111">
        <v>1</v>
      </c>
      <c r="D65" s="112"/>
      <c r="E65" s="113">
        <v>1080057.32</v>
      </c>
      <c r="F65" s="114">
        <v>1080057.32</v>
      </c>
      <c r="G65" s="115">
        <v>0</v>
      </c>
      <c r="H65" s="116">
        <v>1080057.32</v>
      </c>
      <c r="I65" s="117"/>
    </row>
    <row r="66" spans="1:9" outlineLevel="2" x14ac:dyDescent="0.2">
      <c r="A66" s="109" t="s">
        <v>2916</v>
      </c>
      <c r="B66" s="110" t="s">
        <v>2917</v>
      </c>
      <c r="C66" s="111">
        <v>1</v>
      </c>
      <c r="D66" s="112"/>
      <c r="E66" s="113">
        <v>677275.51</v>
      </c>
      <c r="F66" s="114">
        <f>C66*E66</f>
        <v>677275.51</v>
      </c>
      <c r="G66" s="115">
        <v>0</v>
      </c>
      <c r="H66" s="116">
        <f>F66*(1-(G66/100)) +(0*SUM(H67))</f>
        <v>677275.51</v>
      </c>
      <c r="I66" s="117"/>
    </row>
    <row r="67" spans="1:9" hidden="1" outlineLevel="2" x14ac:dyDescent="0.2">
      <c r="A67" s="109" t="s">
        <v>2918</v>
      </c>
      <c r="B67" s="110" t="s">
        <v>2917</v>
      </c>
      <c r="C67" s="111">
        <v>1</v>
      </c>
      <c r="D67" s="112"/>
      <c r="E67" s="113">
        <v>677275.51</v>
      </c>
      <c r="F67" s="114">
        <v>677275.51</v>
      </c>
      <c r="G67" s="115">
        <v>0</v>
      </c>
      <c r="H67" s="116">
        <v>677275.51</v>
      </c>
      <c r="I67" s="117"/>
    </row>
    <row r="68" spans="1:9" outlineLevel="2" x14ac:dyDescent="0.2">
      <c r="A68" s="109" t="s">
        <v>2919</v>
      </c>
      <c r="B68" s="110" t="s">
        <v>2920</v>
      </c>
      <c r="C68" s="111">
        <v>1</v>
      </c>
      <c r="D68" s="112"/>
      <c r="E68" s="113">
        <v>16100.49</v>
      </c>
      <c r="F68" s="114">
        <f>C68*E68</f>
        <v>16100.49</v>
      </c>
      <c r="G68" s="115">
        <v>0</v>
      </c>
      <c r="H68" s="116">
        <f>F68*(1-(G68/100)) +(0*SUM(H69))</f>
        <v>16100.49</v>
      </c>
      <c r="I68" s="117"/>
    </row>
    <row r="69" spans="1:9" hidden="1" outlineLevel="2" x14ac:dyDescent="0.2">
      <c r="A69" s="109" t="s">
        <v>2921</v>
      </c>
      <c r="B69" s="110" t="s">
        <v>2920</v>
      </c>
      <c r="C69" s="111">
        <v>1</v>
      </c>
      <c r="D69" s="112"/>
      <c r="E69" s="113">
        <v>16100.49</v>
      </c>
      <c r="F69" s="114">
        <v>16100.49</v>
      </c>
      <c r="G69" s="115">
        <v>0</v>
      </c>
      <c r="H69" s="116">
        <v>16100.49</v>
      </c>
      <c r="I69" s="117"/>
    </row>
    <row r="70" spans="1:9" x14ac:dyDescent="0.2">
      <c r="A70" s="109"/>
      <c r="B70" s="110"/>
      <c r="C70" s="111"/>
      <c r="D70" s="112"/>
      <c r="E70" s="113"/>
      <c r="F70" s="114"/>
      <c r="G70" s="115"/>
      <c r="H70" s="116"/>
      <c r="I70" s="117"/>
    </row>
    <row r="71" spans="1:9" ht="13.5" thickBot="1" x14ac:dyDescent="0.25">
      <c r="A71" s="118"/>
      <c r="B71" s="119"/>
      <c r="C71" s="120"/>
      <c r="D71" s="121"/>
      <c r="E71" s="122"/>
      <c r="F71" s="123"/>
      <c r="G71" s="124"/>
      <c r="H71" s="125"/>
      <c r="I71" s="126"/>
    </row>
    <row r="72" spans="1:9" x14ac:dyDescent="0.2">
      <c r="A72" s="27"/>
      <c r="B72" s="127" t="s">
        <v>49</v>
      </c>
      <c r="C72" s="128"/>
      <c r="D72" s="27"/>
      <c r="E72" s="129"/>
      <c r="F72" s="114"/>
      <c r="G72" s="130"/>
      <c r="H72" s="129">
        <f>F11</f>
        <v>32179301.949999996</v>
      </c>
      <c r="I72" s="129"/>
    </row>
    <row r="73" spans="1:9" x14ac:dyDescent="0.2">
      <c r="A73" s="4"/>
      <c r="B73" s="127" t="s">
        <v>50</v>
      </c>
      <c r="C73" s="96"/>
      <c r="D73" s="4"/>
      <c r="E73" s="20"/>
      <c r="F73" s="114"/>
      <c r="G73" s="97"/>
      <c r="H73" s="20">
        <f>H11</f>
        <v>32179301.949999996</v>
      </c>
      <c r="I73" s="20"/>
    </row>
    <row r="74" spans="1:9" x14ac:dyDescent="0.2">
      <c r="A74" s="4"/>
      <c r="B74" s="127" t="s">
        <v>51</v>
      </c>
      <c r="C74" s="96"/>
      <c r="D74" s="4"/>
      <c r="E74" s="20"/>
      <c r="F74" s="114"/>
      <c r="G74" s="97"/>
      <c r="H74" s="20">
        <f>I11</f>
        <v>0</v>
      </c>
      <c r="I74" s="20"/>
    </row>
    <row r="75" spans="1:9" x14ac:dyDescent="0.2">
      <c r="A75" s="4"/>
      <c r="B75" s="127"/>
      <c r="C75" s="96"/>
      <c r="D75" s="4"/>
      <c r="E75" s="20"/>
      <c r="F75" s="114"/>
      <c r="G75" s="97"/>
      <c r="H75" s="20"/>
      <c r="I75" s="20"/>
    </row>
    <row r="76" spans="1:9" x14ac:dyDescent="0.2">
      <c r="A76" s="4"/>
      <c r="B76" s="76" t="s">
        <v>52</v>
      </c>
      <c r="C76" s="96"/>
      <c r="D76" s="4"/>
      <c r="E76" s="20"/>
      <c r="F76" s="114"/>
      <c r="G76" s="97"/>
      <c r="H76" s="20">
        <f>SUM(H73,H74)</f>
        <v>32179301.949999996</v>
      </c>
    </row>
    <row r="77" spans="1:9" x14ac:dyDescent="0.2">
      <c r="A77" s="4"/>
      <c r="B77" s="76"/>
      <c r="C77" s="96"/>
      <c r="D77" s="4"/>
      <c r="E77" s="20"/>
      <c r="F77" s="20"/>
      <c r="G77" s="97"/>
      <c r="H77" s="20"/>
      <c r="I77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outlinePr summaryBelow="0"/>
    <pageSetUpPr fitToPage="1"/>
  </sheetPr>
  <dimension ref="A1:I70"/>
  <sheetViews>
    <sheetView tabSelected="1" view="pageBreakPreview" zoomScale="110" zoomScaleNormal="100" zoomScaleSheetLayoutView="110" workbookViewId="0">
      <selection activeCell="B5" sqref="B5"/>
    </sheetView>
  </sheetViews>
  <sheetFormatPr defaultRowHeight="12.75" outlineLevelRow="3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 t="s">
        <v>54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2922</v>
      </c>
      <c r="B11" s="110" t="s">
        <v>2923</v>
      </c>
      <c r="C11" s="111">
        <v>1</v>
      </c>
      <c r="D11" s="112"/>
      <c r="E11" s="113">
        <f>SUM(F12,F31,F53)</f>
        <v>13495132.550592</v>
      </c>
      <c r="F11" s="114">
        <f>C11*E11</f>
        <v>13495132.550592</v>
      </c>
      <c r="G11" s="115">
        <f>IF(F11=0, 0, 100*(1-(H11/F11)))</f>
        <v>71.421720403840737</v>
      </c>
      <c r="H11" s="116">
        <f>C11*SUM(H12,H31,H53)</f>
        <v>3856676.7121804799</v>
      </c>
      <c r="I11" s="117">
        <f>SUM(I12:I62)</f>
        <v>0</v>
      </c>
    </row>
    <row r="12" spans="1:9" outlineLevel="1" x14ac:dyDescent="0.2">
      <c r="A12" s="109" t="s">
        <v>2924</v>
      </c>
      <c r="B12" s="110" t="s">
        <v>2925</v>
      </c>
      <c r="C12" s="111">
        <v>1</v>
      </c>
      <c r="D12" s="112"/>
      <c r="E12" s="113">
        <f>SUM(F13,F26)</f>
        <v>11422875.83344</v>
      </c>
      <c r="F12" s="114">
        <f>C12*E12</f>
        <v>11422875.83344</v>
      </c>
      <c r="G12" s="115">
        <f>IF(F12=0, 0, 100*(1-(H12/F12)))</f>
        <v>70.591161551194631</v>
      </c>
      <c r="H12" s="116">
        <f>C12*SUM(H13,H26)</f>
        <v>3359335.1000640001</v>
      </c>
      <c r="I12" s="117"/>
    </row>
    <row r="13" spans="1:9" outlineLevel="2" x14ac:dyDescent="0.2">
      <c r="A13" s="109" t="s">
        <v>2926</v>
      </c>
      <c r="B13" s="110" t="s">
        <v>2927</v>
      </c>
      <c r="C13" s="111">
        <v>1</v>
      </c>
      <c r="D13" s="112"/>
      <c r="E13" s="113">
        <f>SUM(F14,F16,F18,F20,F22,F24)</f>
        <v>9706640</v>
      </c>
      <c r="F13" s="114">
        <f>C13*E13</f>
        <v>9706640</v>
      </c>
      <c r="G13" s="115">
        <f>IF(F13=0, 0, 100*(1-(H13/F13)))</f>
        <v>76</v>
      </c>
      <c r="H13" s="116">
        <f>C13*SUM(H14,H16,H18,H20,H22,H24)</f>
        <v>2329593.6</v>
      </c>
      <c r="I13" s="117"/>
    </row>
    <row r="14" spans="1:9" outlineLevel="3" x14ac:dyDescent="0.2">
      <c r="A14" s="109" t="s">
        <v>2928</v>
      </c>
      <c r="B14" s="110" t="s">
        <v>1877</v>
      </c>
      <c r="C14" s="111">
        <v>8000</v>
      </c>
      <c r="D14" s="112"/>
      <c r="E14" s="113">
        <v>18.75</v>
      </c>
      <c r="F14" s="114">
        <f>C14*E14</f>
        <v>150000</v>
      </c>
      <c r="G14" s="115">
        <v>76</v>
      </c>
      <c r="H14" s="116">
        <f>F14*(1-(G14/100)) +(0*SUM(H15))</f>
        <v>36000</v>
      </c>
      <c r="I14" s="117"/>
    </row>
    <row r="15" spans="1:9" hidden="1" outlineLevel="3" x14ac:dyDescent="0.2">
      <c r="A15" s="109" t="s">
        <v>2929</v>
      </c>
      <c r="B15" s="110" t="s">
        <v>1879</v>
      </c>
      <c r="C15" s="111">
        <v>1</v>
      </c>
      <c r="D15" s="112"/>
      <c r="E15" s="113">
        <v>18.75</v>
      </c>
      <c r="F15" s="114">
        <v>18.75</v>
      </c>
      <c r="G15" s="115">
        <v>76</v>
      </c>
      <c r="H15" s="116">
        <v>4.5</v>
      </c>
      <c r="I15" s="117"/>
    </row>
    <row r="16" spans="1:9" outlineLevel="3" x14ac:dyDescent="0.2">
      <c r="A16" s="109" t="s">
        <v>2930</v>
      </c>
      <c r="B16" s="110" t="s">
        <v>1911</v>
      </c>
      <c r="C16" s="111">
        <v>8000</v>
      </c>
      <c r="D16" s="112"/>
      <c r="E16" s="113">
        <v>33.450000000000003</v>
      </c>
      <c r="F16" s="114">
        <f>C16*E16</f>
        <v>267600</v>
      </c>
      <c r="G16" s="115">
        <v>76</v>
      </c>
      <c r="H16" s="116">
        <f>F16*(1-(G16/100)) +(0*SUM(H17))</f>
        <v>64224</v>
      </c>
      <c r="I16" s="117"/>
    </row>
    <row r="17" spans="1:9" hidden="1" outlineLevel="3" x14ac:dyDescent="0.2">
      <c r="A17" s="109" t="s">
        <v>2931</v>
      </c>
      <c r="B17" s="110" t="s">
        <v>1913</v>
      </c>
      <c r="C17" s="111">
        <v>1</v>
      </c>
      <c r="D17" s="112"/>
      <c r="E17" s="113">
        <v>33.450000000000003</v>
      </c>
      <c r="F17" s="114">
        <v>33.450000000000003</v>
      </c>
      <c r="G17" s="115">
        <v>76</v>
      </c>
      <c r="H17" s="116">
        <v>8.0280000000000005</v>
      </c>
      <c r="I17" s="117"/>
    </row>
    <row r="18" spans="1:9" outlineLevel="3" x14ac:dyDescent="0.2">
      <c r="A18" s="109" t="s">
        <v>2932</v>
      </c>
      <c r="B18" s="110" t="s">
        <v>1915</v>
      </c>
      <c r="C18" s="111">
        <v>8000</v>
      </c>
      <c r="D18" s="112"/>
      <c r="E18" s="113">
        <v>11.23</v>
      </c>
      <c r="F18" s="114">
        <f>C18*E18</f>
        <v>89840</v>
      </c>
      <c r="G18" s="115">
        <v>76</v>
      </c>
      <c r="H18" s="116">
        <f>F18*(1-(G18/100)) +(0*SUM(H19))</f>
        <v>21561.599999999999</v>
      </c>
      <c r="I18" s="117"/>
    </row>
    <row r="19" spans="1:9" hidden="1" outlineLevel="3" x14ac:dyDescent="0.2">
      <c r="A19" s="109" t="s">
        <v>2933</v>
      </c>
      <c r="B19" s="110" t="s">
        <v>1917</v>
      </c>
      <c r="C19" s="111">
        <v>1</v>
      </c>
      <c r="D19" s="112"/>
      <c r="E19" s="113">
        <v>11.23</v>
      </c>
      <c r="F19" s="114">
        <v>11.23</v>
      </c>
      <c r="G19" s="115">
        <v>76</v>
      </c>
      <c r="H19" s="116">
        <v>2.6951999999999998</v>
      </c>
      <c r="I19" s="117"/>
    </row>
    <row r="20" spans="1:9" outlineLevel="3" x14ac:dyDescent="0.2">
      <c r="A20" s="109" t="s">
        <v>2934</v>
      </c>
      <c r="B20" s="110" t="s">
        <v>1919</v>
      </c>
      <c r="C20" s="111">
        <v>8000</v>
      </c>
      <c r="D20" s="112"/>
      <c r="E20" s="113">
        <v>11.23</v>
      </c>
      <c r="F20" s="114">
        <f>C20*E20</f>
        <v>89840</v>
      </c>
      <c r="G20" s="115">
        <v>76</v>
      </c>
      <c r="H20" s="116">
        <f>F20*(1-(G20/100)) +(0*SUM(H21))</f>
        <v>21561.599999999999</v>
      </c>
      <c r="I20" s="117"/>
    </row>
    <row r="21" spans="1:9" hidden="1" outlineLevel="3" x14ac:dyDescent="0.2">
      <c r="A21" s="109" t="s">
        <v>2935</v>
      </c>
      <c r="B21" s="110" t="s">
        <v>1921</v>
      </c>
      <c r="C21" s="111">
        <v>1</v>
      </c>
      <c r="D21" s="112"/>
      <c r="E21" s="113">
        <v>11.23</v>
      </c>
      <c r="F21" s="114">
        <v>11.23</v>
      </c>
      <c r="G21" s="115">
        <v>76</v>
      </c>
      <c r="H21" s="116">
        <v>2.6951999999999998</v>
      </c>
      <c r="I21" s="117"/>
    </row>
    <row r="22" spans="1:9" outlineLevel="3" x14ac:dyDescent="0.2">
      <c r="A22" s="109" t="s">
        <v>2936</v>
      </c>
      <c r="B22" s="110" t="s">
        <v>1925</v>
      </c>
      <c r="C22" s="111">
        <v>8000</v>
      </c>
      <c r="D22" s="112"/>
      <c r="E22" s="113">
        <v>25.5</v>
      </c>
      <c r="F22" s="114">
        <f>C22*E22</f>
        <v>204000</v>
      </c>
      <c r="G22" s="115">
        <v>76</v>
      </c>
      <c r="H22" s="116">
        <f>F22*(1-(G22/100)) +(0*SUM(H23))</f>
        <v>48960</v>
      </c>
      <c r="I22" s="117"/>
    </row>
    <row r="23" spans="1:9" hidden="1" outlineLevel="3" x14ac:dyDescent="0.2">
      <c r="A23" s="109" t="s">
        <v>2937</v>
      </c>
      <c r="B23" s="110" t="s">
        <v>1925</v>
      </c>
      <c r="C23" s="111">
        <v>1</v>
      </c>
      <c r="D23" s="112"/>
      <c r="E23" s="113">
        <v>25.5</v>
      </c>
      <c r="F23" s="114">
        <v>25.5</v>
      </c>
      <c r="G23" s="115">
        <v>76</v>
      </c>
      <c r="H23" s="116">
        <v>6.12</v>
      </c>
      <c r="I23" s="117"/>
    </row>
    <row r="24" spans="1:9" outlineLevel="3" x14ac:dyDescent="0.2">
      <c r="A24" s="109" t="s">
        <v>2938</v>
      </c>
      <c r="B24" s="110" t="s">
        <v>1930</v>
      </c>
      <c r="C24" s="111">
        <v>8000</v>
      </c>
      <c r="D24" s="112"/>
      <c r="E24" s="113">
        <v>1113.17</v>
      </c>
      <c r="F24" s="114">
        <f>C24*E24</f>
        <v>8905360</v>
      </c>
      <c r="G24" s="115">
        <v>76</v>
      </c>
      <c r="H24" s="116">
        <f>F24*(1-(G24/100)) +(0*SUM(H25))</f>
        <v>2137286.4</v>
      </c>
      <c r="I24" s="117"/>
    </row>
    <row r="25" spans="1:9" hidden="1" outlineLevel="3" x14ac:dyDescent="0.2">
      <c r="A25" s="109" t="s">
        <v>2939</v>
      </c>
      <c r="B25" s="110" t="s">
        <v>1932</v>
      </c>
      <c r="C25" s="111">
        <v>1</v>
      </c>
      <c r="D25" s="112"/>
      <c r="E25" s="113">
        <v>1113.17</v>
      </c>
      <c r="F25" s="114">
        <v>1113.17</v>
      </c>
      <c r="G25" s="115">
        <v>76</v>
      </c>
      <c r="H25" s="116">
        <v>267.16079999999999</v>
      </c>
      <c r="I25" s="117"/>
    </row>
    <row r="26" spans="1:9" outlineLevel="2" x14ac:dyDescent="0.2">
      <c r="A26" s="109" t="s">
        <v>2940</v>
      </c>
      <c r="B26" s="110" t="s">
        <v>2941</v>
      </c>
      <c r="C26" s="111">
        <v>1</v>
      </c>
      <c r="D26" s="112"/>
      <c r="E26" s="113">
        <f>SUM(F27,F29)</f>
        <v>1716235.8334400002</v>
      </c>
      <c r="F26" s="114">
        <f>C26*E26</f>
        <v>1716235.8334400002</v>
      </c>
      <c r="G26" s="115">
        <f>IF(F26=0, 0, 100*(1-(H26/F26)))</f>
        <v>40</v>
      </c>
      <c r="H26" s="116">
        <f>C26*SUM(H27,H29)</f>
        <v>1029741.500064</v>
      </c>
      <c r="I26" s="117"/>
    </row>
    <row r="27" spans="1:9" outlineLevel="3" x14ac:dyDescent="0.2">
      <c r="A27" s="109" t="s">
        <v>2942</v>
      </c>
      <c r="B27" s="110" t="s">
        <v>821</v>
      </c>
      <c r="C27" s="111">
        <v>1600</v>
      </c>
      <c r="D27" s="112"/>
      <c r="E27" s="113">
        <v>214.52947918000001</v>
      </c>
      <c r="F27" s="114">
        <f>C27*E27</f>
        <v>343247.16668800003</v>
      </c>
      <c r="G27" s="115">
        <v>40</v>
      </c>
      <c r="H27" s="116">
        <f>F27*(1-(G27/100)) +(0*SUM(H28))</f>
        <v>205948.3000128</v>
      </c>
      <c r="I27" s="117"/>
    </row>
    <row r="28" spans="1:9" hidden="1" outlineLevel="3" x14ac:dyDescent="0.2">
      <c r="A28" s="109" t="s">
        <v>2943</v>
      </c>
      <c r="B28" s="110" t="s">
        <v>452</v>
      </c>
      <c r="C28" s="111">
        <v>1</v>
      </c>
      <c r="D28" s="112"/>
      <c r="E28" s="113">
        <v>214.52947918000001</v>
      </c>
      <c r="F28" s="114">
        <v>214.52947918000001</v>
      </c>
      <c r="G28" s="115">
        <v>40</v>
      </c>
      <c r="H28" s="116">
        <v>128.71768750800001</v>
      </c>
      <c r="I28" s="117"/>
    </row>
    <row r="29" spans="1:9" outlineLevel="3" x14ac:dyDescent="0.2">
      <c r="A29" s="109" t="s">
        <v>2944</v>
      </c>
      <c r="B29" s="110" t="s">
        <v>824</v>
      </c>
      <c r="C29" s="111">
        <v>6400</v>
      </c>
      <c r="D29" s="112"/>
      <c r="E29" s="113">
        <v>214.52947918000001</v>
      </c>
      <c r="F29" s="114">
        <f>C29*E29</f>
        <v>1372988.6667520001</v>
      </c>
      <c r="G29" s="115">
        <v>40</v>
      </c>
      <c r="H29" s="116">
        <f>F29*(1-(G29/100)) +(0*SUM(H30))</f>
        <v>823793.20005119999</v>
      </c>
      <c r="I29" s="117"/>
    </row>
    <row r="30" spans="1:9" hidden="1" outlineLevel="3" x14ac:dyDescent="0.2">
      <c r="A30" s="109" t="s">
        <v>2945</v>
      </c>
      <c r="B30" s="110" t="s">
        <v>454</v>
      </c>
      <c r="C30" s="111">
        <v>1</v>
      </c>
      <c r="D30" s="112"/>
      <c r="E30" s="113">
        <v>214.52947918000001</v>
      </c>
      <c r="F30" s="114">
        <v>214.52947918000001</v>
      </c>
      <c r="G30" s="115">
        <v>40</v>
      </c>
      <c r="H30" s="116">
        <v>128.71768750800001</v>
      </c>
      <c r="I30" s="117"/>
    </row>
    <row r="31" spans="1:9" outlineLevel="1" x14ac:dyDescent="0.2">
      <c r="A31" s="109" t="s">
        <v>2946</v>
      </c>
      <c r="B31" s="110" t="s">
        <v>2947</v>
      </c>
      <c r="C31" s="111">
        <v>1</v>
      </c>
      <c r="D31" s="112"/>
      <c r="E31" s="113">
        <f>SUM(F32)</f>
        <v>1662344.5816799998</v>
      </c>
      <c r="F31" s="114">
        <f>C31*E31</f>
        <v>1662344.5816799998</v>
      </c>
      <c r="G31" s="115">
        <f>IF(F31=0, 0, 100*(1-(H31/F31)))</f>
        <v>76</v>
      </c>
      <c r="H31" s="116">
        <f>C31*SUM(H32)</f>
        <v>398962.69960319996</v>
      </c>
      <c r="I31" s="117"/>
    </row>
    <row r="32" spans="1:9" outlineLevel="1" x14ac:dyDescent="0.2">
      <c r="A32" s="109" t="s">
        <v>2948</v>
      </c>
      <c r="B32" s="110" t="s">
        <v>2949</v>
      </c>
      <c r="C32" s="111">
        <v>1</v>
      </c>
      <c r="D32" s="112"/>
      <c r="E32" s="113">
        <f>SUM(F33,F35,F37,F39,F41,F43,F45,F47,F49,F51)</f>
        <v>1662344.5816799998</v>
      </c>
      <c r="F32" s="114">
        <f>C32*E32</f>
        <v>1662344.5816799998</v>
      </c>
      <c r="G32" s="115">
        <f>IF(F32=0, 0, 100*(1-(H32/F32)))</f>
        <v>76</v>
      </c>
      <c r="H32" s="116">
        <f>C32*SUM(H33,H35,H37,H39,H41,H43,H45,H47,H49,H51)</f>
        <v>398962.69960319996</v>
      </c>
      <c r="I32" s="117"/>
    </row>
    <row r="33" spans="1:9" outlineLevel="2" x14ac:dyDescent="0.2">
      <c r="A33" s="109" t="s">
        <v>2950</v>
      </c>
      <c r="B33" s="110" t="s">
        <v>2772</v>
      </c>
      <c r="C33" s="111">
        <v>1600</v>
      </c>
      <c r="D33" s="112"/>
      <c r="E33" s="113">
        <v>25</v>
      </c>
      <c r="F33" s="114">
        <f>C33*E33</f>
        <v>40000</v>
      </c>
      <c r="G33" s="115">
        <v>76</v>
      </c>
      <c r="H33" s="116">
        <f>F33*(1-(G33/100)) +(0*SUM(H34))</f>
        <v>9600</v>
      </c>
      <c r="I33" s="117"/>
    </row>
    <row r="34" spans="1:9" hidden="1" outlineLevel="2" x14ac:dyDescent="0.2">
      <c r="A34" s="109" t="s">
        <v>2951</v>
      </c>
      <c r="B34" s="110" t="s">
        <v>2774</v>
      </c>
      <c r="C34" s="111">
        <v>1</v>
      </c>
      <c r="D34" s="112"/>
      <c r="E34" s="113">
        <v>25</v>
      </c>
      <c r="F34" s="114">
        <v>25</v>
      </c>
      <c r="G34" s="115">
        <v>76</v>
      </c>
      <c r="H34" s="116">
        <v>6</v>
      </c>
      <c r="I34" s="117"/>
    </row>
    <row r="35" spans="1:9" outlineLevel="2" x14ac:dyDescent="0.2">
      <c r="A35" s="109" t="s">
        <v>2952</v>
      </c>
      <c r="B35" s="110" t="s">
        <v>2776</v>
      </c>
      <c r="C35" s="111">
        <v>6400</v>
      </c>
      <c r="D35" s="112"/>
      <c r="E35" s="113">
        <v>33</v>
      </c>
      <c r="F35" s="114">
        <f>C35*E35</f>
        <v>211200</v>
      </c>
      <c r="G35" s="115">
        <v>76</v>
      </c>
      <c r="H35" s="116">
        <f>F35*(1-(G35/100)) +(0*SUM(H36))</f>
        <v>50688</v>
      </c>
      <c r="I35" s="117"/>
    </row>
    <row r="36" spans="1:9" hidden="1" outlineLevel="2" x14ac:dyDescent="0.2">
      <c r="A36" s="109" t="s">
        <v>2953</v>
      </c>
      <c r="B36" s="110" t="s">
        <v>2774</v>
      </c>
      <c r="C36" s="111">
        <v>1</v>
      </c>
      <c r="D36" s="112"/>
      <c r="E36" s="113">
        <v>33</v>
      </c>
      <c r="F36" s="114">
        <v>33</v>
      </c>
      <c r="G36" s="115">
        <v>76</v>
      </c>
      <c r="H36" s="116">
        <v>7.92</v>
      </c>
      <c r="I36" s="117"/>
    </row>
    <row r="37" spans="1:9" outlineLevel="2" x14ac:dyDescent="0.2">
      <c r="A37" s="109" t="s">
        <v>2954</v>
      </c>
      <c r="B37" s="110" t="s">
        <v>2779</v>
      </c>
      <c r="C37" s="111">
        <v>1600</v>
      </c>
      <c r="D37" s="112"/>
      <c r="E37" s="113">
        <v>95.504902580000007</v>
      </c>
      <c r="F37" s="114">
        <f>C37*E37</f>
        <v>152807.844128</v>
      </c>
      <c r="G37" s="115">
        <v>76</v>
      </c>
      <c r="H37" s="116">
        <f>F37*(1-(G37/100)) +(0*SUM(H38))</f>
        <v>36673.882590720001</v>
      </c>
      <c r="I37" s="117"/>
    </row>
    <row r="38" spans="1:9" hidden="1" outlineLevel="2" x14ac:dyDescent="0.2">
      <c r="A38" s="109" t="s">
        <v>2955</v>
      </c>
      <c r="B38" s="110" t="s">
        <v>2781</v>
      </c>
      <c r="C38" s="111">
        <v>1</v>
      </c>
      <c r="D38" s="112"/>
      <c r="E38" s="113">
        <v>95.504902580000007</v>
      </c>
      <c r="F38" s="114">
        <v>95.504902580000007</v>
      </c>
      <c r="G38" s="115">
        <v>76</v>
      </c>
      <c r="H38" s="116">
        <v>22.921176619200001</v>
      </c>
      <c r="I38" s="117"/>
    </row>
    <row r="39" spans="1:9" outlineLevel="2" x14ac:dyDescent="0.2">
      <c r="A39" s="109" t="s">
        <v>2956</v>
      </c>
      <c r="B39" s="110" t="s">
        <v>2783</v>
      </c>
      <c r="C39" s="111">
        <v>6400</v>
      </c>
      <c r="D39" s="112"/>
      <c r="E39" s="113">
        <v>31.83496753</v>
      </c>
      <c r="F39" s="114">
        <f>C39*E39</f>
        <v>203743.79219199999</v>
      </c>
      <c r="G39" s="115">
        <v>76</v>
      </c>
      <c r="H39" s="116">
        <f>F39*(1-(G39/100)) +(0*SUM(H40))</f>
        <v>48898.51012608</v>
      </c>
      <c r="I39" s="117"/>
    </row>
    <row r="40" spans="1:9" hidden="1" outlineLevel="2" x14ac:dyDescent="0.2">
      <c r="A40" s="109" t="s">
        <v>2957</v>
      </c>
      <c r="B40" s="110" t="s">
        <v>2785</v>
      </c>
      <c r="C40" s="111">
        <v>1</v>
      </c>
      <c r="D40" s="112"/>
      <c r="E40" s="113">
        <v>31.83496753</v>
      </c>
      <c r="F40" s="114">
        <v>31.83496753</v>
      </c>
      <c r="G40" s="115">
        <v>76</v>
      </c>
      <c r="H40" s="116">
        <v>7.6403922071999997</v>
      </c>
      <c r="I40" s="117"/>
    </row>
    <row r="41" spans="1:9" outlineLevel="2" x14ac:dyDescent="0.2">
      <c r="A41" s="109" t="s">
        <v>2958</v>
      </c>
      <c r="B41" s="110" t="s">
        <v>2787</v>
      </c>
      <c r="C41" s="111">
        <v>1600</v>
      </c>
      <c r="D41" s="112"/>
      <c r="E41" s="113">
        <v>60.16808863</v>
      </c>
      <c r="F41" s="114">
        <f>C41*E41</f>
        <v>96268.941808000003</v>
      </c>
      <c r="G41" s="115">
        <v>76</v>
      </c>
      <c r="H41" s="116">
        <f>F41*(1-(G41/100)) +(0*SUM(H42))</f>
        <v>23104.54603392</v>
      </c>
      <c r="I41" s="117"/>
    </row>
    <row r="42" spans="1:9" hidden="1" outlineLevel="2" x14ac:dyDescent="0.2">
      <c r="A42" s="109" t="s">
        <v>2959</v>
      </c>
      <c r="B42" s="110" t="s">
        <v>2789</v>
      </c>
      <c r="C42" s="111">
        <v>1</v>
      </c>
      <c r="D42" s="112"/>
      <c r="E42" s="113">
        <v>60.16808863</v>
      </c>
      <c r="F42" s="114">
        <v>60.16808863</v>
      </c>
      <c r="G42" s="115">
        <v>76</v>
      </c>
      <c r="H42" s="116">
        <v>14.440341271199999</v>
      </c>
      <c r="I42" s="117"/>
    </row>
    <row r="43" spans="1:9" outlineLevel="2" x14ac:dyDescent="0.2">
      <c r="A43" s="109" t="s">
        <v>2960</v>
      </c>
      <c r="B43" s="110" t="s">
        <v>2791</v>
      </c>
      <c r="C43" s="111">
        <v>6400</v>
      </c>
      <c r="D43" s="112"/>
      <c r="E43" s="113">
        <v>20.056029540000001</v>
      </c>
      <c r="F43" s="114">
        <f>C43*E43</f>
        <v>128358.58905600001</v>
      </c>
      <c r="G43" s="115">
        <v>76</v>
      </c>
      <c r="H43" s="116">
        <f>F43*(1-(G43/100)) +(0*SUM(H44))</f>
        <v>30806.061373440003</v>
      </c>
      <c r="I43" s="117"/>
    </row>
    <row r="44" spans="1:9" hidden="1" outlineLevel="2" x14ac:dyDescent="0.2">
      <c r="A44" s="109" t="s">
        <v>2961</v>
      </c>
      <c r="B44" s="110" t="s">
        <v>2793</v>
      </c>
      <c r="C44" s="111">
        <v>1</v>
      </c>
      <c r="D44" s="112"/>
      <c r="E44" s="113">
        <v>20.056029540000001</v>
      </c>
      <c r="F44" s="114">
        <v>20.056029540000001</v>
      </c>
      <c r="G44" s="115">
        <v>76</v>
      </c>
      <c r="H44" s="116">
        <v>4.8134470896000003</v>
      </c>
      <c r="I44" s="117"/>
    </row>
    <row r="45" spans="1:9" outlineLevel="2" x14ac:dyDescent="0.2">
      <c r="A45" s="109" t="s">
        <v>2962</v>
      </c>
      <c r="B45" s="110" t="s">
        <v>2795</v>
      </c>
      <c r="C45" s="111">
        <v>1600</v>
      </c>
      <c r="D45" s="112"/>
      <c r="E45" s="113">
        <v>20.056029540000001</v>
      </c>
      <c r="F45" s="114">
        <f>C45*E45</f>
        <v>32089.647264000003</v>
      </c>
      <c r="G45" s="115">
        <v>76</v>
      </c>
      <c r="H45" s="116">
        <f>F45*(1-(G45/100)) +(0*SUM(H46))</f>
        <v>7701.5153433600008</v>
      </c>
      <c r="I45" s="117"/>
    </row>
    <row r="46" spans="1:9" hidden="1" outlineLevel="2" x14ac:dyDescent="0.2">
      <c r="A46" s="109" t="s">
        <v>2963</v>
      </c>
      <c r="B46" s="110" t="s">
        <v>2795</v>
      </c>
      <c r="C46" s="111">
        <v>1</v>
      </c>
      <c r="D46" s="112"/>
      <c r="E46" s="113">
        <v>20.056029540000001</v>
      </c>
      <c r="F46" s="114">
        <v>20.056029540000001</v>
      </c>
      <c r="G46" s="115">
        <v>76</v>
      </c>
      <c r="H46" s="116">
        <v>4.8134470896000003</v>
      </c>
      <c r="I46" s="117"/>
    </row>
    <row r="47" spans="1:9" outlineLevel="2" x14ac:dyDescent="0.2">
      <c r="A47" s="109" t="s">
        <v>2964</v>
      </c>
      <c r="B47" s="110" t="s">
        <v>2798</v>
      </c>
      <c r="C47" s="111">
        <v>6400</v>
      </c>
      <c r="D47" s="112"/>
      <c r="E47" s="113">
        <v>60.16808863</v>
      </c>
      <c r="F47" s="114">
        <f>C47*E47</f>
        <v>385075.76723200001</v>
      </c>
      <c r="G47" s="115">
        <v>76</v>
      </c>
      <c r="H47" s="116">
        <f>F47*(1-(G47/100)) +(0*SUM(H48))</f>
        <v>92418.18413568</v>
      </c>
      <c r="I47" s="117"/>
    </row>
    <row r="48" spans="1:9" hidden="1" outlineLevel="2" x14ac:dyDescent="0.2">
      <c r="A48" s="109" t="s">
        <v>2965</v>
      </c>
      <c r="B48" s="110" t="s">
        <v>2798</v>
      </c>
      <c r="C48" s="111">
        <v>1</v>
      </c>
      <c r="D48" s="112"/>
      <c r="E48" s="113">
        <v>60.16808863</v>
      </c>
      <c r="F48" s="114">
        <v>60.16808863</v>
      </c>
      <c r="G48" s="115">
        <v>76</v>
      </c>
      <c r="H48" s="116">
        <v>14.440341271199999</v>
      </c>
      <c r="I48" s="117"/>
    </row>
    <row r="49" spans="1:9" outlineLevel="2" x14ac:dyDescent="0.2">
      <c r="A49" s="109" t="s">
        <v>2966</v>
      </c>
      <c r="B49" s="110" t="s">
        <v>2801</v>
      </c>
      <c r="C49" s="111">
        <v>1600</v>
      </c>
      <c r="D49" s="112"/>
      <c r="E49" s="113">
        <v>110</v>
      </c>
      <c r="F49" s="114">
        <f>C49*E49</f>
        <v>176000</v>
      </c>
      <c r="G49" s="115">
        <v>76</v>
      </c>
      <c r="H49" s="116">
        <f>F49*(1-(G49/100)) +(0*SUM(H50))</f>
        <v>42240</v>
      </c>
      <c r="I49" s="117"/>
    </row>
    <row r="50" spans="1:9" hidden="1" outlineLevel="2" x14ac:dyDescent="0.2">
      <c r="A50" s="109" t="s">
        <v>2967</v>
      </c>
      <c r="B50" s="110"/>
      <c r="C50" s="111">
        <v>1</v>
      </c>
      <c r="D50" s="112"/>
      <c r="E50" s="113">
        <v>110</v>
      </c>
      <c r="F50" s="114">
        <v>110</v>
      </c>
      <c r="G50" s="115">
        <v>76</v>
      </c>
      <c r="H50" s="116">
        <v>26.4</v>
      </c>
      <c r="I50" s="117"/>
    </row>
    <row r="51" spans="1:9" outlineLevel="2" x14ac:dyDescent="0.2">
      <c r="A51" s="109" t="s">
        <v>2968</v>
      </c>
      <c r="B51" s="110" t="s">
        <v>2804</v>
      </c>
      <c r="C51" s="111">
        <v>6400</v>
      </c>
      <c r="D51" s="112"/>
      <c r="E51" s="113">
        <v>37</v>
      </c>
      <c r="F51" s="114">
        <f>C51*E51</f>
        <v>236800</v>
      </c>
      <c r="G51" s="115">
        <v>76</v>
      </c>
      <c r="H51" s="116">
        <f>F51*(1-(G51/100)) +(0*SUM(H52))</f>
        <v>56832</v>
      </c>
      <c r="I51" s="117"/>
    </row>
    <row r="52" spans="1:9" hidden="1" outlineLevel="2" x14ac:dyDescent="0.2">
      <c r="A52" s="109" t="s">
        <v>2969</v>
      </c>
      <c r="B52" s="110"/>
      <c r="C52" s="111">
        <v>1</v>
      </c>
      <c r="D52" s="112"/>
      <c r="E52" s="113">
        <v>37</v>
      </c>
      <c r="F52" s="114">
        <v>37</v>
      </c>
      <c r="G52" s="115">
        <v>76</v>
      </c>
      <c r="H52" s="116">
        <v>8.8800000000000008</v>
      </c>
      <c r="I52" s="117"/>
    </row>
    <row r="53" spans="1:9" outlineLevel="1" x14ac:dyDescent="0.2">
      <c r="A53" s="109" t="s">
        <v>2970</v>
      </c>
      <c r="B53" s="110" t="s">
        <v>2971</v>
      </c>
      <c r="C53" s="111">
        <v>1</v>
      </c>
      <c r="D53" s="112"/>
      <c r="E53" s="113">
        <f>SUM(F54)</f>
        <v>409912.13547199999</v>
      </c>
      <c r="F53" s="114">
        <f>C53*E53</f>
        <v>409912.13547199999</v>
      </c>
      <c r="G53" s="115">
        <f>IF(F53=0, 0, 100*(1-(H53/F53)))</f>
        <v>76</v>
      </c>
      <c r="H53" s="116">
        <f>C53*SUM(H54)</f>
        <v>98378.912513279996</v>
      </c>
      <c r="I53" s="117"/>
    </row>
    <row r="54" spans="1:9" outlineLevel="1" x14ac:dyDescent="0.2">
      <c r="A54" s="109" t="s">
        <v>2972</v>
      </c>
      <c r="B54" s="110" t="s">
        <v>2973</v>
      </c>
      <c r="C54" s="111">
        <v>1</v>
      </c>
      <c r="D54" s="112"/>
      <c r="E54" s="113">
        <f>SUM(F55,F57,F59,F61)</f>
        <v>409912.13547199999</v>
      </c>
      <c r="F54" s="114">
        <f>C54*E54</f>
        <v>409912.13547199999</v>
      </c>
      <c r="G54" s="115">
        <f>IF(F54=0, 0, 100*(1-(H54/F54)))</f>
        <v>76</v>
      </c>
      <c r="H54" s="116">
        <f>C54*SUM(H55,H57,H59,H61)</f>
        <v>98378.912513279996</v>
      </c>
      <c r="I54" s="117"/>
    </row>
    <row r="55" spans="1:9" outlineLevel="2" x14ac:dyDescent="0.2">
      <c r="A55" s="109" t="s">
        <v>2974</v>
      </c>
      <c r="B55" s="110" t="s">
        <v>2706</v>
      </c>
      <c r="C55" s="111">
        <v>1600</v>
      </c>
      <c r="D55" s="112"/>
      <c r="E55" s="113">
        <v>38.20196103</v>
      </c>
      <c r="F55" s="114">
        <f>C55*E55</f>
        <v>61123.137647999996</v>
      </c>
      <c r="G55" s="115">
        <v>76</v>
      </c>
      <c r="H55" s="116">
        <f>F55*(1-(G55/100)) +(0*SUM(H56))</f>
        <v>14669.553035519999</v>
      </c>
      <c r="I55" s="117"/>
    </row>
    <row r="56" spans="1:9" hidden="1" outlineLevel="2" x14ac:dyDescent="0.2">
      <c r="A56" s="109" t="s">
        <v>2975</v>
      </c>
      <c r="B56" s="110" t="s">
        <v>2708</v>
      </c>
      <c r="C56" s="111">
        <v>1</v>
      </c>
      <c r="D56" s="112"/>
      <c r="E56" s="113">
        <v>38.20196103</v>
      </c>
      <c r="F56" s="114">
        <v>38.20196103</v>
      </c>
      <c r="G56" s="115">
        <v>76</v>
      </c>
      <c r="H56" s="116">
        <v>9.1684706471999995</v>
      </c>
      <c r="I56" s="117"/>
    </row>
    <row r="57" spans="1:9" outlineLevel="2" x14ac:dyDescent="0.2">
      <c r="A57" s="109" t="s">
        <v>2976</v>
      </c>
      <c r="B57" s="110" t="s">
        <v>2710</v>
      </c>
      <c r="C57" s="111">
        <v>6400</v>
      </c>
      <c r="D57" s="112"/>
      <c r="E57" s="113">
        <v>12.73398701</v>
      </c>
      <c r="F57" s="114">
        <f>C57*E57</f>
        <v>81497.516864000005</v>
      </c>
      <c r="G57" s="115">
        <v>76</v>
      </c>
      <c r="H57" s="116">
        <f>F57*(1-(G57/100)) +(0*SUM(H58))</f>
        <v>19559.40404736</v>
      </c>
      <c r="I57" s="117"/>
    </row>
    <row r="58" spans="1:9" hidden="1" outlineLevel="2" x14ac:dyDescent="0.2">
      <c r="A58" s="109" t="s">
        <v>2977</v>
      </c>
      <c r="B58" s="110" t="s">
        <v>2712</v>
      </c>
      <c r="C58" s="111">
        <v>1</v>
      </c>
      <c r="D58" s="112"/>
      <c r="E58" s="113">
        <v>12.73398701</v>
      </c>
      <c r="F58" s="114">
        <v>12.73398701</v>
      </c>
      <c r="G58" s="115">
        <v>76</v>
      </c>
      <c r="H58" s="116">
        <v>3.0561568823999998</v>
      </c>
      <c r="I58" s="117"/>
    </row>
    <row r="59" spans="1:9" outlineLevel="2" x14ac:dyDescent="0.2">
      <c r="A59" s="109" t="s">
        <v>2978</v>
      </c>
      <c r="B59" s="110" t="s">
        <v>2714</v>
      </c>
      <c r="C59" s="111">
        <v>1600</v>
      </c>
      <c r="D59" s="112"/>
      <c r="E59" s="113">
        <v>71.603208960000003</v>
      </c>
      <c r="F59" s="114">
        <f>C59*E59</f>
        <v>114565.134336</v>
      </c>
      <c r="G59" s="115">
        <v>76</v>
      </c>
      <c r="H59" s="116">
        <f>F59*(1-(G59/100)) +(0*SUM(H60))</f>
        <v>27495.63224064</v>
      </c>
      <c r="I59" s="117"/>
    </row>
    <row r="60" spans="1:9" hidden="1" outlineLevel="2" x14ac:dyDescent="0.2">
      <c r="A60" s="109" t="s">
        <v>2979</v>
      </c>
      <c r="B60" s="110" t="s">
        <v>2716</v>
      </c>
      <c r="C60" s="111">
        <v>1</v>
      </c>
      <c r="D60" s="112"/>
      <c r="E60" s="113">
        <v>71.603208960000003</v>
      </c>
      <c r="F60" s="114">
        <v>71.603208960000003</v>
      </c>
      <c r="G60" s="115">
        <v>76</v>
      </c>
      <c r="H60" s="116">
        <v>17.184770150399999</v>
      </c>
      <c r="I60" s="117"/>
    </row>
    <row r="61" spans="1:9" outlineLevel="2" x14ac:dyDescent="0.2">
      <c r="A61" s="109" t="s">
        <v>2980</v>
      </c>
      <c r="B61" s="110" t="s">
        <v>2718</v>
      </c>
      <c r="C61" s="111">
        <v>6400</v>
      </c>
      <c r="D61" s="112"/>
      <c r="E61" s="113">
        <v>23.863491660000001</v>
      </c>
      <c r="F61" s="114">
        <f>C61*E61</f>
        <v>152726.346624</v>
      </c>
      <c r="G61" s="115">
        <v>76</v>
      </c>
      <c r="H61" s="116">
        <f>F61*(1-(G61/100)) +(0*SUM(H62))</f>
        <v>36654.323189759998</v>
      </c>
      <c r="I61" s="117"/>
    </row>
    <row r="62" spans="1:9" hidden="1" outlineLevel="2" x14ac:dyDescent="0.2">
      <c r="A62" s="109" t="s">
        <v>2981</v>
      </c>
      <c r="B62" s="110" t="s">
        <v>2720</v>
      </c>
      <c r="C62" s="111">
        <v>1</v>
      </c>
      <c r="D62" s="112"/>
      <c r="E62" s="113">
        <v>23.863491660000001</v>
      </c>
      <c r="F62" s="114">
        <v>23.863491660000001</v>
      </c>
      <c r="G62" s="115">
        <v>76</v>
      </c>
      <c r="H62" s="116">
        <v>5.7272379983999997</v>
      </c>
      <c r="I62" s="117"/>
    </row>
    <row r="63" spans="1:9" x14ac:dyDescent="0.2">
      <c r="A63" s="109"/>
      <c r="B63" s="110"/>
      <c r="C63" s="111"/>
      <c r="D63" s="112"/>
      <c r="E63" s="113"/>
      <c r="F63" s="114"/>
      <c r="G63" s="115"/>
      <c r="H63" s="116"/>
      <c r="I63" s="117"/>
    </row>
    <row r="64" spans="1:9" ht="13.5" thickBot="1" x14ac:dyDescent="0.25">
      <c r="A64" s="118"/>
      <c r="B64" s="119"/>
      <c r="C64" s="120"/>
      <c r="D64" s="121"/>
      <c r="E64" s="122"/>
      <c r="F64" s="123"/>
      <c r="G64" s="124"/>
      <c r="H64" s="125"/>
      <c r="I64" s="126"/>
    </row>
    <row r="65" spans="1:9" x14ac:dyDescent="0.2">
      <c r="A65" s="27"/>
      <c r="B65" s="127" t="s">
        <v>49</v>
      </c>
      <c r="C65" s="128"/>
      <c r="D65" s="27"/>
      <c r="E65" s="129"/>
      <c r="F65" s="114"/>
      <c r="G65" s="130"/>
      <c r="H65" s="129">
        <f>F11</f>
        <v>13495132.550592</v>
      </c>
      <c r="I65" s="129"/>
    </row>
    <row r="66" spans="1:9" x14ac:dyDescent="0.2">
      <c r="A66" s="4"/>
      <c r="B66" s="127" t="s">
        <v>50</v>
      </c>
      <c r="C66" s="96"/>
      <c r="D66" s="4"/>
      <c r="E66" s="20"/>
      <c r="F66" s="114"/>
      <c r="G66" s="97"/>
      <c r="H66" s="20">
        <f>H11</f>
        <v>3856676.7121804799</v>
      </c>
      <c r="I66" s="20"/>
    </row>
    <row r="67" spans="1:9" x14ac:dyDescent="0.2">
      <c r="A67" s="4"/>
      <c r="B67" s="127" t="s">
        <v>51</v>
      </c>
      <c r="C67" s="96"/>
      <c r="D67" s="4"/>
      <c r="E67" s="20"/>
      <c r="F67" s="114"/>
      <c r="G67" s="97"/>
      <c r="H67" s="20">
        <f>I11</f>
        <v>0</v>
      </c>
      <c r="I67" s="20"/>
    </row>
    <row r="68" spans="1:9" x14ac:dyDescent="0.2">
      <c r="A68" s="4"/>
      <c r="B68" s="127"/>
      <c r="C68" s="96"/>
      <c r="D68" s="4"/>
      <c r="E68" s="20"/>
      <c r="F68" s="114"/>
      <c r="G68" s="97"/>
      <c r="H68" s="20"/>
      <c r="I68" s="20"/>
    </row>
    <row r="69" spans="1:9" x14ac:dyDescent="0.2">
      <c r="A69" s="4"/>
      <c r="B69" s="76" t="s">
        <v>52</v>
      </c>
      <c r="C69" s="96"/>
      <c r="D69" s="4"/>
      <c r="E69" s="20"/>
      <c r="F69" s="114"/>
      <c r="G69" s="97"/>
      <c r="H69" s="20">
        <f>SUM(H66,H67)</f>
        <v>3856676.7121804799</v>
      </c>
    </row>
    <row r="70" spans="1:9" x14ac:dyDescent="0.2">
      <c r="A70" s="4"/>
      <c r="B70" s="76"/>
      <c r="C70" s="96"/>
      <c r="D70" s="4"/>
      <c r="E70" s="20"/>
      <c r="F70" s="20"/>
      <c r="G70" s="97"/>
      <c r="H70" s="20"/>
      <c r="I70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Summary</vt:lpstr>
      <vt:lpstr>11 RAN-(2G3G Mod) Details Pri</vt:lpstr>
      <vt:lpstr>12 RAN-(2G3G New) Details Pri</vt:lpstr>
      <vt:lpstr>12 (ADD) New Sites (LTE FY12-</vt:lpstr>
      <vt:lpstr>11 (ADD) 7228 CE Kits</vt:lpstr>
      <vt:lpstr>12 (ADD) OSS Features for New</vt:lpstr>
      <vt:lpstr>12 RAN-2G-3G New SW Pricing</vt:lpstr>
      <vt:lpstr>10 RAN Services Details Prici</vt:lpstr>
      <vt:lpstr>11 (ADD) Delta top-up from 40</vt:lpstr>
      <vt:lpstr>'10 RAN Services Details Prici'!Print_Area</vt:lpstr>
      <vt:lpstr>'11 (ADD) 7228 CE Kits'!Print_Area</vt:lpstr>
      <vt:lpstr>'11 (ADD) Delta top-up from 40'!Print_Area</vt:lpstr>
      <vt:lpstr>'11 RAN-(2G3G Mod) Details Pri'!Print_Area</vt:lpstr>
      <vt:lpstr>'12 (ADD) New Sites (LTE FY12-'!Print_Area</vt:lpstr>
      <vt:lpstr>'12 (ADD) OSS Features for New'!Print_Area</vt:lpstr>
      <vt:lpstr>'12 RAN-(2G3G New) Details Pri'!Print_Area</vt:lpstr>
      <vt:lpstr>'12 RAN-2G-3G New SW Pricing'!Print_Area</vt:lpstr>
      <vt:lpstr>Summary!Print_Area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</dc:creator>
  <cp:lastModifiedBy>Jace</cp:lastModifiedBy>
  <dcterms:created xsi:type="dcterms:W3CDTF">2012-07-09T08:23:13Z</dcterms:created>
  <dcterms:modified xsi:type="dcterms:W3CDTF">2012-07-09T09:06:05Z</dcterms:modified>
</cp:coreProperties>
</file>