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Docs\"/>
    </mc:Choice>
  </mc:AlternateContent>
  <xr:revisionPtr revIDLastSave="0" documentId="13_ncr:1_{395BC90E-DF4A-4131-A91C-DEFB38764421}" xr6:coauthVersionLast="47" xr6:coauthVersionMax="47" xr10:uidLastSave="{00000000-0000-0000-0000-000000000000}"/>
  <bookViews>
    <workbookView xWindow="28965" yWindow="120" windowWidth="23670" windowHeight="16680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캐릭터!$B$4:$J$54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7" l="1"/>
  <c r="T15" i="7" s="1"/>
  <c r="K9" i="7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21" i="7" l="1"/>
  <c r="T21" i="7" s="1"/>
  <c r="K28" i="7"/>
  <c r="T28" i="7" s="1"/>
  <c r="K32" i="7"/>
  <c r="T32" i="7" s="1"/>
  <c r="M32" i="7"/>
  <c r="O32" i="7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5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P32" i="7" l="1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2" i="1"/>
  <c r="D2" i="1"/>
  <c r="B2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C3" i="1"/>
  <c r="C2" i="1" s="1"/>
  <c r="C1" i="1" s="1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I54" i="5"/>
  <c r="D54" i="5"/>
  <c r="C54" i="5"/>
  <c r="B54" i="5"/>
  <c r="I53" i="5"/>
  <c r="D53" i="5"/>
  <c r="C53" i="5"/>
  <c r="B53" i="5"/>
  <c r="I52" i="5"/>
  <c r="D52" i="5"/>
  <c r="C52" i="5"/>
  <c r="B52" i="5"/>
  <c r="I51" i="5"/>
  <c r="D51" i="5"/>
  <c r="C51" i="5"/>
  <c r="B51" i="5"/>
  <c r="I50" i="5"/>
  <c r="D50" i="5"/>
  <c r="C50" i="5"/>
  <c r="B50" i="5"/>
  <c r="I49" i="5"/>
  <c r="D49" i="5"/>
  <c r="C49" i="5"/>
  <c r="B49" i="5"/>
  <c r="I48" i="5"/>
  <c r="D48" i="5"/>
  <c r="C48" i="5"/>
  <c r="B48" i="5"/>
  <c r="I47" i="5"/>
  <c r="D47" i="5"/>
  <c r="C47" i="5"/>
  <c r="B47" i="5"/>
  <c r="I46" i="5"/>
  <c r="D46" i="5"/>
  <c r="C46" i="5"/>
  <c r="B46" i="5"/>
  <c r="I45" i="5"/>
  <c r="D45" i="5"/>
  <c r="C45" i="5"/>
  <c r="B45" i="5"/>
  <c r="I44" i="5"/>
  <c r="D44" i="5"/>
  <c r="C44" i="5"/>
  <c r="B44" i="5"/>
  <c r="I43" i="5"/>
  <c r="D43" i="5"/>
  <c r="C43" i="5"/>
  <c r="B43" i="5"/>
  <c r="E62" i="2"/>
  <c r="E61" i="2"/>
  <c r="E60" i="2"/>
  <c r="E59" i="2"/>
  <c r="E58" i="2"/>
  <c r="E57" i="2"/>
  <c r="E56" i="2"/>
  <c r="E55" i="2"/>
  <c r="E54" i="1"/>
  <c r="E53" i="1"/>
  <c r="E52" i="1"/>
  <c r="E51" i="1"/>
  <c r="E50" i="1"/>
  <c r="E49" i="1"/>
  <c r="E48" i="1"/>
  <c r="E47" i="1"/>
  <c r="E46" i="1"/>
  <c r="E45" i="1"/>
  <c r="E44" i="1"/>
  <c r="E43" i="1"/>
  <c r="M1" i="1"/>
  <c r="N1" i="1"/>
  <c r="O1" i="1"/>
  <c r="P1" i="1"/>
  <c r="Q1" i="1"/>
  <c r="R1" i="1"/>
  <c r="S1" i="1"/>
  <c r="T1" i="1"/>
  <c r="L1" i="1"/>
  <c r="I13" i="5"/>
  <c r="I27" i="5"/>
  <c r="C6" i="5"/>
  <c r="D6" i="5"/>
  <c r="I6" i="5" s="1"/>
  <c r="C7" i="5"/>
  <c r="D7" i="5"/>
  <c r="I7" i="5" s="1"/>
  <c r="C8" i="5"/>
  <c r="D8" i="5"/>
  <c r="I8" i="5" s="1"/>
  <c r="C9" i="5"/>
  <c r="D9" i="5"/>
  <c r="C10" i="5"/>
  <c r="D10" i="5"/>
  <c r="I10" i="5" s="1"/>
  <c r="C11" i="5"/>
  <c r="D11" i="5"/>
  <c r="I11" i="5" s="1"/>
  <c r="C12" i="5"/>
  <c r="D12" i="5"/>
  <c r="I12" i="5" s="1"/>
  <c r="C13" i="5"/>
  <c r="D13" i="5"/>
  <c r="C14" i="5"/>
  <c r="D14" i="5"/>
  <c r="I14" i="5" s="1"/>
  <c r="C15" i="5"/>
  <c r="D15" i="5"/>
  <c r="I15" i="5" s="1"/>
  <c r="C16" i="5"/>
  <c r="D16" i="5"/>
  <c r="I16" i="5" s="1"/>
  <c r="C17" i="5"/>
  <c r="D17" i="5"/>
  <c r="I17" i="5" s="1"/>
  <c r="C18" i="5"/>
  <c r="D18" i="5"/>
  <c r="I18" i="5" s="1"/>
  <c r="C19" i="5"/>
  <c r="D19" i="5"/>
  <c r="I19" i="5" s="1"/>
  <c r="C20" i="5"/>
  <c r="D20" i="5"/>
  <c r="I20" i="5" s="1"/>
  <c r="C21" i="5"/>
  <c r="D21" i="5"/>
  <c r="I21" i="5" s="1"/>
  <c r="C22" i="5"/>
  <c r="D22" i="5"/>
  <c r="C23" i="5"/>
  <c r="D23" i="5"/>
  <c r="I23" i="5" s="1"/>
  <c r="C24" i="5"/>
  <c r="D24" i="5"/>
  <c r="I24" i="5" s="1"/>
  <c r="C25" i="5"/>
  <c r="D25" i="5"/>
  <c r="I25" i="5" s="1"/>
  <c r="C26" i="5"/>
  <c r="D26" i="5"/>
  <c r="I26" i="5" s="1"/>
  <c r="C27" i="5"/>
  <c r="D27" i="5"/>
  <c r="C28" i="5"/>
  <c r="D28" i="5"/>
  <c r="I28" i="5" s="1"/>
  <c r="C29" i="5"/>
  <c r="D29" i="5"/>
  <c r="I29" i="5" s="1"/>
  <c r="C30" i="5"/>
  <c r="D30" i="5"/>
  <c r="I30" i="5" s="1"/>
  <c r="C31" i="5"/>
  <c r="D31" i="5"/>
  <c r="I31" i="5" s="1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5" i="5"/>
  <c r="D5" i="5"/>
  <c r="I5" i="5" s="1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5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5" i="1"/>
  <c r="F5" i="5" s="1"/>
  <c r="E6" i="1"/>
  <c r="E7" i="1"/>
  <c r="F7" i="1" s="1"/>
  <c r="F7" i="5" s="1"/>
  <c r="E8" i="1"/>
  <c r="F8" i="1" s="1"/>
  <c r="F8" i="5" s="1"/>
  <c r="E9" i="1"/>
  <c r="E9" i="5" s="1"/>
  <c r="E10" i="1"/>
  <c r="E10" i="5" s="1"/>
  <c r="E11" i="1"/>
  <c r="F11" i="1" s="1"/>
  <c r="F11" i="5" s="1"/>
  <c r="E12" i="1"/>
  <c r="F12" i="1" s="1"/>
  <c r="F12" i="5" s="1"/>
  <c r="E13" i="1"/>
  <c r="F13" i="1" s="1"/>
  <c r="F13" i="5" s="1"/>
  <c r="E14" i="1"/>
  <c r="E14" i="5" s="1"/>
  <c r="E15" i="1"/>
  <c r="E16" i="1"/>
  <c r="F16" i="1" s="1"/>
  <c r="F16" i="5" s="1"/>
  <c r="E17" i="1"/>
  <c r="E18" i="1"/>
  <c r="F18" i="1" s="1"/>
  <c r="F18" i="5" s="1"/>
  <c r="E19" i="1"/>
  <c r="F19" i="1" s="1"/>
  <c r="F19" i="5" s="1"/>
  <c r="E20" i="1"/>
  <c r="E20" i="5" s="1"/>
  <c r="E21" i="1"/>
  <c r="E22" i="1"/>
  <c r="E22" i="5" s="1"/>
  <c r="E23" i="1"/>
  <c r="E24" i="1"/>
  <c r="F24" i="1" s="1"/>
  <c r="F24" i="5" s="1"/>
  <c r="E25" i="1"/>
  <c r="E25" i="5" s="1"/>
  <c r="E26" i="1"/>
  <c r="F26" i="1" s="1"/>
  <c r="F26" i="5" s="1"/>
  <c r="E27" i="1"/>
  <c r="E27" i="5" s="1"/>
  <c r="E28" i="1"/>
  <c r="F28" i="1" s="1"/>
  <c r="F28" i="5" s="1"/>
  <c r="E29" i="1"/>
  <c r="F29" i="1" s="1"/>
  <c r="F29" i="5" s="1"/>
  <c r="E30" i="1"/>
  <c r="F30" i="1" s="1"/>
  <c r="F30" i="5" s="1"/>
  <c r="E31" i="1"/>
  <c r="F31" i="1" s="1"/>
  <c r="F31" i="5" s="1"/>
  <c r="E32" i="1"/>
  <c r="F32" i="1" s="1"/>
  <c r="F32" i="5" s="1"/>
  <c r="E33" i="1"/>
  <c r="E34" i="1"/>
  <c r="E35" i="1"/>
  <c r="F35" i="1" s="1"/>
  <c r="F35" i="5" s="1"/>
  <c r="E36" i="1"/>
  <c r="F36" i="1" s="1"/>
  <c r="F36" i="5" s="1"/>
  <c r="E37" i="1"/>
  <c r="F37" i="1" s="1"/>
  <c r="F37" i="5" s="1"/>
  <c r="E38" i="1"/>
  <c r="E39" i="1"/>
  <c r="F39" i="1" s="1"/>
  <c r="F39" i="5" s="1"/>
  <c r="E40" i="1"/>
  <c r="G40" i="1" s="1"/>
  <c r="E41" i="1"/>
  <c r="F41" i="1" s="1"/>
  <c r="F41" i="5" s="1"/>
  <c r="E42" i="1"/>
  <c r="G42" i="1" s="1"/>
  <c r="G46" i="1" l="1"/>
  <c r="J46" i="1" s="1"/>
  <c r="K46" i="1" s="1"/>
  <c r="G50" i="1"/>
  <c r="J50" i="1" s="1"/>
  <c r="K50" i="1" s="1"/>
  <c r="G54" i="1"/>
  <c r="J54" i="1" s="1"/>
  <c r="K54" i="1" s="1"/>
  <c r="E43" i="5"/>
  <c r="G43" i="1"/>
  <c r="G47" i="1"/>
  <c r="J47" i="1" s="1"/>
  <c r="K47" i="1" s="1"/>
  <c r="G51" i="1"/>
  <c r="G51" i="5" s="1"/>
  <c r="G44" i="1"/>
  <c r="J44" i="1" s="1"/>
  <c r="K44" i="1" s="1"/>
  <c r="G48" i="1"/>
  <c r="J48" i="1" s="1"/>
  <c r="K48" i="1" s="1"/>
  <c r="G52" i="1"/>
  <c r="J52" i="1" s="1"/>
  <c r="K52" i="1" s="1"/>
  <c r="F45" i="1"/>
  <c r="F45" i="5" s="1"/>
  <c r="G45" i="1"/>
  <c r="F49" i="1"/>
  <c r="F49" i="5" s="1"/>
  <c r="G49" i="1"/>
  <c r="F53" i="1"/>
  <c r="F53" i="5" s="1"/>
  <c r="G53" i="1"/>
  <c r="F6" i="1"/>
  <c r="F6" i="5" s="1"/>
  <c r="E2" i="1"/>
  <c r="F34" i="1"/>
  <c r="F34" i="5" s="1"/>
  <c r="G34" i="1"/>
  <c r="F33" i="1"/>
  <c r="F33" i="5" s="1"/>
  <c r="G33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4" i="1"/>
  <c r="H43" i="1"/>
  <c r="H45" i="1"/>
  <c r="H47" i="1"/>
  <c r="H49" i="1"/>
  <c r="H51" i="1"/>
  <c r="H53" i="1"/>
  <c r="H44" i="1"/>
  <c r="H46" i="1"/>
  <c r="H48" i="1"/>
  <c r="H50" i="1"/>
  <c r="H52" i="1"/>
  <c r="F48" i="1"/>
  <c r="F48" i="5" s="1"/>
  <c r="F52" i="1"/>
  <c r="F52" i="5" s="1"/>
  <c r="F44" i="1"/>
  <c r="F44" i="5" s="1"/>
  <c r="F46" i="1"/>
  <c r="F46" i="5" s="1"/>
  <c r="F50" i="1"/>
  <c r="F50" i="5" s="1"/>
  <c r="F54" i="1"/>
  <c r="F54" i="5" s="1"/>
  <c r="F43" i="1"/>
  <c r="F43" i="5" s="1"/>
  <c r="F47" i="1"/>
  <c r="F47" i="5" s="1"/>
  <c r="F51" i="1"/>
  <c r="F51" i="5" s="1"/>
  <c r="H31" i="1"/>
  <c r="H8" i="1"/>
  <c r="H12" i="1"/>
  <c r="H16" i="1"/>
  <c r="H20" i="1"/>
  <c r="H24" i="1"/>
  <c r="H28" i="1"/>
  <c r="H9" i="1"/>
  <c r="H13" i="1"/>
  <c r="H17" i="1"/>
  <c r="H21" i="1"/>
  <c r="H25" i="1"/>
  <c r="H29" i="1"/>
  <c r="H6" i="1"/>
  <c r="H10" i="1"/>
  <c r="H14" i="1"/>
  <c r="H18" i="1"/>
  <c r="H22" i="1"/>
  <c r="H26" i="1"/>
  <c r="H30" i="1"/>
  <c r="H7" i="1"/>
  <c r="H11" i="1"/>
  <c r="H15" i="1"/>
  <c r="H19" i="1"/>
  <c r="H23" i="1"/>
  <c r="H27" i="1"/>
  <c r="I22" i="5"/>
  <c r="G40" i="5"/>
  <c r="J40" i="1"/>
  <c r="G36" i="1"/>
  <c r="G32" i="1"/>
  <c r="G28" i="1"/>
  <c r="G24" i="1"/>
  <c r="G20" i="1"/>
  <c r="G16" i="1"/>
  <c r="G12" i="1"/>
  <c r="G8" i="1"/>
  <c r="G39" i="1"/>
  <c r="G35" i="1"/>
  <c r="G31" i="1"/>
  <c r="G27" i="1"/>
  <c r="G23" i="1"/>
  <c r="G19" i="1"/>
  <c r="G15" i="1"/>
  <c r="G11" i="1"/>
  <c r="G7" i="1"/>
  <c r="G38" i="1"/>
  <c r="G30" i="1"/>
  <c r="G26" i="1"/>
  <c r="G22" i="1"/>
  <c r="G18" i="1"/>
  <c r="G14" i="1"/>
  <c r="G10" i="1"/>
  <c r="G6" i="1"/>
  <c r="G41" i="1"/>
  <c r="G37" i="1"/>
  <c r="G29" i="1"/>
  <c r="G25" i="1"/>
  <c r="G21" i="1"/>
  <c r="G17" i="1"/>
  <c r="G13" i="1"/>
  <c r="G9" i="1"/>
  <c r="G5" i="1"/>
  <c r="I9" i="5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0" i="1"/>
  <c r="I9" i="2"/>
  <c r="F42" i="1"/>
  <c r="F42" i="5" s="1"/>
  <c r="F40" i="1"/>
  <c r="F40" i="5" s="1"/>
  <c r="F21" i="1"/>
  <c r="F21" i="5" s="1"/>
  <c r="F15" i="1"/>
  <c r="F15" i="5" s="1"/>
  <c r="F38" i="1"/>
  <c r="F38" i="5" s="1"/>
  <c r="F23" i="1"/>
  <c r="F23" i="5" s="1"/>
  <c r="F17" i="1"/>
  <c r="F17" i="5" s="1"/>
  <c r="F27" i="1"/>
  <c r="F27" i="5" s="1"/>
  <c r="X8" i="1"/>
  <c r="F22" i="1"/>
  <c r="F22" i="5" s="1"/>
  <c r="F20" i="1"/>
  <c r="F20" i="5" s="1"/>
  <c r="X6" i="1"/>
  <c r="F25" i="1"/>
  <c r="F25" i="5" s="1"/>
  <c r="X11" i="1"/>
  <c r="X9" i="1"/>
  <c r="F9" i="1"/>
  <c r="F9" i="5" s="1"/>
  <c r="F14" i="1"/>
  <c r="F14" i="5" s="1"/>
  <c r="F10" i="1"/>
  <c r="F10" i="5" s="1"/>
  <c r="X7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6" i="1"/>
  <c r="A7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Q44" i="1"/>
  <c r="L44" i="1"/>
  <c r="M44" i="1"/>
  <c r="S44" i="1"/>
  <c r="N44" i="1"/>
  <c r="P44" i="1"/>
  <c r="R44" i="1"/>
  <c r="T44" i="1"/>
  <c r="O44" i="1"/>
  <c r="T54" i="1"/>
  <c r="O54" i="1"/>
  <c r="M54" i="1"/>
  <c r="P54" i="1"/>
  <c r="R54" i="1"/>
  <c r="Q54" i="1"/>
  <c r="L54" i="1"/>
  <c r="N54" i="1"/>
  <c r="S54" i="1"/>
  <c r="T47" i="1"/>
  <c r="N47" i="1"/>
  <c r="P47" i="1"/>
  <c r="S47" i="1"/>
  <c r="M47" i="1"/>
  <c r="Q47" i="1"/>
  <c r="L47" i="1"/>
  <c r="O47" i="1"/>
  <c r="R47" i="1"/>
  <c r="S50" i="1"/>
  <c r="N50" i="1"/>
  <c r="T50" i="1"/>
  <c r="O50" i="1"/>
  <c r="M50" i="1"/>
  <c r="R50" i="1"/>
  <c r="P50" i="1"/>
  <c r="Q50" i="1"/>
  <c r="L50" i="1"/>
  <c r="R52" i="1"/>
  <c r="T52" i="1"/>
  <c r="O52" i="1"/>
  <c r="N52" i="1"/>
  <c r="P52" i="1"/>
  <c r="M52" i="1"/>
  <c r="S52" i="1"/>
  <c r="Q52" i="1"/>
  <c r="L52" i="1"/>
  <c r="N48" i="1"/>
  <c r="O48" i="1"/>
  <c r="Q48" i="1"/>
  <c r="T48" i="1"/>
  <c r="R48" i="1"/>
  <c r="S48" i="1"/>
  <c r="M48" i="1"/>
  <c r="P48" i="1"/>
  <c r="L48" i="1"/>
  <c r="P46" i="1"/>
  <c r="Q46" i="1"/>
  <c r="L46" i="1"/>
  <c r="R46" i="1"/>
  <c r="T46" i="1"/>
  <c r="O46" i="1"/>
  <c r="S46" i="1"/>
  <c r="N46" i="1"/>
  <c r="M46" i="1"/>
  <c r="G50" i="5"/>
  <c r="G48" i="5"/>
  <c r="J51" i="1"/>
  <c r="K51" i="1" s="1"/>
  <c r="G52" i="5"/>
  <c r="G44" i="5"/>
  <c r="G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E2" i="5"/>
  <c r="J53" i="1"/>
  <c r="K53" i="1" s="1"/>
  <c r="O53" i="1" s="1"/>
  <c r="G53" i="5"/>
  <c r="J45" i="1"/>
  <c r="K45" i="1" s="1"/>
  <c r="S45" i="1" s="1"/>
  <c r="G45" i="5"/>
  <c r="J43" i="1"/>
  <c r="K43" i="1" s="1"/>
  <c r="M43" i="1" s="1"/>
  <c r="G43" i="5"/>
  <c r="J49" i="1"/>
  <c r="K49" i="1" s="1"/>
  <c r="Q49" i="1" s="1"/>
  <c r="G49" i="5"/>
  <c r="I25" i="2"/>
  <c r="I28" i="2"/>
  <c r="I24" i="2"/>
  <c r="I27" i="2"/>
  <c r="I23" i="2"/>
  <c r="I26" i="2"/>
  <c r="I22" i="2"/>
  <c r="G37" i="5"/>
  <c r="J37" i="1"/>
  <c r="G30" i="5"/>
  <c r="J30" i="1"/>
  <c r="G23" i="5"/>
  <c r="J23" i="1"/>
  <c r="G39" i="5"/>
  <c r="J39" i="1"/>
  <c r="G18" i="5"/>
  <c r="J18" i="1"/>
  <c r="G34" i="5"/>
  <c r="J34" i="1"/>
  <c r="G27" i="5"/>
  <c r="J27" i="1"/>
  <c r="G24" i="5"/>
  <c r="J24" i="1"/>
  <c r="G13" i="5"/>
  <c r="J13" i="1"/>
  <c r="G29" i="5"/>
  <c r="J29" i="1"/>
  <c r="G6" i="5"/>
  <c r="J6" i="1"/>
  <c r="G22" i="5"/>
  <c r="J22" i="1"/>
  <c r="G38" i="5"/>
  <c r="J38" i="1"/>
  <c r="G15" i="5"/>
  <c r="J15" i="1"/>
  <c r="G31" i="5"/>
  <c r="J31" i="1"/>
  <c r="G12" i="5"/>
  <c r="J12" i="1"/>
  <c r="G28" i="5"/>
  <c r="J28" i="1"/>
  <c r="G21" i="5"/>
  <c r="J21" i="1"/>
  <c r="G14" i="5"/>
  <c r="J14" i="1"/>
  <c r="G7" i="5"/>
  <c r="J7" i="1"/>
  <c r="G20" i="5"/>
  <c r="J20" i="1"/>
  <c r="G36" i="5"/>
  <c r="J36" i="1"/>
  <c r="G9" i="5"/>
  <c r="J9" i="1"/>
  <c r="G25" i="5"/>
  <c r="J25" i="1"/>
  <c r="G41" i="5"/>
  <c r="J41" i="1"/>
  <c r="G11" i="5"/>
  <c r="J11" i="1"/>
  <c r="G8" i="5"/>
  <c r="J8" i="1"/>
  <c r="G17" i="5"/>
  <c r="J17" i="1"/>
  <c r="G33" i="5"/>
  <c r="J33" i="1"/>
  <c r="G10" i="5"/>
  <c r="J10" i="1"/>
  <c r="G26" i="5"/>
  <c r="J26" i="1"/>
  <c r="G42" i="5"/>
  <c r="J42" i="1"/>
  <c r="G19" i="5"/>
  <c r="J19" i="1"/>
  <c r="G35" i="5"/>
  <c r="J35" i="1"/>
  <c r="G16" i="5"/>
  <c r="J16" i="1"/>
  <c r="G32" i="5"/>
  <c r="J32" i="1"/>
  <c r="I20" i="2"/>
  <c r="X18" i="1"/>
  <c r="X24" i="1"/>
  <c r="X15" i="1"/>
  <c r="X17" i="1"/>
  <c r="X21" i="1"/>
  <c r="X23" i="1"/>
  <c r="X14" i="1"/>
  <c r="X16" i="1"/>
  <c r="X20" i="1"/>
  <c r="X22" i="1"/>
  <c r="X19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1" i="1" l="1"/>
  <c r="K31" i="1"/>
  <c r="K40" i="1"/>
  <c r="R40" i="1" s="1"/>
  <c r="M51" i="1"/>
  <c r="S51" i="1"/>
  <c r="T51" i="1"/>
  <c r="O51" i="1"/>
  <c r="Q51" i="1"/>
  <c r="N51" i="1"/>
  <c r="P51" i="1"/>
  <c r="R51" i="1"/>
  <c r="L51" i="1"/>
  <c r="K42" i="1"/>
  <c r="Q42" i="1" s="1"/>
  <c r="K36" i="1"/>
  <c r="R36" i="1" s="1"/>
  <c r="K39" i="1"/>
  <c r="S39" i="1" s="1"/>
  <c r="K38" i="1"/>
  <c r="R38" i="1" s="1"/>
  <c r="K37" i="1"/>
  <c r="R37" i="1" s="1"/>
  <c r="K35" i="1"/>
  <c r="R35" i="1" s="1"/>
  <c r="K34" i="1"/>
  <c r="T34" i="1" s="1"/>
  <c r="G2" i="5"/>
  <c r="N53" i="1"/>
  <c r="L53" i="1"/>
  <c r="L43" i="1"/>
  <c r="Q43" i="1"/>
  <c r="O45" i="1"/>
  <c r="N43" i="1"/>
  <c r="N45" i="1"/>
  <c r="L49" i="1"/>
  <c r="O49" i="1"/>
  <c r="T43" i="1"/>
  <c r="R45" i="1"/>
  <c r="T49" i="1"/>
  <c r="O43" i="1"/>
  <c r="L45" i="1"/>
  <c r="R53" i="1"/>
  <c r="P53" i="1"/>
  <c r="R43" i="1"/>
  <c r="P43" i="1"/>
  <c r="P45" i="1"/>
  <c r="M45" i="1"/>
  <c r="M53" i="1"/>
  <c r="S49" i="1"/>
  <c r="Q53" i="1"/>
  <c r="S43" i="1"/>
  <c r="Q45" i="1"/>
  <c r="T45" i="1"/>
  <c r="T53" i="1"/>
  <c r="M49" i="1"/>
  <c r="R49" i="1"/>
  <c r="P49" i="1"/>
  <c r="N49" i="1"/>
  <c r="S53" i="1"/>
  <c r="K9" i="1"/>
  <c r="S9" i="1" s="1"/>
  <c r="N42" i="1"/>
  <c r="O42" i="1"/>
  <c r="Q41" i="1"/>
  <c r="R41" i="1"/>
  <c r="N41" i="1"/>
  <c r="P41" i="1"/>
  <c r="M41" i="1"/>
  <c r="O41" i="1"/>
  <c r="T41" i="1"/>
  <c r="S41" i="1"/>
  <c r="L41" i="1"/>
  <c r="Q37" i="1"/>
  <c r="M37" i="1"/>
  <c r="M35" i="1"/>
  <c r="L35" i="1"/>
  <c r="N35" i="1"/>
  <c r="O36" i="1"/>
  <c r="L36" i="1"/>
  <c r="M36" i="1"/>
  <c r="K30" i="1"/>
  <c r="K25" i="1"/>
  <c r="K12" i="1"/>
  <c r="K8" i="1"/>
  <c r="K29" i="1"/>
  <c r="K26" i="1"/>
  <c r="K18" i="1"/>
  <c r="K23" i="1"/>
  <c r="K24" i="1"/>
  <c r="K17" i="1"/>
  <c r="K19" i="1"/>
  <c r="K13" i="1"/>
  <c r="K22" i="1"/>
  <c r="K11" i="1"/>
  <c r="K14" i="1"/>
  <c r="T36" i="1" l="1"/>
  <c r="S36" i="1"/>
  <c r="T35" i="1"/>
  <c r="S35" i="1"/>
  <c r="P36" i="1"/>
  <c r="O35" i="1"/>
  <c r="Q35" i="1"/>
  <c r="S38" i="1"/>
  <c r="Q36" i="1"/>
  <c r="N36" i="1"/>
  <c r="P35" i="1"/>
  <c r="P40" i="1"/>
  <c r="T40" i="1"/>
  <c r="N38" i="1"/>
  <c r="M38" i="1"/>
  <c r="Q40" i="1"/>
  <c r="O38" i="1"/>
  <c r="T38" i="1"/>
  <c r="N40" i="1"/>
  <c r="M40" i="1"/>
  <c r="S40" i="1"/>
  <c r="O40" i="1"/>
  <c r="L40" i="1"/>
  <c r="L37" i="1"/>
  <c r="L42" i="1"/>
  <c r="R42" i="1"/>
  <c r="O37" i="1"/>
  <c r="S42" i="1"/>
  <c r="M42" i="1"/>
  <c r="T42" i="1"/>
  <c r="T37" i="1"/>
  <c r="P42" i="1"/>
  <c r="M39" i="1"/>
  <c r="L39" i="1"/>
  <c r="R39" i="1"/>
  <c r="P39" i="1"/>
  <c r="N39" i="1"/>
  <c r="Q39" i="1"/>
  <c r="O39" i="1"/>
  <c r="T39" i="1"/>
  <c r="R34" i="1"/>
  <c r="P37" i="1"/>
  <c r="N37" i="1"/>
  <c r="L38" i="1"/>
  <c r="Q38" i="1"/>
  <c r="S37" i="1"/>
  <c r="P38" i="1"/>
  <c r="S34" i="1"/>
  <c r="P34" i="1"/>
  <c r="M34" i="1"/>
  <c r="O34" i="1"/>
  <c r="N34" i="1"/>
  <c r="L34" i="1"/>
  <c r="Q34" i="1"/>
  <c r="K33" i="1"/>
  <c r="P31" i="1"/>
  <c r="R31" i="1"/>
  <c r="L31" i="1"/>
  <c r="N31" i="1"/>
  <c r="T31" i="1"/>
  <c r="O31" i="1"/>
  <c r="S31" i="1"/>
  <c r="Q31" i="1"/>
  <c r="M31" i="1"/>
  <c r="L9" i="1"/>
  <c r="N9" i="1"/>
  <c r="Q9" i="1"/>
  <c r="R9" i="1"/>
  <c r="M9" i="1"/>
  <c r="O9" i="1"/>
  <c r="P9" i="1"/>
  <c r="T9" i="1"/>
  <c r="R14" i="1"/>
  <c r="N14" i="1"/>
  <c r="Q14" i="1"/>
  <c r="M14" i="1"/>
  <c r="O14" i="1"/>
  <c r="P14" i="1"/>
  <c r="T14" i="1"/>
  <c r="L14" i="1"/>
  <c r="S14" i="1"/>
  <c r="S18" i="1"/>
  <c r="O18" i="1"/>
  <c r="R18" i="1"/>
  <c r="N18" i="1"/>
  <c r="Q18" i="1"/>
  <c r="M18" i="1"/>
  <c r="P18" i="1"/>
  <c r="L18" i="1"/>
  <c r="T18" i="1"/>
  <c r="T17" i="1"/>
  <c r="P17" i="1"/>
  <c r="L17" i="1"/>
  <c r="S17" i="1"/>
  <c r="O17" i="1"/>
  <c r="R17" i="1"/>
  <c r="M17" i="1"/>
  <c r="N17" i="1"/>
  <c r="Q17" i="1"/>
  <c r="T26" i="1"/>
  <c r="P26" i="1"/>
  <c r="L26" i="1"/>
  <c r="S26" i="1"/>
  <c r="O26" i="1"/>
  <c r="R26" i="1"/>
  <c r="N26" i="1"/>
  <c r="Q26" i="1"/>
  <c r="M26" i="1"/>
  <c r="R29" i="1"/>
  <c r="N29" i="1"/>
  <c r="Q29" i="1"/>
  <c r="M29" i="1"/>
  <c r="T29" i="1"/>
  <c r="P29" i="1"/>
  <c r="L29" i="1"/>
  <c r="S29" i="1"/>
  <c r="O29" i="1"/>
  <c r="Q30" i="1"/>
  <c r="M30" i="1"/>
  <c r="T30" i="1"/>
  <c r="P30" i="1"/>
  <c r="L30" i="1"/>
  <c r="S30" i="1"/>
  <c r="O30" i="1"/>
  <c r="N30" i="1"/>
  <c r="R30" i="1"/>
  <c r="R19" i="1"/>
  <c r="N19" i="1"/>
  <c r="Q19" i="1"/>
  <c r="M19" i="1"/>
  <c r="T19" i="1"/>
  <c r="P19" i="1"/>
  <c r="L19" i="1"/>
  <c r="S19" i="1"/>
  <c r="O19" i="1"/>
  <c r="T12" i="1"/>
  <c r="P12" i="1"/>
  <c r="L12" i="1"/>
  <c r="S12" i="1"/>
  <c r="O12" i="1"/>
  <c r="Q12" i="1"/>
  <c r="R12" i="1"/>
  <c r="N12" i="1"/>
  <c r="M12" i="1"/>
  <c r="Q11" i="1"/>
  <c r="M11" i="1"/>
  <c r="T11" i="1"/>
  <c r="P11" i="1"/>
  <c r="L11" i="1"/>
  <c r="R11" i="1"/>
  <c r="O11" i="1"/>
  <c r="N11" i="1"/>
  <c r="S11" i="1"/>
  <c r="S13" i="1"/>
  <c r="O13" i="1"/>
  <c r="R13" i="1"/>
  <c r="N13" i="1"/>
  <c r="P13" i="1"/>
  <c r="M13" i="1"/>
  <c r="T13" i="1"/>
  <c r="L13" i="1"/>
  <c r="Q13" i="1"/>
  <c r="T8" i="1"/>
  <c r="P8" i="1"/>
  <c r="L8" i="1"/>
  <c r="S8" i="1"/>
  <c r="O8" i="1"/>
  <c r="M8" i="1"/>
  <c r="R8" i="1"/>
  <c r="Q8" i="1"/>
  <c r="N8" i="1"/>
  <c r="Q23" i="1"/>
  <c r="M23" i="1"/>
  <c r="T23" i="1"/>
  <c r="P23" i="1"/>
  <c r="L23" i="1"/>
  <c r="R23" i="1"/>
  <c r="S23" i="1"/>
  <c r="O23" i="1"/>
  <c r="N23" i="1"/>
  <c r="S25" i="1"/>
  <c r="O25" i="1"/>
  <c r="T25" i="1"/>
  <c r="R25" i="1"/>
  <c r="N25" i="1"/>
  <c r="L25" i="1"/>
  <c r="Q25" i="1"/>
  <c r="M25" i="1"/>
  <c r="P25" i="1"/>
  <c r="R22" i="1"/>
  <c r="N22" i="1"/>
  <c r="S22" i="1"/>
  <c r="Q22" i="1"/>
  <c r="M22" i="1"/>
  <c r="O22" i="1"/>
  <c r="T22" i="1"/>
  <c r="P22" i="1"/>
  <c r="L22" i="1"/>
  <c r="T24" i="1"/>
  <c r="P24" i="1"/>
  <c r="L24" i="1"/>
  <c r="Q24" i="1"/>
  <c r="S24" i="1"/>
  <c r="O24" i="1"/>
  <c r="R24" i="1"/>
  <c r="N24" i="1"/>
  <c r="M24" i="1"/>
  <c r="K16" i="1"/>
  <c r="K20" i="1"/>
  <c r="K27" i="1"/>
  <c r="Q33" i="1" l="1"/>
  <c r="L33" i="1"/>
  <c r="T33" i="1"/>
  <c r="R33" i="1"/>
  <c r="M33" i="1"/>
  <c r="N33" i="1"/>
  <c r="P33" i="1"/>
  <c r="S33" i="1"/>
  <c r="O33" i="1"/>
  <c r="S27" i="1"/>
  <c r="O27" i="1"/>
  <c r="R27" i="1"/>
  <c r="N27" i="1"/>
  <c r="Q27" i="1"/>
  <c r="M27" i="1"/>
  <c r="L27" i="1"/>
  <c r="P27" i="1"/>
  <c r="T27" i="1"/>
  <c r="Q16" i="1"/>
  <c r="M16" i="1"/>
  <c r="T16" i="1"/>
  <c r="P16" i="1"/>
  <c r="L16" i="1"/>
  <c r="N16" i="1"/>
  <c r="S16" i="1"/>
  <c r="R16" i="1"/>
  <c r="O16" i="1"/>
  <c r="Q20" i="1"/>
  <c r="M20" i="1"/>
  <c r="T20" i="1"/>
  <c r="P20" i="1"/>
  <c r="L20" i="1"/>
  <c r="S20" i="1"/>
  <c r="O20" i="1"/>
  <c r="N20" i="1"/>
  <c r="R20" i="1"/>
  <c r="I41" i="5"/>
  <c r="I32" i="5"/>
  <c r="H3" i="5"/>
  <c r="H3" i="1" s="1"/>
  <c r="I34" i="5"/>
  <c r="I42" i="5"/>
  <c r="I39" i="5"/>
  <c r="I33" i="5"/>
  <c r="H38" i="1"/>
  <c r="I38" i="5"/>
  <c r="I37" i="5"/>
  <c r="H41" i="1"/>
  <c r="H42" i="1"/>
  <c r="H39" i="1"/>
  <c r="H40" i="1"/>
  <c r="I40" i="5"/>
  <c r="H37" i="1"/>
  <c r="H34" i="1"/>
  <c r="H36" i="1"/>
  <c r="I36" i="5"/>
  <c r="H35" i="1"/>
  <c r="I35" i="5"/>
  <c r="H32" i="1"/>
  <c r="H33" i="1"/>
  <c r="I2" i="5" l="1"/>
  <c r="L5" i="7"/>
  <c r="O5" i="7"/>
  <c r="T5" i="7"/>
  <c r="S5" i="7"/>
  <c r="N5" i="7"/>
  <c r="M5" i="7"/>
  <c r="P5" i="7"/>
  <c r="R5" i="7"/>
  <c r="Q5" i="7"/>
  <c r="L6" i="7"/>
  <c r="N6" i="7"/>
  <c r="T6" i="7"/>
  <c r="M6" i="7"/>
  <c r="Q6" i="7"/>
  <c r="R6" i="7"/>
  <c r="S6" i="7"/>
  <c r="O6" i="7"/>
  <c r="K6" i="7"/>
  <c r="P6" i="7"/>
  <c r="P7" i="7"/>
  <c r="T7" i="7"/>
  <c r="M7" i="7"/>
  <c r="Q7" i="7"/>
  <c r="N7" i="7"/>
  <c r="O7" i="7"/>
  <c r="R7" i="7"/>
  <c r="L7" i="7"/>
  <c r="K7" i="7"/>
  <c r="S7" i="7"/>
  <c r="P8" i="7"/>
  <c r="Q8" i="7"/>
  <c r="O8" i="7"/>
  <c r="N8" i="7"/>
  <c r="R8" i="7"/>
  <c r="T8" i="7"/>
  <c r="L8" i="7"/>
  <c r="M8" i="7"/>
  <c r="K5" i="7"/>
  <c r="K8" i="7"/>
  <c r="S8" i="7"/>
</calcChain>
</file>

<file path=xl/sharedStrings.xml><?xml version="1.0" encoding="utf-8"?>
<sst xmlns="http://schemas.openxmlformats.org/spreadsheetml/2006/main" count="740" uniqueCount="343">
  <si>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</si>
  <si>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</si>
  <si>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</si>
  <si>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</si>
  <si>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</si>
  <si>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</si>
  <si>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</si>
  <si>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</si>
  <si>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</si>
  <si>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</si>
  <si>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</si>
  <si>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</si>
  <si>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</si>
  <si>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</si>
  <si>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</si>
  <si>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</si>
  <si>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</si>
  <si>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</si>
  <si>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</si>
  <si>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</si>
  <si>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</si>
  <si>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</si>
  <si>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</si>
  <si>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</si>
  <si>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</si>
  <si>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</si>
  <si>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</si>
  <si>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</si>
  <si>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</si>
  <si>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</si>
  <si>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</si>
  <si>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</si>
  <si>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</si>
  <si>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</si>
  <si>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</si>
  <si>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</si>
  <si>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</si>
  <si>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</si>
  <si>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</si>
  <si>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</si>
  <si>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</si>
  <si>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</si>
  <si>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</si>
  <si>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</si>
  <si>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</si>
  <si>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</si>
  <si>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</si>
  <si>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</si>
  <si>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</si>
  <si>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</si>
  <si>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</si>
  <si>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</si>
  <si>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</si>
  <si>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</si>
  <si>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</si>
  <si>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</si>
  <si>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</si>
  <si>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</si>
  <si>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</si>
  <si>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</si>
  <si>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</si>
  <si>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</si>
  <si>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</si>
  <si>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</si>
  <si>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</si>
  <si>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</si>
  <si>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</si>
  <si>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</si>
  <si>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</si>
  <si>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</si>
  <si>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</si>
  <si>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</si>
  <si>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</si>
  <si>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</si>
  <si>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</si>
  <si>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</si>
  <si>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</si>
  <si>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</si>
  <si>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</si>
  <si>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</si>
  <si>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</si>
  <si>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</si>
  <si>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</si>
  <si>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</si>
  <si>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</si>
  <si>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</si>
  <si>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</si>
  <si>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</si>
  <si>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</si>
  <si>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</si>
  <si>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</si>
  <si>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</si>
  <si>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</si>
  <si>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</si>
  <si>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</si>
  <si>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</si>
  <si>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</si>
  <si>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</si>
  <si>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</si>
  <si>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</si>
  <si>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</si>
  <si>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</si>
  <si>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</si>
  <si>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</si>
  <si>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</si>
  <si>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</si>
  <si>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</si>
  <si>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</si>
  <si>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</si>
  <si>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</si>
  <si>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</si>
  <si>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</si>
  <si>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</si>
  <si>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</si>
  <si>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</si>
  <si>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</si>
  <si>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</si>
  <si>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</si>
  <si>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</si>
  <si>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</si>
  <si>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</si>
  <si>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</si>
  <si>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</si>
  <si>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</si>
  <si>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</si>
  <si>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</si>
  <si>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</si>
  <si>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</si>
  <si>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</si>
  <si>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</si>
  <si>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</si>
  <si>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</si>
  <si>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</si>
  <si>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</si>
  <si>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</si>
  <si>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</si>
  <si>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부활 시 2초 동안 패해 없음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</si>
  <si>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</si>
  <si>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</si>
  <si>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</si>
  <si>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</si>
  <si>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</si>
  <si>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방무 15%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</si>
  <si>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</si>
  <si>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</si>
  <si>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</si>
  <si>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</si>
  <si>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</si>
  <si>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</si>
  <si>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6%</t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</si>
  <si>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</si>
  <si>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</si>
  <si>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</si>
  <si>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</si>
  <si>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</si>
  <si>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</si>
  <si>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</si>
  <si>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</si>
  <si>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</si>
  <si>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</si>
  <si>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</si>
  <si>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</si>
  <si>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</si>
  <si>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</si>
  <si>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</si>
  <si>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</si>
  <si>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</si>
  <si>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</si>
  <si>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</si>
  <si>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</si>
  <si>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</si>
  <si>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</si>
  <si>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</si>
  <si>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</si>
  <si>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</si>
  <si>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</si>
  <si>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</si>
  <si>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</si>
  <si>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</si>
  <si>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</si>
  <si>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</si>
  <si>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</si>
  <si>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</si>
  <si>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</si>
  <si>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</si>
  <si>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</si>
  <si>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</si>
  <si>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</si>
  <si>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</si>
  <si>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</si>
  <si>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</si>
  <si>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</si>
  <si>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</si>
  <si>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</si>
  <si>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</si>
  <si>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</si>
  <si>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</si>
  <si>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</si>
  <si>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</si>
  <si>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</si>
  <si>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</si>
  <si>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</si>
  <si>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</si>
  <si>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</si>
  <si>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</si>
  <si>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</si>
  <si>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</si>
  <si>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</si>
  <si>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</si>
  <si>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</si>
  <si>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방무 10%, …</t>
    <phoneticPr fontId="2" type="noConversion"/>
  </si>
  <si>
    <t>룬 해방 지속시간 50% 증가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</si>
  <si>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</si>
  <si>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</si>
  <si>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</si>
  <si>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</si>
  <si>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</si>
  <si>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</si>
  <si>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</si>
  <si>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</si>
  <si>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</si>
  <si>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메카닉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</si>
  <si>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</si>
  <si>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</si>
  <si>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</si>
  <si>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</si>
  <si>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</si>
  <si>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</si>
  <si>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</si>
  <si>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</si>
  <si>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</si>
  <si>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</si>
  <si>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</si>
  <si>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</si>
  <si>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</si>
  <si>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</si>
  <si>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</si>
  <si>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</si>
  <si>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</si>
  <si>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</si>
  <si>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</si>
  <si>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</si>
  <si>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</si>
  <si>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</si>
  <si>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인빈서블 빌리프</t>
    <phoneticPr fontId="2" type="noConversion"/>
  </si>
  <si>
    <t>10초 동안 데미지 6%</t>
    <phoneticPr fontId="2" type="noConversion"/>
  </si>
  <si>
    <t>모바일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</si>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</sst>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0" borderId="0" xfId="0" applyNumberFormat="1" applyFont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5" fillId="6" borderId="0" xfId="0" applyNumberFormat="1" applyFont="1" applyFill="1">
      <alignment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212</v>
      </c>
      <c r="F2" s="1" t="s">
        <v>265</v>
      </c>
    </row>
    <row r="3" spans="2:6" x14ac:dyDescent="0.15">
      <c r="B3" s="3" t="s">
        <v>113</v>
      </c>
      <c r="C3" s="10" t="s">
        <v>108</v>
      </c>
      <c r="D3" s="3" t="s">
        <v>110</v>
      </c>
      <c r="E3" s="27" t="s">
        <v>213</v>
      </c>
      <c r="F3" s="27" t="s">
        <v>266</v>
      </c>
    </row>
    <row r="4" spans="2:6" x14ac:dyDescent="0.15">
      <c r="B4" s="9"/>
      <c r="C4" s="11" t="s">
        <v>109</v>
      </c>
      <c r="D4" s="9" t="s">
        <v>110</v>
      </c>
      <c r="E4" s="28"/>
      <c r="F4" s="28"/>
    </row>
    <row r="5" spans="2:6" x14ac:dyDescent="0.15">
      <c r="B5" s="9"/>
      <c r="C5" s="9" t="s">
        <v>111</v>
      </c>
      <c r="D5" s="9" t="s">
        <v>112</v>
      </c>
      <c r="E5" s="29"/>
      <c r="F5" s="29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155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154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219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5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C42" sqref="C42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C1" s="30">
        <f>C2-32</f>
        <v>7827</v>
      </c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6">
        <f>C3+캐릭터m!C3</f>
        <v>7859</v>
      </c>
      <c r="D2" s="1">
        <f>COUNTIF(D$5:D$55,"*" &amp; D3 &amp; "*")</f>
        <v>1</v>
      </c>
      <c r="E2" s="1">
        <f>COUNTIF(E$5:E$55,"*" &amp; E3 &amp; "*")</f>
        <v>9</v>
      </c>
      <c r="G2" s="1">
        <f>COUNTIF(G$5:G$55,"*" &amp; G3 &amp; "*")</f>
        <v>6</v>
      </c>
      <c r="I2" s="1">
        <f>COUNTIF(I$5:I$55,"*" &amp; I3 &amp; "*")</f>
        <v>2</v>
      </c>
    </row>
    <row r="3" spans="1:24" x14ac:dyDescent="0.15">
      <c r="B3" t="s">
        <v>233</v>
      </c>
      <c r="C3" s="15">
        <f>SUM(C5:C55)-136</f>
        <v>7718</v>
      </c>
      <c r="D3" t="s">
        <v>221</v>
      </c>
      <c r="E3" t="s">
        <v>283</v>
      </c>
      <c r="G3" t="s">
        <v>226</v>
      </c>
      <c r="H3" s="24">
        <f>배치!H3+캐릭터m!H3</f>
        <v>31</v>
      </c>
      <c r="I3" t="s">
        <v>148</v>
      </c>
    </row>
    <row r="4" spans="1:24" x14ac:dyDescent="0.15">
      <c r="A4" s="4" t="s">
        <v>67</v>
      </c>
      <c r="B4" s="4" t="s">
        <v>202</v>
      </c>
      <c r="C4" s="4" t="s">
        <v>1</v>
      </c>
      <c r="D4" s="4" t="s">
        <v>222</v>
      </c>
      <c r="E4" s="4" t="s">
        <v>146</v>
      </c>
      <c r="F4" s="4" t="s">
        <v>130</v>
      </c>
      <c r="G4" s="4" t="s">
        <v>153</v>
      </c>
      <c r="H4" s="4" t="s">
        <v>79</v>
      </c>
      <c r="I4" s="4" t="s">
        <v>147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85</v>
      </c>
      <c r="C5" s="2">
        <v>206</v>
      </c>
      <c r="D5" s="2" t="s">
        <v>65</v>
      </c>
      <c r="E5" s="2" t="str">
        <f>IF(D5="","",VLOOKUP($D5,직업!$B$3:$D$524,2,FALSE))</f>
        <v>해적</v>
      </c>
      <c r="F5" s="2">
        <f t="shared" ref="F5:F42" si="1">IFERROR(VLOOKUP(E5,$V$6:$W$11,2,FALSE),0)</f>
        <v>5</v>
      </c>
      <c r="G5" s="2" t="str">
        <f>IF(E5="","",VLOOKUP($D5,직업!$B$3:$D$524,3,FALSE))</f>
        <v>영웅</v>
      </c>
      <c r="H5" s="2" t="str">
        <f>IFERROR(VLOOKUP(B5,배치!$B$4:$I$55,7,FALSE),"")</f>
        <v>배치</v>
      </c>
      <c r="I5" s="3" t="s">
        <v>132</v>
      </c>
      <c r="J5" s="2">
        <v>2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217</v>
      </c>
      <c r="P5" s="3" t="s">
        <v>218</v>
      </c>
      <c r="Q5" s="3"/>
      <c r="R5" s="3"/>
      <c r="S5" s="3"/>
      <c r="T5" s="3"/>
      <c r="V5" s="4" t="s">
        <v>2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86</v>
      </c>
      <c r="C6" s="2">
        <v>203</v>
      </c>
      <c r="D6" s="2" t="s">
        <v>69</v>
      </c>
      <c r="E6" s="2" t="str">
        <f>IF(D6="","",VLOOKUP($D6,직업!$B$3:$D$524,2,FALSE))</f>
        <v>해적</v>
      </c>
      <c r="F6" s="2">
        <f t="shared" si="1"/>
        <v>5</v>
      </c>
      <c r="G6" s="2" t="str">
        <f>IF(E6="","",VLOOKUP($D6,직업!$B$3:$D$524,3,FALSE))</f>
        <v>레프</v>
      </c>
      <c r="H6" s="2" t="str">
        <f>IFERROR(VLOOKUP(B6,배치!$B$4:$I$55,7,FALSE),"")</f>
        <v>배치</v>
      </c>
      <c r="I6" s="3" t="s">
        <v>135</v>
      </c>
      <c r="J6" s="2">
        <f t="shared" ref="J6:J42" si="2">IFERROR(VLOOKUP(G6,$V$14:$W$24,2,FALSE),0)</f>
        <v>4</v>
      </c>
      <c r="K6" s="3" t="s">
        <v>76</v>
      </c>
      <c r="L6" s="3" t="s">
        <v>77</v>
      </c>
      <c r="M6" s="3" t="s">
        <v>78</v>
      </c>
      <c r="N6" s="3"/>
      <c r="O6" s="3"/>
      <c r="P6" s="3"/>
      <c r="Q6" s="3"/>
      <c r="R6" s="3"/>
      <c r="S6" s="3"/>
      <c r="T6" s="3"/>
      <c r="V6" s="3" t="s">
        <v>6</v>
      </c>
      <c r="W6" s="2">
        <v>1</v>
      </c>
      <c r="X6" s="2">
        <f>COUNTIF($E$5:$E$55,V6)</f>
        <v>9</v>
      </c>
    </row>
    <row r="7" spans="1:24" x14ac:dyDescent="0.15">
      <c r="A7" s="2">
        <f t="shared" ref="A7:A41" si="3">A6+1</f>
        <v>3</v>
      </c>
      <c r="B7" s="3" t="s">
        <v>87</v>
      </c>
      <c r="C7" s="2">
        <v>217</v>
      </c>
      <c r="D7" s="2" t="s">
        <v>48</v>
      </c>
      <c r="E7" s="2" t="str">
        <f>IF(D7="","",VLOOKUP($D7,직업!$B$3:$D$524,2,FALSE))</f>
        <v>도적</v>
      </c>
      <c r="F7" s="2">
        <f t="shared" si="1"/>
        <v>4</v>
      </c>
      <c r="G7" s="2" t="str">
        <f>IF(E7="","",VLOOKUP($D7,직업!$B$3:$D$524,3,FALSE))</f>
        <v>모험가</v>
      </c>
      <c r="H7" s="2" t="str">
        <f>IFERROR(VLOOKUP(B7,배치!$B$4:$I$55,7,FALSE),"")</f>
        <v>배치</v>
      </c>
      <c r="I7" s="3" t="s">
        <v>149</v>
      </c>
      <c r="J7" s="2">
        <f t="shared" si="2"/>
        <v>1</v>
      </c>
      <c r="K7" s="3" t="s">
        <v>234</v>
      </c>
      <c r="L7" s="3" t="s">
        <v>125</v>
      </c>
      <c r="M7" s="3" t="s">
        <v>228</v>
      </c>
      <c r="N7" s="3" t="s">
        <v>127</v>
      </c>
      <c r="O7" s="3" t="s">
        <v>128</v>
      </c>
      <c r="P7" s="3" t="s">
        <v>80</v>
      </c>
      <c r="Q7" s="3" t="s">
        <v>126</v>
      </c>
      <c r="R7" s="3" t="s">
        <v>205</v>
      </c>
      <c r="S7" s="3"/>
      <c r="T7" s="3"/>
      <c r="V7" s="3" t="s">
        <v>28</v>
      </c>
      <c r="W7" s="2">
        <v>2</v>
      </c>
      <c r="X7" s="2">
        <f>COUNTIF($E$5:$E$55,V7)</f>
        <v>7</v>
      </c>
    </row>
    <row r="8" spans="1:24" x14ac:dyDescent="0.15">
      <c r="A8" s="2">
        <f t="shared" si="3"/>
        <v>4</v>
      </c>
      <c r="B8" s="3" t="s">
        <v>88</v>
      </c>
      <c r="C8" s="2">
        <v>207</v>
      </c>
      <c r="D8" s="2" t="s">
        <v>23</v>
      </c>
      <c r="E8" s="2" t="str">
        <f>IF(D8="","",VLOOKUP($D8,직업!$B$3:$D$524,2,FALSE))</f>
        <v>전사</v>
      </c>
      <c r="F8" s="2">
        <f t="shared" si="1"/>
        <v>1</v>
      </c>
      <c r="G8" s="2" t="str">
        <f>IF(E8="","",VLOOKUP($D8,직업!$B$3:$D$524,3,FALSE))</f>
        <v>레프</v>
      </c>
      <c r="H8" s="2" t="str">
        <f>IFERROR(VLOOKUP(B8,배치!$B$4:$I$55,7,FALSE),"")</f>
        <v>배치</v>
      </c>
      <c r="I8" s="3" t="s">
        <v>133</v>
      </c>
      <c r="J8" s="2">
        <f t="shared" si="2"/>
        <v>4</v>
      </c>
      <c r="K8" s="3" t="str">
        <f>VLOOKUP(J8,$J$5:T7,2,FALSE)</f>
        <v>주니어리퍼</v>
      </c>
      <c r="L8" s="3" t="str">
        <f>IF($K8="","",IFERROR(IF(VLOOKUP($J8,$J$5:T7,L$1,FALSE)="","",VLOOKUP($J8,$J$5:T7,L$1,FALSE)),""))</f>
        <v>리퍼기타</v>
      </c>
      <c r="M8" s="3" t="str">
        <f>IF($K8="","",IFERROR(IF(VLOOKUP($J8,$J$5:U7,M$1,FALSE)="","",VLOOKUP($J8,$J$5:U7,M$1,FALSE)),""))</f>
        <v>생명수3</v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7</v>
      </c>
    </row>
    <row r="9" spans="1:24" x14ac:dyDescent="0.15">
      <c r="A9" s="2">
        <f t="shared" si="3"/>
        <v>5</v>
      </c>
      <c r="B9" s="3" t="s">
        <v>236</v>
      </c>
      <c r="C9" s="2">
        <v>272</v>
      </c>
      <c r="D9" s="2" t="s">
        <v>43</v>
      </c>
      <c r="E9" s="2" t="str">
        <f>IF(D9="","",VLOOKUP($D9,직업!$B$3:$D$524,2,FALSE))</f>
        <v>궁수</v>
      </c>
      <c r="F9" s="2">
        <f t="shared" si="1"/>
        <v>3</v>
      </c>
      <c r="G9" s="2" t="str">
        <f>IF(E9="","",VLOOKUP($D9,직업!$B$3:$D$524,3,FALSE))</f>
        <v>모험가</v>
      </c>
      <c r="H9" s="2" t="str">
        <f>IFERROR(VLOOKUP(B9,배치!$B$4:$I$55,7,FALSE),"")</f>
        <v>배치</v>
      </c>
      <c r="I9" s="3" t="s">
        <v>151</v>
      </c>
      <c r="J9" s="2">
        <f t="shared" si="2"/>
        <v>1</v>
      </c>
      <c r="K9" s="3" t="str">
        <f>VLOOKUP(J9,$J$5:T8,2,FALSE)</f>
        <v>오르카4</v>
      </c>
      <c r="L9" s="3" t="str">
        <f>IF($K9="","",IFERROR(IF(VLOOKUP($J9,$J$5:T8,L$1,FALSE)="","",VLOOKUP($J9,$J$5:T8,L$1,FALSE)),""))</f>
        <v>미니 슈가</v>
      </c>
      <c r="M9" s="3" t="str">
        <f>IF($K9="","",IFERROR(IF(VLOOKUP($J9,$J$5:U8,M$1,FALSE)="","",VLOOKUP($J9,$J$5:U8,M$1,FALSE)),""))</f>
        <v>벨라자석</v>
      </c>
      <c r="N9" s="3" t="str">
        <f>IF($K9="","",IFERROR(IF(VLOOKUP($J9,$J$5:V8,N$1,FALSE)="","",VLOOKUP($J9,$J$5:V8,N$1,FALSE)),""))</f>
        <v>쁘띠 신수</v>
      </c>
      <c r="O9" s="3" t="str">
        <f>IF($K9="","",IFERROR(IF(VLOOKUP($J9,$J$5:W8,O$1,FALSE)="","",VLOOKUP($J9,$J$5:W8,O$1,FALSE)),""))</f>
        <v>신수의 가호</v>
      </c>
      <c r="P9" s="3" t="str">
        <f>IF($K9="","",IFERROR(IF(VLOOKUP($J9,$J$5:X8,P$1,FALSE)="","",VLOOKUP($J9,$J$5:X8,P$1,FALSE)),""))</f>
        <v>생명수9</v>
      </c>
      <c r="Q9" s="3" t="str">
        <f>IF($K9="","",IFERROR(IF(VLOOKUP($J9,$J$5:Y8,Q$1,FALSE)="","",VLOOKUP($J9,$J$5:Y8,Q$1,FALSE)),""))</f>
        <v>머리핀</v>
      </c>
      <c r="R9" s="3" t="str">
        <f>IF($K9="","",IFERROR(IF(VLOOKUP($J9,$J$5:Z8,R$1,FALSE)="","",VLOOKUP($J9,$J$5:Z8,R$1,FALSE)),""))</f>
        <v>정령3</v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6</v>
      </c>
    </row>
    <row r="10" spans="1:24" x14ac:dyDescent="0.15">
      <c r="A10" s="2">
        <f t="shared" si="3"/>
        <v>6</v>
      </c>
      <c r="B10" s="3" t="s">
        <v>89</v>
      </c>
      <c r="C10" s="2">
        <v>203</v>
      </c>
      <c r="D10" s="2" t="s">
        <v>31</v>
      </c>
      <c r="E10" s="2" t="str">
        <f>IF(D10="","",VLOOKUP($D10,직업!$B$3:$D$524,2,FALSE))</f>
        <v>마법사</v>
      </c>
      <c r="F10" s="2">
        <f t="shared" si="1"/>
        <v>2</v>
      </c>
      <c r="G10" s="2" t="str">
        <f>IF(E10="","",VLOOKUP($D10,직업!$B$3:$D$524,3,FALSE))</f>
        <v>레지스탕스</v>
      </c>
      <c r="H10" s="2" t="str">
        <f>IFERROR(VLOOKUP(B10,배치!$B$4:$I$55,7,FALSE),"")</f>
        <v>배치</v>
      </c>
      <c r="I10" s="3" t="s">
        <v>136</v>
      </c>
      <c r="J10" s="2">
        <f t="shared" si="2"/>
        <v>3</v>
      </c>
      <c r="K10" s="3" t="s">
        <v>229</v>
      </c>
      <c r="L10" s="3" t="s">
        <v>214</v>
      </c>
      <c r="M10" s="3" t="s">
        <v>215</v>
      </c>
      <c r="N10" s="3" t="s">
        <v>230</v>
      </c>
      <c r="O10" s="3" t="s">
        <v>231</v>
      </c>
      <c r="P10" s="3" t="s">
        <v>232</v>
      </c>
      <c r="Q10" s="3"/>
      <c r="R10" s="3"/>
      <c r="S10" s="3"/>
      <c r="T10" s="3"/>
      <c r="V10" s="3" t="s">
        <v>61</v>
      </c>
      <c r="W10" s="2">
        <v>5</v>
      </c>
      <c r="X10" s="2">
        <f t="shared" ref="X10" si="4">COUNTIF($E$5:$E$55,V10)</f>
        <v>8</v>
      </c>
    </row>
    <row r="11" spans="1:24" x14ac:dyDescent="0.15">
      <c r="A11" s="2">
        <f t="shared" si="3"/>
        <v>7</v>
      </c>
      <c r="B11" s="3" t="s">
        <v>90</v>
      </c>
      <c r="C11" s="2">
        <v>203</v>
      </c>
      <c r="D11" s="2" t="s">
        <v>46</v>
      </c>
      <c r="E11" s="2" t="str">
        <f>IF(D11="","",VLOOKUP($D11,직업!$B$3:$D$524,2,FALSE))</f>
        <v>궁수</v>
      </c>
      <c r="F11" s="2">
        <f t="shared" si="1"/>
        <v>3</v>
      </c>
      <c r="G11" s="2" t="str">
        <f>IF(E11="","",VLOOKUP($D11,직업!$B$3:$D$524,3,FALSE))</f>
        <v>영웅</v>
      </c>
      <c r="H11" s="2" t="str">
        <f>IFERROR(VLOOKUP(B11,배치!$B$4:$I$55,7,FALSE),"")</f>
        <v>배치</v>
      </c>
      <c r="I11" s="3" t="s">
        <v>138</v>
      </c>
      <c r="J11" s="2">
        <f t="shared" si="2"/>
        <v>2</v>
      </c>
      <c r="K11" s="3" t="str">
        <f>IFERROR(VLOOKUP(J11,$J$5:T10,2,FALSE),"")</f>
        <v>산호</v>
      </c>
      <c r="L11" s="3" t="str">
        <f>IF($K11="","",IFERROR(IF(VLOOKUP($J11,$J$5:T10,L$1,FALSE)="","",VLOOKUP($J11,$J$5:T10,L$1,FALSE)),""))</f>
        <v>나리</v>
      </c>
      <c r="M11" s="3" t="str">
        <f>IF($K11="","",IFERROR(IF(VLOOKUP($J11,$J$5:U10,M$1,FALSE)="","",VLOOKUP($J11,$J$5:U10,M$1,FALSE)),""))</f>
        <v>백호</v>
      </c>
      <c r="N11" s="3" t="str">
        <f>IF($K11="","",IFERROR(IF(VLOOKUP($J11,$J$5:V10,N$1,FALSE)="","",VLOOKUP($J11,$J$5:V10,N$1,FALSE)),""))</f>
        <v>뽀송3</v>
      </c>
      <c r="O11" s="3" t="str">
        <f>IF($K11="","",IFERROR(IF(VLOOKUP($J11,$J$5:W10,O$1,FALSE)="","",VLOOKUP($J11,$J$5:W10,O$1,FALSE)),""))</f>
        <v>바다 오르카</v>
      </c>
      <c r="P11" s="3" t="str">
        <f>IF($K11="","",IFERROR(IF(VLOOKUP($J11,$J$5:X10,P$1,FALSE)="","",VLOOKUP($J11,$J$5:X10,P$1,FALSE)),""))</f>
        <v>망고 오르카</v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160</v>
      </c>
      <c r="W11" s="2">
        <v>6</v>
      </c>
      <c r="X11" s="2">
        <f>COUNTIF($E$5:$E$55,V11)</f>
        <v>1</v>
      </c>
    </row>
    <row r="12" spans="1:24" x14ac:dyDescent="0.15">
      <c r="A12" s="2">
        <f t="shared" si="3"/>
        <v>8</v>
      </c>
      <c r="B12" s="3" t="s">
        <v>91</v>
      </c>
      <c r="C12" s="2">
        <v>230</v>
      </c>
      <c r="D12" s="2" t="s">
        <v>52</v>
      </c>
      <c r="E12" s="2" t="str">
        <f>IF(D12="","",VLOOKUP($D12,직업!$B$3:$D$524,2,FALSE))</f>
        <v>도적</v>
      </c>
      <c r="F12" s="2">
        <f t="shared" si="1"/>
        <v>4</v>
      </c>
      <c r="G12" s="2" t="str">
        <f>IF(E12="","",VLOOKUP($D12,직업!$B$3:$D$524,3,FALSE))</f>
        <v>모험가</v>
      </c>
      <c r="H12" s="2" t="str">
        <f>IFERROR(VLOOKUP(B12,배치!$B$4:$I$55,7,FALSE),"")</f>
        <v>배치</v>
      </c>
      <c r="I12" s="3" t="s">
        <v>149</v>
      </c>
      <c r="J12" s="2">
        <f t="shared" si="2"/>
        <v>1</v>
      </c>
      <c r="K12" s="3" t="str">
        <f>IFERROR(VLOOKUP(J12,$J$5:T11,2,FALSE),"")</f>
        <v>오르카4</v>
      </c>
      <c r="L12" s="3" t="str">
        <f>IF($K12="","",IFERROR(IF(VLOOKUP($J12,$J$5:T11,L$1,FALSE)="","",VLOOKUP($J12,$J$5:T11,L$1,FALSE)),""))</f>
        <v>미니 슈가</v>
      </c>
      <c r="M12" s="3" t="str">
        <f>IF($K12="","",IFERROR(IF(VLOOKUP($J12,$J$5:U11,M$1,FALSE)="","",VLOOKUP($J12,$J$5:U11,M$1,FALSE)),""))</f>
        <v>벨라자석</v>
      </c>
      <c r="N12" s="3" t="str">
        <f>IF($K12="","",IFERROR(IF(VLOOKUP($J12,$J$5:V11,N$1,FALSE)="","",VLOOKUP($J12,$J$5:V11,N$1,FALSE)),""))</f>
        <v>쁘띠 신수</v>
      </c>
      <c r="O12" s="3" t="str">
        <f>IF($K12="","",IFERROR(IF(VLOOKUP($J12,$J$5:W11,O$1,FALSE)="","",VLOOKUP($J12,$J$5:W11,O$1,FALSE)),""))</f>
        <v>신수의 가호</v>
      </c>
      <c r="P12" s="3" t="str">
        <f>IF($K12="","",IFERROR(IF(VLOOKUP($J12,$J$5:X11,P$1,FALSE)="","",VLOOKUP($J12,$J$5:X11,P$1,FALSE)),""))</f>
        <v>생명수9</v>
      </c>
      <c r="Q12" s="3" t="str">
        <f>IF($K12="","",IFERROR(IF(VLOOKUP($J12,$J$5:Y11,Q$1,FALSE)="","",VLOOKUP($J12,$J$5:Y11,Q$1,FALSE)),""))</f>
        <v>머리핀</v>
      </c>
      <c r="R12" s="3" t="str">
        <f>IF($K12="","",IFERROR(IF(VLOOKUP($J12,$J$5:Z11,R$1,FALSE)="","",VLOOKUP($J12,$J$5:Z11,R$1,FALSE)),""))</f>
        <v>정령3</v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3"/>
        <v>9</v>
      </c>
      <c r="B13" s="3" t="s">
        <v>92</v>
      </c>
      <c r="C13" s="2">
        <v>203</v>
      </c>
      <c r="D13" s="2" t="s">
        <v>157</v>
      </c>
      <c r="E13" s="2" t="str">
        <f>IF(D13="","",VLOOKUP($D13,직업!$B$3:$D$524,2,FALSE))</f>
        <v>마법사</v>
      </c>
      <c r="F13" s="2">
        <f t="shared" si="1"/>
        <v>2</v>
      </c>
      <c r="G13" s="2" t="str">
        <f>IF(E13="","",VLOOKUP($D13,직업!$B$3:$D$524,3,FALSE))</f>
        <v>모험가</v>
      </c>
      <c r="H13" s="2">
        <f>IFERROR(VLOOKUP(B13,배치!$B$4:$I$55,7,FALSE),"")</f>
        <v>0</v>
      </c>
      <c r="I13" s="3" t="s">
        <v>140</v>
      </c>
      <c r="J13" s="2">
        <f t="shared" si="2"/>
        <v>1</v>
      </c>
      <c r="K13" s="3" t="str">
        <f>IFERROR(VLOOKUP(J13,$J$5:T12,2,FALSE),"")</f>
        <v>오르카4</v>
      </c>
      <c r="L13" s="3" t="str">
        <f>IF($K13="","",IFERROR(IF(VLOOKUP($J13,$J$5:T12,L$1,FALSE)="","",VLOOKUP($J13,$J$5:T12,L$1,FALSE)),""))</f>
        <v>미니 슈가</v>
      </c>
      <c r="M13" s="3" t="str">
        <f>IF($K13="","",IFERROR(IF(VLOOKUP($J13,$J$5:U12,M$1,FALSE)="","",VLOOKUP($J13,$J$5:U12,M$1,FALSE)),""))</f>
        <v>벨라자석</v>
      </c>
      <c r="N13" s="3" t="str">
        <f>IF($K13="","",IFERROR(IF(VLOOKUP($J13,$J$5:V12,N$1,FALSE)="","",VLOOKUP($J13,$J$5:V12,N$1,FALSE)),""))</f>
        <v>쁘띠 신수</v>
      </c>
      <c r="O13" s="3" t="str">
        <f>IF($K13="","",IFERROR(IF(VLOOKUP($J13,$J$5:W12,O$1,FALSE)="","",VLOOKUP($J13,$J$5:W12,O$1,FALSE)),""))</f>
        <v>신수의 가호</v>
      </c>
      <c r="P13" s="3" t="str">
        <f>IF($K13="","",IFERROR(IF(VLOOKUP($J13,$J$5:X12,P$1,FALSE)="","",VLOOKUP($J13,$J$5:X12,P$1,FALSE)),""))</f>
        <v>생명수9</v>
      </c>
      <c r="Q13" s="3" t="str">
        <f>IF($K13="","",IFERROR(IF(VLOOKUP($J13,$J$5:Y12,Q$1,FALSE)="","",VLOOKUP($J13,$J$5:Y12,Q$1,FALSE)),""))</f>
        <v>머리핀</v>
      </c>
      <c r="R13" s="3" t="str">
        <f>IF($K13="","",IFERROR(IF(VLOOKUP($J13,$J$5:Z12,R$1,FALSE)="","",VLOOKUP($J13,$J$5:Z12,R$1,FALSE)),""))</f>
        <v>정령3</v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3"/>
        <v>10</v>
      </c>
      <c r="B14" s="3" t="s">
        <v>93</v>
      </c>
      <c r="C14" s="2">
        <v>203</v>
      </c>
      <c r="D14" s="2" t="s">
        <v>64</v>
      </c>
      <c r="E14" s="2" t="str">
        <f>IF(D14="","",VLOOKUP($D14,직업!$B$3:$D$524,2,FALSE))</f>
        <v>해적</v>
      </c>
      <c r="F14" s="2">
        <f t="shared" si="1"/>
        <v>5</v>
      </c>
      <c r="G14" s="2" t="str">
        <f>IF(E14="","",VLOOKUP($D14,직업!$B$3:$D$524,3,FALSE))</f>
        <v>레지스탕스</v>
      </c>
      <c r="H14" s="2" t="str">
        <f>IFERROR(VLOOKUP(B14,배치!$B$4:$I$55,7,FALSE),"")</f>
        <v>배치</v>
      </c>
      <c r="I14" s="3" t="s">
        <v>136</v>
      </c>
      <c r="J14" s="2">
        <f t="shared" si="2"/>
        <v>3</v>
      </c>
      <c r="K14" s="3" t="str">
        <f>IFERROR(VLOOKUP(J14,$J$5:T13,2,FALSE),"")</f>
        <v>오르카2</v>
      </c>
      <c r="L14" s="3" t="str">
        <f>IF($K14="","",IFERROR(IF(VLOOKUP($J14,$J$5:T13,L$1,FALSE)="","",VLOOKUP($J14,$J$5:T13,L$1,FALSE)),""))</f>
        <v>펫 훈련</v>
      </c>
      <c r="M14" s="3" t="str">
        <f>IF($K14="","",IFERROR(IF(VLOOKUP($J14,$J$5:U13,M$1,FALSE)="","",VLOOKUP($J14,$J$5:U13,M$1,FALSE)),""))</f>
        <v>호신부적7</v>
      </c>
      <c r="N14" s="3" t="str">
        <f>IF($K14="","",IFERROR(IF(VLOOKUP($J14,$J$5:V13,N$1,FALSE)="","",VLOOKUP($J14,$J$5:V13,N$1,FALSE)),""))</f>
        <v>산호</v>
      </c>
      <c r="O14" s="3" t="str">
        <f>IF($K14="","",IFERROR(IF(VLOOKUP($J14,$J$5:W13,O$1,FALSE)="","",VLOOKUP($J14,$J$5:W13,O$1,FALSE)),""))</f>
        <v>나리</v>
      </c>
      <c r="P14" s="3" t="str">
        <f>IF($K14="","",IFERROR(IF(VLOOKUP($J14,$J$5:X13,P$1,FALSE)="","",VLOOKUP($J14,$J$5:X13,P$1,FALSE)),""))</f>
        <v>백호</v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5">COUNTIF($G$5:$G$55,V14)</f>
        <v>15</v>
      </c>
    </row>
    <row r="15" spans="1:24" x14ac:dyDescent="0.15">
      <c r="A15" s="2">
        <f t="shared" si="3"/>
        <v>11</v>
      </c>
      <c r="B15" s="3" t="s">
        <v>94</v>
      </c>
      <c r="C15" s="2">
        <v>203</v>
      </c>
      <c r="D15" s="2" t="s">
        <v>25</v>
      </c>
      <c r="E15" s="2" t="str">
        <f>IF(D15="","",VLOOKUP($D15,직업!$B$3:$D$524,2,FALSE))</f>
        <v>전사</v>
      </c>
      <c r="F15" s="2">
        <f t="shared" si="1"/>
        <v>1</v>
      </c>
      <c r="G15" s="2" t="str">
        <f>IF(E15="","",VLOOKUP($D15,직업!$B$3:$D$524,3,FALSE))</f>
        <v>초월자</v>
      </c>
      <c r="H15" s="2" t="str">
        <f>IFERROR(VLOOKUP(B15,배치!$B$4:$I$55,7,FALSE),"")</f>
        <v>배치</v>
      </c>
      <c r="I15" s="3" t="s">
        <v>134</v>
      </c>
      <c r="J15" s="2">
        <f t="shared" si="2"/>
        <v>6</v>
      </c>
      <c r="K15" s="3" t="s">
        <v>81</v>
      </c>
      <c r="L15" s="3"/>
      <c r="M15" s="3"/>
      <c r="N15" s="3"/>
      <c r="O15" s="3"/>
      <c r="P15" s="3"/>
      <c r="Q15" s="3"/>
      <c r="R15" s="3"/>
      <c r="S15" s="3"/>
      <c r="T15" s="3"/>
      <c r="V15" s="3" t="s">
        <v>18</v>
      </c>
      <c r="W15" s="2">
        <v>2</v>
      </c>
      <c r="X15" s="2">
        <f t="shared" si="5"/>
        <v>6</v>
      </c>
    </row>
    <row r="16" spans="1:24" x14ac:dyDescent="0.15">
      <c r="A16" s="2">
        <f t="shared" si="3"/>
        <v>12</v>
      </c>
      <c r="B16" s="3" t="s">
        <v>95</v>
      </c>
      <c r="C16" s="2">
        <v>206</v>
      </c>
      <c r="D16" s="2" t="s">
        <v>17</v>
      </c>
      <c r="E16" s="2" t="str">
        <f>IF(D16="","",VLOOKUP($D16,직업!$B$3:$D$524,2,FALSE))</f>
        <v>전사</v>
      </c>
      <c r="F16" s="2">
        <f t="shared" si="1"/>
        <v>1</v>
      </c>
      <c r="G16" s="2" t="str">
        <f>IF(E16="","",VLOOKUP($D16,직업!$B$3:$D$524,3,FALSE))</f>
        <v>영웅</v>
      </c>
      <c r="H16" s="2" t="str">
        <f>IFERROR(VLOOKUP(B16,배치!$B$4:$I$55,7,FALSE),"")</f>
        <v>배치</v>
      </c>
      <c r="I16" s="3" t="s">
        <v>141</v>
      </c>
      <c r="J16" s="2">
        <f t="shared" si="2"/>
        <v>2</v>
      </c>
      <c r="K16" s="3" t="str">
        <f>IFERROR(VLOOKUP(J16,$J$5:T15,2,FALSE),"")</f>
        <v>산호</v>
      </c>
      <c r="L16" s="3" t="str">
        <f>IF($K16="","",IFERROR(IF(VLOOKUP($J16,$J$5:T15,L$1,FALSE)="","",VLOOKUP($J16,$J$5:T15,L$1,FALSE)),""))</f>
        <v>나리</v>
      </c>
      <c r="M16" s="3" t="str">
        <f>IF($K16="","",IFERROR(IF(VLOOKUP($J16,$J$5:U15,M$1,FALSE)="","",VLOOKUP($J16,$J$5:U15,M$1,FALSE)),""))</f>
        <v>백호</v>
      </c>
      <c r="N16" s="3" t="str">
        <f>IF($K16="","",IFERROR(IF(VLOOKUP($J16,$J$5:V15,N$1,FALSE)="","",VLOOKUP($J16,$J$5:V15,N$1,FALSE)),""))</f>
        <v>뽀송3</v>
      </c>
      <c r="O16" s="3" t="str">
        <f>IF($K16="","",IFERROR(IF(VLOOKUP($J16,$J$5:W15,O$1,FALSE)="","",VLOOKUP($J16,$J$5:W15,O$1,FALSE)),""))</f>
        <v>바다 오르카</v>
      </c>
      <c r="P16" s="3" t="str">
        <f>IF($K16="","",IFERROR(IF(VLOOKUP($J16,$J$5:X15,P$1,FALSE)="","",VLOOKUP($J16,$J$5:X15,P$1,FALSE)),""))</f>
        <v>망고 오르카</v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5"/>
        <v>4</v>
      </c>
    </row>
    <row r="17" spans="1:24" x14ac:dyDescent="0.15">
      <c r="A17" s="2">
        <f t="shared" si="3"/>
        <v>13</v>
      </c>
      <c r="B17" s="3" t="s">
        <v>96</v>
      </c>
      <c r="C17" s="2">
        <v>203</v>
      </c>
      <c r="D17" s="2" t="s">
        <v>45</v>
      </c>
      <c r="E17" s="2" t="str">
        <f>IF(D17="","",VLOOKUP($D17,직업!$B$3:$D$524,2,FALSE))</f>
        <v>궁수</v>
      </c>
      <c r="F17" s="2">
        <f t="shared" si="1"/>
        <v>3</v>
      </c>
      <c r="G17" s="2" t="str">
        <f>IF(E17="","",VLOOKUP($D17,직업!$B$3:$D$524,3,FALSE))</f>
        <v>레지스탕스</v>
      </c>
      <c r="H17" s="2" t="str">
        <f>IFERROR(VLOOKUP(B17,배치!$B$4:$I$55,7,FALSE),"")</f>
        <v>배치</v>
      </c>
      <c r="I17" s="3" t="s">
        <v>136</v>
      </c>
      <c r="J17" s="2">
        <f t="shared" si="2"/>
        <v>3</v>
      </c>
      <c r="K17" s="3" t="str">
        <f>IFERROR(VLOOKUP(J17,$J$5:T16,2,FALSE),"")</f>
        <v>오르카2</v>
      </c>
      <c r="L17" s="3" t="str">
        <f>IF($K17="","",IFERROR(IF(VLOOKUP($J17,$J$5:T16,L$1,FALSE)="","",VLOOKUP($J17,$J$5:T16,L$1,FALSE)),""))</f>
        <v>펫 훈련</v>
      </c>
      <c r="M17" s="3" t="str">
        <f>IF($K17="","",IFERROR(IF(VLOOKUP($J17,$J$5:U16,M$1,FALSE)="","",VLOOKUP($J17,$J$5:U16,M$1,FALSE)),""))</f>
        <v>호신부적7</v>
      </c>
      <c r="N17" s="3" t="str">
        <f>IF($K17="","",IFERROR(IF(VLOOKUP($J17,$J$5:V16,N$1,FALSE)="","",VLOOKUP($J17,$J$5:V16,N$1,FALSE)),""))</f>
        <v>산호</v>
      </c>
      <c r="O17" s="3" t="str">
        <f>IF($K17="","",IFERROR(IF(VLOOKUP($J17,$J$5:W16,O$1,FALSE)="","",VLOOKUP($J17,$J$5:W16,O$1,FALSE)),""))</f>
        <v>나리</v>
      </c>
      <c r="P17" s="3" t="str">
        <f>IF($K17="","",IFERROR(IF(VLOOKUP($J17,$J$5:X16,P$1,FALSE)="","",VLOOKUP($J17,$J$5:X16,P$1,FALSE)),""))</f>
        <v>백호</v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5"/>
        <v>2</v>
      </c>
    </row>
    <row r="18" spans="1:24" x14ac:dyDescent="0.15">
      <c r="A18" s="2">
        <f t="shared" si="3"/>
        <v>14</v>
      </c>
      <c r="B18" s="3" t="s">
        <v>97</v>
      </c>
      <c r="C18" s="2">
        <v>203</v>
      </c>
      <c r="D18" s="2" t="s">
        <v>42</v>
      </c>
      <c r="E18" s="2" t="str">
        <f>IF(D18="","",VLOOKUP($D18,직업!$B$3:$D$524,2,FALSE))</f>
        <v>궁수</v>
      </c>
      <c r="F18" s="2">
        <f t="shared" si="1"/>
        <v>3</v>
      </c>
      <c r="G18" s="2" t="str">
        <f>IF(E18="","",VLOOKUP($D18,직업!$B$3:$D$524,3,FALSE))</f>
        <v>모험가</v>
      </c>
      <c r="H18" s="2" t="str">
        <f>IFERROR(VLOOKUP(B18,배치!$B$4:$I$55,7,FALSE),"")</f>
        <v>배치</v>
      </c>
      <c r="I18" s="3" t="s">
        <v>151</v>
      </c>
      <c r="J18" s="2">
        <f t="shared" si="2"/>
        <v>1</v>
      </c>
      <c r="K18" s="3" t="str">
        <f>IFERROR(VLOOKUP(J18,$J$5:T17,2,FALSE),"")</f>
        <v>오르카4</v>
      </c>
      <c r="L18" s="3" t="str">
        <f>IF($K18="","",IFERROR(IF(VLOOKUP($J18,$J$5:T17,L$1,FALSE)="","",VLOOKUP($J18,$J$5:T17,L$1,FALSE)),""))</f>
        <v>미니 슈가</v>
      </c>
      <c r="M18" s="3" t="str">
        <f>IF($K18="","",IFERROR(IF(VLOOKUP($J18,$J$5:U17,M$1,FALSE)="","",VLOOKUP($J18,$J$5:U17,M$1,FALSE)),""))</f>
        <v>벨라자석</v>
      </c>
      <c r="N18" s="3" t="str">
        <f>IF($K18="","",IFERROR(IF(VLOOKUP($J18,$J$5:V17,N$1,FALSE)="","",VLOOKUP($J18,$J$5:V17,N$1,FALSE)),""))</f>
        <v>쁘띠 신수</v>
      </c>
      <c r="O18" s="3" t="str">
        <f>IF($K18="","",IFERROR(IF(VLOOKUP($J18,$J$5:W17,O$1,FALSE)="","",VLOOKUP($J18,$J$5:W17,O$1,FALSE)),""))</f>
        <v>신수의 가호</v>
      </c>
      <c r="P18" s="3" t="str">
        <f>IF($K18="","",IFERROR(IF(VLOOKUP($J18,$J$5:X17,P$1,FALSE)="","",VLOOKUP($J18,$J$5:X17,P$1,FALSE)),""))</f>
        <v>생명수9</v>
      </c>
      <c r="Q18" s="3" t="str">
        <f>IF($K18="","",IFERROR(IF(VLOOKUP($J18,$J$5:Y17,Q$1,FALSE)="","",VLOOKUP($J18,$J$5:Y17,Q$1,FALSE)),""))</f>
        <v>머리핀</v>
      </c>
      <c r="R18" s="3" t="str">
        <f>IF($K18="","",IFERROR(IF(VLOOKUP($J18,$J$5:Z17,R$1,FALSE)="","",VLOOKUP($J18,$J$5:Z17,R$1,FALSE)),""))</f>
        <v>정령3</v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5"/>
        <v>2</v>
      </c>
    </row>
    <row r="19" spans="1:24" x14ac:dyDescent="0.15">
      <c r="A19" s="2">
        <f t="shared" si="3"/>
        <v>15</v>
      </c>
      <c r="B19" s="3" t="s">
        <v>98</v>
      </c>
      <c r="C19" s="2">
        <v>203</v>
      </c>
      <c r="D19" s="2" t="s">
        <v>82</v>
      </c>
      <c r="E19" s="2" t="str">
        <f>IF(D19="","",VLOOKUP($D19,직업!$B$3:$D$524,2,FALSE))</f>
        <v>전사</v>
      </c>
      <c r="F19" s="2">
        <f t="shared" si="1"/>
        <v>1</v>
      </c>
      <c r="G19" s="2" t="str">
        <f>IF(E19="","",VLOOKUP($D19,직업!$B$3:$D$524,3,FALSE))</f>
        <v>데몬</v>
      </c>
      <c r="H19" s="2" t="str">
        <f>IFERROR(VLOOKUP(B19,배치!$B$4:$I$55,7,FALSE),"")</f>
        <v>배치</v>
      </c>
      <c r="I19" s="3" t="s">
        <v>139</v>
      </c>
      <c r="J19" s="2">
        <f t="shared" si="2"/>
        <v>3</v>
      </c>
      <c r="K19" s="3" t="str">
        <f>IFERROR(VLOOKUP(J19,$J$5:T18,2,FALSE),"")</f>
        <v>오르카2</v>
      </c>
      <c r="L19" s="3" t="str">
        <f>IF($K19="","",IFERROR(IF(VLOOKUP($J19,$J$5:T18,L$1,FALSE)="","",VLOOKUP($J19,$J$5:T18,L$1,FALSE)),""))</f>
        <v>펫 훈련</v>
      </c>
      <c r="M19" s="3" t="str">
        <f>IF($K19="","",IFERROR(IF(VLOOKUP($J19,$J$5:U18,M$1,FALSE)="","",VLOOKUP($J19,$J$5:U18,M$1,FALSE)),""))</f>
        <v>호신부적7</v>
      </c>
      <c r="N19" s="3" t="str">
        <f>IF($K19="","",IFERROR(IF(VLOOKUP($J19,$J$5:V18,N$1,FALSE)="","",VLOOKUP($J19,$J$5:V18,N$1,FALSE)),""))</f>
        <v>산호</v>
      </c>
      <c r="O19" s="3" t="str">
        <f>IF($K19="","",IFERROR(IF(VLOOKUP($J19,$J$5:W18,O$1,FALSE)="","",VLOOKUP($J19,$J$5:W18,O$1,FALSE)),""))</f>
        <v>나리</v>
      </c>
      <c r="P19" s="3" t="str">
        <f>IF($K19="","",IFERROR(IF(VLOOKUP($J19,$J$5:X18,P$1,FALSE)="","",VLOOKUP($J19,$J$5:X18,P$1,FALSE)),""))</f>
        <v>백호</v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5"/>
        <v>2</v>
      </c>
    </row>
    <row r="20" spans="1:24" x14ac:dyDescent="0.15">
      <c r="A20" s="2">
        <f t="shared" si="3"/>
        <v>16</v>
      </c>
      <c r="B20" s="3" t="s">
        <v>99</v>
      </c>
      <c r="C20" s="2">
        <v>203</v>
      </c>
      <c r="D20" s="2" t="s">
        <v>55</v>
      </c>
      <c r="E20" s="2" t="str">
        <f>IF(D20="","",VLOOKUP($D20,직업!$B$3:$D$524,2,FALSE))</f>
        <v>도적</v>
      </c>
      <c r="F20" s="2">
        <f t="shared" si="1"/>
        <v>4</v>
      </c>
      <c r="G20" s="2" t="str">
        <f>IF(E20="","",VLOOKUP($D20,직업!$B$3:$D$524,3,FALSE))</f>
        <v>영웅</v>
      </c>
      <c r="H20" s="2" t="str">
        <f>IFERROR(VLOOKUP(B20,배치!$B$4:$I$55,7,FALSE),"")</f>
        <v>배치</v>
      </c>
      <c r="I20" s="3" t="s">
        <v>152</v>
      </c>
      <c r="J20" s="2">
        <f t="shared" si="2"/>
        <v>2</v>
      </c>
      <c r="K20" s="3" t="str">
        <f>IFERROR(VLOOKUP(J20,$J$5:T19,2,FALSE),"")</f>
        <v>산호</v>
      </c>
      <c r="L20" s="3" t="str">
        <f>IF($K20="","",IFERROR(IF(VLOOKUP($J20,$J$5:T19,L$1,FALSE)="","",VLOOKUP($J20,$J$5:T19,L$1,FALSE)),""))</f>
        <v>나리</v>
      </c>
      <c r="M20" s="3" t="str">
        <f>IF($K20="","",IFERROR(IF(VLOOKUP($J20,$J$5:U19,M$1,FALSE)="","",VLOOKUP($J20,$J$5:U19,M$1,FALSE)),""))</f>
        <v>백호</v>
      </c>
      <c r="N20" s="3" t="str">
        <f>IF($K20="","",IFERROR(IF(VLOOKUP($J20,$J$5:V19,N$1,FALSE)="","",VLOOKUP($J20,$J$5:V19,N$1,FALSE)),""))</f>
        <v>뽀송3</v>
      </c>
      <c r="O20" s="3" t="str">
        <f>IF($K20="","",IFERROR(IF(VLOOKUP($J20,$J$5:W19,O$1,FALSE)="","",VLOOKUP($J20,$J$5:W19,O$1,FALSE)),""))</f>
        <v>바다 오르카</v>
      </c>
      <c r="P20" s="3" t="str">
        <f>IF($K20="","",IFERROR(IF(VLOOKUP($J20,$J$5:X19,P$1,FALSE)="","",VLOOKUP($J20,$J$5:X19,P$1,FALSE)),""))</f>
        <v>망고 오르카</v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5"/>
        <v>1</v>
      </c>
    </row>
    <row r="21" spans="1:24" x14ac:dyDescent="0.15">
      <c r="A21" s="2">
        <f t="shared" si="3"/>
        <v>17</v>
      </c>
      <c r="B21" s="3" t="s">
        <v>100</v>
      </c>
      <c r="C21" s="2">
        <v>220</v>
      </c>
      <c r="D21" s="2" t="s">
        <v>10</v>
      </c>
      <c r="E21" s="2" t="str">
        <f>IF(D21="","",VLOOKUP($D21,직업!$B$3:$D$524,2,FALSE))</f>
        <v>전사</v>
      </c>
      <c r="F21" s="2">
        <f t="shared" si="1"/>
        <v>1</v>
      </c>
      <c r="G21" s="2" t="str">
        <f>IF(E21="","",VLOOKUP($D21,직업!$B$3:$D$524,3,FALSE))</f>
        <v>시그너스 기사단</v>
      </c>
      <c r="H21" s="2" t="str">
        <f>IFERROR(VLOOKUP(B21,배치!$B$4:$I$55,7,FALSE),"")</f>
        <v>배치</v>
      </c>
      <c r="I21" s="3" t="s">
        <v>137</v>
      </c>
      <c r="J21" s="2">
        <f t="shared" si="2"/>
        <v>7</v>
      </c>
      <c r="K21" s="3" t="s">
        <v>83</v>
      </c>
      <c r="L21" s="3" t="s">
        <v>216</v>
      </c>
      <c r="M21" s="3"/>
      <c r="N21" s="3"/>
      <c r="O21" s="3"/>
      <c r="P21" s="3"/>
      <c r="Q21" s="3"/>
      <c r="R21" s="3"/>
      <c r="S21" s="3"/>
      <c r="T21" s="3"/>
      <c r="V21" s="3" t="s">
        <v>11</v>
      </c>
      <c r="W21" s="2">
        <v>7</v>
      </c>
      <c r="X21" s="2">
        <f t="shared" si="5"/>
        <v>5</v>
      </c>
    </row>
    <row r="22" spans="1:24" x14ac:dyDescent="0.15">
      <c r="A22" s="2">
        <f t="shared" si="3"/>
        <v>18</v>
      </c>
      <c r="B22" s="3" t="s">
        <v>101</v>
      </c>
      <c r="C22" s="2">
        <v>220</v>
      </c>
      <c r="D22" s="2" t="s">
        <v>44</v>
      </c>
      <c r="E22" s="2" t="str">
        <f>IF(D22="","",VLOOKUP($D22,직업!$B$3:$D$524,2,FALSE))</f>
        <v>궁수</v>
      </c>
      <c r="F22" s="2">
        <f t="shared" si="1"/>
        <v>3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137</v>
      </c>
      <c r="J22" s="2">
        <f t="shared" si="2"/>
        <v>7</v>
      </c>
      <c r="K22" s="3" t="str">
        <f>IFERROR(VLOOKUP(J22,$J$5:T21,2,FALSE),"")</f>
        <v>생명수2</v>
      </c>
      <c r="L22" s="3" t="str">
        <f>IF($K22="","",IFERROR(IF(VLOOKUP($J22,$J$5:T21,L$1,FALSE)="","",VLOOKUP($J22,$J$5:T21,L$1,FALSE)),""))</f>
        <v>병약 오르카</v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161</v>
      </c>
      <c r="W22" s="2">
        <v>8</v>
      </c>
      <c r="X22" s="2">
        <f t="shared" si="5"/>
        <v>0</v>
      </c>
    </row>
    <row r="23" spans="1:24" x14ac:dyDescent="0.15">
      <c r="A23" s="2">
        <f t="shared" si="3"/>
        <v>19</v>
      </c>
      <c r="B23" s="3" t="s">
        <v>102</v>
      </c>
      <c r="C23" s="2">
        <v>203</v>
      </c>
      <c r="D23" s="2" t="s">
        <v>30</v>
      </c>
      <c r="E23" s="2" t="str">
        <f>IF(D23="","",VLOOKUP($D23,직업!$B$3:$D$524,2,FALSE))</f>
        <v>마법사</v>
      </c>
      <c r="F23" s="2">
        <f t="shared" si="1"/>
        <v>2</v>
      </c>
      <c r="G23" s="2" t="str">
        <f>IF(E23="","",VLOOKUP($D23,직업!$B$3:$D$524,3,FALSE))</f>
        <v>시그너스 기사단</v>
      </c>
      <c r="H23" s="2">
        <f>IFERROR(VLOOKUP(B23,배치!$B$4:$I$55,7,FALSE),"")</f>
        <v>0</v>
      </c>
      <c r="I23" s="3" t="s">
        <v>137</v>
      </c>
      <c r="J23" s="2">
        <f t="shared" si="2"/>
        <v>7</v>
      </c>
      <c r="K23" s="3" t="str">
        <f>IFERROR(VLOOKUP(J23,$J$5:T22,2,FALSE),"")</f>
        <v>생명수2</v>
      </c>
      <c r="L23" s="3" t="str">
        <f>IF($K23="","",IFERROR(IF(VLOOKUP($J23,$J$5:T22,L$1,FALSE)="","",VLOOKUP($J23,$J$5:T22,L$1,FALSE)),""))</f>
        <v>병약 오르카</v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5"/>
        <v>1</v>
      </c>
    </row>
    <row r="24" spans="1:24" x14ac:dyDescent="0.15">
      <c r="A24" s="2">
        <f t="shared" si="3"/>
        <v>20</v>
      </c>
      <c r="B24" s="3" t="s">
        <v>103</v>
      </c>
      <c r="C24" s="2">
        <v>204</v>
      </c>
      <c r="D24" s="2" t="s">
        <v>53</v>
      </c>
      <c r="E24" s="2" t="str">
        <f>IF(D24="","",VLOOKUP($D24,직업!$B$3:$D$524,2,FALSE))</f>
        <v>도적</v>
      </c>
      <c r="F24" s="2">
        <f t="shared" si="1"/>
        <v>4</v>
      </c>
      <c r="G24" s="2" t="str">
        <f>IF(E24="","",VLOOKUP($D24,직업!$B$3:$D$524,3,FALSE))</f>
        <v>시그너스 기사단</v>
      </c>
      <c r="H24" s="2" t="str">
        <f>IFERROR(VLOOKUP(B24,배치!$B$4:$I$55,7,FALSE),"")</f>
        <v>배치</v>
      </c>
      <c r="I24" s="3" t="s">
        <v>137</v>
      </c>
      <c r="J24" s="2">
        <f t="shared" si="2"/>
        <v>7</v>
      </c>
      <c r="K24" s="3" t="str">
        <f>IFERROR(VLOOKUP(J24,$J$5:T23,2,FALSE),"")</f>
        <v>생명수2</v>
      </c>
      <c r="L24" s="3" t="str">
        <f>IF($K24="","",IFERROR(IF(VLOOKUP($J24,$J$5:T23,L$1,FALSE)="","",VLOOKUP($J24,$J$5:T23,L$1,FALSE)),""))</f>
        <v>병약 오르카</v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5"/>
        <v>0</v>
      </c>
    </row>
    <row r="25" spans="1:24" x14ac:dyDescent="0.15">
      <c r="A25" s="2">
        <f t="shared" si="3"/>
        <v>21</v>
      </c>
      <c r="B25" s="3" t="s">
        <v>104</v>
      </c>
      <c r="C25" s="2">
        <v>204</v>
      </c>
      <c r="D25" s="2" t="s">
        <v>63</v>
      </c>
      <c r="E25" s="2" t="str">
        <f>IF(D25="","",VLOOKUP($D25,직업!$B$3:$D$524,2,FALSE))</f>
        <v>해적</v>
      </c>
      <c r="F25" s="2">
        <f t="shared" si="1"/>
        <v>5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137</v>
      </c>
      <c r="J25" s="2">
        <f t="shared" si="2"/>
        <v>7</v>
      </c>
      <c r="K25" s="3" t="str">
        <f>IFERROR(VLOOKUP(J25,$J$5:T24,2,FALSE),"")</f>
        <v>생명수2</v>
      </c>
      <c r="L25" s="3" t="str">
        <f>IF($K25="","",IFERROR(IF(VLOOKUP($J25,$J$5:T24,L$1,FALSE)="","",VLOOKUP($J25,$J$5:T24,L$1,FALSE)),""))</f>
        <v>병약 오르카</v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3"/>
        <v>22</v>
      </c>
      <c r="B26" s="3" t="s">
        <v>105</v>
      </c>
      <c r="C26" s="2">
        <v>204</v>
      </c>
      <c r="D26" s="2" t="s">
        <v>54</v>
      </c>
      <c r="E26" s="2" t="str">
        <f>IF(D26="","",VLOOKUP($D26,직업!$B$3:$D$524,2,FALSE))</f>
        <v>도적해적</v>
      </c>
      <c r="F26" s="2">
        <f t="shared" si="1"/>
        <v>6</v>
      </c>
      <c r="G26" s="2" t="str">
        <f>IF(E26="","",VLOOKUP($D26,직업!$B$3:$D$524,3,FALSE))</f>
        <v>레지스탕스</v>
      </c>
      <c r="H26" s="2" t="str">
        <f>IFERROR(VLOOKUP(B26,배치!$B$4:$I$55,7,FALSE),"")</f>
        <v>배치</v>
      </c>
      <c r="I26" s="3" t="s">
        <v>143</v>
      </c>
      <c r="J26" s="2">
        <f t="shared" si="2"/>
        <v>3</v>
      </c>
      <c r="K26" s="3" t="str">
        <f>IFERROR(VLOOKUP(J26,$J$5:T25,2,FALSE),"")</f>
        <v>오르카2</v>
      </c>
      <c r="L26" s="3" t="str">
        <f>IF($K26="","",IFERROR(IF(VLOOKUP($J26,$J$5:T25,L$1,FALSE)="","",VLOOKUP($J26,$J$5:T25,L$1,FALSE)),""))</f>
        <v>펫 훈련</v>
      </c>
      <c r="M26" s="3" t="str">
        <f>IF($K26="","",IFERROR(IF(VLOOKUP($J26,$J$5:U25,M$1,FALSE)="","",VLOOKUP($J26,$J$5:U25,M$1,FALSE)),""))</f>
        <v>호신부적7</v>
      </c>
      <c r="N26" s="3" t="str">
        <f>IF($K26="","",IFERROR(IF(VLOOKUP($J26,$J$5:V25,N$1,FALSE)="","",VLOOKUP($J26,$J$5:V25,N$1,FALSE)),""))</f>
        <v>산호</v>
      </c>
      <c r="O26" s="3" t="str">
        <f>IF($K26="","",IFERROR(IF(VLOOKUP($J26,$J$5:W25,O$1,FALSE)="","",VLOOKUP($J26,$J$5:W25,O$1,FALSE)),""))</f>
        <v>나리</v>
      </c>
      <c r="P26" s="3" t="str">
        <f>IF($K26="","",IFERROR(IF(VLOOKUP($J26,$J$5:X25,P$1,FALSE)="","",VLOOKUP($J26,$J$5:X25,P$1,FALSE)),""))</f>
        <v>백호</v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3"/>
        <v>23</v>
      </c>
      <c r="B27" s="3" t="s">
        <v>106</v>
      </c>
      <c r="C27" s="2">
        <v>204</v>
      </c>
      <c r="D27" s="2" t="s">
        <v>33</v>
      </c>
      <c r="E27" s="2" t="str">
        <f>IF(D27="","",VLOOKUP($D27,직업!$B$3:$D$524,2,FALSE))</f>
        <v>마법사</v>
      </c>
      <c r="F27" s="2">
        <f t="shared" si="1"/>
        <v>2</v>
      </c>
      <c r="G27" s="2" t="str">
        <f>IF(E27="","",VLOOKUP($D27,직업!$B$3:$D$524,3,FALSE))</f>
        <v>영웅</v>
      </c>
      <c r="H27" s="2">
        <f>IFERROR(VLOOKUP(B27,배치!$B$4:$I$55,7,FALSE),"")</f>
        <v>0</v>
      </c>
      <c r="I27" s="3" t="s">
        <v>142</v>
      </c>
      <c r="J27" s="2">
        <f t="shared" si="2"/>
        <v>2</v>
      </c>
      <c r="K27" s="3" t="str">
        <f>IFERROR(VLOOKUP(J27,$J$5:T26,2,FALSE),"")</f>
        <v>산호</v>
      </c>
      <c r="L27" s="3" t="str">
        <f>IF($K27="","",IFERROR(IF(VLOOKUP($J27,$J$5:T26,L$1,FALSE)="","",VLOOKUP($J27,$J$5:T26,L$1,FALSE)),""))</f>
        <v>나리</v>
      </c>
      <c r="M27" s="3" t="str">
        <f>IF($K27="","",IFERROR(IF(VLOOKUP($J27,$J$5:U26,M$1,FALSE)="","",VLOOKUP($J27,$J$5:U26,M$1,FALSE)),""))</f>
        <v>백호</v>
      </c>
      <c r="N27" s="3" t="str">
        <f>IF($K27="","",IFERROR(IF(VLOOKUP($J27,$J$5:V26,N$1,FALSE)="","",VLOOKUP($J27,$J$5:V26,N$1,FALSE)),""))</f>
        <v>뽀송3</v>
      </c>
      <c r="O27" s="3" t="str">
        <f>IF($K27="","",IFERROR(IF(VLOOKUP($J27,$J$5:W26,O$1,FALSE)="","",VLOOKUP($J27,$J$5:W26,O$1,FALSE)),""))</f>
        <v>바다 오르카</v>
      </c>
      <c r="P27" s="3" t="str">
        <f>IF($K27="","",IFERROR(IF(VLOOKUP($J27,$J$5:X26,P$1,FALSE)="","",VLOOKUP($J27,$J$5:X26,P$1,FALSE)),""))</f>
        <v>망고 오르카</v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3"/>
        <v>24</v>
      </c>
      <c r="B28" s="3" t="s">
        <v>124</v>
      </c>
      <c r="C28" s="2">
        <v>235</v>
      </c>
      <c r="D28" s="2" t="s">
        <v>66</v>
      </c>
      <c r="E28" s="2" t="str">
        <f>IF(D28="","",VLOOKUP($D28,직업!$B$3:$D$524,2,FALSE))</f>
        <v>해적</v>
      </c>
      <c r="F28" s="2">
        <f t="shared" si="1"/>
        <v>5</v>
      </c>
      <c r="G28" s="2" t="str">
        <f>IF(E28="","",VLOOKUP($D28,직업!$B$3:$D$524,3,FALSE))</f>
        <v>노바</v>
      </c>
      <c r="H28" s="2" t="str">
        <f>IFERROR(VLOOKUP(B28,배치!$B$4:$I$55,7,FALSE),"")</f>
        <v>배치</v>
      </c>
      <c r="I28" s="3" t="s">
        <v>150</v>
      </c>
      <c r="J28" s="2">
        <f t="shared" si="2"/>
        <v>5</v>
      </c>
      <c r="K28" s="3" t="s">
        <v>72</v>
      </c>
      <c r="L28" s="3" t="s">
        <v>73</v>
      </c>
      <c r="M28" s="3" t="s">
        <v>74</v>
      </c>
      <c r="N28" s="3"/>
      <c r="O28" s="3"/>
      <c r="P28" s="3"/>
      <c r="Q28" s="3"/>
      <c r="R28" s="3"/>
      <c r="S28" s="3"/>
      <c r="T28" s="3"/>
    </row>
    <row r="29" spans="1:24" x14ac:dyDescent="0.15">
      <c r="A29" s="2">
        <f t="shared" si="3"/>
        <v>25</v>
      </c>
      <c r="B29" s="3" t="s">
        <v>129</v>
      </c>
      <c r="C29" s="2">
        <v>204</v>
      </c>
      <c r="D29" s="2" t="s">
        <v>39</v>
      </c>
      <c r="E29" s="2" t="str">
        <f>IF(D29="","",VLOOKUP($D29,직업!$B$3:$D$524,2,FALSE))</f>
        <v>궁수</v>
      </c>
      <c r="F29" s="2">
        <f t="shared" si="1"/>
        <v>3</v>
      </c>
      <c r="G29" s="2" t="str">
        <f>IF(E29="","",VLOOKUP($D29,직업!$B$3:$D$524,3,FALSE))</f>
        <v>모험가</v>
      </c>
      <c r="H29" s="2" t="str">
        <f>IFERROR(VLOOKUP(B29,배치!$B$4:$I$55,7,FALSE),"")</f>
        <v>배치</v>
      </c>
      <c r="I29" s="3" t="s">
        <v>151</v>
      </c>
      <c r="J29" s="2">
        <f t="shared" si="2"/>
        <v>1</v>
      </c>
      <c r="K29" s="3" t="str">
        <f>IFERROR(VLOOKUP(J29,$J$5:T28,2,FALSE),"")</f>
        <v>오르카4</v>
      </c>
      <c r="L29" s="3" t="str">
        <f>IF($K29="","",IFERROR(IF(VLOOKUP($J29,$J$5:T28,L$1,FALSE)="","",VLOOKUP($J29,$J$5:T28,L$1,FALSE)),""))</f>
        <v>미니 슈가</v>
      </c>
      <c r="M29" s="3" t="str">
        <f>IF($K29="","",IFERROR(IF(VLOOKUP($J29,$J$5:U28,M$1,FALSE)="","",VLOOKUP($J29,$J$5:U28,M$1,FALSE)),""))</f>
        <v>벨라자석</v>
      </c>
      <c r="N29" s="3" t="str">
        <f>IF($K29="","",IFERROR(IF(VLOOKUP($J29,$J$5:V28,N$1,FALSE)="","",VLOOKUP($J29,$J$5:V28,N$1,FALSE)),""))</f>
        <v>쁘띠 신수</v>
      </c>
      <c r="O29" s="3" t="str">
        <f>IF($K29="","",IFERROR(IF(VLOOKUP($J29,$J$5:W28,O$1,FALSE)="","",VLOOKUP($J29,$J$5:W28,O$1,FALSE)),""))</f>
        <v>신수의 가호</v>
      </c>
      <c r="P29" s="3" t="str">
        <f>IF($K29="","",IFERROR(IF(VLOOKUP($J29,$J$5:X28,P$1,FALSE)="","",VLOOKUP($J29,$J$5:X28,P$1,FALSE)),""))</f>
        <v>생명수9</v>
      </c>
      <c r="Q29" s="3" t="str">
        <f>IF($K29="","",IFERROR(IF(VLOOKUP($J29,$J$5:Y28,Q$1,FALSE)="","",VLOOKUP($J29,$J$5:Y28,Q$1,FALSE)),""))</f>
        <v>머리핀</v>
      </c>
      <c r="R29" s="3" t="str">
        <f>IF($K29="","",IFERROR(IF(VLOOKUP($J29,$J$5:Z28,R$1,FALSE)="","",VLOOKUP($J29,$J$5:Z28,R$1,FALSE)),""))</f>
        <v>정령3</v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3"/>
        <v>26</v>
      </c>
      <c r="B30" s="3" t="s">
        <v>131</v>
      </c>
      <c r="C30" s="2">
        <v>204</v>
      </c>
      <c r="D30" s="2" t="s">
        <v>47</v>
      </c>
      <c r="E30" s="2" t="str">
        <f>IF(D30="","",VLOOKUP($D30,직업!$B$3:$D$524,2,FALSE))</f>
        <v>궁수</v>
      </c>
      <c r="F30" s="2">
        <f t="shared" si="1"/>
        <v>3</v>
      </c>
      <c r="G30" s="2" t="str">
        <f>IF(E30="","",VLOOKUP($D30,직업!$B$3:$D$524,3,FALSE))</f>
        <v>노바</v>
      </c>
      <c r="H30" s="2" t="str">
        <f>IFERROR(VLOOKUP(B30,배치!$B$4:$I$55,7,FALSE),"")</f>
        <v>배치</v>
      </c>
      <c r="I30" s="3" t="s">
        <v>144</v>
      </c>
      <c r="J30" s="2">
        <f t="shared" si="2"/>
        <v>5</v>
      </c>
      <c r="K30" s="3" t="str">
        <f>IFERROR(VLOOKUP(J30,$J$5:T29,2,FALSE),"")</f>
        <v>산호</v>
      </c>
      <c r="L30" s="3" t="str">
        <f>IF($K30="","",IFERROR(IF(VLOOKUP($J30,$J$5:T29,L$1,FALSE)="","",VLOOKUP($J30,$J$5:T29,L$1,FALSE)),""))</f>
        <v>나리</v>
      </c>
      <c r="M30" s="3" t="str">
        <f>IF($K30="","",IFERROR(IF(VLOOKUP($J30,$J$5:U29,M$1,FALSE)="","",VLOOKUP($J30,$J$5:U29,M$1,FALSE)),""))</f>
        <v>백호</v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3"/>
        <v>27</v>
      </c>
      <c r="B31" s="3" t="s">
        <v>296</v>
      </c>
      <c r="C31" s="2">
        <v>204</v>
      </c>
      <c r="D31" s="2" t="s">
        <v>303</v>
      </c>
      <c r="E31" s="2" t="str">
        <f>IF(D31="","",VLOOKUP($D31,직업!$B$3:$D$524,2,FALSE))</f>
        <v>도적</v>
      </c>
      <c r="F31" s="2">
        <f t="shared" si="1"/>
        <v>4</v>
      </c>
      <c r="G31" s="2" t="str">
        <f>IF(E31="","",VLOOKUP($D31,직업!$B$3:$D$524,3,FALSE))</f>
        <v>아니마</v>
      </c>
      <c r="H31" s="2" t="str">
        <f>IFERROR(VLOOKUP(B31,배치!$B$4:$I$55,7,FALSE),"")</f>
        <v>배치</v>
      </c>
      <c r="I31" s="3" t="s">
        <v>246</v>
      </c>
      <c r="J31" s="2">
        <f t="shared" si="2"/>
        <v>9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3"/>
        <v>28</v>
      </c>
      <c r="B32" s="3" t="s">
        <v>297</v>
      </c>
      <c r="C32" s="2">
        <v>205</v>
      </c>
      <c r="D32" s="2" t="s">
        <v>304</v>
      </c>
      <c r="E32" s="2" t="str">
        <f>IF(D32="","",VLOOKUP($D32,직업!$B$3:$D$524,2,FALSE))</f>
        <v>마법사</v>
      </c>
      <c r="F32" s="2">
        <f t="shared" si="1"/>
        <v>2</v>
      </c>
      <c r="G32" s="2" t="str">
        <f>IF(E32="","",VLOOKUP($D32,직업!$B$3:$D$524,3,FALSE))</f>
        <v>영웅</v>
      </c>
      <c r="H32" s="2" t="str">
        <f>IFERROR(VLOOKUP(B32,배치!$B$4:$I$55,7,FALSE),"")</f>
        <v>배치</v>
      </c>
      <c r="I32" s="3" t="s">
        <v>210</v>
      </c>
      <c r="J32" s="2">
        <f t="shared" si="2"/>
        <v>2</v>
      </c>
      <c r="K32" s="3" t="s">
        <v>73</v>
      </c>
      <c r="L32" s="3" t="s">
        <v>207</v>
      </c>
      <c r="M32" s="3" t="s">
        <v>72</v>
      </c>
      <c r="N32" s="3"/>
      <c r="O32" s="3"/>
      <c r="P32" s="3"/>
      <c r="Q32" s="3"/>
      <c r="R32" s="3"/>
      <c r="S32" s="3"/>
      <c r="T32" s="3"/>
    </row>
    <row r="33" spans="1:20" x14ac:dyDescent="0.15">
      <c r="A33" s="2">
        <f t="shared" si="3"/>
        <v>29</v>
      </c>
      <c r="B33" s="3" t="s">
        <v>298</v>
      </c>
      <c r="C33" s="2">
        <v>204</v>
      </c>
      <c r="D33" s="2" t="s">
        <v>223</v>
      </c>
      <c r="E33" s="2" t="str">
        <f>IF(D33="","",VLOOKUP($D33,직업!$B$3:$D$524,2,FALSE))</f>
        <v>전사</v>
      </c>
      <c r="F33" s="2">
        <f t="shared" si="1"/>
        <v>1</v>
      </c>
      <c r="G33" s="2" t="str">
        <f>IF(E33="","",VLOOKUP($D33,직업!$B$3:$D$524,3,FALSE))</f>
        <v>모험가</v>
      </c>
      <c r="H33" s="2" t="str">
        <f>IFERROR(VLOOKUP(B33,배치!$B$4:$I$55,7,FALSE),"")</f>
        <v>배치</v>
      </c>
      <c r="I33" s="3" t="s">
        <v>211</v>
      </c>
      <c r="J33" s="2">
        <f t="shared" si="2"/>
        <v>1</v>
      </c>
      <c r="K33" s="3" t="str">
        <f>IF(J33=0,"",VLOOKUP(J33,$J$5:T32,2,FALSE))</f>
        <v>오르카4</v>
      </c>
      <c r="L33" s="3" t="str">
        <f>IF($K33="","",IFERROR(IF(VLOOKUP($J33,$J$5:T32,L$1,FALSE)="","",VLOOKUP($J33,$J$5:T32,L$1,FALSE)),""))</f>
        <v>미니 슈가</v>
      </c>
      <c r="M33" s="3" t="str">
        <f>IF($K33="","",IFERROR(IF(VLOOKUP($J33,$J$5:U32,M$1,FALSE)="","",VLOOKUP($J33,$J$5:U32,M$1,FALSE)),""))</f>
        <v>벨라자석</v>
      </c>
      <c r="N33" s="3" t="str">
        <f>IF($K33="","",IFERROR(IF(VLOOKUP($J33,$J$5:V32,N$1,FALSE)="","",VLOOKUP($J33,$J$5:V32,N$1,FALSE)),""))</f>
        <v>쁘띠 신수</v>
      </c>
      <c r="O33" s="3" t="str">
        <f>IF($K33="","",IFERROR(IF(VLOOKUP($J33,$J$5:W32,O$1,FALSE)="","",VLOOKUP($J33,$J$5:W32,O$1,FALSE)),""))</f>
        <v>신수의 가호</v>
      </c>
      <c r="P33" s="3" t="str">
        <f>IF($K33="","",IFERROR(IF(VLOOKUP($J33,$J$5:X32,P$1,FALSE)="","",VLOOKUP($J33,$J$5:X32,P$1,FALSE)),""))</f>
        <v>생명수9</v>
      </c>
      <c r="Q33" s="3" t="str">
        <f>IF($K33="","",IFERROR(IF(VLOOKUP($J33,$J$5:Y32,Q$1,FALSE)="","",VLOOKUP($J33,$J$5:Y32,Q$1,FALSE)),""))</f>
        <v>머리핀</v>
      </c>
      <c r="R33" s="3" t="str">
        <f>IF($K33="","",IFERROR(IF(VLOOKUP($J33,$J$5:Z32,R$1,FALSE)="","",VLOOKUP($J33,$J$5:Z32,R$1,FALSE)),""))</f>
        <v>정령3</v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3"/>
        <v>30</v>
      </c>
      <c r="B34" s="3" t="s">
        <v>299</v>
      </c>
      <c r="C34" s="2">
        <v>220</v>
      </c>
      <c r="D34" s="2" t="s">
        <v>305</v>
      </c>
      <c r="E34" s="2" t="str">
        <f>IF(D34="","",VLOOKUP($D34,직업!$B$3:$D$524,2,FALSE))</f>
        <v>도적</v>
      </c>
      <c r="F34" s="2">
        <f t="shared" si="1"/>
        <v>4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244</v>
      </c>
      <c r="J34" s="2">
        <f t="shared" si="2"/>
        <v>1</v>
      </c>
      <c r="K34" s="3" t="str">
        <f>IF(J34=0,"",VLOOKUP(J34,$J$5:T33,2,FALSE))</f>
        <v>오르카4</v>
      </c>
      <c r="L34" s="3" t="str">
        <f>IF($K34="","",IFERROR(IF(VLOOKUP($J34,$J$5:T33,L$1,FALSE)="","",VLOOKUP($J34,$J$5:T33,L$1,FALSE)),""))</f>
        <v>미니 슈가</v>
      </c>
      <c r="M34" s="3" t="str">
        <f>IF($K34="","",IFERROR(IF(VLOOKUP($J34,$J$5:U33,M$1,FALSE)="","",VLOOKUP($J34,$J$5:U33,M$1,FALSE)),""))</f>
        <v>벨라자석</v>
      </c>
      <c r="N34" s="3" t="str">
        <f>IF($K34="","",IFERROR(IF(VLOOKUP($J34,$J$5:V33,N$1,FALSE)="","",VLOOKUP($J34,$J$5:V33,N$1,FALSE)),""))</f>
        <v>쁘띠 신수</v>
      </c>
      <c r="O34" s="3" t="str">
        <f>IF($K34="","",IFERROR(IF(VLOOKUP($J34,$J$5:W33,O$1,FALSE)="","",VLOOKUP($J34,$J$5:W33,O$1,FALSE)),""))</f>
        <v>신수의 가호</v>
      </c>
      <c r="P34" s="3" t="str">
        <f>IF($K34="","",IFERROR(IF(VLOOKUP($J34,$J$5:X33,P$1,FALSE)="","",VLOOKUP($J34,$J$5:X33,P$1,FALSE)),""))</f>
        <v>생명수9</v>
      </c>
      <c r="Q34" s="3" t="str">
        <f>IF($K34="","",IFERROR(IF(VLOOKUP($J34,$J$5:Y33,Q$1,FALSE)="","",VLOOKUP($J34,$J$5:Y33,Q$1,FALSE)),""))</f>
        <v>머리핀</v>
      </c>
      <c r="R34" s="3" t="str">
        <f>IF($K34="","",IFERROR(IF(VLOOKUP($J34,$J$5:Z33,R$1,FALSE)="","",VLOOKUP($J34,$J$5:Z33,R$1,FALSE)),""))</f>
        <v>정령3</v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3"/>
        <v>31</v>
      </c>
      <c r="B35" s="3" t="s">
        <v>300</v>
      </c>
      <c r="C35" s="2">
        <v>204</v>
      </c>
      <c r="D35" s="2" t="s">
        <v>306</v>
      </c>
      <c r="E35" s="2" t="str">
        <f>IF(D35="","",VLOOKUP($D35,직업!$B$3:$D$524,2,FALSE))</f>
        <v>해적</v>
      </c>
      <c r="F35" s="2">
        <f t="shared" si="1"/>
        <v>5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245</v>
      </c>
      <c r="J35" s="2">
        <f t="shared" si="2"/>
        <v>1</v>
      </c>
      <c r="K35" s="3" t="str">
        <f>IF(J35=0,"",VLOOKUP(J35,$J$5:T34,2,FALSE))</f>
        <v>오르카4</v>
      </c>
      <c r="L35" s="3" t="str">
        <f>IF($K35="","",IFERROR(IF(VLOOKUP($J35,$J$5:T34,L$1,FALSE)="","",VLOOKUP($J35,$J$5:T34,L$1,FALSE)),""))</f>
        <v>미니 슈가</v>
      </c>
      <c r="M35" s="3" t="str">
        <f>IF($K35="","",IFERROR(IF(VLOOKUP($J35,$J$5:U34,M$1,FALSE)="","",VLOOKUP($J35,$J$5:U34,M$1,FALSE)),""))</f>
        <v>벨라자석</v>
      </c>
      <c r="N35" s="3" t="str">
        <f>IF($K35="","",IFERROR(IF(VLOOKUP($J35,$J$5:V34,N$1,FALSE)="","",VLOOKUP($J35,$J$5:V34,N$1,FALSE)),""))</f>
        <v>쁘띠 신수</v>
      </c>
      <c r="O35" s="3" t="str">
        <f>IF($K35="","",IFERROR(IF(VLOOKUP($J35,$J$5:W34,O$1,FALSE)="","",VLOOKUP($J35,$J$5:W34,O$1,FALSE)),""))</f>
        <v>신수의 가호</v>
      </c>
      <c r="P35" s="3" t="str">
        <f>IF($K35="","",IFERROR(IF(VLOOKUP($J35,$J$5:X34,P$1,FALSE)="","",VLOOKUP($J35,$J$5:X34,P$1,FALSE)),""))</f>
        <v>생명수9</v>
      </c>
      <c r="Q35" s="3" t="str">
        <f>IF($K35="","",IFERROR(IF(VLOOKUP($J35,$J$5:Y34,Q$1,FALSE)="","",VLOOKUP($J35,$J$5:Y34,Q$1,FALSE)),""))</f>
        <v>머리핀</v>
      </c>
      <c r="R35" s="3" t="str">
        <f>IF($K35="","",IFERROR(IF(VLOOKUP($J35,$J$5:Z34,R$1,FALSE)="","",VLOOKUP($J35,$J$5:Z34,R$1,FALSE)),""))</f>
        <v>정령3</v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3"/>
        <v>32</v>
      </c>
      <c r="B36" s="3" t="s">
        <v>301</v>
      </c>
      <c r="C36" s="2">
        <v>204</v>
      </c>
      <c r="D36" s="2" t="s">
        <v>307</v>
      </c>
      <c r="E36" s="2" t="str">
        <f>IF(D36="","",VLOOKUP($D36,직업!$B$3:$D$524,2,FALSE))</f>
        <v>해적</v>
      </c>
      <c r="F36" s="2">
        <f t="shared" si="1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279</v>
      </c>
      <c r="J36" s="2">
        <f t="shared" si="2"/>
        <v>1</v>
      </c>
      <c r="K36" s="3" t="str">
        <f>IF(J36=0,"",VLOOKUP(J36,$J$5:T35,2,FALSE))</f>
        <v>오르카4</v>
      </c>
      <c r="L36" s="3" t="str">
        <f>IF($K36="","",IFERROR(IF(VLOOKUP($J36,$J$5:T35,L$1,FALSE)="","",VLOOKUP($J36,$J$5:T35,L$1,FALSE)),""))</f>
        <v>미니 슈가</v>
      </c>
      <c r="M36" s="3" t="str">
        <f>IF($K36="","",IFERROR(IF(VLOOKUP($J36,$J$5:U35,M$1,FALSE)="","",VLOOKUP($J36,$J$5:U35,M$1,FALSE)),""))</f>
        <v>벨라자석</v>
      </c>
      <c r="N36" s="3" t="str">
        <f>IF($K36="","",IFERROR(IF(VLOOKUP($J36,$J$5:V35,N$1,FALSE)="","",VLOOKUP($J36,$J$5:V35,N$1,FALSE)),""))</f>
        <v>쁘띠 신수</v>
      </c>
      <c r="O36" s="3" t="str">
        <f>IF($K36="","",IFERROR(IF(VLOOKUP($J36,$J$5:W35,O$1,FALSE)="","",VLOOKUP($J36,$J$5:W35,O$1,FALSE)),""))</f>
        <v>신수의 가호</v>
      </c>
      <c r="P36" s="3" t="str">
        <f>IF($K36="","",IFERROR(IF(VLOOKUP($J36,$J$5:X35,P$1,FALSE)="","",VLOOKUP($J36,$J$5:X35,P$1,FALSE)),""))</f>
        <v>생명수9</v>
      </c>
      <c r="Q36" s="3" t="str">
        <f>IF($K36="","",IFERROR(IF(VLOOKUP($J36,$J$5:Y35,Q$1,FALSE)="","",VLOOKUP($J36,$J$5:Y35,Q$1,FALSE)),""))</f>
        <v>머리핀</v>
      </c>
      <c r="R36" s="3" t="str">
        <f>IF($K36="","",IFERROR(IF(VLOOKUP($J36,$J$5:Z35,R$1,FALSE)="","",VLOOKUP($J36,$J$5:Z35,R$1,FALSE)),""))</f>
        <v>정령3</v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3"/>
        <v>33</v>
      </c>
      <c r="B37" s="3" t="s">
        <v>302</v>
      </c>
      <c r="C37" s="2">
        <v>204</v>
      </c>
      <c r="D37" s="2" t="s">
        <v>280</v>
      </c>
      <c r="E37" s="2" t="str">
        <f>IF(D37="","",VLOOKUP($D37,직업!$B$3:$D$524,2,FALSE))</f>
        <v>해적</v>
      </c>
      <c r="F37" s="2">
        <f t="shared" si="1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279</v>
      </c>
      <c r="J37" s="2">
        <f t="shared" si="2"/>
        <v>1</v>
      </c>
      <c r="K37" s="3" t="str">
        <f>IF(J37=0,"",VLOOKUP(J37,$J$5:T36,2,FALSE))</f>
        <v>오르카4</v>
      </c>
      <c r="L37" s="3" t="str">
        <f>IF($K37="","",IFERROR(IF(VLOOKUP($J37,$J$5:T36,L$1,FALSE)="","",VLOOKUP($J37,$J$5:T36,L$1,FALSE)),""))</f>
        <v>미니 슈가</v>
      </c>
      <c r="M37" s="3" t="str">
        <f>IF($K37="","",IFERROR(IF(VLOOKUP($J37,$J$5:U36,M$1,FALSE)="","",VLOOKUP($J37,$J$5:U36,M$1,FALSE)),""))</f>
        <v>벨라자석</v>
      </c>
      <c r="N37" s="3" t="str">
        <f>IF($K37="","",IFERROR(IF(VLOOKUP($J37,$J$5:V36,N$1,FALSE)="","",VLOOKUP($J37,$J$5:V36,N$1,FALSE)),""))</f>
        <v>쁘띠 신수</v>
      </c>
      <c r="O37" s="3" t="str">
        <f>IF($K37="","",IFERROR(IF(VLOOKUP($J37,$J$5:W36,O$1,FALSE)="","",VLOOKUP($J37,$J$5:W36,O$1,FALSE)),""))</f>
        <v>신수의 가호</v>
      </c>
      <c r="P37" s="3" t="str">
        <f>IF($K37="","",IFERROR(IF(VLOOKUP($J37,$J$5:X36,P$1,FALSE)="","",VLOOKUP($J37,$J$5:X36,P$1,FALSE)),""))</f>
        <v>생명수9</v>
      </c>
      <c r="Q37" s="3" t="str">
        <f>IF($K37="","",IFERROR(IF(VLOOKUP($J37,$J$5:Y36,Q$1,FALSE)="","",VLOOKUP($J37,$J$5:Y36,Q$1,FALSE)),""))</f>
        <v>머리핀</v>
      </c>
      <c r="R37" s="3" t="str">
        <f>IF($K37="","",IFERROR(IF(VLOOKUP($J37,$J$5:Z36,R$1,FALSE)="","",VLOOKUP($J37,$J$5:Z36,R$1,FALSE)),""))</f>
        <v>정령3</v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3"/>
        <v>34</v>
      </c>
      <c r="B38" s="3" t="s">
        <v>285</v>
      </c>
      <c r="C38" s="2">
        <v>204</v>
      </c>
      <c r="D38" s="2" t="s">
        <v>286</v>
      </c>
      <c r="E38" s="2" t="str">
        <f>IF(D38="","",VLOOKUP($D38,직업!$B$3:$D$524,2,FALSE))</f>
        <v>마법사</v>
      </c>
      <c r="F38" s="2">
        <f t="shared" si="1"/>
        <v>2</v>
      </c>
      <c r="G38" s="2" t="str">
        <f>IF(E38="","",VLOOKUP($D38,직업!$B$3:$D$524,3,FALSE))</f>
        <v>모험가</v>
      </c>
      <c r="H38" s="2">
        <f>IFERROR(VLOOKUP(B38,배치!$B$4:$I$55,7,FALSE),"")</f>
        <v>0</v>
      </c>
      <c r="I38" s="3" t="s">
        <v>278</v>
      </c>
      <c r="J38" s="2">
        <f t="shared" si="2"/>
        <v>1</v>
      </c>
      <c r="K38" s="3" t="str">
        <f>IF(J38=0,"",VLOOKUP(J38,$J$5:T37,2,FALSE))</f>
        <v>오르카4</v>
      </c>
      <c r="L38" s="3" t="str">
        <f>IF($K38="","",IFERROR(IF(VLOOKUP($J38,$J$5:T37,L$1,FALSE)="","",VLOOKUP($J38,$J$5:T37,L$1,FALSE)),""))</f>
        <v>미니 슈가</v>
      </c>
      <c r="M38" s="3" t="str">
        <f>IF($K38="","",IFERROR(IF(VLOOKUP($J38,$J$5:U37,M$1,FALSE)="","",VLOOKUP($J38,$J$5:U37,M$1,FALSE)),""))</f>
        <v>벨라자석</v>
      </c>
      <c r="N38" s="3" t="str">
        <f>IF($K38="","",IFERROR(IF(VLOOKUP($J38,$J$5:V37,N$1,FALSE)="","",VLOOKUP($J38,$J$5:V37,N$1,FALSE)),""))</f>
        <v>쁘띠 신수</v>
      </c>
      <c r="O38" s="3" t="str">
        <f>IF($K38="","",IFERROR(IF(VLOOKUP($J38,$J$5:W37,O$1,FALSE)="","",VLOOKUP($J38,$J$5:W37,O$1,FALSE)),""))</f>
        <v>신수의 가호</v>
      </c>
      <c r="P38" s="3" t="str">
        <f>IF($K38="","",IFERROR(IF(VLOOKUP($J38,$J$5:X37,P$1,FALSE)="","",VLOOKUP($J38,$J$5:X37,P$1,FALSE)),""))</f>
        <v>생명수9</v>
      </c>
      <c r="Q38" s="3" t="str">
        <f>IF($K38="","",IFERROR(IF(VLOOKUP($J38,$J$5:Y37,Q$1,FALSE)="","",VLOOKUP($J38,$J$5:Y37,Q$1,FALSE)),""))</f>
        <v>머리핀</v>
      </c>
      <c r="R38" s="3" t="str">
        <f>IF($K38="","",IFERROR(IF(VLOOKUP($J38,$J$5:Z37,R$1,FALSE)="","",VLOOKUP($J38,$J$5:Z37,R$1,FALSE)),""))</f>
        <v>정령3</v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3"/>
        <v>35</v>
      </c>
      <c r="B39" s="3" t="s">
        <v>287</v>
      </c>
      <c r="C39" s="2">
        <v>204</v>
      </c>
      <c r="D39" s="2" t="s">
        <v>288</v>
      </c>
      <c r="E39" s="2" t="str">
        <f>IF(D39="","",VLOOKUP($D39,직업!$B$3:$D$524,2,FALSE))</f>
        <v>전사</v>
      </c>
      <c r="F39" s="2">
        <f t="shared" si="1"/>
        <v>1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/>
      <c r="J39" s="2">
        <f t="shared" si="2"/>
        <v>1</v>
      </c>
      <c r="K39" s="3" t="str">
        <f>IF(J39=0,"",VLOOKUP(J39,$J$5:T38,2,FALSE))</f>
        <v>오르카4</v>
      </c>
      <c r="L39" s="3" t="str">
        <f>IF($K39="","",IFERROR(IF(VLOOKUP($J39,$J$5:T38,L$1,FALSE)="","",VLOOKUP($J39,$J$5:T38,L$1,FALSE)),""))</f>
        <v>미니 슈가</v>
      </c>
      <c r="M39" s="3" t="str">
        <f>IF($K39="","",IFERROR(IF(VLOOKUP($J39,$J$5:U38,M$1,FALSE)="","",VLOOKUP($J39,$J$5:U38,M$1,FALSE)),""))</f>
        <v>벨라자석</v>
      </c>
      <c r="N39" s="3" t="str">
        <f>IF($K39="","",IFERROR(IF(VLOOKUP($J39,$J$5:V38,N$1,FALSE)="","",VLOOKUP($J39,$J$5:V38,N$1,FALSE)),""))</f>
        <v>쁘띠 신수</v>
      </c>
      <c r="O39" s="3" t="str">
        <f>IF($K39="","",IFERROR(IF(VLOOKUP($J39,$J$5:W38,O$1,FALSE)="","",VLOOKUP($J39,$J$5:W38,O$1,FALSE)),""))</f>
        <v>신수의 가호</v>
      </c>
      <c r="P39" s="3" t="str">
        <f>IF($K39="","",IFERROR(IF(VLOOKUP($J39,$J$5:X38,P$1,FALSE)="","",VLOOKUP($J39,$J$5:X38,P$1,FALSE)),""))</f>
        <v>생명수9</v>
      </c>
      <c r="Q39" s="3" t="str">
        <f>IF($K39="","",IFERROR(IF(VLOOKUP($J39,$J$5:Y38,Q$1,FALSE)="","",VLOOKUP($J39,$J$5:Y38,Q$1,FALSE)),""))</f>
        <v>머리핀</v>
      </c>
      <c r="R39" s="3" t="str">
        <f>IF($K39="","",IFERROR(IF(VLOOKUP($J39,$J$5:Z38,R$1,FALSE)="","",VLOOKUP($J39,$J$5:Z38,R$1,FALSE)),""))</f>
        <v>정령3</v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3"/>
        <v>36</v>
      </c>
      <c r="B40" s="3" t="s">
        <v>289</v>
      </c>
      <c r="C40" s="2">
        <v>204</v>
      </c>
      <c r="D40" s="2" t="s">
        <v>290</v>
      </c>
      <c r="E40" s="2" t="str">
        <f>IF(D40="","",VLOOKUP($D40,직업!$B$3:$D$524,2,FALSE))</f>
        <v>전사</v>
      </c>
      <c r="F40" s="2">
        <f t="shared" si="1"/>
        <v>1</v>
      </c>
      <c r="G40" s="2" t="str">
        <f>IF(E40="","",VLOOKUP($D40,직업!$B$3:$D$524,3,FALSE))</f>
        <v>모험가</v>
      </c>
      <c r="H40" s="2">
        <f>IFERROR(VLOOKUP(B40,배치!$B$4:$I$55,7,FALSE),"")</f>
        <v>0</v>
      </c>
      <c r="I40" s="3"/>
      <c r="J40" s="2">
        <f t="shared" si="2"/>
        <v>1</v>
      </c>
      <c r="K40" s="3" t="str">
        <f>IF(J40=0,"",VLOOKUP(J40,$J$5:T39,2,FALSE))</f>
        <v>오르카4</v>
      </c>
      <c r="L40" s="3" t="str">
        <f>IF($K40="","",IFERROR(IF(VLOOKUP($J40,$J$5:T39,L$1,FALSE)="","",VLOOKUP($J40,$J$5:T39,L$1,FALSE)),""))</f>
        <v>미니 슈가</v>
      </c>
      <c r="M40" s="3" t="str">
        <f>IF($K40="","",IFERROR(IF(VLOOKUP($J40,$J$5:U39,M$1,FALSE)="","",VLOOKUP($J40,$J$5:U39,M$1,FALSE)),""))</f>
        <v>벨라자석</v>
      </c>
      <c r="N40" s="3" t="str">
        <f>IF($K40="","",IFERROR(IF(VLOOKUP($J40,$J$5:V39,N$1,FALSE)="","",VLOOKUP($J40,$J$5:V39,N$1,FALSE)),""))</f>
        <v>쁘띠 신수</v>
      </c>
      <c r="O40" s="3" t="str">
        <f>IF($K40="","",IFERROR(IF(VLOOKUP($J40,$J$5:W39,O$1,FALSE)="","",VLOOKUP($J40,$J$5:W39,O$1,FALSE)),""))</f>
        <v>신수의 가호</v>
      </c>
      <c r="P40" s="3" t="str">
        <f>IF($K40="","",IFERROR(IF(VLOOKUP($J40,$J$5:X39,P$1,FALSE)="","",VLOOKUP($J40,$J$5:X39,P$1,FALSE)),""))</f>
        <v>생명수9</v>
      </c>
      <c r="Q40" s="3" t="str">
        <f>IF($K40="","",IFERROR(IF(VLOOKUP($J40,$J$5:Y39,Q$1,FALSE)="","",VLOOKUP($J40,$J$5:Y39,Q$1,FALSE)),""))</f>
        <v>머리핀</v>
      </c>
      <c r="R40" s="3" t="str">
        <f>IF($K40="","",IFERROR(IF(VLOOKUP($J40,$J$5:Z39,R$1,FALSE)="","",VLOOKUP($J40,$J$5:Z39,R$1,FALSE)),""))</f>
        <v>정령3</v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3"/>
        <v>37</v>
      </c>
      <c r="B41" s="3" t="s">
        <v>291</v>
      </c>
      <c r="C41" s="2">
        <v>204</v>
      </c>
      <c r="D41" s="2" t="s">
        <v>292</v>
      </c>
      <c r="E41" s="2" t="str">
        <f>IF(D41="","",VLOOKUP($D41,직업!$B$3:$D$524,2,FALSE))</f>
        <v>마법사</v>
      </c>
      <c r="F41" s="2">
        <f t="shared" si="1"/>
        <v>2</v>
      </c>
      <c r="G41" s="2" t="str">
        <f>IF(E41="","",VLOOKUP($D41,직업!$B$3:$D$524,3,FALSE))</f>
        <v>모험가</v>
      </c>
      <c r="H41" s="2">
        <f>IFERROR(VLOOKUP(B41,배치!$B$4:$I$55,7,FALSE),"")</f>
        <v>0</v>
      </c>
      <c r="I41" s="3"/>
      <c r="J41" s="2">
        <f t="shared" si="2"/>
        <v>1</v>
      </c>
      <c r="K41" s="3" t="str">
        <f>IF(J41=0,"",VLOOKUP(J41,$J$5:T40,2,FALSE))</f>
        <v>오르카4</v>
      </c>
      <c r="L41" s="3" t="str">
        <f>IF($K41="","",IFERROR(IF(VLOOKUP($J41,$J$5:T40,L$1,FALSE)="","",VLOOKUP($J41,$J$5:T40,L$1,FALSE)),""))</f>
        <v>미니 슈가</v>
      </c>
      <c r="M41" s="3" t="str">
        <f>IF($K41="","",IFERROR(IF(VLOOKUP($J41,$J$5:U40,M$1,FALSE)="","",VLOOKUP($J41,$J$5:U40,M$1,FALSE)),""))</f>
        <v>벨라자석</v>
      </c>
      <c r="N41" s="3" t="str">
        <f>IF($K41="","",IFERROR(IF(VLOOKUP($J41,$J$5:V40,N$1,FALSE)="","",VLOOKUP($J41,$J$5:V40,N$1,FALSE)),""))</f>
        <v>쁘띠 신수</v>
      </c>
      <c r="O41" s="3" t="str">
        <f>IF($K41="","",IFERROR(IF(VLOOKUP($J41,$J$5:W40,O$1,FALSE)="","",VLOOKUP($J41,$J$5:W40,O$1,FALSE)),""))</f>
        <v>신수의 가호</v>
      </c>
      <c r="P41" s="3" t="str">
        <f>IF($K41="","",IFERROR(IF(VLOOKUP($J41,$J$5:X40,P$1,FALSE)="","",VLOOKUP($J41,$J$5:X40,P$1,FALSE)),""))</f>
        <v>생명수9</v>
      </c>
      <c r="Q41" s="3" t="str">
        <f>IF($K41="","",IFERROR(IF(VLOOKUP($J41,$J$5:Y40,Q$1,FALSE)="","",VLOOKUP($J41,$J$5:Y40,Q$1,FALSE)),""))</f>
        <v>머리핀</v>
      </c>
      <c r="R41" s="3" t="str">
        <f>IF($K41="","",IFERROR(IF(VLOOKUP($J41,$J$5:Z40,R$1,FALSE)="","",VLOOKUP($J41,$J$5:Z40,R$1,FALSE)),""))</f>
        <v>정령3</v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 t="s">
        <v>312</v>
      </c>
      <c r="C42" s="2">
        <v>123</v>
      </c>
      <c r="D42" s="2" t="s">
        <v>15</v>
      </c>
      <c r="E42" s="2" t="str">
        <f>IF(D42="","",VLOOKUP($D42,직업!$B$3:$D$524,2,FALSE))</f>
        <v>전사</v>
      </c>
      <c r="F42" s="2">
        <f t="shared" si="1"/>
        <v>1</v>
      </c>
      <c r="G42" s="2" t="str">
        <f>IF(OR(E42="",RIGHT(D42,1)="M"),"",VLOOKUP($D42,직업!$B$3:$D$524,3,FALSE))</f>
        <v>데몬</v>
      </c>
      <c r="H42" s="2">
        <f>IFERROR(VLOOKUP(B42,배치!$B$4:$I$55,7,FALSE),"")</f>
        <v>0</v>
      </c>
      <c r="I42" s="3"/>
      <c r="J42" s="2">
        <f t="shared" si="2"/>
        <v>3</v>
      </c>
      <c r="K42" s="3" t="str">
        <f>IF(J42=0,"",VLOOKUP(J42,$J$5:T41,2,FALSE))</f>
        <v>오르카2</v>
      </c>
      <c r="L42" s="3" t="str">
        <f>IF($K42="","",IFERROR(IF(VLOOKUP($J42,$J$5:T41,L$1,FALSE)="","",VLOOKUP($J42,$J$5:T41,L$1,FALSE)),""))</f>
        <v>펫 훈련</v>
      </c>
      <c r="M42" s="3" t="str">
        <f>IF($K42="","",IFERROR(IF(VLOOKUP($J42,$J$5:U41,M$1,FALSE)="","",VLOOKUP($J42,$J$5:U41,M$1,FALSE)),""))</f>
        <v>호신부적7</v>
      </c>
      <c r="N42" s="3" t="str">
        <f>IF($K42="","",IFERROR(IF(VLOOKUP($J42,$J$5:V41,N$1,FALSE)="","",VLOOKUP($J42,$J$5:V41,N$1,FALSE)),""))</f>
        <v>산호</v>
      </c>
      <c r="O42" s="3" t="str">
        <f>IF($K42="","",IFERROR(IF(VLOOKUP($J42,$J$5:W41,O$1,FALSE)="","",VLOOKUP($J42,$J$5:W41,O$1,FALSE)),""))</f>
        <v>나리</v>
      </c>
      <c r="P42" s="3" t="str">
        <f>IF($K42="","",IFERROR(IF(VLOOKUP($J42,$J$5:X41,P$1,FALSE)="","",VLOOKUP($J42,$J$5:X41,P$1,FALSE)),""))</f>
        <v>백호</v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6">A42+1</f>
        <v>39</v>
      </c>
      <c r="B43" s="3" t="s">
        <v>71</v>
      </c>
      <c r="C43" s="2"/>
      <c r="D43" s="2"/>
      <c r="E43" s="2" t="str">
        <f>IF(D43="","",VLOOKUP($D43,직업!$B$3:$D$524,2,FALSE))</f>
        <v/>
      </c>
      <c r="F43" s="2">
        <f t="shared" ref="F43:F54" si="7">IFERROR(VLOOKUP(E43,$V$6:$W$11,2,FALSE),0)</f>
        <v>0</v>
      </c>
      <c r="G43" s="2" t="str">
        <f>IF(OR(E43="",RIGHT(D43,1)="M"),"",VLOOKUP($D43,직업!$B$3:$D$524,3,FALSE))</f>
        <v/>
      </c>
      <c r="H43" s="2">
        <f>IFERROR(VLOOKUP(B43,배치!$B$4:$I$55,7,FALSE),"")</f>
        <v>0</v>
      </c>
      <c r="I43" s="3"/>
      <c r="J43" s="2">
        <f t="shared" ref="J43:J54" si="8">IFERROR(VLOOKUP(G43,$V$14:$W$24,2,FALSE),0)</f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6"/>
        <v>40</v>
      </c>
      <c r="B44" s="3" t="s">
        <v>71</v>
      </c>
      <c r="C44" s="2"/>
      <c r="D44" s="2"/>
      <c r="E44" s="2" t="str">
        <f>IF(D44="","",VLOOKUP($D44,직업!$B$3:$D$524,2,FALSE))</f>
        <v/>
      </c>
      <c r="F44" s="2">
        <f t="shared" si="7"/>
        <v>0</v>
      </c>
      <c r="G44" s="2" t="str">
        <f>IF(OR(E44="",RIGHT(D44,1)="M"),"",VLOOKUP($D44,직업!$B$3:$D$524,3,FALSE))</f>
        <v/>
      </c>
      <c r="H44" s="2">
        <f>IFERROR(VLOOKUP(B44,배치!$B$4:$I$55,7,FALSE),"")</f>
        <v>0</v>
      </c>
      <c r="I44" s="3"/>
      <c r="J44" s="2">
        <f t="shared" si="8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6"/>
        <v>41</v>
      </c>
      <c r="B45" s="3" t="s">
        <v>71</v>
      </c>
      <c r="C45" s="2"/>
      <c r="D45" s="2"/>
      <c r="E45" s="2" t="str">
        <f>IF(D45="","",VLOOKUP($D45,직업!$B$3:$D$524,2,FALSE))</f>
        <v/>
      </c>
      <c r="F45" s="2">
        <f t="shared" si="7"/>
        <v>0</v>
      </c>
      <c r="G45" s="2" t="str">
        <f>IF(OR(E45="",RIGHT(D45,1)="M"),"",VLOOKUP($D45,직업!$B$3:$D$524,3,FALSE))</f>
        <v/>
      </c>
      <c r="H45" s="2">
        <f>IFERROR(VLOOKUP(B45,배치!$B$4:$I$55,7,FALSE),"")</f>
        <v>0</v>
      </c>
      <c r="I45" s="3"/>
      <c r="J45" s="2">
        <f t="shared" si="8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6"/>
        <v>42</v>
      </c>
      <c r="B46" s="3" t="s">
        <v>71</v>
      </c>
      <c r="C46" s="2"/>
      <c r="D46" s="2"/>
      <c r="E46" s="2" t="str">
        <f>IF(D46="","",VLOOKUP($D46,직업!$B$3:$D$524,2,FALSE))</f>
        <v/>
      </c>
      <c r="F46" s="2">
        <f t="shared" si="7"/>
        <v>0</v>
      </c>
      <c r="G46" s="2" t="str">
        <f>IF(OR(E46="",RIGHT(D46,1)="M"),"",VLOOKUP($D46,직업!$B$3:$D$524,3,FALSE))</f>
        <v/>
      </c>
      <c r="H46" s="2">
        <f>IFERROR(VLOOKUP(B46,배치!$B$4:$I$55,7,FALSE),"")</f>
        <v>0</v>
      </c>
      <c r="I46" s="3"/>
      <c r="J46" s="2">
        <f t="shared" si="8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6"/>
        <v>43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7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8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6"/>
        <v>44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7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8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6"/>
        <v>45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7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8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6"/>
        <v>46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7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8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6"/>
        <v>47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7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8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6"/>
        <v>48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7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8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6"/>
        <v>49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7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8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6"/>
        <v>50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7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8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sortState xmlns:xlrd2="http://schemas.microsoft.com/office/spreadsheetml/2017/richdata2" ref="V13:W20">
    <sortCondition ref="W8:W15"/>
  </sortState>
  <phoneticPr fontId="2" type="noConversion"/>
  <conditionalFormatting sqref="D4:D55">
    <cfRule type="expression" dxfId="54" priority="9">
      <formula>AND(ISBLANK(D$3)=FALSE,FIND(D$3,D4))</formula>
    </cfRule>
  </conditionalFormatting>
  <conditionalFormatting sqref="B4:B55">
    <cfRule type="expression" dxfId="53" priority="8">
      <formula>AND(ISBLANK(B$3)=FALSE,FIND(B$3,B4))</formula>
    </cfRule>
  </conditionalFormatting>
  <conditionalFormatting sqref="C5:C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52" priority="3">
      <formula>AND(ISBLANK(I$3)=FALSE,FIND(I$3,I4))</formula>
    </cfRule>
  </conditionalFormatting>
  <conditionalFormatting sqref="E4:E55">
    <cfRule type="expression" dxfId="51" priority="5">
      <formula>AND(ISBLANK(E$3)=FALSE,FIND(E$3,E4))</formula>
    </cfRule>
  </conditionalFormatting>
  <conditionalFormatting sqref="G4:G55">
    <cfRule type="expression" dxfId="50" priority="4">
      <formula>AND(ISBLANK(G$3)=FALSE,FIND(G$3,G4))</formula>
    </cfRule>
  </conditionalFormatting>
  <conditionalFormatting sqref="F5:F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9" priority="1">
      <formula>AND(ISBLANK(K5)=FALSE,FIND("자석",K5))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141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148</v>
      </c>
    </row>
    <row r="4" spans="1:24" x14ac:dyDescent="0.15">
      <c r="A4" s="4" t="s">
        <v>67</v>
      </c>
      <c r="B4" s="4" t="s">
        <v>202</v>
      </c>
      <c r="C4" s="4" t="s">
        <v>1</v>
      </c>
      <c r="D4" s="4" t="s">
        <v>0</v>
      </c>
      <c r="E4" s="4" t="s">
        <v>340</v>
      </c>
      <c r="F4" s="4" t="s">
        <v>130</v>
      </c>
      <c r="G4" s="4" t="s">
        <v>341</v>
      </c>
      <c r="H4" s="4" t="s">
        <v>79</v>
      </c>
      <c r="I4" s="4" t="s">
        <v>147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309</v>
      </c>
      <c r="C5" s="2">
        <v>128</v>
      </c>
      <c r="D5" s="2" t="s">
        <v>308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 t="str">
        <f ca="1">IFERROR(VLOOKUP(J5,$J4:T$5,2,FALSE),"")</f>
        <v/>
      </c>
      <c r="L5" s="3" t="str">
        <f ca="1">IF($K5="","",IFERROR(IF(VLOOKUP($J5,$J4:T$5,L$1,FALSE)="","",VLOOKUP($J5,$J4:T$5,L$1,FALSE)),""))</f>
        <v/>
      </c>
      <c r="M5" s="3" t="str">
        <f ca="1">IF($K5="","",IFERROR(IF(VLOOKUP($J5,$J4:U$5,M$1,FALSE)="","",VLOOKUP($J5,$J4:U$5,M$1,FALSE)),""))</f>
        <v/>
      </c>
      <c r="N5" s="3" t="str">
        <f ca="1">IF($K5="","",IFERROR(IF(VLOOKUP($J5,$J4:V$5,N$1,FALSE)="","",VLOOKUP($J5,$J4:V$5,N$1,FALSE)),""))</f>
        <v/>
      </c>
      <c r="O5" s="3" t="str">
        <f ca="1">IF($K5="","",IFERROR(IF(VLOOKUP($J5,$J4:W$5,O$1,FALSE)="","",VLOOKUP($J5,$J4:W$5,O$1,FALSE)),""))</f>
        <v/>
      </c>
      <c r="P5" s="3" t="str">
        <f ca="1">IF($K5="","",IFERROR(IF(VLOOKUP($J5,$J4:X$5,P$1,FALSE)="","",VLOOKUP($J5,$J4:X$5,P$1,FALSE)),""))</f>
        <v/>
      </c>
      <c r="Q5" s="3" t="str">
        <f ca="1">IF($K5="","",IFERROR(IF(VLOOKUP($J5,$J4:Y$5,Q$1,FALSE)="","",VLOOKUP($J5,$J4:Y$5,Q$1,FALSE)),""))</f>
        <v/>
      </c>
      <c r="R5" s="3" t="str">
        <f ca="1">IF($K5="","",IFERROR(IF(VLOOKUP($J5,$J4:Z$5,R$1,FALSE)="","",VLOOKUP($J5,$J4:Z$5,R$1,FALSE)),""))</f>
        <v/>
      </c>
      <c r="S5" s="3" t="str">
        <f ca="1">IF($K5="","",IFERROR(IF(VLOOKUP($J5,$J4:AA$5,S$1,FALSE)="","",VLOOKUP($J5,$J4:AA$5,S$1,FALSE)),""))</f>
        <v/>
      </c>
      <c r="T5" s="3" t="str">
        <f ca="1">IF($K5="","",IFERROR(IF(VLOOKUP($J5,$J4:AB$5,T$1,FALSE)="","",VLOOKUP($J5,$J4:AB$5,T$1,FALSE)),""))</f>
        <v/>
      </c>
      <c r="V5" s="4" t="s">
        <v>340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295</v>
      </c>
      <c r="C6" s="2">
        <v>141</v>
      </c>
      <c r="D6" s="2" t="s">
        <v>293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 t="str">
        <f ca="1">IFERROR(VLOOKUP(J6,$J$5:T5,2,FALSE),"")</f>
        <v/>
      </c>
      <c r="L6" s="3" t="str">
        <f ca="1">IF($K6="","",IFERROR(IF(VLOOKUP($J6,$J$5:T5,L$1,FALSE)="","",VLOOKUP($J6,$J$5:T5,L$1,FALSE)),""))</f>
        <v/>
      </c>
      <c r="M6" s="3" t="str">
        <f ca="1">IF($K6="","",IFERROR(IF(VLOOKUP($J6,$J$5:U5,M$1,FALSE)="","",VLOOKUP($J6,$J$5:U5,M$1,FALSE)),""))</f>
        <v/>
      </c>
      <c r="N6" s="3" t="str">
        <f ca="1">IF($K6="","",IFERROR(IF(VLOOKUP($J6,$J$5:V5,N$1,FALSE)="","",VLOOKUP($J6,$J$5:V5,N$1,FALSE)),""))</f>
        <v/>
      </c>
      <c r="O6" s="3" t="str">
        <f ca="1">IF($K6="","",IFERROR(IF(VLOOKUP($J6,$J$5:W5,O$1,FALSE)="","",VLOOKUP($J6,$J$5:W5,O$1,FALSE)),""))</f>
        <v/>
      </c>
      <c r="P6" s="3" t="str">
        <f ca="1">IF($K6="","",IFERROR(IF(VLOOKUP($J6,$J$5:X5,P$1,FALSE)="","",VLOOKUP($J6,$J$5:X5,P$1,FALSE)),""))</f>
        <v/>
      </c>
      <c r="Q6" s="3" t="str">
        <f ca="1">IF($K6="","",IFERROR(IF(VLOOKUP($J6,$J$5:Y5,Q$1,FALSE)="","",VLOOKUP($J6,$J$5:Y5,Q$1,FALSE)),""))</f>
        <v/>
      </c>
      <c r="R6" s="3" t="str">
        <f ca="1">IF($K6="","",IFERROR(IF(VLOOKUP($J6,$J$5:Z5,R$1,FALSE)="","",VLOOKUP($J6,$J$5:Z5,R$1,FALSE)),""))</f>
        <v/>
      </c>
      <c r="S6" s="3" t="str">
        <f ca="1">IF($K6="","",IFERROR(IF(VLOOKUP($J6,$J$5:AA5,S$1,FALSE)="","",VLOOKUP($J6,$J$5:AA5,S$1,FALSE)),""))</f>
        <v/>
      </c>
      <c r="T6" s="3" t="str">
        <f ca="1"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310</v>
      </c>
      <c r="C7" s="2">
        <v>125</v>
      </c>
      <c r="D7" s="2" t="s">
        <v>294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 t="str">
        <f ca="1">IFERROR(VLOOKUP(J7,$J$5:T6,2,FALSE),"")</f>
        <v/>
      </c>
      <c r="L7" s="3" t="str">
        <f ca="1">IF($K7="","",IFERROR(IF(VLOOKUP($J7,$J$5:T6,L$1,FALSE)="","",VLOOKUP($J7,$J$5:T6,L$1,FALSE)),""))</f>
        <v/>
      </c>
      <c r="M7" s="3" t="str">
        <f ca="1">IF($K7="","",IFERROR(IF(VLOOKUP($J7,$J$5:U6,M$1,FALSE)="","",VLOOKUP($J7,$J$5:U6,M$1,FALSE)),""))</f>
        <v/>
      </c>
      <c r="N7" s="3" t="str">
        <f ca="1">IF($K7="","",IFERROR(IF(VLOOKUP($J7,$J$5:V6,N$1,FALSE)="","",VLOOKUP($J7,$J$5:V6,N$1,FALSE)),""))</f>
        <v/>
      </c>
      <c r="O7" s="3" t="str">
        <f ca="1">IF($K7="","",IFERROR(IF(VLOOKUP($J7,$J$5:W6,O$1,FALSE)="","",VLOOKUP($J7,$J$5:W6,O$1,FALSE)),""))</f>
        <v/>
      </c>
      <c r="P7" s="3" t="str">
        <f ca="1">IF($K7="","",IFERROR(IF(VLOOKUP($J7,$J$5:X6,P$1,FALSE)="","",VLOOKUP($J7,$J$5:X6,P$1,FALSE)),""))</f>
        <v/>
      </c>
      <c r="Q7" s="3" t="str">
        <f ca="1">IF($K7="","",IFERROR(IF(VLOOKUP($J7,$J$5:Y6,Q$1,FALSE)="","",VLOOKUP($J7,$J$5:Y6,Q$1,FALSE)),""))</f>
        <v/>
      </c>
      <c r="R7" s="3" t="str">
        <f ca="1">IF($K7="","",IFERROR(IF(VLOOKUP($J7,$J$5:Z6,R$1,FALSE)="","",VLOOKUP($J7,$J$5:Z6,R$1,FALSE)),""))</f>
        <v/>
      </c>
      <c r="S7" s="3" t="str">
        <f ca="1">IF($K7="","",IFERROR(IF(VLOOKUP($J7,$J$5:AA6,S$1,FALSE)="","",VLOOKUP($J7,$J$5:AA6,S$1,FALSE)),""))</f>
        <v/>
      </c>
      <c r="T7" s="3" t="str">
        <f ca="1"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311</v>
      </c>
      <c r="C8" s="2">
        <v>137</v>
      </c>
      <c r="D8" s="2" t="s">
        <v>204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 t="str">
        <f ca="1">IFERROR(VLOOKUP(J8,$J$5:T7,2,FALSE),"")</f>
        <v/>
      </c>
      <c r="L8" s="3" t="str">
        <f ca="1">IF($K8="","",IFERROR(IF(VLOOKUP($J8,$J$5:T7,L$1,FALSE)="","",VLOOKUP($J8,$J$5:T7,L$1,FALSE)),""))</f>
        <v/>
      </c>
      <c r="M8" s="3" t="str">
        <f ca="1">IF($K8="","",IFERROR(IF(VLOOKUP($J8,$J$5:U7,M$1,FALSE)="","",VLOOKUP($J8,$J$5:U7,M$1,FALSE)),""))</f>
        <v/>
      </c>
      <c r="N8" s="3" t="str">
        <f ca="1">IF($K8="","",IFERROR(IF(VLOOKUP($J8,$J$5:V7,N$1,FALSE)="","",VLOOKUP($J8,$J$5:V7,N$1,FALSE)),""))</f>
        <v/>
      </c>
      <c r="O8" s="3" t="str">
        <f ca="1">IF($K8="","",IFERROR(IF(VLOOKUP($J8,$J$5:W7,O$1,FALSE)="","",VLOOKUP($J8,$J$5:W7,O$1,FALSE)),""))</f>
        <v/>
      </c>
      <c r="P8" s="3" t="str">
        <f ca="1">IF($K8="","",IFERROR(IF(VLOOKUP($J8,$J$5:X7,P$1,FALSE)="","",VLOOKUP($J8,$J$5:X7,P$1,FALSE)),""))</f>
        <v/>
      </c>
      <c r="Q8" s="3" t="str">
        <f ca="1">IF($K8="","",IFERROR(IF(VLOOKUP($J8,$J$5:Y7,Q$1,FALSE)="","",VLOOKUP($J8,$J$5:Y7,Q$1,FALSE)),""))</f>
        <v/>
      </c>
      <c r="R8" s="3" t="str">
        <f ca="1">IF($K8="","",IFERROR(IF(VLOOKUP($J8,$J$5:Z7,R$1,FALSE)="","",VLOOKUP($J8,$J$5:Z7,R$1,FALSE)),""))</f>
        <v/>
      </c>
      <c r="S8" s="3" t="str">
        <f ca="1">IF($K8="","",IFERROR(IF(VLOOKUP($J8,$J$5:AA7,S$1,FALSE)="","",VLOOKUP($J8,$J$5:AA7,S$1,FALSE)),""))</f>
        <v/>
      </c>
      <c r="T8" s="3" t="str">
        <f ca="1"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160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161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48" priority="11">
      <formula>AND(ISBLANK(D$3)=FALSE,FIND(D$3,D4))</formula>
    </cfRule>
  </conditionalFormatting>
  <conditionalFormatting sqref="B4:B55">
    <cfRule type="expression" dxfId="47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46" priority="5">
      <formula>AND(ISBLANK(I$3)=FALSE,FIND(I$3,I4))</formula>
    </cfRule>
  </conditionalFormatting>
  <conditionalFormatting sqref="E4:E55">
    <cfRule type="expression" dxfId="45" priority="7">
      <formula>AND(ISBLANK(E$3)=FALSE,FIND(E$3,E4))</formula>
    </cfRule>
  </conditionalFormatting>
  <conditionalFormatting sqref="G4:G55">
    <cfRule type="expression" dxfId="44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3" priority="3">
      <formula>AND(ISBLANK(K5)=FALSE,FIND("자석",K5))</formula>
    </cfRule>
  </conditionalFormatting>
  <conditionalFormatting sqref="C42">
    <cfRule type="expression" dxfId="42" priority="2">
      <formula>AND(ISBLANK(C$3)=FALSE,FIND(C$3,C42))</formula>
    </cfRule>
  </conditionalFormatting>
  <conditionalFormatting sqref="C43:C44">
    <cfRule type="expression" dxfId="41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50" sqref="B5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225</v>
      </c>
      <c r="D2" t="s">
        <v>247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153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248</v>
      </c>
      <c r="E4" s="2">
        <f>COUNTIF(캐릭터!$D$4:$D$55,$B4)</f>
        <v>1</v>
      </c>
      <c r="H4" s="1" t="s">
        <v>281</v>
      </c>
      <c r="I4" s="1" t="s">
        <v>284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248</v>
      </c>
      <c r="E5" s="2">
        <f>COUNTIF(캐릭터!$D$4:$D$55,$B5)</f>
        <v>1</v>
      </c>
      <c r="G5" s="3" t="s">
        <v>5</v>
      </c>
      <c r="H5" s="2">
        <f t="shared" ref="H5:H10" si="0">COUNTIF($C$4:$C$63,G5)</f>
        <v>12</v>
      </c>
      <c r="I5" s="2">
        <f>COUNTIF(캐릭터!$E$4:$E$55,G5)</f>
        <v>9</v>
      </c>
    </row>
    <row r="6" spans="1:10" x14ac:dyDescent="0.15">
      <c r="A6" s="2">
        <f t="shared" ref="A6:A62" si="1">A5+1</f>
        <v>3</v>
      </c>
      <c r="B6" s="3" t="s">
        <v>224</v>
      </c>
      <c r="C6" s="3" t="s">
        <v>6</v>
      </c>
      <c r="D6" s="3" t="s">
        <v>248</v>
      </c>
      <c r="E6" s="2">
        <f>COUNTIF(캐릭터!$D$4:$D$55,$B6)</f>
        <v>1</v>
      </c>
      <c r="G6" s="3" t="s">
        <v>27</v>
      </c>
      <c r="H6" s="2">
        <f>COUNTIF($C$4:$C$63,G6)</f>
        <v>10</v>
      </c>
      <c r="I6" s="2">
        <f>COUNTIF(캐릭터!$E$4:$E$55,G6)</f>
        <v>7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249</v>
      </c>
      <c r="E7" s="2">
        <f>COUNTIF(캐릭터!$D$4:$D$55,$B7)</f>
        <v>1</v>
      </c>
      <c r="G7" s="3" t="s">
        <v>40</v>
      </c>
      <c r="H7" s="2">
        <f t="shared" si="0"/>
        <v>7</v>
      </c>
      <c r="I7" s="2">
        <f>COUNTIF(캐릭터!$E$4:$E$55,G7)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249</v>
      </c>
      <c r="E8" s="2">
        <f>COUNTIF(캐릭터!$D$4:$D$55,$B8)</f>
        <v>0</v>
      </c>
      <c r="G8" s="3" t="s">
        <v>49</v>
      </c>
      <c r="H8" s="2">
        <f t="shared" si="0"/>
        <v>8</v>
      </c>
      <c r="I8" s="2">
        <f>COUNTIF(캐릭터!$E$4:$E$55,G8)</f>
        <v>6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250</v>
      </c>
      <c r="E9" s="2">
        <f>COUNTIF(캐릭터!$D$4:$D$55,$B9)</f>
        <v>0</v>
      </c>
      <c r="G9" s="3" t="s">
        <v>60</v>
      </c>
      <c r="H9" s="2">
        <f t="shared" si="0"/>
        <v>8</v>
      </c>
      <c r="I9" s="2">
        <f>COUNTIF(캐릭터!$E$4:$E$55,G9)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251</v>
      </c>
      <c r="E10" s="2">
        <f>COUNTIF(캐릭터!$D$4:$D$55,$B10)</f>
        <v>1</v>
      </c>
      <c r="G10" s="3" t="s">
        <v>160</v>
      </c>
      <c r="H10" s="2">
        <f t="shared" si="0"/>
        <v>1</v>
      </c>
      <c r="I10" s="2">
        <f>COUNTIF(캐릭터!$E$4:$E$55,G10)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251</v>
      </c>
      <c r="E11" s="2">
        <f>COUNTIF(캐릭터!$D$4:$D$55,$B11)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252</v>
      </c>
      <c r="E12" s="2">
        <f>COUNTIF(캐릭터!$D$4:$D$55,$B12)</f>
        <v>1</v>
      </c>
      <c r="G12" s="3" t="s">
        <v>7</v>
      </c>
      <c r="H12" s="2">
        <f>COUNTIF($D$4:$D$63,G12)</f>
        <v>15</v>
      </c>
      <c r="I12" s="2">
        <f>COUNTIF(캐릭터!$G$4:$G$55,G12)</f>
        <v>15</v>
      </c>
      <c r="J12" t="s">
        <v>282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253</v>
      </c>
      <c r="E13" s="2">
        <f>COUNTIF(캐릭터!$D$4:$D$55,$B13)</f>
        <v>0</v>
      </c>
      <c r="G13" s="3" t="s">
        <v>11</v>
      </c>
      <c r="H13" s="2">
        <f t="shared" ref="H13:H28" si="2">COUNTIF($D$4:$D$63,G13)</f>
        <v>6</v>
      </c>
      <c r="I13" s="2">
        <f>COUNTIF(캐릭터!$G$4:$G$55,G13)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254</v>
      </c>
      <c r="E14" s="2">
        <f>COUNTIF(캐릭터!$D$4:$D$55,$B14)</f>
        <v>1</v>
      </c>
      <c r="G14" s="3" t="s">
        <v>14</v>
      </c>
      <c r="H14" s="2">
        <f t="shared" si="2"/>
        <v>5</v>
      </c>
      <c r="I14" s="2">
        <f>COUNTIF(캐릭터!$G$4:$G$55,G14)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255</v>
      </c>
      <c r="E15" s="2">
        <f>COUNTIF(캐릭터!$D$4:$D$55,$B15)</f>
        <v>1</v>
      </c>
      <c r="G15" s="3" t="s">
        <v>16</v>
      </c>
      <c r="H15" s="2">
        <f t="shared" si="2"/>
        <v>2</v>
      </c>
      <c r="I15" s="2">
        <f>COUNTIF(캐릭터!$G$4:$G$55,G15)</f>
        <v>2</v>
      </c>
    </row>
    <row r="16" spans="1:10" x14ac:dyDescent="0.15">
      <c r="A16" s="2">
        <f t="shared" si="1"/>
        <v>13</v>
      </c>
      <c r="B16" s="3" t="s">
        <v>156</v>
      </c>
      <c r="C16" s="3" t="s">
        <v>28</v>
      </c>
      <c r="D16" s="3" t="s">
        <v>248</v>
      </c>
      <c r="E16" s="2">
        <f>COUNTIF(캐릭터!$D$4:$D$55,$B16)</f>
        <v>1</v>
      </c>
      <c r="G16" s="3" t="s">
        <v>18</v>
      </c>
      <c r="H16" s="2">
        <f t="shared" si="2"/>
        <v>6</v>
      </c>
      <c r="I16" s="2">
        <f>COUNTIF(캐릭터!$G$4:$G$55,G16)</f>
        <v>6</v>
      </c>
    </row>
    <row r="17" spans="1:9" x14ac:dyDescent="0.15">
      <c r="A17" s="2">
        <f t="shared" si="1"/>
        <v>14</v>
      </c>
      <c r="B17" s="3" t="s">
        <v>157</v>
      </c>
      <c r="C17" s="3" t="s">
        <v>28</v>
      </c>
      <c r="D17" s="3" t="s">
        <v>248</v>
      </c>
      <c r="E17" s="2">
        <f>COUNTIF(캐릭터!$D$4:$D$55,$B17)</f>
        <v>1</v>
      </c>
      <c r="G17" s="3" t="s">
        <v>21</v>
      </c>
      <c r="H17" s="2">
        <f t="shared" si="2"/>
        <v>4</v>
      </c>
      <c r="I17" s="2">
        <f>COUNTIF(캐릭터!$G$4:$G$55,G17)</f>
        <v>2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248</v>
      </c>
      <c r="E18" s="2">
        <f>COUNTIF(캐릭터!$D$4:$D$55,$B18)</f>
        <v>1</v>
      </c>
      <c r="G18" s="3" t="s">
        <v>24</v>
      </c>
      <c r="H18" s="2">
        <f t="shared" si="2"/>
        <v>4</v>
      </c>
      <c r="I18" s="2">
        <f>COUNTIF(캐릭터!$G$4:$G$55,G18)</f>
        <v>2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249</v>
      </c>
      <c r="E19" s="2">
        <f>COUNTIF(캐릭터!$D$4:$D$55,$B19)</f>
        <v>1</v>
      </c>
      <c r="G19" s="3" t="s">
        <v>26</v>
      </c>
      <c r="H19" s="2">
        <f t="shared" si="2"/>
        <v>1</v>
      </c>
      <c r="I19" s="2">
        <f>COUNTIF(캐릭터!$G$4:$G$55,G19)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250</v>
      </c>
      <c r="E20" s="2">
        <f>COUNTIF(캐릭터!$D$4:$D$55,$B20)</f>
        <v>1</v>
      </c>
      <c r="G20" s="3" t="s">
        <v>161</v>
      </c>
      <c r="H20" s="2">
        <f t="shared" si="2"/>
        <v>1</v>
      </c>
      <c r="I20" s="2">
        <f>COUNTIF(캐릭터!$G$4:$G$55,G20)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252</v>
      </c>
      <c r="E21" s="2">
        <f>COUNTIF(캐릭터!$D$4:$D$55,$B21)</f>
        <v>1</v>
      </c>
      <c r="G21" s="3" t="s">
        <v>36</v>
      </c>
      <c r="H21" s="2">
        <f t="shared" si="2"/>
        <v>2</v>
      </c>
      <c r="I21" s="2">
        <f>COUNTIF(캐릭터!$G$4:$G$55,G21)</f>
        <v>1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252</v>
      </c>
      <c r="E22" s="2">
        <f>COUNTIF(캐릭터!$D$4:$D$55,$B22)</f>
        <v>1</v>
      </c>
      <c r="G22" s="3"/>
      <c r="H22" s="2">
        <f t="shared" si="2"/>
        <v>0</v>
      </c>
      <c r="I22" s="2">
        <f>COUNTIF(캐릭터!$G$4:$G$55,G22)</f>
        <v>0</v>
      </c>
    </row>
    <row r="23" spans="1:9" x14ac:dyDescent="0.15">
      <c r="A23" s="2">
        <f t="shared" si="1"/>
        <v>20</v>
      </c>
      <c r="B23" s="3" t="s">
        <v>313</v>
      </c>
      <c r="C23" s="3" t="s">
        <v>27</v>
      </c>
      <c r="D23" s="3" t="s">
        <v>24</v>
      </c>
      <c r="E23" s="2">
        <f>COUNTIF(캐릭터!$D$4:$D$55,$B23)</f>
        <v>0</v>
      </c>
      <c r="G23" s="3"/>
      <c r="H23" s="2">
        <f t="shared" si="2"/>
        <v>0</v>
      </c>
      <c r="I23" s="2">
        <f>COUNTIF(캐릭터!$G$4:$G$55,G23)</f>
        <v>0</v>
      </c>
    </row>
    <row r="24" spans="1:9" x14ac:dyDescent="0.15">
      <c r="A24" s="2">
        <f t="shared" si="1"/>
        <v>21</v>
      </c>
      <c r="B24" s="3" t="s">
        <v>314</v>
      </c>
      <c r="C24" s="3" t="s">
        <v>27</v>
      </c>
      <c r="D24" s="3" t="s">
        <v>36</v>
      </c>
      <c r="E24" s="2">
        <f>COUNTIF(캐릭터!$D$4:$D$55,$B24)</f>
        <v>0</v>
      </c>
      <c r="G24" s="3"/>
      <c r="H24" s="2">
        <f t="shared" si="2"/>
        <v>0</v>
      </c>
      <c r="I24" s="2">
        <f>COUNTIF(캐릭터!$G$4:$G$55,G24)</f>
        <v>0</v>
      </c>
    </row>
    <row r="25" spans="1:9" x14ac:dyDescent="0.15">
      <c r="A25" s="2">
        <f t="shared" si="1"/>
        <v>22</v>
      </c>
      <c r="B25" s="3" t="s">
        <v>315</v>
      </c>
      <c r="C25" s="3" t="s">
        <v>27</v>
      </c>
      <c r="D25" s="3" t="s">
        <v>316</v>
      </c>
      <c r="E25" s="2">
        <f>COUNTIF(캐릭터!$D$4:$D$55,$B25)</f>
        <v>0</v>
      </c>
      <c r="G25" s="3"/>
      <c r="H25" s="2">
        <f t="shared" si="2"/>
        <v>0</v>
      </c>
      <c r="I25" s="2">
        <f>COUNTIF(캐릭터!$G$4:$G$55,G25)</f>
        <v>0</v>
      </c>
    </row>
    <row r="26" spans="1:9" x14ac:dyDescent="0.15">
      <c r="A26" s="2">
        <f t="shared" si="1"/>
        <v>23</v>
      </c>
      <c r="B26" s="3" t="s">
        <v>317</v>
      </c>
      <c r="C26" s="3" t="s">
        <v>40</v>
      </c>
      <c r="D26" s="3" t="s">
        <v>7</v>
      </c>
      <c r="E26" s="2">
        <f>COUNTIF(캐릭터!$D$4:$D$55,$B26)</f>
        <v>1</v>
      </c>
      <c r="G26" s="3"/>
      <c r="H26" s="2">
        <f t="shared" si="2"/>
        <v>0</v>
      </c>
      <c r="I26" s="2">
        <f>COUNTIF(캐릭터!$G$4:$G$55,G26)</f>
        <v>0</v>
      </c>
    </row>
    <row r="27" spans="1:9" x14ac:dyDescent="0.15">
      <c r="A27" s="2">
        <f t="shared" si="1"/>
        <v>24</v>
      </c>
      <c r="B27" s="3" t="s">
        <v>318</v>
      </c>
      <c r="C27" s="3" t="s">
        <v>40</v>
      </c>
      <c r="D27" s="3" t="s">
        <v>7</v>
      </c>
      <c r="E27" s="2">
        <f>COUNTIF(캐릭터!$D$4:$D$55,$B27)</f>
        <v>1</v>
      </c>
      <c r="G27" s="3"/>
      <c r="H27" s="2">
        <f t="shared" si="2"/>
        <v>0</v>
      </c>
      <c r="I27" s="2">
        <f>COUNTIF(캐릭터!$G$4:$G$55,G27)</f>
        <v>0</v>
      </c>
    </row>
    <row r="28" spans="1:9" x14ac:dyDescent="0.15">
      <c r="A28" s="2">
        <f t="shared" si="1"/>
        <v>25</v>
      </c>
      <c r="B28" s="3" t="s">
        <v>319</v>
      </c>
      <c r="C28" s="3" t="s">
        <v>40</v>
      </c>
      <c r="D28" s="3" t="s">
        <v>7</v>
      </c>
      <c r="E28" s="2">
        <f>COUNTIF(캐릭터!$D$4:$D$55,$B28)</f>
        <v>1</v>
      </c>
      <c r="G28" s="3"/>
      <c r="H28" s="2">
        <f t="shared" si="2"/>
        <v>0</v>
      </c>
      <c r="I28" s="2">
        <f>COUNTIF(캐릭터!$G$4:$G$55,G28)</f>
        <v>0</v>
      </c>
    </row>
    <row r="29" spans="1:9" x14ac:dyDescent="0.15">
      <c r="A29" s="2">
        <f t="shared" si="1"/>
        <v>26</v>
      </c>
      <c r="B29" s="3" t="s">
        <v>320</v>
      </c>
      <c r="C29" s="3" t="s">
        <v>40</v>
      </c>
      <c r="D29" s="3" t="s">
        <v>11</v>
      </c>
      <c r="E29" s="2">
        <f>COUNTIF(캐릭터!$D$4:$D$55,$B29)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321</v>
      </c>
      <c r="C30" s="3" t="s">
        <v>40</v>
      </c>
      <c r="D30" s="3" t="s">
        <v>14</v>
      </c>
      <c r="E30" s="2">
        <f>COUNTIF(캐릭터!$D$4:$D$55,$B30)</f>
        <v>1</v>
      </c>
    </row>
    <row r="31" spans="1:9" x14ac:dyDescent="0.15">
      <c r="A31" s="2">
        <f t="shared" si="1"/>
        <v>28</v>
      </c>
      <c r="B31" s="3" t="s">
        <v>322</v>
      </c>
      <c r="C31" s="3" t="s">
        <v>40</v>
      </c>
      <c r="D31" s="3" t="s">
        <v>18</v>
      </c>
      <c r="E31" s="2">
        <f>COUNTIF(캐릭터!$D$4:$D$55,$B31)</f>
        <v>1</v>
      </c>
    </row>
    <row r="32" spans="1:9" x14ac:dyDescent="0.15">
      <c r="A32" s="2">
        <f t="shared" si="1"/>
        <v>29</v>
      </c>
      <c r="B32" s="3" t="s">
        <v>323</v>
      </c>
      <c r="C32" s="3" t="s">
        <v>40</v>
      </c>
      <c r="D32" s="3" t="s">
        <v>21</v>
      </c>
      <c r="E32" s="2">
        <f>COUNTIF(캐릭터!$D$4:$D$55,$B32)</f>
        <v>1</v>
      </c>
    </row>
    <row r="33" spans="1:5" x14ac:dyDescent="0.15">
      <c r="A33" s="2">
        <f t="shared" si="1"/>
        <v>30</v>
      </c>
      <c r="B33" s="3" t="s">
        <v>324</v>
      </c>
      <c r="C33" s="3" t="s">
        <v>49</v>
      </c>
      <c r="D33" s="3" t="s">
        <v>7</v>
      </c>
      <c r="E33" s="2">
        <f>COUNTIF(캐릭터!$D$4:$D$55,$B33)</f>
        <v>1</v>
      </c>
    </row>
    <row r="34" spans="1:5" x14ac:dyDescent="0.15">
      <c r="A34" s="2">
        <f t="shared" si="1"/>
        <v>31</v>
      </c>
      <c r="B34" s="3" t="s">
        <v>305</v>
      </c>
      <c r="C34" s="3" t="s">
        <v>49</v>
      </c>
      <c r="D34" s="3" t="s">
        <v>7</v>
      </c>
      <c r="E34" s="2">
        <f>COUNTIF(캐릭터!$D$4:$D$55,$B34)</f>
        <v>1</v>
      </c>
    </row>
    <row r="35" spans="1:5" x14ac:dyDescent="0.15">
      <c r="A35" s="2">
        <f t="shared" si="1"/>
        <v>32</v>
      </c>
      <c r="B35" s="3" t="s">
        <v>325</v>
      </c>
      <c r="C35" s="3" t="s">
        <v>49</v>
      </c>
      <c r="D35" s="3" t="s">
        <v>7</v>
      </c>
      <c r="E35" s="2">
        <f>COUNTIF(캐릭터!$D$4:$D$55,$B35)</f>
        <v>1</v>
      </c>
    </row>
    <row r="36" spans="1:5" x14ac:dyDescent="0.15">
      <c r="A36" s="2">
        <f t="shared" si="1"/>
        <v>33</v>
      </c>
      <c r="B36" s="3" t="s">
        <v>326</v>
      </c>
      <c r="C36" s="3" t="s">
        <v>49</v>
      </c>
      <c r="D36" s="3" t="s">
        <v>11</v>
      </c>
      <c r="E36" s="2">
        <f>COUNTIF(캐릭터!$D$4:$D$55,$B36)</f>
        <v>1</v>
      </c>
    </row>
    <row r="37" spans="1:5" x14ac:dyDescent="0.15">
      <c r="A37" s="2">
        <f t="shared" si="1"/>
        <v>34</v>
      </c>
      <c r="B37" s="3" t="s">
        <v>327</v>
      </c>
      <c r="C37" s="3" t="s">
        <v>328</v>
      </c>
      <c r="D37" s="3" t="s">
        <v>14</v>
      </c>
      <c r="E37" s="2">
        <f>COUNTIF(캐릭터!$D$4:$D$55,$B37)</f>
        <v>1</v>
      </c>
    </row>
    <row r="38" spans="1:5" x14ac:dyDescent="0.15">
      <c r="A38" s="2">
        <f t="shared" si="1"/>
        <v>35</v>
      </c>
      <c r="B38" s="3" t="s">
        <v>329</v>
      </c>
      <c r="C38" s="3" t="s">
        <v>49</v>
      </c>
      <c r="D38" s="3" t="s">
        <v>18</v>
      </c>
      <c r="E38" s="2">
        <f>COUNTIF(캐릭터!$D$4:$D$55,$B38)</f>
        <v>1</v>
      </c>
    </row>
    <row r="39" spans="1:5" x14ac:dyDescent="0.15">
      <c r="A39" s="2">
        <f t="shared" si="1"/>
        <v>36</v>
      </c>
      <c r="B39" s="3" t="s">
        <v>330</v>
      </c>
      <c r="C39" s="3" t="s">
        <v>49</v>
      </c>
      <c r="D39" s="3" t="s">
        <v>21</v>
      </c>
      <c r="E39" s="2">
        <f>COUNTIF(캐릭터!$D$4:$D$55,$B39)</f>
        <v>0</v>
      </c>
    </row>
    <row r="40" spans="1:5" x14ac:dyDescent="0.15">
      <c r="A40" s="2">
        <f t="shared" si="1"/>
        <v>37</v>
      </c>
      <c r="B40" s="3" t="s">
        <v>331</v>
      </c>
      <c r="C40" s="3" t="s">
        <v>49</v>
      </c>
      <c r="D40" s="3" t="s">
        <v>24</v>
      </c>
      <c r="E40" s="2">
        <f>COUNTIF(캐릭터!$D$4:$D$55,$B40)</f>
        <v>0</v>
      </c>
    </row>
    <row r="41" spans="1:5" x14ac:dyDescent="0.15">
      <c r="A41" s="2">
        <f t="shared" si="1"/>
        <v>38</v>
      </c>
      <c r="B41" s="3" t="s">
        <v>303</v>
      </c>
      <c r="C41" s="3" t="s">
        <v>49</v>
      </c>
      <c r="D41" s="3" t="s">
        <v>36</v>
      </c>
      <c r="E41" s="2">
        <f>COUNTIF(캐릭터!$D$4:$D$55,$B41)</f>
        <v>1</v>
      </c>
    </row>
    <row r="42" spans="1:5" x14ac:dyDescent="0.15">
      <c r="A42" s="2">
        <f t="shared" si="1"/>
        <v>39</v>
      </c>
      <c r="B42" s="3" t="s">
        <v>306</v>
      </c>
      <c r="C42" s="3" t="s">
        <v>60</v>
      </c>
      <c r="D42" s="3" t="s">
        <v>7</v>
      </c>
      <c r="E42" s="2">
        <f>COUNTIF(캐릭터!$D$4:$D$55,$B42)</f>
        <v>1</v>
      </c>
    </row>
    <row r="43" spans="1:5" x14ac:dyDescent="0.15">
      <c r="A43" s="2">
        <f t="shared" si="1"/>
        <v>40</v>
      </c>
      <c r="B43" s="3" t="s">
        <v>307</v>
      </c>
      <c r="C43" s="3" t="s">
        <v>60</v>
      </c>
      <c r="D43" s="3" t="s">
        <v>7</v>
      </c>
      <c r="E43" s="2">
        <f>COUNTIF(캐릭터!$D$4:$D$55,$B43)</f>
        <v>1</v>
      </c>
    </row>
    <row r="44" spans="1:5" x14ac:dyDescent="0.15">
      <c r="A44" s="2">
        <f t="shared" si="1"/>
        <v>41</v>
      </c>
      <c r="B44" s="3" t="s">
        <v>280</v>
      </c>
      <c r="C44" s="3" t="s">
        <v>60</v>
      </c>
      <c r="D44" s="3" t="s">
        <v>7</v>
      </c>
      <c r="E44" s="2">
        <f>COUNTIF(캐릭터!$D$4:$D$55,$B44)</f>
        <v>1</v>
      </c>
    </row>
    <row r="45" spans="1:5" x14ac:dyDescent="0.15">
      <c r="A45" s="2">
        <f t="shared" si="1"/>
        <v>42</v>
      </c>
      <c r="B45" s="3" t="s">
        <v>332</v>
      </c>
      <c r="C45" s="3" t="s">
        <v>60</v>
      </c>
      <c r="D45" s="3" t="s">
        <v>11</v>
      </c>
      <c r="E45" s="2">
        <f>COUNTIF(캐릭터!$D$4:$D$55,$B45)</f>
        <v>1</v>
      </c>
    </row>
    <row r="46" spans="1:5" x14ac:dyDescent="0.15">
      <c r="A46" s="2">
        <f t="shared" si="1"/>
        <v>43</v>
      </c>
      <c r="B46" s="3" t="s">
        <v>333</v>
      </c>
      <c r="C46" s="3" t="s">
        <v>60</v>
      </c>
      <c r="D46" s="3" t="s">
        <v>14</v>
      </c>
      <c r="E46" s="2">
        <f>COUNTIF(캐릭터!$D$4:$D$55,$B46)</f>
        <v>1</v>
      </c>
    </row>
    <row r="47" spans="1:5" x14ac:dyDescent="0.15">
      <c r="A47" s="2">
        <f t="shared" si="1"/>
        <v>44</v>
      </c>
      <c r="B47" s="3" t="s">
        <v>334</v>
      </c>
      <c r="C47" s="3" t="s">
        <v>60</v>
      </c>
      <c r="D47" s="3" t="s">
        <v>18</v>
      </c>
      <c r="E47" s="2">
        <f>COUNTIF(캐릭터!$D$4:$D$55,$B47)</f>
        <v>1</v>
      </c>
    </row>
    <row r="48" spans="1:5" x14ac:dyDescent="0.15">
      <c r="A48" s="2">
        <f t="shared" si="1"/>
        <v>45</v>
      </c>
      <c r="B48" s="3" t="s">
        <v>335</v>
      </c>
      <c r="C48" s="3" t="s">
        <v>60</v>
      </c>
      <c r="D48" s="3" t="s">
        <v>21</v>
      </c>
      <c r="E48" s="2">
        <f>COUNTIF(캐릭터!$D$4:$D$55,$B48)</f>
        <v>1</v>
      </c>
    </row>
    <row r="49" spans="1:5" x14ac:dyDescent="0.15">
      <c r="A49" s="2">
        <f t="shared" si="1"/>
        <v>46</v>
      </c>
      <c r="B49" s="3" t="s">
        <v>336</v>
      </c>
      <c r="C49" s="3" t="s">
        <v>60</v>
      </c>
      <c r="D49" s="3" t="s">
        <v>24</v>
      </c>
      <c r="E49" s="2">
        <f>COUNTIF(캐릭터!$D$4:$D$55,$B49)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COUNTIF(캐릭터!$D$4:$D$55,$B62)</f>
        <v>0</v>
      </c>
    </row>
    <row r="63" spans="1:5" x14ac:dyDescent="0.15">
      <c r="A63" s="4"/>
      <c r="B63" s="5"/>
      <c r="C63" s="5"/>
      <c r="D63" s="5"/>
      <c r="E63" s="2">
        <f>COUNTIF(캐릭터!$D$4:$D$55,$B51)</f>
        <v>0</v>
      </c>
    </row>
  </sheetData>
  <phoneticPr fontId="2" type="noConversion"/>
  <conditionalFormatting sqref="E4:E16 E18:E22 E24:E63">
    <cfRule type="cellIs" dxfId="40" priority="19" operator="equal">
      <formula>0</formula>
    </cfRule>
  </conditionalFormatting>
  <conditionalFormatting sqref="B17">
    <cfRule type="expression" dxfId="39" priority="16">
      <formula>AND(ISBLANK($B$2)=FALSE,FIND($B$2,B17))</formula>
    </cfRule>
  </conditionalFormatting>
  <conditionalFormatting sqref="E17">
    <cfRule type="cellIs" dxfId="38" priority="15" operator="equal">
      <formula>0</formula>
    </cfRule>
  </conditionalFormatting>
  <conditionalFormatting sqref="B23">
    <cfRule type="expression" dxfId="37" priority="12">
      <formula>AND(ISBLANK($B$2)=FALSE,FIND($B$2,B23))</formula>
    </cfRule>
  </conditionalFormatting>
  <conditionalFormatting sqref="E23">
    <cfRule type="cellIs" dxfId="36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35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34" priority="8">
      <formula>AND(ISBLANK(B$2)=FALSE,ISBLANK(B4)=FALSE,FIND(B$2,B4))</formula>
    </cfRule>
  </conditionalFormatting>
  <conditionalFormatting sqref="D17">
    <cfRule type="expression" dxfId="33" priority="7">
      <formula>AND(ISBLANK($B$2)=FALSE,FIND($B$2,D17))</formula>
    </cfRule>
  </conditionalFormatting>
  <conditionalFormatting sqref="D23">
    <cfRule type="expression" dxfId="32" priority="6">
      <formula>AND(ISBLANK($B$2)=FALSE,FIND($B$2,D23))</formula>
    </cfRule>
  </conditionalFormatting>
  <conditionalFormatting sqref="H5:H10">
    <cfRule type="expression" dxfId="31" priority="4">
      <formula>$H5=$I5</formula>
    </cfRule>
  </conditionalFormatting>
  <conditionalFormatting sqref="H12:H28">
    <cfRule type="expression" dxfId="30" priority="3">
      <formula>$H12=$I12</formula>
    </cfRule>
  </conditionalFormatting>
  <conditionalFormatting sqref="I12:I28">
    <cfRule type="expression" dxfId="29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170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153</v>
      </c>
      <c r="E3" s="4" t="s">
        <v>84</v>
      </c>
    </row>
    <row r="4" spans="1:9" x14ac:dyDescent="0.15">
      <c r="A4" s="2">
        <v>1</v>
      </c>
      <c r="B4" s="3" t="s">
        <v>342</v>
      </c>
      <c r="C4" s="3" t="s">
        <v>27</v>
      </c>
      <c r="D4" s="3" t="s">
        <v>18</v>
      </c>
      <c r="E4" s="2">
        <f>COUNTIF(캐릭터m!$D$4:$D$55,$B4)</f>
        <v>1</v>
      </c>
      <c r="H4" s="1" t="s">
        <v>281</v>
      </c>
      <c r="I4" s="1" t="s">
        <v>284</v>
      </c>
    </row>
    <row r="5" spans="1:9" x14ac:dyDescent="0.15">
      <c r="A5" s="2">
        <f>A4+1</f>
        <v>2</v>
      </c>
      <c r="B5" s="3" t="s">
        <v>337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338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339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160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161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11" priority="14" operator="equal">
      <formula>0</formula>
    </cfRule>
  </conditionalFormatting>
  <conditionalFormatting sqref="B17">
    <cfRule type="expression" dxfId="10" priority="13">
      <formula>AND(ISBLANK($B$2)=FALSE,FIND($B$2,B17))</formula>
    </cfRule>
  </conditionalFormatting>
  <conditionalFormatting sqref="E17">
    <cfRule type="cellIs" dxfId="9" priority="12" operator="equal">
      <formula>0</formula>
    </cfRule>
  </conditionalFormatting>
  <conditionalFormatting sqref="B23">
    <cfRule type="expression" dxfId="8" priority="11">
      <formula>AND(ISBLANK($B$2)=FALSE,FIND($B$2,B23))</formula>
    </cfRule>
  </conditionalFormatting>
  <conditionalFormatting sqref="E23">
    <cfRule type="cellIs" dxfId="7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6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5" priority="7">
      <formula>AND(ISBLANK(B$2)=FALSE,ISBLANK(B4)=FALSE,FIND(B$2,B4))</formula>
    </cfRule>
  </conditionalFormatting>
  <conditionalFormatting sqref="D17">
    <cfRule type="expression" dxfId="4" priority="6">
      <formula>AND(ISBLANK($B$2)=FALSE,FIND($B$2,D17))</formula>
    </cfRule>
  </conditionalFormatting>
  <conditionalFormatting sqref="D23">
    <cfRule type="expression" dxfId="3" priority="5">
      <formula>AND(ISBLANK($B$2)=FALSE,FIND($B$2,D23))</formula>
    </cfRule>
  </conditionalFormatting>
  <conditionalFormatting sqref="H5:H10">
    <cfRule type="expression" dxfId="2" priority="4">
      <formula>$H5=$I5</formula>
    </cfRule>
  </conditionalFormatting>
  <conditionalFormatting sqref="H12:H28">
    <cfRule type="expression" dxfId="1" priority="3">
      <formula>$H12=$I12</formula>
    </cfRule>
  </conditionalFormatting>
  <conditionalFormatting sqref="I12:I28">
    <cfRule type="expression" dxfId="0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1" sqref="H11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206</v>
      </c>
      <c r="C3" s="12">
        <f>SUM(C5:C55)-136</f>
        <v>7718</v>
      </c>
      <c r="D3" t="s">
        <v>54</v>
      </c>
      <c r="E3" t="s">
        <v>41</v>
      </c>
      <c r="G3" t="s">
        <v>19</v>
      </c>
      <c r="H3" s="13">
        <f>COUNTIF(H$5:H$55,"배치")</f>
        <v>30</v>
      </c>
      <c r="I3" t="s">
        <v>158</v>
      </c>
    </row>
    <row r="4" spans="1:9" x14ac:dyDescent="0.15">
      <c r="A4" s="4" t="s">
        <v>67</v>
      </c>
      <c r="B4" s="4" t="s">
        <v>202</v>
      </c>
      <c r="C4" s="4" t="s">
        <v>1</v>
      </c>
      <c r="D4" s="4" t="s">
        <v>0</v>
      </c>
      <c r="E4" s="4" t="s">
        <v>146</v>
      </c>
      <c r="F4" s="4" t="s">
        <v>130</v>
      </c>
      <c r="G4" s="4" t="s">
        <v>153</v>
      </c>
      <c r="H4" s="4" t="s">
        <v>79</v>
      </c>
      <c r="I4" s="4" t="s">
        <v>208</v>
      </c>
    </row>
    <row r="5" spans="1:9" x14ac:dyDescent="0.15">
      <c r="A5" s="2">
        <v>1</v>
      </c>
      <c r="B5" s="3" t="str">
        <f>캐릭터!B5</f>
        <v>K은월헌터</v>
      </c>
      <c r="C5" s="2">
        <f>캐릭터!C5</f>
        <v>206</v>
      </c>
      <c r="D5" s="3" t="str">
        <f>캐릭터!D5</f>
        <v>은월</v>
      </c>
      <c r="E5" s="3" t="str">
        <f>캐릭터!E5</f>
        <v>해적</v>
      </c>
      <c r="F5" s="2">
        <f>캐릭터!F5</f>
        <v>5</v>
      </c>
      <c r="G5" s="3" t="str">
        <f>캐릭터!G5</f>
        <v>영웅</v>
      </c>
      <c r="H5" s="2" t="s">
        <v>145</v>
      </c>
      <c r="I5" s="3" t="str">
        <f>IF(H5=0,"",VLOOKUP(D5,유니온배치효과!$A$4:$D$57,4,FALSE))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캐릭터!B6</f>
        <v>K아크헌터</v>
      </c>
      <c r="C6" s="2">
        <f>캐릭터!C6</f>
        <v>203</v>
      </c>
      <c r="D6" s="3" t="str">
        <f>캐릭터!D6</f>
        <v>아크</v>
      </c>
      <c r="E6" s="3" t="str">
        <f>캐릭터!E6</f>
        <v>해적</v>
      </c>
      <c r="F6" s="2">
        <f>캐릭터!F6</f>
        <v>5</v>
      </c>
      <c r="G6" s="3" t="str">
        <f>캐릭터!G6</f>
        <v>레프</v>
      </c>
      <c r="H6" s="2" t="s">
        <v>145</v>
      </c>
      <c r="I6" s="3" t="str">
        <f>IF(H6=0,"",VLOOKUP(D6,유니온배치효과!$A$4:$D$57,4,FALSE))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캐릭터!B7</f>
        <v>K나로헌터</v>
      </c>
      <c r="C7" s="2">
        <f>캐릭터!C7</f>
        <v>217</v>
      </c>
      <c r="D7" s="3" t="str">
        <f>캐릭터!D7</f>
        <v>나이트로드</v>
      </c>
      <c r="E7" s="3" t="str">
        <f>캐릭터!E7</f>
        <v>도적</v>
      </c>
      <c r="F7" s="2">
        <f>캐릭터!F7</f>
        <v>4</v>
      </c>
      <c r="G7" s="3" t="str">
        <f>캐릭터!G7</f>
        <v>모험가</v>
      </c>
      <c r="H7" s="2" t="s">
        <v>145</v>
      </c>
      <c r="I7" s="3" t="str">
        <f>IF(H7=0,"",VLOOKUP(D7,유니온배치효과!$A$4:$D$57,4,FALSE))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캐릭터!B8</f>
        <v>K아델7</v>
      </c>
      <c r="C8" s="2">
        <f>캐릭터!C8</f>
        <v>207</v>
      </c>
      <c r="D8" s="3" t="str">
        <f>캐릭터!D8</f>
        <v>아델</v>
      </c>
      <c r="E8" s="3" t="str">
        <f>캐릭터!E8</f>
        <v>전사</v>
      </c>
      <c r="F8" s="2">
        <f>캐릭터!F8</f>
        <v>1</v>
      </c>
      <c r="G8" s="3" t="str">
        <f>캐릭터!G8</f>
        <v>레프</v>
      </c>
      <c r="H8" s="2" t="s">
        <v>145</v>
      </c>
      <c r="I8" s="3" t="str">
        <f>IF(H8=0,"",VLOOKUP(D8,유니온배치효과!$A$4:$D$57,4,FALSE))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캐릭터!B9</f>
        <v>K패스파인드</v>
      </c>
      <c r="C9" s="2">
        <f>캐릭터!C9</f>
        <v>272</v>
      </c>
      <c r="D9" s="3" t="str">
        <f>캐릭터!D9</f>
        <v>패스파인더</v>
      </c>
      <c r="E9" s="3" t="str">
        <f>캐릭터!E9</f>
        <v>궁수</v>
      </c>
      <c r="F9" s="2">
        <f>캐릭터!F9</f>
        <v>3</v>
      </c>
      <c r="G9" s="3" t="str">
        <f>캐릭터!G9</f>
        <v>모험가</v>
      </c>
      <c r="H9" s="2" t="s">
        <v>145</v>
      </c>
      <c r="I9" s="3" t="str">
        <f>IF(H9=0,"",VLOOKUP(D9,유니온배치효과!$A$4:$D$57,4,FALSE))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캐릭터!B10</f>
        <v>K메카닉한번</v>
      </c>
      <c r="C10" s="2">
        <f>캐릭터!C10</f>
        <v>203</v>
      </c>
      <c r="D10" s="3" t="str">
        <f>캐릭터!D10</f>
        <v>배틀메이지</v>
      </c>
      <c r="E10" s="3" t="str">
        <f>캐릭터!E10</f>
        <v>마법사</v>
      </c>
      <c r="F10" s="2">
        <f>캐릭터!F10</f>
        <v>2</v>
      </c>
      <c r="G10" s="3" t="str">
        <f>캐릭터!G10</f>
        <v>레지스탕스</v>
      </c>
      <c r="H10" s="2" t="s">
        <v>145</v>
      </c>
      <c r="I10" s="3" t="str">
        <f>IF(H10=0,"",VLOOKUP(D10,유니온배치효과!$A$4:$D$57,4,FALSE))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캐릭터!B11</f>
        <v>K매르새데스</v>
      </c>
      <c r="C11" s="2">
        <f>캐릭터!C11</f>
        <v>203</v>
      </c>
      <c r="D11" s="3" t="str">
        <f>캐릭터!D11</f>
        <v>메르세데스</v>
      </c>
      <c r="E11" s="3" t="str">
        <f>캐릭터!E11</f>
        <v>궁수</v>
      </c>
      <c r="F11" s="2">
        <f>캐릭터!F11</f>
        <v>3</v>
      </c>
      <c r="G11" s="3" t="str">
        <f>캐릭터!G11</f>
        <v>영웅</v>
      </c>
      <c r="H11" s="2" t="s">
        <v>145</v>
      </c>
      <c r="I11" s="3" t="str">
        <f>IF(H11=0,"",VLOOKUP(D11,유니온배치효과!$A$4:$D$57,4,FALSE))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캐릭터!B12</f>
        <v>K듀얼블래이</v>
      </c>
      <c r="C12" s="2">
        <f>캐릭터!C12</f>
        <v>230</v>
      </c>
      <c r="D12" s="3" t="str">
        <f>캐릭터!D12</f>
        <v>듀얼블레이드</v>
      </c>
      <c r="E12" s="3" t="str">
        <f>캐릭터!E12</f>
        <v>도적</v>
      </c>
      <c r="F12" s="2">
        <f>캐릭터!F12</f>
        <v>4</v>
      </c>
      <c r="G12" s="3" t="str">
        <f>캐릭터!G12</f>
        <v>모험가</v>
      </c>
      <c r="H12" s="2" t="s">
        <v>145</v>
      </c>
      <c r="I12" s="3" t="str">
        <f>IF(H12=0,"",VLOOKUP(D12,유니온배치효과!$A$4:$D$57,4,FALSE))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캐릭터!B13</f>
        <v>K썬콜한번</v>
      </c>
      <c r="C13" s="2">
        <f>캐릭터!C13</f>
        <v>203</v>
      </c>
      <c r="D13" s="3" t="str">
        <f>캐릭터!D13</f>
        <v>아크메이지(썬콜)</v>
      </c>
      <c r="E13" s="3" t="str">
        <f>캐릭터!E13</f>
        <v>마법사</v>
      </c>
      <c r="F13" s="2">
        <f>캐릭터!F13</f>
        <v>2</v>
      </c>
      <c r="G13" s="3" t="str">
        <f>캐릭터!G13</f>
        <v>모험가</v>
      </c>
      <c r="H13" s="2"/>
      <c r="I13" s="3" t="str">
        <f>IF(H13=0,"",VLOOKUP(D13,유니온배치효과!$A$4:$D$57,4,FALSE))</f>
        <v/>
      </c>
    </row>
    <row r="14" spans="1:9" x14ac:dyDescent="0.15">
      <c r="A14" s="2">
        <f t="shared" si="0"/>
        <v>10</v>
      </c>
      <c r="B14" s="3" t="str">
        <f>캐릭터!B14</f>
        <v>K메카진짜</v>
      </c>
      <c r="C14" s="2">
        <f>캐릭터!C14</f>
        <v>203</v>
      </c>
      <c r="D14" s="3" t="str">
        <f>캐릭터!D14</f>
        <v>메카닉</v>
      </c>
      <c r="E14" s="3" t="str">
        <f>캐릭터!E14</f>
        <v>해적</v>
      </c>
      <c r="F14" s="2">
        <f>캐릭터!F14</f>
        <v>5</v>
      </c>
      <c r="G14" s="3" t="str">
        <f>캐릭터!G14</f>
        <v>레지스탕스</v>
      </c>
      <c r="H14" s="2" t="s">
        <v>145</v>
      </c>
      <c r="I14" s="3" t="str">
        <f>IF(H14=0,"",VLOOKUP(D14,유니온배치효과!$A$4:$D$57,4,FALSE))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캐릭터!B15</f>
        <v>K제로아이</v>
      </c>
      <c r="C15" s="2">
        <f>캐릭터!C15</f>
        <v>203</v>
      </c>
      <c r="D15" s="3" t="str">
        <f>캐릭터!D15</f>
        <v>제로</v>
      </c>
      <c r="E15" s="3" t="str">
        <f>캐릭터!E15</f>
        <v>전사</v>
      </c>
      <c r="F15" s="2">
        <f>캐릭터!F15</f>
        <v>1</v>
      </c>
      <c r="G15" s="3" t="str">
        <f>캐릭터!G15</f>
        <v>초월자</v>
      </c>
      <c r="H15" s="2" t="s">
        <v>145</v>
      </c>
      <c r="I15" s="3" t="str">
        <f>IF(H15=0,"",VLOOKUP(D15,유니온배치효과!$A$4:$D$57,4,FALSE))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캐릭터!B16</f>
        <v>K아란기대</v>
      </c>
      <c r="C16" s="2">
        <f>캐릭터!C16</f>
        <v>206</v>
      </c>
      <c r="D16" s="3" t="str">
        <f>캐릭터!D16</f>
        <v>아란</v>
      </c>
      <c r="E16" s="3" t="str">
        <f>캐릭터!E16</f>
        <v>전사</v>
      </c>
      <c r="F16" s="2">
        <f>캐릭터!F16</f>
        <v>1</v>
      </c>
      <c r="G16" s="3" t="str">
        <f>캐릭터!G16</f>
        <v>영웅</v>
      </c>
      <c r="H16" s="2" t="s">
        <v>145</v>
      </c>
      <c r="I16" s="3" t="str">
        <f>IF(H16=0,"",VLOOKUP(D16,유니온배치효과!$A$4:$D$57,4,FALSE))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캐릭터!B17</f>
        <v>K와일드헌터S</v>
      </c>
      <c r="C17" s="2">
        <f>캐릭터!C17</f>
        <v>203</v>
      </c>
      <c r="D17" s="3" t="str">
        <f>캐릭터!D17</f>
        <v>와일드헌터</v>
      </c>
      <c r="E17" s="3" t="str">
        <f>캐릭터!E17</f>
        <v>궁수</v>
      </c>
      <c r="F17" s="2">
        <f>캐릭터!F17</f>
        <v>3</v>
      </c>
      <c r="G17" s="3" t="str">
        <f>캐릭터!G17</f>
        <v>레지스탕스</v>
      </c>
      <c r="H17" s="2" t="s">
        <v>145</v>
      </c>
      <c r="I17" s="3" t="str">
        <f>IF(H17=0,"",VLOOKUP(D17,유니온배치효과!$A$4:$D$57,4,FALSE))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캐릭터!B18</f>
        <v>K신궁입니더</v>
      </c>
      <c r="C18" s="2">
        <f>캐릭터!C18</f>
        <v>203</v>
      </c>
      <c r="D18" s="3" t="str">
        <f>캐릭터!D18</f>
        <v>신궁</v>
      </c>
      <c r="E18" s="3" t="str">
        <f>캐릭터!E18</f>
        <v>궁수</v>
      </c>
      <c r="F18" s="2">
        <f>캐릭터!F18</f>
        <v>3</v>
      </c>
      <c r="G18" s="3" t="str">
        <f>캐릭터!G18</f>
        <v>모험가</v>
      </c>
      <c r="H18" s="2" t="s">
        <v>145</v>
      </c>
      <c r="I18" s="3" t="str">
        <f>IF(H18=0,"",VLOOKUP(D18,유니온배치효과!$A$4:$D$57,4,FALSE))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캐릭터!B19</f>
        <v>K데몬어벤죠</v>
      </c>
      <c r="C19" s="2">
        <f>캐릭터!C19</f>
        <v>203</v>
      </c>
      <c r="D19" s="3" t="str">
        <f>캐릭터!D19</f>
        <v>데몬 어벤져</v>
      </c>
      <c r="E19" s="3" t="str">
        <f>캐릭터!E19</f>
        <v>전사</v>
      </c>
      <c r="F19" s="2">
        <f>캐릭터!F19</f>
        <v>1</v>
      </c>
      <c r="G19" s="3" t="str">
        <f>캐릭터!G19</f>
        <v>데몬</v>
      </c>
      <c r="H19" s="2" t="s">
        <v>145</v>
      </c>
      <c r="I19" s="3" t="str">
        <f>IF(H19=0,"",VLOOKUP(D19,유니온배치효과!$A$4:$D$57,4,FALSE))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캐릭터!B20</f>
        <v>K팬텀메소</v>
      </c>
      <c r="C20" s="2">
        <f>캐릭터!C20</f>
        <v>203</v>
      </c>
      <c r="D20" s="3" t="str">
        <f>캐릭터!D20</f>
        <v>팬텀</v>
      </c>
      <c r="E20" s="3" t="str">
        <f>캐릭터!E20</f>
        <v>도적</v>
      </c>
      <c r="F20" s="2">
        <f>캐릭터!F20</f>
        <v>4</v>
      </c>
      <c r="G20" s="3" t="str">
        <f>캐릭터!G20</f>
        <v>영웅</v>
      </c>
      <c r="H20" s="2" t="s">
        <v>145</v>
      </c>
      <c r="I20" s="3" t="str">
        <f>IF(H20=0,"",VLOOKUP(D20,유니온배치효과!$A$4:$D$57,4,FALSE))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캐릭터!B21</f>
        <v>K소울마스터S</v>
      </c>
      <c r="C21" s="2">
        <f>캐릭터!C21</f>
        <v>220</v>
      </c>
      <c r="D21" s="3" t="str">
        <f>캐릭터!D21</f>
        <v>소울마스터</v>
      </c>
      <c r="E21" s="3" t="str">
        <f>캐릭터!E21</f>
        <v>전사</v>
      </c>
      <c r="F21" s="2">
        <f>캐릭터!F21</f>
        <v>1</v>
      </c>
      <c r="G21" s="3" t="str">
        <f>캐릭터!G21</f>
        <v>시그너스 기사단</v>
      </c>
      <c r="H21" s="2" t="s">
        <v>145</v>
      </c>
      <c r="I21" s="3" t="str">
        <f>IF(H21=0,"",VLOOKUP(D21,유니온배치효과!$A$4:$D$57,4,FALSE))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캐릭터!B22</f>
        <v>K윈드레이커</v>
      </c>
      <c r="C22" s="2">
        <f>캐릭터!C22</f>
        <v>220</v>
      </c>
      <c r="D22" s="3" t="str">
        <f>캐릭터!D22</f>
        <v>윈드브레이커</v>
      </c>
      <c r="E22" s="3" t="str">
        <f>캐릭터!E22</f>
        <v>궁수</v>
      </c>
      <c r="F22" s="2">
        <f>캐릭터!F22</f>
        <v>3</v>
      </c>
      <c r="G22" s="3" t="str">
        <f>캐릭터!G22</f>
        <v>시그너스 기사단</v>
      </c>
      <c r="H22" s="2" t="s">
        <v>235</v>
      </c>
      <c r="I22" s="3" t="str">
        <f>IF(H22=0,"",VLOOKUP(D22,유니온배치효과!$A$4:$D$57,4,FALSE))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캐릭터!B23</f>
        <v>K플레임위자</v>
      </c>
      <c r="C23" s="2">
        <f>캐릭터!C23</f>
        <v>203</v>
      </c>
      <c r="D23" s="3" t="str">
        <f>캐릭터!D23</f>
        <v>플레임위자드</v>
      </c>
      <c r="E23" s="3" t="str">
        <f>캐릭터!E23</f>
        <v>마법사</v>
      </c>
      <c r="F23" s="2">
        <f>캐릭터!F23</f>
        <v>2</v>
      </c>
      <c r="G23" s="3" t="str">
        <f>캐릭터!G23</f>
        <v>시그너스 기사단</v>
      </c>
      <c r="H23" s="2"/>
      <c r="I23" s="3" t="str">
        <f>IF(H23=0,"",VLOOKUP(D23,유니온배치효과!$A$4:$D$57,4,FALSE))</f>
        <v/>
      </c>
    </row>
    <row r="24" spans="1:9" x14ac:dyDescent="0.15">
      <c r="A24" s="2">
        <f t="shared" si="0"/>
        <v>20</v>
      </c>
      <c r="B24" s="3" t="str">
        <f>캐릭터!B24</f>
        <v>K나이트walk</v>
      </c>
      <c r="C24" s="2">
        <f>캐릭터!C24</f>
        <v>204</v>
      </c>
      <c r="D24" s="3" t="str">
        <f>캐릭터!D24</f>
        <v>나이트워커</v>
      </c>
      <c r="E24" s="3" t="str">
        <f>캐릭터!E24</f>
        <v>도적</v>
      </c>
      <c r="F24" s="2">
        <f>캐릭터!F24</f>
        <v>4</v>
      </c>
      <c r="G24" s="3" t="str">
        <f>캐릭터!G24</f>
        <v>시그너스 기사단</v>
      </c>
      <c r="H24" s="2" t="s">
        <v>235</v>
      </c>
      <c r="I24" s="3" t="str">
        <f>IF(H24=0,"",VLOOKUP(D24,유니온배치효과!$A$4:$D$57,4,FALSE))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캐릭터!B25</f>
        <v>K해적striker</v>
      </c>
      <c r="C25" s="2">
        <f>캐릭터!C25</f>
        <v>204</v>
      </c>
      <c r="D25" s="3" t="str">
        <f>캐릭터!D25</f>
        <v>스트라이커</v>
      </c>
      <c r="E25" s="3" t="str">
        <f>캐릭터!E25</f>
        <v>해적</v>
      </c>
      <c r="F25" s="2">
        <f>캐릭터!F25</f>
        <v>5</v>
      </c>
      <c r="G25" s="3" t="str">
        <f>캐릭터!G25</f>
        <v>시그너스 기사단</v>
      </c>
      <c r="H25" s="2" t="s">
        <v>145</v>
      </c>
      <c r="I25" s="3" t="str">
        <f>IF(H25=0,"",VLOOKUP(D25,유니온배치효과!$A$4:$D$57,4,FALSE))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캐릭터!B26</f>
        <v>K해적제논</v>
      </c>
      <c r="C26" s="2">
        <f>캐릭터!C26</f>
        <v>204</v>
      </c>
      <c r="D26" s="3" t="str">
        <f>캐릭터!D26</f>
        <v>제논</v>
      </c>
      <c r="E26" s="3" t="str">
        <f>캐릭터!E26</f>
        <v>도적해적</v>
      </c>
      <c r="F26" s="2">
        <f>캐릭터!F26</f>
        <v>6</v>
      </c>
      <c r="G26" s="3" t="str">
        <f>캐릭터!G26</f>
        <v>레지스탕스</v>
      </c>
      <c r="H26" s="2" t="s">
        <v>145</v>
      </c>
      <c r="I26" s="3" t="str">
        <f>IF(H26=0,"",VLOOKUP(D26,유니온배치효과!$A$4:$D$57,4,FALSE))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캐릭터!B27</f>
        <v>K영웅루미</v>
      </c>
      <c r="C27" s="2">
        <f>캐릭터!C27</f>
        <v>204</v>
      </c>
      <c r="D27" s="3" t="str">
        <f>캐릭터!D27</f>
        <v>루미너스</v>
      </c>
      <c r="E27" s="3" t="str">
        <f>캐릭터!E27</f>
        <v>마법사</v>
      </c>
      <c r="F27" s="2">
        <f>캐릭터!F27</f>
        <v>2</v>
      </c>
      <c r="G27" s="3" t="str">
        <f>캐릭터!G27</f>
        <v>영웅</v>
      </c>
      <c r="H27" s="2"/>
      <c r="I27" s="3" t="str">
        <f>IF(H27=0,"",VLOOKUP(D27,유니온배치효과!$A$4:$D$57,4,FALSE))</f>
        <v/>
      </c>
    </row>
    <row r="28" spans="1:9" x14ac:dyDescent="0.15">
      <c r="A28" s="2">
        <f t="shared" si="0"/>
        <v>24</v>
      </c>
      <c r="B28" s="3" t="str">
        <f>캐릭터!B28</f>
        <v>K엔젤버스터</v>
      </c>
      <c r="C28" s="2">
        <f>캐릭터!C28</f>
        <v>235</v>
      </c>
      <c r="D28" s="3" t="str">
        <f>캐릭터!D28</f>
        <v>엔젤릭버스터</v>
      </c>
      <c r="E28" s="3" t="str">
        <f>캐릭터!E28</f>
        <v>해적</v>
      </c>
      <c r="F28" s="2">
        <f>캐릭터!F28</f>
        <v>5</v>
      </c>
      <c r="G28" s="3" t="str">
        <f>캐릭터!G28</f>
        <v>노바</v>
      </c>
      <c r="H28" s="2" t="s">
        <v>145</v>
      </c>
      <c r="I28" s="3" t="str">
        <f>IF(H28=0,"",VLOOKUP(D28,유니온배치효과!$A$4:$D$57,4,FALSE))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캐릭터!B29</f>
        <v>K보우마스터S</v>
      </c>
      <c r="C29" s="2">
        <f>캐릭터!C29</f>
        <v>204</v>
      </c>
      <c r="D29" s="3" t="str">
        <f>캐릭터!D29</f>
        <v>보우마스터</v>
      </c>
      <c r="E29" s="3" t="str">
        <f>캐릭터!E29</f>
        <v>궁수</v>
      </c>
      <c r="F29" s="2">
        <f>캐릭터!F29</f>
        <v>3</v>
      </c>
      <c r="G29" s="3" t="str">
        <f>캐릭터!G29</f>
        <v>모험가</v>
      </c>
      <c r="H29" s="2" t="s">
        <v>145</v>
      </c>
      <c r="I29" s="3" t="str">
        <f>IF(H29=0,"",VLOOKUP(D29,유니온배치효과!$A$4:$D$57,4,FALSE))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캐릭터!B30</f>
        <v>K카인SS</v>
      </c>
      <c r="C30" s="2">
        <f>캐릭터!C30</f>
        <v>204</v>
      </c>
      <c r="D30" s="3" t="str">
        <f>캐릭터!D30</f>
        <v>카인</v>
      </c>
      <c r="E30" s="3" t="str">
        <f>캐릭터!E30</f>
        <v>궁수</v>
      </c>
      <c r="F30" s="2">
        <f>캐릭터!F30</f>
        <v>3</v>
      </c>
      <c r="G30" s="3" t="str">
        <f>캐릭터!G30</f>
        <v>노바</v>
      </c>
      <c r="H30" s="2" t="s">
        <v>145</v>
      </c>
      <c r="I30" s="3" t="str">
        <f>IF(H30=0,"",VLOOKUP(D30,유니온배치효과!$A$4:$D$57,4,FALSE))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캐릭터!B31</f>
        <v>K호영SS</v>
      </c>
      <c r="C31" s="2">
        <f>캐릭터!C31</f>
        <v>204</v>
      </c>
      <c r="D31" s="3" t="str">
        <f>캐릭터!D31</f>
        <v>호영</v>
      </c>
      <c r="E31" s="3" t="str">
        <f>캐릭터!E31</f>
        <v>도적</v>
      </c>
      <c r="F31" s="2">
        <f>캐릭터!F31</f>
        <v>4</v>
      </c>
      <c r="G31" s="3" t="str">
        <f>캐릭터!G31</f>
        <v>아니마</v>
      </c>
      <c r="H31" s="2" t="s">
        <v>145</v>
      </c>
      <c r="I31" s="3" t="str">
        <f>IF(H31=0,"",VLOOKUP(D31,유니온배치효과!$A$4:$D$57,4,FALSE))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캐릭터!B32</f>
        <v>K에반룬해방</v>
      </c>
      <c r="C32" s="2">
        <f>캐릭터!C32</f>
        <v>205</v>
      </c>
      <c r="D32" s="3" t="str">
        <f>캐릭터!D32</f>
        <v>에반</v>
      </c>
      <c r="E32" s="3" t="str">
        <f>캐릭터!E32</f>
        <v>마법사</v>
      </c>
      <c r="F32" s="2">
        <f>캐릭터!F32</f>
        <v>2</v>
      </c>
      <c r="G32" s="3" t="str">
        <f>캐릭터!G32</f>
        <v>영웅</v>
      </c>
      <c r="H32" s="2" t="s">
        <v>145</v>
      </c>
      <c r="I32" s="3" t="str">
        <f>IF(H32=0,"",VLOOKUP(D32,유니온배치효과!$A$4:$D$57,4,FALSE))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캐릭터!B33</f>
        <v>K다트나이트</v>
      </c>
      <c r="C33" s="2">
        <f>캐릭터!C33</f>
        <v>204</v>
      </c>
      <c r="D33" s="3" t="str">
        <f>캐릭터!D33</f>
        <v>다크나이트</v>
      </c>
      <c r="E33" s="3" t="str">
        <f>캐릭터!E33</f>
        <v>전사</v>
      </c>
      <c r="F33" s="2">
        <f>캐릭터!F33</f>
        <v>1</v>
      </c>
      <c r="G33" s="3" t="str">
        <f>캐릭터!G33</f>
        <v>모험가</v>
      </c>
      <c r="H33" s="2" t="s">
        <v>220</v>
      </c>
      <c r="I33" s="3" t="str">
        <f>IF(H33=0,"",VLOOKUP(D33,유니온배치효과!$A$4:$D$57,4,FALSE))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캐릭터!B34</f>
        <v>K섀도어SS</v>
      </c>
      <c r="C34" s="2">
        <f>캐릭터!C34</f>
        <v>220</v>
      </c>
      <c r="D34" s="3" t="str">
        <f>캐릭터!D34</f>
        <v>섀도어</v>
      </c>
      <c r="E34" s="3" t="str">
        <f>캐릭터!E34</f>
        <v>도적</v>
      </c>
      <c r="F34" s="2">
        <f>캐릭터!F34</f>
        <v>4</v>
      </c>
      <c r="G34" s="3" t="str">
        <f>캐릭터!G34</f>
        <v>모험가</v>
      </c>
      <c r="H34" s="2" t="s">
        <v>227</v>
      </c>
      <c r="I34" s="3" t="str">
        <f>IF(H34=0,"",VLOOKUP(D34,유니온배치효과!$A$4:$D$57,4,FALSE))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캐릭터!B35</f>
        <v>K해적바이퍼</v>
      </c>
      <c r="C35" s="2">
        <f>캐릭터!C35</f>
        <v>204</v>
      </c>
      <c r="D35" s="3" t="str">
        <f>캐릭터!D35</f>
        <v>바이퍼</v>
      </c>
      <c r="E35" s="3" t="str">
        <f>캐릭터!E35</f>
        <v>해적</v>
      </c>
      <c r="F35" s="2">
        <f>캐릭터!F35</f>
        <v>5</v>
      </c>
      <c r="G35" s="3" t="str">
        <f>캐릭터!G35</f>
        <v>모험가</v>
      </c>
      <c r="H35" s="2" t="s">
        <v>235</v>
      </c>
      <c r="I35" s="3" t="str">
        <f>IF(H35=0,"",VLOOKUP(D35,유니온배치효과!$A$4:$D$57,4,FALSE))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캐릭터!B36</f>
        <v>K해적캡틴</v>
      </c>
      <c r="C36" s="2">
        <f>캐릭터!C36</f>
        <v>204</v>
      </c>
      <c r="D36" s="3" t="str">
        <f>캐릭터!D36</f>
        <v>캡틴</v>
      </c>
      <c r="E36" s="3" t="str">
        <f>캐릭터!E36</f>
        <v>해적</v>
      </c>
      <c r="F36" s="2">
        <f>캐릭터!F36</f>
        <v>5</v>
      </c>
      <c r="G36" s="3" t="str">
        <f>캐릭터!G36</f>
        <v>모험가</v>
      </c>
      <c r="H36" s="2" t="s">
        <v>264</v>
      </c>
      <c r="I36" s="3" t="str">
        <f>IF(H36=0,"",VLOOKUP(D36,유니온배치효과!$A$4:$D$57,4,FALSE))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캐릭터!B37</f>
        <v>K해적캐논S</v>
      </c>
      <c r="C37" s="2">
        <f>캐릭터!C37</f>
        <v>204</v>
      </c>
      <c r="D37" s="3" t="str">
        <f>캐릭터!D37</f>
        <v>캐논슈터</v>
      </c>
      <c r="E37" s="3" t="str">
        <f>캐릭터!E37</f>
        <v>해적</v>
      </c>
      <c r="F37" s="2">
        <f>캐릭터!F37</f>
        <v>5</v>
      </c>
      <c r="G37" s="3" t="str">
        <f>캐릭터!G37</f>
        <v>모험가</v>
      </c>
      <c r="H37" s="2" t="s">
        <v>277</v>
      </c>
      <c r="I37" s="3" t="str">
        <f>IF(H37=0,"",VLOOKUP(D37,유니온배치효과!$A$4:$D$57,4,FALSE))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캐릭터!B38</f>
        <v>K비숍</v>
      </c>
      <c r="C38" s="2">
        <f>캐릭터!C38</f>
        <v>204</v>
      </c>
      <c r="D38" s="3" t="str">
        <f>캐릭터!D38</f>
        <v>비숍</v>
      </c>
      <c r="E38" s="3" t="str">
        <f>캐릭터!E38</f>
        <v>마법사</v>
      </c>
      <c r="F38" s="2">
        <f>캐릭터!F38</f>
        <v>2</v>
      </c>
      <c r="G38" s="3" t="str">
        <f>캐릭터!G38</f>
        <v>모험가</v>
      </c>
      <c r="H38" s="2"/>
      <c r="I38" s="3" t="str">
        <f>IF(H38=0,"",VLOOKUP(D38,유니온배치효과!$A$4:$D$57,4,FALSE))</f>
        <v/>
      </c>
    </row>
    <row r="39" spans="1:9" x14ac:dyDescent="0.15">
      <c r="A39" s="2">
        <f t="shared" si="0"/>
        <v>35</v>
      </c>
      <c r="B39" s="3" t="str">
        <f>캐릭터!B39</f>
        <v>K전사히어로</v>
      </c>
      <c r="C39" s="2">
        <f>캐릭터!C39</f>
        <v>204</v>
      </c>
      <c r="D39" s="3" t="str">
        <f>캐릭터!D39</f>
        <v>히어로</v>
      </c>
      <c r="E39" s="3" t="str">
        <f>캐릭터!E39</f>
        <v>전사</v>
      </c>
      <c r="F39" s="2">
        <f>캐릭터!F39</f>
        <v>1</v>
      </c>
      <c r="G39" s="3" t="str">
        <f>캐릭터!G39</f>
        <v>모험가</v>
      </c>
      <c r="H39" s="2"/>
      <c r="I39" s="3" t="str">
        <f>IF(H39=0,"",VLOOKUP(D39,유니온배치효과!$A$4:$D$57,4,FALSE))</f>
        <v/>
      </c>
    </row>
    <row r="40" spans="1:9" x14ac:dyDescent="0.15">
      <c r="A40" s="2">
        <f t="shared" si="0"/>
        <v>36</v>
      </c>
      <c r="B40" s="3" t="str">
        <f>캐릭터!B40</f>
        <v>K전사팔라딘</v>
      </c>
      <c r="C40" s="2">
        <f>캐릭터!C40</f>
        <v>204</v>
      </c>
      <c r="D40" s="3" t="str">
        <f>캐릭터!D40</f>
        <v>팔라딘</v>
      </c>
      <c r="E40" s="3" t="str">
        <f>캐릭터!E40</f>
        <v>전사</v>
      </c>
      <c r="F40" s="2">
        <f>캐릭터!F40</f>
        <v>1</v>
      </c>
      <c r="G40" s="3" t="str">
        <f>캐릭터!G40</f>
        <v>모험가</v>
      </c>
      <c r="H40" s="2"/>
      <c r="I40" s="3" t="str">
        <f>IF(H40=0,"",VLOOKUP(D40,유니온배치효과!$A$4:$D$57,4,FALSE))</f>
        <v/>
      </c>
    </row>
    <row r="41" spans="1:9" x14ac:dyDescent="0.15">
      <c r="A41" s="2">
        <f t="shared" si="0"/>
        <v>37</v>
      </c>
      <c r="B41" s="3" t="str">
        <f>캐릭터!B41</f>
        <v>K마법사불독</v>
      </c>
      <c r="C41" s="2">
        <f>캐릭터!C41</f>
        <v>204</v>
      </c>
      <c r="D41" s="3" t="str">
        <f>캐릭터!D41</f>
        <v>아크메이지(불독)</v>
      </c>
      <c r="E41" s="3" t="str">
        <f>캐릭터!E41</f>
        <v>마법사</v>
      </c>
      <c r="F41" s="2">
        <f>캐릭터!F41</f>
        <v>2</v>
      </c>
      <c r="G41" s="3" t="str">
        <f>캐릭터!G41</f>
        <v>모험가</v>
      </c>
      <c r="H41" s="2"/>
      <c r="I41" s="3" t="str">
        <f>IF(H41=0,"",VLOOKUP(D41,유니온배치효과!$A$4:$D$57,4,FALSE))</f>
        <v/>
      </c>
    </row>
    <row r="42" spans="1:9" x14ac:dyDescent="0.15">
      <c r="A42" s="2">
        <f t="shared" si="0"/>
        <v>38</v>
      </c>
      <c r="B42" s="3" t="str">
        <f>캐릭터!B42</f>
        <v>K전사데몬슬</v>
      </c>
      <c r="C42" s="2">
        <f>캐릭터!C42</f>
        <v>123</v>
      </c>
      <c r="D42" s="3" t="str">
        <f>캐릭터!D42</f>
        <v>데몬 슬레이어</v>
      </c>
      <c r="E42" s="3" t="str">
        <f>캐릭터!E42</f>
        <v>전사</v>
      </c>
      <c r="F42" s="2">
        <f>캐릭터!F42</f>
        <v>1</v>
      </c>
      <c r="G42" s="3" t="str">
        <f>캐릭터!G42</f>
        <v>데몬</v>
      </c>
      <c r="H42" s="2"/>
      <c r="I42" s="3" t="str">
        <f>IF(H42=0,"",VLOOKUP(D42,유니온배치효과!$A$4:$D$57,4,FALSE))</f>
        <v/>
      </c>
    </row>
    <row r="43" spans="1:9" x14ac:dyDescent="0.15">
      <c r="A43" s="2">
        <f t="shared" ref="A43:A54" si="1">A42+1</f>
        <v>39</v>
      </c>
      <c r="B43" s="3" t="str">
        <f>캐릭터!B43</f>
        <v>K</v>
      </c>
      <c r="C43" s="2">
        <f>캐릭터!C43</f>
        <v>0</v>
      </c>
      <c r="D43" s="3">
        <f>캐릭터!D43</f>
        <v>0</v>
      </c>
      <c r="E43" s="3" t="str">
        <f>캐릭터!E43</f>
        <v/>
      </c>
      <c r="F43" s="2">
        <f>캐릭터!F43</f>
        <v>0</v>
      </c>
      <c r="G43" s="3" t="str">
        <f>캐릭터!G43</f>
        <v/>
      </c>
      <c r="H43" s="2"/>
      <c r="I43" s="3" t="str">
        <f>IF(H43=0,"",VLOOKUP(D43,유니온배치효과!$A$4:$D$57,4,FALSE))</f>
        <v/>
      </c>
    </row>
    <row r="44" spans="1:9" x14ac:dyDescent="0.15">
      <c r="A44" s="2">
        <f t="shared" si="1"/>
        <v>40</v>
      </c>
      <c r="B44" s="3" t="str">
        <f>캐릭터!B44</f>
        <v>K</v>
      </c>
      <c r="C44" s="2">
        <f>캐릭터!C44</f>
        <v>0</v>
      </c>
      <c r="D44" s="3">
        <f>캐릭터!D44</f>
        <v>0</v>
      </c>
      <c r="E44" s="3" t="str">
        <f>캐릭터!E44</f>
        <v/>
      </c>
      <c r="F44" s="2">
        <f>캐릭터!F44</f>
        <v>0</v>
      </c>
      <c r="G44" s="3" t="str">
        <f>캐릭터!G44</f>
        <v/>
      </c>
      <c r="H44" s="2"/>
      <c r="I44" s="3" t="str">
        <f>IF(H44=0,"",VLOOKUP(D44,유니온배치효과!$A$4:$D$57,4,FALSE))</f>
        <v/>
      </c>
    </row>
    <row r="45" spans="1:9" x14ac:dyDescent="0.15">
      <c r="A45" s="2">
        <f t="shared" si="1"/>
        <v>41</v>
      </c>
      <c r="B45" s="3" t="str">
        <f>캐릭터!B45</f>
        <v>K</v>
      </c>
      <c r="C45" s="2">
        <f>캐릭터!C45</f>
        <v>0</v>
      </c>
      <c r="D45" s="3">
        <f>캐릭터!D45</f>
        <v>0</v>
      </c>
      <c r="E45" s="3" t="str">
        <f>캐릭터!E45</f>
        <v/>
      </c>
      <c r="F45" s="2">
        <f>캐릭터!F45</f>
        <v>0</v>
      </c>
      <c r="G45" s="3" t="str">
        <f>캐릭터!G45</f>
        <v/>
      </c>
      <c r="H45" s="2"/>
      <c r="I45" s="3" t="str">
        <f>IF(H45=0,"",VLOOKUP(D45,유니온배치효과!$A$4:$D$57,4,FALSE))</f>
        <v/>
      </c>
    </row>
    <row r="46" spans="1:9" x14ac:dyDescent="0.15">
      <c r="A46" s="2">
        <f t="shared" si="1"/>
        <v>42</v>
      </c>
      <c r="B46" s="3" t="str">
        <f>캐릭터!B46</f>
        <v>K</v>
      </c>
      <c r="C46" s="2">
        <f>캐릭터!C46</f>
        <v>0</v>
      </c>
      <c r="D46" s="3">
        <f>캐릭터!D46</f>
        <v>0</v>
      </c>
      <c r="E46" s="3" t="str">
        <f>캐릭터!E46</f>
        <v/>
      </c>
      <c r="F46" s="2">
        <f>캐릭터!F46</f>
        <v>0</v>
      </c>
      <c r="G46" s="3" t="str">
        <f>캐릭터!G46</f>
        <v/>
      </c>
      <c r="H46" s="2"/>
      <c r="I46" s="3" t="str">
        <f>IF(H46=0,"",VLOOKUP(D46,유니온배치효과!$A$4:$D$57,4,FALSE))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캐릭터!B47</f>
        <v>K</v>
      </c>
      <c r="C47" s="2">
        <f>캐릭터!C47</f>
        <v>0</v>
      </c>
      <c r="D47" s="3">
        <f>캐릭터!D47</f>
        <v>0</v>
      </c>
      <c r="E47" s="3" t="str">
        <f>캐릭터!E47</f>
        <v/>
      </c>
      <c r="F47" s="2">
        <f>캐릭터!F47</f>
        <v>0</v>
      </c>
      <c r="G47" s="3" t="str">
        <f>캐릭터!G47</f>
        <v/>
      </c>
      <c r="H47" s="2"/>
      <c r="I47" s="3" t="str">
        <f>IF(H47=0,"",VLOOKUP(D47,유니온배치효과!$A$4:$D$57,4,FALSE))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캐릭터!B48</f>
        <v>K</v>
      </c>
      <c r="C48" s="2">
        <f>캐릭터!C48</f>
        <v>0</v>
      </c>
      <c r="D48" s="3">
        <f>캐릭터!D48</f>
        <v>0</v>
      </c>
      <c r="E48" s="3" t="str">
        <f>캐릭터!E48</f>
        <v/>
      </c>
      <c r="F48" s="2">
        <f>캐릭터!F48</f>
        <v>0</v>
      </c>
      <c r="G48" s="3" t="str">
        <f>캐릭터!G48</f>
        <v/>
      </c>
      <c r="H48" s="2"/>
      <c r="I48" s="3" t="str">
        <f>IF(H48=0,"",VLOOKUP(D48,유니온배치효과!$A$4:$D$57,4,FALSE))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캐릭터!B49</f>
        <v>K</v>
      </c>
      <c r="C49" s="2">
        <f>캐릭터!C49</f>
        <v>0</v>
      </c>
      <c r="D49" s="3">
        <f>캐릭터!D49</f>
        <v>0</v>
      </c>
      <c r="E49" s="3" t="str">
        <f>캐릭터!E49</f>
        <v/>
      </c>
      <c r="F49" s="2">
        <f>캐릭터!F49</f>
        <v>0</v>
      </c>
      <c r="G49" s="3" t="str">
        <f>캐릭터!G49</f>
        <v/>
      </c>
      <c r="H49" s="2"/>
      <c r="I49" s="3" t="str">
        <f>IF(H49=0,"",VLOOKUP(D49,유니온배치효과!$A$4:$D$57,4,FALSE))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캐릭터!B50</f>
        <v>K</v>
      </c>
      <c r="C50" s="2">
        <f>캐릭터!C50</f>
        <v>0</v>
      </c>
      <c r="D50" s="3">
        <f>캐릭터!D50</f>
        <v>0</v>
      </c>
      <c r="E50" s="3" t="str">
        <f>캐릭터!E50</f>
        <v/>
      </c>
      <c r="F50" s="2">
        <f>캐릭터!F50</f>
        <v>0</v>
      </c>
      <c r="G50" s="3" t="str">
        <f>캐릭터!G50</f>
        <v/>
      </c>
      <c r="H50" s="2"/>
      <c r="I50" s="3" t="str">
        <f>IF(H50=0,"",VLOOKUP(D50,유니온배치효과!$A$4:$D$57,4,FALSE))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캐릭터!B51</f>
        <v>K</v>
      </c>
      <c r="C51" s="2">
        <f>캐릭터!C51</f>
        <v>0</v>
      </c>
      <c r="D51" s="3">
        <f>캐릭터!D51</f>
        <v>0</v>
      </c>
      <c r="E51" s="3" t="str">
        <f>캐릭터!E51</f>
        <v/>
      </c>
      <c r="F51" s="2">
        <f>캐릭터!F51</f>
        <v>0</v>
      </c>
      <c r="G51" s="3" t="str">
        <f>캐릭터!G51</f>
        <v/>
      </c>
      <c r="H51" s="2"/>
      <c r="I51" s="3" t="str">
        <f>IF(H51=0,"",VLOOKUP(D51,유니온배치효과!$A$4:$D$57,4,FALSE))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캐릭터!B52</f>
        <v>K</v>
      </c>
      <c r="C52" s="2">
        <f>캐릭터!C52</f>
        <v>0</v>
      </c>
      <c r="D52" s="3">
        <f>캐릭터!D52</f>
        <v>0</v>
      </c>
      <c r="E52" s="3" t="str">
        <f>캐릭터!E52</f>
        <v/>
      </c>
      <c r="F52" s="2">
        <f>캐릭터!F52</f>
        <v>0</v>
      </c>
      <c r="G52" s="3" t="str">
        <f>캐릭터!G52</f>
        <v/>
      </c>
      <c r="H52" s="2"/>
      <c r="I52" s="3" t="str">
        <f>IF(H52=0,"",VLOOKUP(D52,유니온배치효과!$A$4:$D$57,4,FALSE))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캐릭터!B53</f>
        <v>K</v>
      </c>
      <c r="C53" s="2">
        <f>캐릭터!C53</f>
        <v>0</v>
      </c>
      <c r="D53" s="3">
        <f>캐릭터!D53</f>
        <v>0</v>
      </c>
      <c r="E53" s="3" t="str">
        <f>캐릭터!E53</f>
        <v/>
      </c>
      <c r="F53" s="2">
        <f>캐릭터!F53</f>
        <v>0</v>
      </c>
      <c r="G53" s="3" t="str">
        <f>캐릭터!G53</f>
        <v/>
      </c>
      <c r="H53" s="2"/>
      <c r="I53" s="3" t="str">
        <f>IF(H53=0,"",VLOOKUP(D53,유니온배치효과!$A$4:$D$57,4,FALSE))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캐릭터!B54</f>
        <v>K</v>
      </c>
      <c r="C54" s="2">
        <f>캐릭터!C54</f>
        <v>0</v>
      </c>
      <c r="D54" s="3">
        <f>캐릭터!D54</f>
        <v>0</v>
      </c>
      <c r="E54" s="3" t="str">
        <f>캐릭터!E54</f>
        <v/>
      </c>
      <c r="F54" s="2">
        <f>캐릭터!F54</f>
        <v>0</v>
      </c>
      <c r="G54" s="3" t="str">
        <f>캐릭터!G54</f>
        <v/>
      </c>
      <c r="H54" s="2"/>
      <c r="I54" s="3" t="str">
        <f>IF(H54=0,"",VLOOKUP(D54,유니온배치효과!$A$4:$D$57,4,FALSE))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28" priority="7">
      <formula>AND(ISBLANK(B$3)=FALSE,FIND(B$3,B4))</formula>
    </cfRule>
  </conditionalFormatting>
  <conditionalFormatting sqref="G4:G55">
    <cfRule type="expression" dxfId="27" priority="4">
      <formula>AND(ISBLANK(G$3)=FALSE,FIND(G$3,G4))</formula>
    </cfRule>
  </conditionalFormatting>
  <conditionalFormatting sqref="D4:D55">
    <cfRule type="expression" dxfId="26" priority="6">
      <formula>AND(ISBLANK(D$3)=FALSE,FIND(D$3,D4))</formula>
    </cfRule>
  </conditionalFormatting>
  <conditionalFormatting sqref="E4:E55">
    <cfRule type="expression" dxfId="25" priority="5">
      <formula>AND(ISBLANK(E$3)=FALSE,FIND(E$3,E4))</formula>
    </cfRule>
  </conditionalFormatting>
  <conditionalFormatting sqref="A5:H54">
    <cfRule type="expression" dxfId="24" priority="3">
      <formula>$H5=0</formula>
    </cfRule>
  </conditionalFormatting>
  <conditionalFormatting sqref="I4:I55">
    <cfRule type="expression" dxfId="23" priority="2">
      <formula>AND(ISBLANK(I$3)=FALSE,FIND(I$3,I4))</formula>
    </cfRule>
  </conditionalFormatting>
  <conditionalFormatting sqref="I5:I54">
    <cfRule type="expression" dxfId="22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162</v>
      </c>
      <c r="B3" t="s">
        <v>41</v>
      </c>
      <c r="C3" t="s">
        <v>22</v>
      </c>
      <c r="D3" t="s">
        <v>209</v>
      </c>
    </row>
    <row r="4" spans="1:4" x14ac:dyDescent="0.15">
      <c r="A4" s="4" t="s">
        <v>0</v>
      </c>
      <c r="B4" s="4" t="s">
        <v>146</v>
      </c>
      <c r="C4" s="4" t="s">
        <v>169</v>
      </c>
      <c r="D4" s="4" t="s">
        <v>180</v>
      </c>
    </row>
    <row r="5" spans="1:4" x14ac:dyDescent="0.15">
      <c r="A5" s="3" t="s">
        <v>4</v>
      </c>
      <c r="B5" s="3" t="s">
        <v>163</v>
      </c>
      <c r="C5" s="3" t="s">
        <v>170</v>
      </c>
      <c r="D5" s="3" t="s">
        <v>181</v>
      </c>
    </row>
    <row r="6" spans="1:4" x14ac:dyDescent="0.15">
      <c r="A6" s="3" t="s">
        <v>8</v>
      </c>
      <c r="B6" s="3" t="s">
        <v>163</v>
      </c>
      <c r="C6" s="3" t="s">
        <v>170</v>
      </c>
      <c r="D6" s="3" t="s">
        <v>181</v>
      </c>
    </row>
    <row r="7" spans="1:4" x14ac:dyDescent="0.15">
      <c r="A7" s="3" t="s">
        <v>9</v>
      </c>
      <c r="B7" s="3" t="s">
        <v>163</v>
      </c>
      <c r="C7" s="3" t="s">
        <v>170</v>
      </c>
      <c r="D7" s="3" t="s">
        <v>182</v>
      </c>
    </row>
    <row r="8" spans="1:4" x14ac:dyDescent="0.15">
      <c r="A8" s="3" t="s">
        <v>156</v>
      </c>
      <c r="B8" s="3" t="s">
        <v>164</v>
      </c>
      <c r="C8" s="3" t="s">
        <v>170</v>
      </c>
      <c r="D8" s="3" t="s">
        <v>183</v>
      </c>
    </row>
    <row r="9" spans="1:4" x14ac:dyDescent="0.15">
      <c r="A9" s="3" t="s">
        <v>157</v>
      </c>
      <c r="B9" s="3" t="s">
        <v>164</v>
      </c>
      <c r="C9" s="3" t="s">
        <v>170</v>
      </c>
      <c r="D9" s="3" t="s">
        <v>184</v>
      </c>
    </row>
    <row r="10" spans="1:4" x14ac:dyDescent="0.15">
      <c r="A10" s="3" t="s">
        <v>29</v>
      </c>
      <c r="B10" s="3" t="s">
        <v>164</v>
      </c>
      <c r="C10" s="3" t="s">
        <v>170</v>
      </c>
      <c r="D10" s="3" t="s">
        <v>184</v>
      </c>
    </row>
    <row r="11" spans="1:4" x14ac:dyDescent="0.15">
      <c r="A11" s="3" t="s">
        <v>39</v>
      </c>
      <c r="B11" s="3" t="s">
        <v>165</v>
      </c>
      <c r="C11" s="3" t="s">
        <v>170</v>
      </c>
      <c r="D11" s="3" t="s">
        <v>185</v>
      </c>
    </row>
    <row r="12" spans="1:4" x14ac:dyDescent="0.15">
      <c r="A12" s="3" t="s">
        <v>42</v>
      </c>
      <c r="B12" s="3" t="s">
        <v>165</v>
      </c>
      <c r="C12" s="3" t="s">
        <v>170</v>
      </c>
      <c r="D12" s="3" t="s">
        <v>186</v>
      </c>
    </row>
    <row r="13" spans="1:4" x14ac:dyDescent="0.15">
      <c r="A13" s="3" t="s">
        <v>43</v>
      </c>
      <c r="B13" s="3" t="s">
        <v>165</v>
      </c>
      <c r="C13" s="3" t="s">
        <v>170</v>
      </c>
      <c r="D13" s="3" t="s">
        <v>185</v>
      </c>
    </row>
    <row r="14" spans="1:4" x14ac:dyDescent="0.15">
      <c r="A14" s="3" t="s">
        <v>48</v>
      </c>
      <c r="B14" s="3" t="s">
        <v>166</v>
      </c>
      <c r="C14" s="3" t="s">
        <v>170</v>
      </c>
      <c r="D14" s="3" t="s">
        <v>186</v>
      </c>
    </row>
    <row r="15" spans="1:4" x14ac:dyDescent="0.15">
      <c r="A15" s="3" t="s">
        <v>51</v>
      </c>
      <c r="B15" s="3" t="s">
        <v>166</v>
      </c>
      <c r="C15" s="3" t="s">
        <v>170</v>
      </c>
      <c r="D15" s="3" t="s">
        <v>187</v>
      </c>
    </row>
    <row r="16" spans="1:4" x14ac:dyDescent="0.15">
      <c r="A16" s="3" t="s">
        <v>52</v>
      </c>
      <c r="B16" s="3" t="s">
        <v>166</v>
      </c>
      <c r="C16" s="3" t="s">
        <v>170</v>
      </c>
      <c r="D16" s="3" t="s">
        <v>187</v>
      </c>
    </row>
    <row r="17" spans="1:4" x14ac:dyDescent="0.15">
      <c r="A17" s="3" t="s">
        <v>59</v>
      </c>
      <c r="B17" s="3" t="s">
        <v>167</v>
      </c>
      <c r="C17" s="3" t="s">
        <v>170</v>
      </c>
      <c r="D17" s="3" t="s">
        <v>181</v>
      </c>
    </row>
    <row r="18" spans="1:4" x14ac:dyDescent="0.15">
      <c r="A18" s="3" t="s">
        <v>70</v>
      </c>
      <c r="B18" s="3" t="s">
        <v>167</v>
      </c>
      <c r="C18" s="3" t="s">
        <v>170</v>
      </c>
      <c r="D18" s="3" t="s">
        <v>188</v>
      </c>
    </row>
    <row r="19" spans="1:4" x14ac:dyDescent="0.15">
      <c r="A19" s="3" t="s">
        <v>62</v>
      </c>
      <c r="B19" s="3" t="s">
        <v>167</v>
      </c>
      <c r="C19" s="3" t="s">
        <v>170</v>
      </c>
      <c r="D19" s="3" t="s">
        <v>181</v>
      </c>
    </row>
    <row r="20" spans="1:4" x14ac:dyDescent="0.15">
      <c r="A20" s="3" t="s">
        <v>10</v>
      </c>
      <c r="B20" s="3" t="s">
        <v>163</v>
      </c>
      <c r="C20" s="3" t="s">
        <v>171</v>
      </c>
      <c r="D20" s="3" t="s">
        <v>189</v>
      </c>
    </row>
    <row r="21" spans="1:4" x14ac:dyDescent="0.15">
      <c r="A21" s="3" t="s">
        <v>159</v>
      </c>
      <c r="B21" s="3" t="s">
        <v>163</v>
      </c>
      <c r="C21" s="3" t="s">
        <v>171</v>
      </c>
      <c r="D21" s="3" t="s">
        <v>189</v>
      </c>
    </row>
    <row r="22" spans="1:4" x14ac:dyDescent="0.15">
      <c r="A22" s="3" t="s">
        <v>30</v>
      </c>
      <c r="B22" s="3" t="s">
        <v>164</v>
      </c>
      <c r="C22" s="3" t="s">
        <v>171</v>
      </c>
      <c r="D22" s="3" t="s">
        <v>184</v>
      </c>
    </row>
    <row r="23" spans="1:4" x14ac:dyDescent="0.15">
      <c r="A23" s="3" t="s">
        <v>44</v>
      </c>
      <c r="B23" s="3" t="s">
        <v>165</v>
      </c>
      <c r="C23" s="3" t="s">
        <v>171</v>
      </c>
      <c r="D23" s="3" t="s">
        <v>185</v>
      </c>
    </row>
    <row r="24" spans="1:4" x14ac:dyDescent="0.15">
      <c r="A24" s="3" t="s">
        <v>53</v>
      </c>
      <c r="B24" s="3" t="s">
        <v>166</v>
      </c>
      <c r="C24" s="3" t="s">
        <v>171</v>
      </c>
      <c r="D24" s="3" t="s">
        <v>187</v>
      </c>
    </row>
    <row r="25" spans="1:4" x14ac:dyDescent="0.15">
      <c r="A25" s="3" t="s">
        <v>63</v>
      </c>
      <c r="B25" s="3" t="s">
        <v>167</v>
      </c>
      <c r="C25" s="3" t="s">
        <v>171</v>
      </c>
      <c r="D25" s="3" t="s">
        <v>181</v>
      </c>
    </row>
    <row r="26" spans="1:4" x14ac:dyDescent="0.15">
      <c r="A26" s="3" t="s">
        <v>17</v>
      </c>
      <c r="B26" s="3" t="s">
        <v>163</v>
      </c>
      <c r="C26" s="3" t="s">
        <v>172</v>
      </c>
      <c r="D26" s="3" t="s">
        <v>190</v>
      </c>
    </row>
    <row r="27" spans="1:4" x14ac:dyDescent="0.15">
      <c r="A27" s="3" t="s">
        <v>32</v>
      </c>
      <c r="B27" s="3" t="s">
        <v>164</v>
      </c>
      <c r="C27" s="3" t="s">
        <v>172</v>
      </c>
      <c r="D27" s="3" t="s">
        <v>191</v>
      </c>
    </row>
    <row r="28" spans="1:4" x14ac:dyDescent="0.15">
      <c r="A28" s="3" t="s">
        <v>33</v>
      </c>
      <c r="B28" s="3" t="s">
        <v>164</v>
      </c>
      <c r="C28" s="3" t="s">
        <v>172</v>
      </c>
      <c r="D28" s="3" t="s">
        <v>184</v>
      </c>
    </row>
    <row r="29" spans="1:4" x14ac:dyDescent="0.15">
      <c r="A29" s="3" t="s">
        <v>46</v>
      </c>
      <c r="B29" s="3" t="s">
        <v>165</v>
      </c>
      <c r="C29" s="3" t="s">
        <v>172</v>
      </c>
      <c r="D29" s="3" t="s">
        <v>192</v>
      </c>
    </row>
    <row r="30" spans="1:4" x14ac:dyDescent="0.15">
      <c r="A30" s="3" t="s">
        <v>55</v>
      </c>
      <c r="B30" s="3" t="s">
        <v>166</v>
      </c>
      <c r="C30" s="3" t="s">
        <v>172</v>
      </c>
      <c r="D30" s="3" t="s">
        <v>193</v>
      </c>
    </row>
    <row r="31" spans="1:4" x14ac:dyDescent="0.15">
      <c r="A31" s="3" t="s">
        <v>65</v>
      </c>
      <c r="B31" s="3" t="s">
        <v>167</v>
      </c>
      <c r="C31" s="3" t="s">
        <v>172</v>
      </c>
      <c r="D31" s="3" t="s">
        <v>194</v>
      </c>
    </row>
    <row r="32" spans="1:4" x14ac:dyDescent="0.15">
      <c r="A32" s="3" t="s">
        <v>13</v>
      </c>
      <c r="B32" s="3" t="s">
        <v>163</v>
      </c>
      <c r="C32" s="3" t="s">
        <v>173</v>
      </c>
      <c r="D32" s="3" t="s">
        <v>195</v>
      </c>
    </row>
    <row r="33" spans="1:4" x14ac:dyDescent="0.15">
      <c r="A33" s="3" t="s">
        <v>31</v>
      </c>
      <c r="B33" s="3" t="s">
        <v>164</v>
      </c>
      <c r="C33" s="3" t="s">
        <v>173</v>
      </c>
      <c r="D33" s="3" t="s">
        <v>184</v>
      </c>
    </row>
    <row r="34" spans="1:4" x14ac:dyDescent="0.15">
      <c r="A34" s="3" t="s">
        <v>45</v>
      </c>
      <c r="B34" s="3" t="s">
        <v>165</v>
      </c>
      <c r="C34" s="3" t="s">
        <v>173</v>
      </c>
      <c r="D34" s="3" t="s">
        <v>196</v>
      </c>
    </row>
    <row r="35" spans="1:4" x14ac:dyDescent="0.15">
      <c r="A35" s="3" t="s">
        <v>64</v>
      </c>
      <c r="B35" s="3" t="s">
        <v>167</v>
      </c>
      <c r="C35" s="3" t="s">
        <v>173</v>
      </c>
      <c r="D35" s="3" t="s">
        <v>197</v>
      </c>
    </row>
    <row r="36" spans="1:4" x14ac:dyDescent="0.15">
      <c r="A36" s="3" t="s">
        <v>54</v>
      </c>
      <c r="B36" s="3" t="s">
        <v>168</v>
      </c>
      <c r="C36" s="3" t="s">
        <v>173</v>
      </c>
      <c r="D36" s="3" t="s">
        <v>198</v>
      </c>
    </row>
    <row r="37" spans="1:4" x14ac:dyDescent="0.15">
      <c r="A37" s="3" t="s">
        <v>15</v>
      </c>
      <c r="B37" s="3" t="s">
        <v>163</v>
      </c>
      <c r="C37" s="3" t="s">
        <v>174</v>
      </c>
      <c r="D37" s="3" t="s">
        <v>199</v>
      </c>
    </row>
    <row r="38" spans="1:4" x14ac:dyDescent="0.15">
      <c r="A38" s="3" t="s">
        <v>82</v>
      </c>
      <c r="B38" s="3" t="s">
        <v>163</v>
      </c>
      <c r="C38" s="3" t="s">
        <v>174</v>
      </c>
      <c r="D38" s="3" t="s">
        <v>200</v>
      </c>
    </row>
    <row r="39" spans="1:4" x14ac:dyDescent="0.15">
      <c r="A39" s="3" t="s">
        <v>20</v>
      </c>
      <c r="B39" s="3" t="s">
        <v>163</v>
      </c>
      <c r="C39" s="3" t="s">
        <v>175</v>
      </c>
      <c r="D39" s="3" t="s">
        <v>181</v>
      </c>
    </row>
    <row r="40" spans="1:4" x14ac:dyDescent="0.15">
      <c r="A40" s="3" t="s">
        <v>66</v>
      </c>
      <c r="B40" s="3" t="s">
        <v>167</v>
      </c>
      <c r="C40" s="3" t="s">
        <v>175</v>
      </c>
      <c r="D40" s="3" t="s">
        <v>185</v>
      </c>
    </row>
    <row r="41" spans="1:4" x14ac:dyDescent="0.15">
      <c r="A41" s="3" t="s">
        <v>56</v>
      </c>
      <c r="B41" s="3" t="s">
        <v>166</v>
      </c>
      <c r="C41" s="3" t="s">
        <v>175</v>
      </c>
      <c r="D41" s="3" t="s">
        <v>187</v>
      </c>
    </row>
    <row r="42" spans="1:4" x14ac:dyDescent="0.15">
      <c r="A42" s="3" t="s">
        <v>47</v>
      </c>
      <c r="B42" s="3" t="s">
        <v>165</v>
      </c>
      <c r="C42" s="3" t="s">
        <v>175</v>
      </c>
      <c r="D42" s="3" t="s">
        <v>185</v>
      </c>
    </row>
    <row r="43" spans="1:4" x14ac:dyDescent="0.15">
      <c r="A43" s="3" t="s">
        <v>25</v>
      </c>
      <c r="B43" s="3" t="s">
        <v>163</v>
      </c>
      <c r="C43" s="3" t="s">
        <v>176</v>
      </c>
      <c r="D43" s="3" t="s">
        <v>201</v>
      </c>
    </row>
    <row r="44" spans="1:4" x14ac:dyDescent="0.15">
      <c r="A44" s="3" t="s">
        <v>38</v>
      </c>
      <c r="B44" s="3" t="s">
        <v>164</v>
      </c>
      <c r="C44" s="3" t="s">
        <v>177</v>
      </c>
      <c r="D44" s="3" t="s">
        <v>184</v>
      </c>
    </row>
    <row r="45" spans="1:4" x14ac:dyDescent="0.15">
      <c r="A45" s="3" t="s">
        <v>23</v>
      </c>
      <c r="B45" s="3" t="s">
        <v>163</v>
      </c>
      <c r="C45" s="3" t="s">
        <v>178</v>
      </c>
      <c r="D45" s="3" t="s">
        <v>181</v>
      </c>
    </row>
    <row r="46" spans="1:4" x14ac:dyDescent="0.15">
      <c r="A46" s="3" t="s">
        <v>34</v>
      </c>
      <c r="B46" s="3" t="s">
        <v>164</v>
      </c>
      <c r="C46" s="3" t="s">
        <v>178</v>
      </c>
      <c r="D46" s="3" t="s">
        <v>184</v>
      </c>
    </row>
    <row r="47" spans="1:4" x14ac:dyDescent="0.15">
      <c r="A47" s="3" t="s">
        <v>69</v>
      </c>
      <c r="B47" s="3" t="s">
        <v>167</v>
      </c>
      <c r="C47" s="3" t="s">
        <v>178</v>
      </c>
      <c r="D47" s="3" t="s">
        <v>181</v>
      </c>
    </row>
    <row r="48" spans="1:4" x14ac:dyDescent="0.15">
      <c r="A48" s="3" t="s">
        <v>57</v>
      </c>
      <c r="B48" s="3" t="s">
        <v>166</v>
      </c>
      <c r="C48" s="3" t="s">
        <v>178</v>
      </c>
      <c r="D48" s="3" t="s">
        <v>187</v>
      </c>
    </row>
    <row r="49" spans="1:4" x14ac:dyDescent="0.15">
      <c r="A49" s="3" t="s">
        <v>58</v>
      </c>
      <c r="B49" s="3" t="s">
        <v>166</v>
      </c>
      <c r="C49" s="3" t="s">
        <v>179</v>
      </c>
      <c r="D49" s="3" t="s">
        <v>187</v>
      </c>
    </row>
    <row r="50" spans="1:4" x14ac:dyDescent="0.15">
      <c r="A50" s="3" t="s">
        <v>35</v>
      </c>
      <c r="B50" s="3" t="s">
        <v>164</v>
      </c>
      <c r="C50" s="3" t="s">
        <v>179</v>
      </c>
      <c r="D50" s="3" t="s">
        <v>184</v>
      </c>
    </row>
    <row r="51" spans="1:4" x14ac:dyDescent="0.15">
      <c r="A51" s="3" t="s">
        <v>204</v>
      </c>
      <c r="B51" s="3" t="s">
        <v>28</v>
      </c>
      <c r="C51" s="3" t="s">
        <v>19</v>
      </c>
      <c r="D51" s="3" t="s">
        <v>203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21" priority="4">
      <formula>AND(ISBLANK(A$3)=FALSE,FIND(A$3,A4))</formula>
    </cfRule>
  </conditionalFormatting>
  <conditionalFormatting sqref="D4:D57">
    <cfRule type="expression" dxfId="20" priority="1">
      <formula>AND(ISBLANK(D$3)=FALSE,FIND(D$3,D4))</formula>
    </cfRule>
  </conditionalFormatting>
  <conditionalFormatting sqref="B4:B57">
    <cfRule type="expression" dxfId="19" priority="3">
      <formula>AND(ISBLANK(B$3)=FALSE,FIND(B$3,B4))</formula>
    </cfRule>
  </conditionalFormatting>
  <conditionalFormatting sqref="C4:C57">
    <cfRule type="expression" dxfId="18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31"/>
  <sheetViews>
    <sheetView workbookViewId="0">
      <selection activeCell="B20" sqref="B20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256</v>
      </c>
    </row>
    <row r="4" spans="1:8" x14ac:dyDescent="0.15">
      <c r="A4" s="4" t="s">
        <v>237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238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239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240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241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242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243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257</v>
      </c>
    </row>
    <row r="13" spans="1:8" x14ac:dyDescent="0.15">
      <c r="A13" s="4" t="s">
        <v>237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258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259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260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261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262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263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267</v>
      </c>
    </row>
    <row r="22" spans="1:8" x14ac:dyDescent="0.15">
      <c r="A22" s="4" t="s">
        <v>237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268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269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270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271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272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273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274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275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276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</sheetData>
  <phoneticPr fontId="2" type="noConversion"/>
  <conditionalFormatting sqref="H5:H10">
    <cfRule type="cellIs" dxfId="17" priority="6" stopIfTrue="1" operator="equal">
      <formula>3</formula>
    </cfRule>
    <cfRule type="cellIs" dxfId="16" priority="9" stopIfTrue="1" operator="greaterThan">
      <formula>3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15" priority="4" stopIfTrue="1" operator="equal">
      <formula>3</formula>
    </cfRule>
    <cfRule type="cellIs" dxfId="14" priority="5" stopIfTrue="1" operator="greaterThan">
      <formula>3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13" priority="1" stopIfTrue="1" operator="equal">
      <formula>3</formula>
    </cfRule>
    <cfRule type="cellIs" dxfId="12" priority="2" stopIfTrue="1" operator="greaterThan">
      <formula>3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admin</cp:lastModifiedBy>
  <dcterms:created xsi:type="dcterms:W3CDTF">2025-02-03T05:59:19Z</dcterms:created>
  <dcterms:modified xsi:type="dcterms:W3CDTF">2025-04-18T11:23:56Z</dcterms:modified>
</cp:coreProperties>
</file>